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обота 28.09.20\ІП\ІП-2020\виконання\вересень\"/>
    </mc:Choice>
  </mc:AlternateContent>
  <bookViews>
    <workbookView xWindow="0" yWindow="0" windowWidth="25200" windowHeight="11550" tabRatio="862" activeTab="2"/>
  </bookViews>
  <sheets>
    <sheet name="Загальна інформація" sheetId="2" r:id="rId1"/>
    <sheet name="1. Зведений звіт" sheetId="1" r:id="rId2"/>
    <sheet name="2. Детальний звіт" sheetId="24" r:id="rId3"/>
  </sheets>
  <definedNames>
    <definedName name="_xlnm.Print_Area" localSheetId="1">'1. Зведений звіт'!$A$1:$H$21</definedName>
    <definedName name="_xlnm.Print_Area" localSheetId="2">'2. Детальний звіт'!$A$1:$T$204</definedName>
    <definedName name="_xlnm.Print_Area" localSheetId="0">'Загальна інформація'!$A$1:$E$29</definedName>
  </definedNames>
  <calcPr calcId="152511" refMode="R1C1"/>
</workbook>
</file>

<file path=xl/calcChain.xml><?xml version="1.0" encoding="utf-8"?>
<calcChain xmlns="http://schemas.openxmlformats.org/spreadsheetml/2006/main">
  <c r="L191" i="24" l="1"/>
  <c r="N191" i="24"/>
  <c r="N189" i="24" l="1"/>
  <c r="J190" i="24"/>
  <c r="L189" i="24"/>
  <c r="Q189" i="24"/>
  <c r="Q190" i="24"/>
  <c r="P189" i="24"/>
  <c r="P190" i="24"/>
  <c r="J189" i="24"/>
  <c r="J141" i="24" l="1"/>
  <c r="J142" i="24"/>
  <c r="J143" i="24"/>
  <c r="J144" i="24"/>
  <c r="J145" i="24"/>
  <c r="J146" i="24"/>
  <c r="J107" i="24" l="1"/>
  <c r="N106" i="24"/>
  <c r="M106" i="24"/>
  <c r="L106" i="24"/>
  <c r="K106" i="24"/>
  <c r="J106" i="24"/>
  <c r="J100" i="24"/>
  <c r="N99" i="24"/>
  <c r="M99" i="24"/>
  <c r="L99" i="24"/>
  <c r="K99" i="24"/>
  <c r="J99" i="24" s="1"/>
  <c r="N62" i="24"/>
  <c r="M62" i="24"/>
  <c r="L62" i="24"/>
  <c r="K62" i="24"/>
  <c r="J34" i="24"/>
  <c r="J35" i="24"/>
  <c r="N34" i="24"/>
  <c r="M34" i="24"/>
  <c r="L34" i="24"/>
  <c r="K34" i="24"/>
  <c r="J10" i="24"/>
  <c r="J11" i="24"/>
  <c r="E187" i="24" l="1"/>
  <c r="E188" i="24"/>
  <c r="E189" i="24"/>
  <c r="E190" i="24"/>
  <c r="E186" i="24"/>
  <c r="E181" i="24"/>
  <c r="E182" i="24"/>
  <c r="E180" i="24"/>
  <c r="E176" i="24"/>
  <c r="E173" i="24"/>
  <c r="E170" i="24"/>
  <c r="E168" i="24"/>
  <c r="I162" i="24"/>
  <c r="I163" i="24"/>
  <c r="I164" i="24"/>
  <c r="E163" i="24"/>
  <c r="E164" i="24"/>
  <c r="E162" i="24"/>
  <c r="I158" i="24"/>
  <c r="I157" i="24"/>
  <c r="E158" i="24"/>
  <c r="E157" i="24"/>
  <c r="I150" i="24"/>
  <c r="I149" i="24"/>
  <c r="E150" i="24"/>
  <c r="E149" i="24"/>
  <c r="I142" i="24"/>
  <c r="I143" i="24"/>
  <c r="I144" i="24"/>
  <c r="I145" i="24"/>
  <c r="I146" i="24"/>
  <c r="I141" i="24"/>
  <c r="E142" i="24"/>
  <c r="E143" i="24"/>
  <c r="E144" i="24"/>
  <c r="E145" i="24"/>
  <c r="E146" i="24"/>
  <c r="E141" i="24"/>
  <c r="F119" i="24"/>
  <c r="G119" i="24"/>
  <c r="E119" i="24" s="1"/>
  <c r="E122" i="24"/>
  <c r="F122" i="24"/>
  <c r="G122" i="24"/>
  <c r="E121" i="24"/>
  <c r="E135" i="24"/>
  <c r="E126" i="24"/>
  <c r="E128" i="24"/>
  <c r="E130" i="24"/>
  <c r="E124" i="24"/>
  <c r="E136" i="24"/>
  <c r="E134" i="24"/>
  <c r="E133" i="24"/>
  <c r="E132" i="24"/>
  <c r="E118" i="24"/>
  <c r="E117" i="24"/>
  <c r="E14" i="24"/>
  <c r="E15" i="24"/>
  <c r="E16" i="24"/>
  <c r="E11" i="24"/>
  <c r="F10" i="24"/>
  <c r="G10" i="24"/>
  <c r="E10" i="24" s="1"/>
  <c r="J126" i="24" l="1"/>
  <c r="J128" i="24"/>
  <c r="J130" i="24"/>
  <c r="Q113" i="24"/>
  <c r="Q114" i="24"/>
  <c r="Q115" i="24"/>
  <c r="Q116" i="24"/>
  <c r="P113" i="24"/>
  <c r="P114" i="24"/>
  <c r="P115" i="24"/>
  <c r="P116" i="24"/>
  <c r="J86" i="24"/>
  <c r="J87" i="24"/>
  <c r="J79" i="24"/>
  <c r="J80" i="24"/>
  <c r="J77" i="24"/>
  <c r="J78" i="24"/>
  <c r="J58" i="24"/>
  <c r="J59" i="24"/>
  <c r="J60" i="24"/>
  <c r="J61" i="24"/>
  <c r="J42" i="24"/>
  <c r="J43" i="24"/>
  <c r="J44" i="24"/>
  <c r="J45" i="24"/>
  <c r="J46" i="24"/>
  <c r="J12" i="24"/>
  <c r="J13" i="24"/>
  <c r="J14" i="24"/>
  <c r="J15" i="24"/>
  <c r="J16" i="24"/>
  <c r="J29" i="24"/>
  <c r="J30" i="24"/>
  <c r="J31" i="24"/>
  <c r="J32" i="24"/>
  <c r="J33" i="24"/>
  <c r="J28" i="24"/>
  <c r="J186" i="24" l="1"/>
  <c r="J182" i="24"/>
  <c r="J181" i="24"/>
  <c r="J163" i="24" l="1"/>
  <c r="J164" i="24"/>
  <c r="J162" i="24"/>
  <c r="J133" i="24" l="1"/>
  <c r="J132" i="24"/>
  <c r="L122" i="24"/>
  <c r="J121" i="24"/>
  <c r="J116" i="24"/>
  <c r="J115" i="24"/>
  <c r="J114" i="24"/>
  <c r="J113" i="24"/>
  <c r="N112" i="24"/>
  <c r="M112" i="24"/>
  <c r="L112" i="24"/>
  <c r="J112" i="24" s="1"/>
  <c r="K112" i="24"/>
  <c r="N75" i="24"/>
  <c r="M75" i="24"/>
  <c r="J73" i="24"/>
  <c r="J72" i="24"/>
  <c r="J71" i="24"/>
  <c r="J70" i="24"/>
  <c r="J68" i="24"/>
  <c r="J62" i="24"/>
  <c r="J64" i="24"/>
  <c r="J65" i="24"/>
  <c r="J63" i="24"/>
  <c r="J50" i="24"/>
  <c r="J51" i="24"/>
  <c r="N51" i="24"/>
  <c r="L51" i="24"/>
  <c r="N50" i="24"/>
  <c r="L50" i="24"/>
  <c r="N49" i="24"/>
  <c r="L49" i="24"/>
  <c r="N48" i="24"/>
  <c r="L48" i="24"/>
  <c r="I122" i="24"/>
  <c r="H122" i="24"/>
  <c r="K122" i="24"/>
  <c r="H84" i="24"/>
  <c r="I84" i="24"/>
  <c r="I82" i="24"/>
  <c r="H82" i="24"/>
  <c r="I79" i="24"/>
  <c r="H79" i="24"/>
  <c r="I77" i="24"/>
  <c r="H77" i="24"/>
  <c r="I75" i="24"/>
  <c r="H75" i="24"/>
  <c r="I66" i="24"/>
  <c r="I70" i="24"/>
  <c r="H70" i="24"/>
  <c r="G112" i="24" l="1"/>
  <c r="E112" i="24" s="1"/>
  <c r="F112" i="24"/>
  <c r="G108" i="24"/>
  <c r="F108" i="24"/>
  <c r="J102" i="24"/>
  <c r="J103" i="24"/>
  <c r="R103" i="24" s="1"/>
  <c r="J104" i="24"/>
  <c r="J105" i="24"/>
  <c r="J108" i="24"/>
  <c r="J109" i="24"/>
  <c r="R109" i="24" s="1"/>
  <c r="J110" i="24"/>
  <c r="J111" i="24"/>
  <c r="N101" i="24"/>
  <c r="M101" i="24"/>
  <c r="L101" i="24"/>
  <c r="Q101" i="24" s="1"/>
  <c r="K101" i="24"/>
  <c r="P101" i="24" s="1"/>
  <c r="G101" i="24"/>
  <c r="E101" i="24" s="1"/>
  <c r="F101" i="24"/>
  <c r="N94" i="24"/>
  <c r="M94" i="24"/>
  <c r="L94" i="24"/>
  <c r="J94" i="24" s="1"/>
  <c r="K94" i="24"/>
  <c r="G94" i="24"/>
  <c r="F94" i="24"/>
  <c r="J91" i="24"/>
  <c r="J92" i="24"/>
  <c r="J95" i="24"/>
  <c r="J96" i="24"/>
  <c r="J97" i="24"/>
  <c r="N91" i="24"/>
  <c r="M91" i="24"/>
  <c r="L91" i="24"/>
  <c r="K91" i="24"/>
  <c r="J89" i="24"/>
  <c r="J90" i="24"/>
  <c r="J88" i="24"/>
  <c r="N88" i="24"/>
  <c r="M88" i="24"/>
  <c r="L88" i="24"/>
  <c r="K88" i="24"/>
  <c r="P88" i="24" s="1"/>
  <c r="G88" i="24"/>
  <c r="F88" i="24"/>
  <c r="E88" i="24" s="1"/>
  <c r="R88" i="24" s="1"/>
  <c r="J85" i="24"/>
  <c r="Q84" i="24"/>
  <c r="P84" i="24"/>
  <c r="G84" i="24"/>
  <c r="F84" i="24"/>
  <c r="E84" i="24" s="1"/>
  <c r="Q82" i="24"/>
  <c r="J83" i="24"/>
  <c r="G82" i="24"/>
  <c r="E82" i="24" s="1"/>
  <c r="F82" i="24"/>
  <c r="G79" i="24"/>
  <c r="E79" i="24" s="1"/>
  <c r="R79" i="24" s="1"/>
  <c r="F79" i="24"/>
  <c r="G77" i="24"/>
  <c r="E77" i="24" s="1"/>
  <c r="R77" i="24" s="1"/>
  <c r="F77" i="24"/>
  <c r="J76" i="24"/>
  <c r="L75" i="24"/>
  <c r="Q75" i="24" s="1"/>
  <c r="K75" i="24"/>
  <c r="P75" i="24" s="1"/>
  <c r="G70" i="24"/>
  <c r="E70" i="24" s="1"/>
  <c r="R70" i="24" s="1"/>
  <c r="F70" i="24"/>
  <c r="J67" i="24"/>
  <c r="J66" i="24"/>
  <c r="G66" i="24"/>
  <c r="F66" i="24"/>
  <c r="I62" i="24"/>
  <c r="Q62" i="24" s="1"/>
  <c r="H62" i="24"/>
  <c r="F62" i="24"/>
  <c r="I58" i="24"/>
  <c r="H58" i="24"/>
  <c r="F58" i="24"/>
  <c r="J53" i="24"/>
  <c r="J54" i="24"/>
  <c r="J55" i="24"/>
  <c r="J56" i="24"/>
  <c r="J52" i="24"/>
  <c r="N52" i="24"/>
  <c r="L52" i="24"/>
  <c r="I52" i="24"/>
  <c r="G52" i="24"/>
  <c r="M52" i="24"/>
  <c r="K52" i="24"/>
  <c r="H52" i="24"/>
  <c r="F52" i="24"/>
  <c r="J39" i="24"/>
  <c r="J48" i="24"/>
  <c r="J49" i="24"/>
  <c r="N47" i="24"/>
  <c r="M47" i="24"/>
  <c r="L47" i="24"/>
  <c r="K47" i="24"/>
  <c r="I47" i="24"/>
  <c r="H47" i="24"/>
  <c r="G47" i="24"/>
  <c r="F47" i="24"/>
  <c r="F42" i="24"/>
  <c r="I42" i="24"/>
  <c r="Q42" i="24" s="1"/>
  <c r="H42" i="24"/>
  <c r="P42" i="24" s="1"/>
  <c r="J40" i="24"/>
  <c r="F39" i="24"/>
  <c r="I39" i="24"/>
  <c r="Q39" i="24" s="1"/>
  <c r="K39" i="24"/>
  <c r="L39" i="24"/>
  <c r="M39" i="24"/>
  <c r="N39" i="24"/>
  <c r="H34" i="24"/>
  <c r="F34" i="24"/>
  <c r="H28" i="24"/>
  <c r="P28" i="24" s="1"/>
  <c r="F28" i="24"/>
  <c r="J23" i="24"/>
  <c r="J24" i="24"/>
  <c r="J25" i="24"/>
  <c r="J26" i="24"/>
  <c r="N23" i="24"/>
  <c r="L23" i="24"/>
  <c r="I23" i="24"/>
  <c r="Q23" i="24" s="1"/>
  <c r="M23" i="24"/>
  <c r="K23" i="24"/>
  <c r="H23" i="24"/>
  <c r="P23" i="24" s="1"/>
  <c r="G23" i="24"/>
  <c r="F23" i="24"/>
  <c r="J19" i="24"/>
  <c r="J20" i="24"/>
  <c r="J21" i="24"/>
  <c r="J22" i="24"/>
  <c r="N18" i="24"/>
  <c r="L18" i="24"/>
  <c r="M18" i="24"/>
  <c r="K18" i="24"/>
  <c r="P18" i="24" s="1"/>
  <c r="H18" i="24"/>
  <c r="I18" i="24"/>
  <c r="G18" i="24"/>
  <c r="F18" i="24"/>
  <c r="R16" i="24"/>
  <c r="R72" i="24"/>
  <c r="H12" i="24"/>
  <c r="P12" i="24" s="1"/>
  <c r="F12" i="24"/>
  <c r="E19" i="24"/>
  <c r="E20" i="24"/>
  <c r="R20" i="24" s="1"/>
  <c r="E21" i="24"/>
  <c r="E22" i="24"/>
  <c r="E24" i="24"/>
  <c r="E25" i="24"/>
  <c r="R25" i="24" s="1"/>
  <c r="E26" i="24"/>
  <c r="E30" i="24"/>
  <c r="R30" i="24" s="1"/>
  <c r="E31" i="24"/>
  <c r="E32" i="24"/>
  <c r="R32" i="24" s="1"/>
  <c r="E33" i="24"/>
  <c r="R33" i="24" s="1"/>
  <c r="E36" i="24"/>
  <c r="E37" i="24"/>
  <c r="R37" i="24" s="1"/>
  <c r="E38" i="24"/>
  <c r="R38" i="24" s="1"/>
  <c r="E44" i="24"/>
  <c r="R44" i="24" s="1"/>
  <c r="E45" i="24"/>
  <c r="E48" i="24"/>
  <c r="E49" i="24"/>
  <c r="E50" i="24"/>
  <c r="E51" i="24"/>
  <c r="R51" i="24" s="1"/>
  <c r="E53" i="24"/>
  <c r="E54" i="24"/>
  <c r="E55" i="24"/>
  <c r="R55" i="24" s="1"/>
  <c r="E56" i="24"/>
  <c r="E60" i="24"/>
  <c r="R60" i="24" s="1"/>
  <c r="E61" i="24"/>
  <c r="R61" i="24" s="1"/>
  <c r="E64" i="24"/>
  <c r="R64" i="24" s="1"/>
  <c r="E65" i="24"/>
  <c r="R65" i="24" s="1"/>
  <c r="E67" i="24"/>
  <c r="E68" i="24"/>
  <c r="R68" i="24" s="1"/>
  <c r="E71" i="24"/>
  <c r="E72" i="24"/>
  <c r="E73" i="24"/>
  <c r="E78" i="24"/>
  <c r="R78" i="24" s="1"/>
  <c r="E80" i="24"/>
  <c r="R80" i="24" s="1"/>
  <c r="E83" i="24"/>
  <c r="E85" i="24"/>
  <c r="E86" i="24"/>
  <c r="E87" i="24"/>
  <c r="R87" i="24" s="1"/>
  <c r="E89" i="24"/>
  <c r="R89" i="24" s="1"/>
  <c r="E90" i="24"/>
  <c r="E95" i="24"/>
  <c r="R95" i="24" s="1"/>
  <c r="E96" i="24"/>
  <c r="R96" i="24" s="1"/>
  <c r="E97" i="24"/>
  <c r="E102" i="24"/>
  <c r="E103" i="24"/>
  <c r="E104" i="24"/>
  <c r="E105" i="24"/>
  <c r="E109" i="24"/>
  <c r="E110" i="24"/>
  <c r="E111" i="24"/>
  <c r="R111" i="24" s="1"/>
  <c r="E113" i="24"/>
  <c r="R113" i="24" s="1"/>
  <c r="E114" i="24"/>
  <c r="R114" i="24" s="1"/>
  <c r="E115" i="24"/>
  <c r="R115" i="24" s="1"/>
  <c r="E116" i="24"/>
  <c r="R116" i="24" s="1"/>
  <c r="H10" i="24"/>
  <c r="I10" i="24"/>
  <c r="P11" i="24"/>
  <c r="Q11" i="24"/>
  <c r="R11" i="24"/>
  <c r="P13" i="24"/>
  <c r="P14" i="24"/>
  <c r="Q14" i="24"/>
  <c r="R14" i="24"/>
  <c r="P15" i="24"/>
  <c r="Q15" i="24"/>
  <c r="R15" i="24"/>
  <c r="P16" i="24"/>
  <c r="Q16" i="24"/>
  <c r="P19" i="24"/>
  <c r="Q19" i="24"/>
  <c r="R19" i="24"/>
  <c r="P20" i="24"/>
  <c r="Q20" i="24"/>
  <c r="P21" i="24"/>
  <c r="Q21" i="24"/>
  <c r="P22" i="24"/>
  <c r="Q22" i="24"/>
  <c r="P24" i="24"/>
  <c r="Q24" i="24"/>
  <c r="R24" i="24"/>
  <c r="P25" i="24"/>
  <c r="Q25" i="24"/>
  <c r="P26" i="24"/>
  <c r="Q26" i="24"/>
  <c r="P29" i="24"/>
  <c r="P30" i="24"/>
  <c r="Q30" i="24"/>
  <c r="P31" i="24"/>
  <c r="Q31" i="24"/>
  <c r="R31" i="24"/>
  <c r="P32" i="24"/>
  <c r="Q32" i="24"/>
  <c r="P33" i="24"/>
  <c r="Q33" i="24"/>
  <c r="P34" i="24"/>
  <c r="P35" i="24"/>
  <c r="P36" i="24"/>
  <c r="Q36" i="24"/>
  <c r="R36" i="24"/>
  <c r="P37" i="24"/>
  <c r="Q37" i="24"/>
  <c r="P38" i="24"/>
  <c r="Q38" i="24"/>
  <c r="Q40" i="24"/>
  <c r="P43" i="24"/>
  <c r="Q43" i="24"/>
  <c r="P44" i="24"/>
  <c r="Q44" i="24"/>
  <c r="P45" i="24"/>
  <c r="Q45" i="24"/>
  <c r="R45" i="24"/>
  <c r="P48" i="24"/>
  <c r="Q48" i="24"/>
  <c r="P49" i="24"/>
  <c r="Q49" i="24"/>
  <c r="P50" i="24"/>
  <c r="Q50" i="24"/>
  <c r="R50" i="24"/>
  <c r="P51" i="24"/>
  <c r="Q51" i="24"/>
  <c r="P53" i="24"/>
  <c r="Q53" i="24"/>
  <c r="P54" i="24"/>
  <c r="Q54" i="24"/>
  <c r="R54" i="24"/>
  <c r="P55" i="24"/>
  <c r="Q55" i="24"/>
  <c r="P56" i="24"/>
  <c r="Q56" i="24"/>
  <c r="P59" i="24"/>
  <c r="Q59" i="24"/>
  <c r="P60" i="24"/>
  <c r="Q60" i="24"/>
  <c r="P61" i="24"/>
  <c r="Q61" i="24"/>
  <c r="P62" i="24"/>
  <c r="P63" i="24"/>
  <c r="Q63" i="24"/>
  <c r="P64" i="24"/>
  <c r="Q64" i="24"/>
  <c r="P65" i="24"/>
  <c r="Q65" i="24"/>
  <c r="Q67" i="24"/>
  <c r="P68" i="24"/>
  <c r="Q68" i="24"/>
  <c r="P70" i="24"/>
  <c r="Q70" i="24"/>
  <c r="P71" i="24"/>
  <c r="Q71" i="24"/>
  <c r="R71" i="24"/>
  <c r="P72" i="24"/>
  <c r="Q72" i="24"/>
  <c r="P73" i="24"/>
  <c r="Q73" i="24"/>
  <c r="R73" i="24"/>
  <c r="P76" i="24"/>
  <c r="Q76" i="24"/>
  <c r="P77" i="24"/>
  <c r="Q77" i="24"/>
  <c r="P78" i="24"/>
  <c r="Q78" i="24"/>
  <c r="P79" i="24"/>
  <c r="Q79" i="24"/>
  <c r="P80" i="24"/>
  <c r="Q80" i="24"/>
  <c r="P83" i="24"/>
  <c r="Q83" i="24"/>
  <c r="P85" i="24"/>
  <c r="Q85" i="24"/>
  <c r="P86" i="24"/>
  <c r="Q86" i="24"/>
  <c r="R86" i="24"/>
  <c r="P87" i="24"/>
  <c r="Q87" i="24"/>
  <c r="Q88" i="24"/>
  <c r="P89" i="24"/>
  <c r="Q89" i="24"/>
  <c r="P90" i="24"/>
  <c r="Q90" i="24"/>
  <c r="R90" i="24"/>
  <c r="P91" i="24"/>
  <c r="Q91" i="24"/>
  <c r="P92" i="24"/>
  <c r="Q92" i="24"/>
  <c r="P94" i="24"/>
  <c r="P95" i="24"/>
  <c r="Q95" i="24"/>
  <c r="P96" i="24"/>
  <c r="Q96" i="24"/>
  <c r="P97" i="24"/>
  <c r="Q97" i="24"/>
  <c r="P99" i="24"/>
  <c r="Q99" i="24"/>
  <c r="P100" i="24"/>
  <c r="Q100" i="24"/>
  <c r="P102" i="24"/>
  <c r="Q102" i="24"/>
  <c r="P103" i="24"/>
  <c r="Q103" i="24"/>
  <c r="P104" i="24"/>
  <c r="Q104" i="24"/>
  <c r="P105" i="24"/>
  <c r="Q105" i="24"/>
  <c r="P106" i="24"/>
  <c r="Q106" i="24"/>
  <c r="P107" i="24"/>
  <c r="Q107" i="24"/>
  <c r="P108" i="24"/>
  <c r="Q108" i="24"/>
  <c r="P109" i="24"/>
  <c r="Q109" i="24"/>
  <c r="P110" i="24"/>
  <c r="Q110" i="24"/>
  <c r="P111" i="24"/>
  <c r="Q111" i="24"/>
  <c r="E108" i="24" l="1"/>
  <c r="R105" i="24"/>
  <c r="R104" i="24"/>
  <c r="R67" i="24"/>
  <c r="P52" i="24"/>
  <c r="Q52" i="24"/>
  <c r="R56" i="24"/>
  <c r="Q47" i="24"/>
  <c r="E47" i="24"/>
  <c r="R48" i="24"/>
  <c r="E23" i="24"/>
  <c r="R110" i="24"/>
  <c r="R83" i="24"/>
  <c r="J101" i="24"/>
  <c r="R101" i="24" s="1"/>
  <c r="R102" i="24"/>
  <c r="J84" i="24"/>
  <c r="N8" i="24"/>
  <c r="J75" i="24"/>
  <c r="M8" i="24"/>
  <c r="K8" i="24"/>
  <c r="Q58" i="24"/>
  <c r="L8" i="24"/>
  <c r="R49" i="24"/>
  <c r="J47" i="24"/>
  <c r="R108" i="24"/>
  <c r="Q94" i="24"/>
  <c r="E94" i="24"/>
  <c r="R94" i="24" s="1"/>
  <c r="R97" i="24"/>
  <c r="R85" i="24"/>
  <c r="R84" i="24"/>
  <c r="J82" i="24"/>
  <c r="R82" i="24" s="1"/>
  <c r="P82" i="24"/>
  <c r="Q66" i="24"/>
  <c r="E66" i="24"/>
  <c r="R66" i="24" s="1"/>
  <c r="P58" i="24"/>
  <c r="R53" i="24"/>
  <c r="E52" i="24"/>
  <c r="R52" i="24" s="1"/>
  <c r="Q18" i="24"/>
  <c r="R47" i="24"/>
  <c r="P47" i="24"/>
  <c r="R23" i="24"/>
  <c r="R26" i="24"/>
  <c r="R22" i="24"/>
  <c r="R21" i="24"/>
  <c r="J18" i="24"/>
  <c r="E18" i="24"/>
  <c r="L196" i="24"/>
  <c r="L195" i="24"/>
  <c r="L194" i="24"/>
  <c r="L193" i="24"/>
  <c r="R18" i="24" l="1"/>
  <c r="J188" i="24"/>
  <c r="L180" i="24"/>
  <c r="L173" i="24"/>
  <c r="L169" i="24"/>
  <c r="L168" i="24"/>
  <c r="J158" i="24" l="1"/>
  <c r="J157" i="24"/>
  <c r="J153" i="24"/>
  <c r="J150" i="24"/>
  <c r="J149" i="24"/>
  <c r="J118" i="24"/>
  <c r="J117" i="24"/>
  <c r="J124" i="24" l="1"/>
  <c r="P196" i="24" l="1"/>
  <c r="P195" i="24"/>
  <c r="P194" i="24"/>
  <c r="P193" i="24"/>
  <c r="P188" i="24"/>
  <c r="P187" i="24"/>
  <c r="P186" i="24"/>
  <c r="P182" i="24"/>
  <c r="P181" i="24"/>
  <c r="P180" i="24"/>
  <c r="P176" i="24"/>
  <c r="P173" i="24"/>
  <c r="P169" i="24"/>
  <c r="P170" i="24"/>
  <c r="P168" i="24"/>
  <c r="P163" i="24"/>
  <c r="P164" i="24"/>
  <c r="P162" i="24"/>
  <c r="P158" i="24"/>
  <c r="P157" i="24"/>
  <c r="P153" i="24"/>
  <c r="P150" i="24"/>
  <c r="P149" i="24"/>
  <c r="P146" i="24"/>
  <c r="P142" i="24"/>
  <c r="P143" i="24"/>
  <c r="P144" i="24"/>
  <c r="P145" i="24"/>
  <c r="P141" i="24"/>
  <c r="H131" i="24" l="1"/>
  <c r="I131" i="24"/>
  <c r="K131" i="24"/>
  <c r="L131" i="24"/>
  <c r="J131" i="24" s="1"/>
  <c r="M131" i="24"/>
  <c r="N131" i="24"/>
  <c r="G131" i="24"/>
  <c r="M122" i="24"/>
  <c r="N122" i="24"/>
  <c r="P122" i="24"/>
  <c r="P121" i="24"/>
  <c r="P124" i="24"/>
  <c r="P126" i="24"/>
  <c r="P128" i="24"/>
  <c r="P130" i="24"/>
  <c r="P131" i="24"/>
  <c r="P132" i="24"/>
  <c r="P133" i="24"/>
  <c r="P134" i="24"/>
  <c r="P135" i="24"/>
  <c r="P136" i="24"/>
  <c r="P10" i="24"/>
  <c r="P112" i="24"/>
  <c r="P118" i="24"/>
  <c r="P117" i="24"/>
  <c r="J119" i="24" l="1"/>
  <c r="K119" i="24"/>
  <c r="M119" i="24"/>
  <c r="N119" i="24"/>
  <c r="L119" i="24"/>
  <c r="I119" i="24"/>
  <c r="H119" i="24"/>
  <c r="P119" i="24" l="1"/>
  <c r="J8" i="24"/>
  <c r="J122" i="24"/>
  <c r="Q135" i="24"/>
  <c r="I118" i="24"/>
  <c r="I117" i="24"/>
  <c r="Q117" i="24" s="1"/>
  <c r="R196" i="24" l="1"/>
  <c r="Q196" i="24"/>
  <c r="R195" i="24"/>
  <c r="Q195" i="24"/>
  <c r="R194" i="24"/>
  <c r="Q194" i="24"/>
  <c r="R193" i="24"/>
  <c r="Q193" i="24"/>
  <c r="R190" i="24"/>
  <c r="R189" i="24"/>
  <c r="R188" i="24"/>
  <c r="Q188" i="24"/>
  <c r="R187" i="24"/>
  <c r="Q187" i="24"/>
  <c r="R186" i="24"/>
  <c r="Q186" i="24"/>
  <c r="R182" i="24"/>
  <c r="Q182" i="24"/>
  <c r="R180" i="24"/>
  <c r="Q180" i="24"/>
  <c r="R176" i="24"/>
  <c r="Q176" i="24"/>
  <c r="R173" i="24"/>
  <c r="Q173" i="24"/>
  <c r="R170" i="24"/>
  <c r="Q170" i="24"/>
  <c r="Q169" i="24"/>
  <c r="R168" i="24"/>
  <c r="Q168" i="24"/>
  <c r="R164" i="24"/>
  <c r="Q164" i="24"/>
  <c r="R163" i="24"/>
  <c r="Q163" i="24"/>
  <c r="R162" i="24"/>
  <c r="Q162" i="24"/>
  <c r="Q158" i="24"/>
  <c r="R158" i="24"/>
  <c r="R157" i="24"/>
  <c r="Q157" i="24"/>
  <c r="R153" i="24"/>
  <c r="Q150" i="24"/>
  <c r="R150" i="24"/>
  <c r="R149" i="24"/>
  <c r="Q149" i="24"/>
  <c r="Q146" i="24"/>
  <c r="R146" i="24"/>
  <c r="Q142" i="24"/>
  <c r="R142" i="24"/>
  <c r="Q143" i="24"/>
  <c r="R143" i="24"/>
  <c r="Q144" i="24"/>
  <c r="R144" i="24"/>
  <c r="Q145" i="24"/>
  <c r="R145" i="24"/>
  <c r="Q141" i="24"/>
  <c r="Q126" i="24"/>
  <c r="R126" i="24"/>
  <c r="R10" i="24"/>
  <c r="R112" i="24"/>
  <c r="R117" i="24"/>
  <c r="R118" i="24"/>
  <c r="R119" i="24"/>
  <c r="R121" i="24"/>
  <c r="R122" i="24"/>
  <c r="R124" i="24"/>
  <c r="R128" i="24"/>
  <c r="R130" i="24"/>
  <c r="R131" i="24"/>
  <c r="R132" i="24"/>
  <c r="R133" i="24"/>
  <c r="R134" i="24"/>
  <c r="R135" i="24"/>
  <c r="R136" i="24"/>
  <c r="Q10" i="24"/>
  <c r="Q112" i="24"/>
  <c r="Q118" i="24"/>
  <c r="Q119" i="24"/>
  <c r="Q121" i="24"/>
  <c r="Q122" i="24"/>
  <c r="Q124" i="24"/>
  <c r="Q128" i="24"/>
  <c r="Q130" i="24"/>
  <c r="Q131" i="24"/>
  <c r="Q132" i="24"/>
  <c r="Q133" i="24"/>
  <c r="Q134" i="24"/>
  <c r="Q136" i="24"/>
  <c r="L137" i="24" l="1"/>
  <c r="N137" i="24"/>
  <c r="I183" i="24"/>
  <c r="D12" i="1" s="1"/>
  <c r="N183" i="24"/>
  <c r="G183" i="24"/>
  <c r="I165" i="24"/>
  <c r="D10" i="1" s="1"/>
  <c r="L165" i="24"/>
  <c r="N165" i="24"/>
  <c r="Q165" i="24"/>
  <c r="G165" i="24"/>
  <c r="Q159" i="24"/>
  <c r="N159" i="24"/>
  <c r="L159" i="24"/>
  <c r="I159" i="24"/>
  <c r="G159" i="24"/>
  <c r="N154" i="24"/>
  <c r="L154" i="24"/>
  <c r="G154" i="24"/>
  <c r="I154" i="24" l="1"/>
  <c r="Q153" i="24"/>
  <c r="Q154" i="24" s="1"/>
  <c r="C12" i="1"/>
  <c r="F12" i="1" l="1"/>
  <c r="I171" i="24"/>
  <c r="I197" i="24"/>
  <c r="D14" i="1" s="1"/>
  <c r="I191" i="24"/>
  <c r="D13" i="1" s="1"/>
  <c r="I177" i="24"/>
  <c r="I174" i="24" l="1"/>
  <c r="I178" i="24" s="1"/>
  <c r="D11" i="1" s="1"/>
  <c r="I151" i="24" l="1"/>
  <c r="N174" i="24" l="1"/>
  <c r="L174" i="24"/>
  <c r="F10" i="1"/>
  <c r="E10" i="1"/>
  <c r="G10" i="1" s="1"/>
  <c r="C10" i="1"/>
  <c r="G174" i="24" l="1"/>
  <c r="F13" i="1" l="1"/>
  <c r="E13" i="1"/>
  <c r="G13" i="1" s="1"/>
  <c r="F8" i="1" l="1"/>
  <c r="E8" i="1"/>
  <c r="Q191" i="24" l="1"/>
  <c r="N177" i="24"/>
  <c r="L177" i="24"/>
  <c r="Q177" i="24"/>
  <c r="Q174" i="24"/>
  <c r="Q151" i="24" l="1"/>
  <c r="L151" i="24" l="1"/>
  <c r="N171" i="24" l="1"/>
  <c r="N178" i="24" s="1"/>
  <c r="L147" i="24"/>
  <c r="N147" i="24"/>
  <c r="L160" i="24" l="1"/>
  <c r="E9" i="1" s="1"/>
  <c r="F11" i="1"/>
  <c r="N197" i="24" l="1"/>
  <c r="F14" i="1" s="1"/>
  <c r="L197" i="24"/>
  <c r="E14" i="1" s="1"/>
  <c r="N151" i="24" l="1"/>
  <c r="N160" i="24" l="1"/>
  <c r="F9" i="1" s="1"/>
  <c r="G197" i="24"/>
  <c r="C14" i="1" s="1"/>
  <c r="G177" i="24"/>
  <c r="G151" i="24"/>
  <c r="N198" i="24" l="1"/>
  <c r="G14" i="1"/>
  <c r="Q197" i="24"/>
  <c r="F15" i="1"/>
  <c r="H10" i="1" l="1"/>
  <c r="H14" i="1"/>
  <c r="H13" i="1" l="1"/>
  <c r="Q171" i="24" l="1"/>
  <c r="Q178" i="24" s="1"/>
  <c r="L171" i="24" l="1"/>
  <c r="L178" i="24" l="1"/>
  <c r="E11" i="1" s="1"/>
  <c r="H11" i="1" l="1"/>
  <c r="G11" i="1"/>
  <c r="I147" i="24" l="1"/>
  <c r="I160" i="24" s="1"/>
  <c r="D9" i="1" s="1"/>
  <c r="Q147" i="24"/>
  <c r="Q160" i="24" s="1"/>
  <c r="G9" i="1" l="1"/>
  <c r="H9" i="1" l="1"/>
  <c r="G191" i="24"/>
  <c r="C13" i="1" s="1"/>
  <c r="R181" i="24" l="1"/>
  <c r="Q181" i="24"/>
  <c r="Q183" i="24" s="1"/>
  <c r="L183" i="24"/>
  <c r="L198" i="24" s="1"/>
  <c r="E12" i="1" l="1"/>
  <c r="G12" i="1" s="1"/>
  <c r="E15" i="1" l="1"/>
  <c r="H12" i="1"/>
  <c r="Q13" i="24"/>
  <c r="I12" i="24"/>
  <c r="Q12" i="24" l="1"/>
  <c r="G12" i="24" l="1"/>
  <c r="E13" i="24"/>
  <c r="R13" i="24"/>
  <c r="E12" i="24" l="1"/>
  <c r="R12" i="24" s="1"/>
  <c r="E28" i="24"/>
  <c r="R28" i="24" s="1"/>
  <c r="E29" i="24"/>
  <c r="R29" i="24"/>
  <c r="G28" i="24"/>
  <c r="Q29" i="24" l="1"/>
  <c r="I28" i="24"/>
  <c r="Q28" i="24" s="1"/>
  <c r="E35" i="24" l="1"/>
  <c r="R35" i="24" s="1"/>
  <c r="G34" i="24"/>
  <c r="E34" i="24" s="1"/>
  <c r="R34" i="24" s="1"/>
  <c r="Q34" i="24" l="1"/>
  <c r="Q35" i="24"/>
  <c r="I34" i="24"/>
  <c r="I8" i="24"/>
  <c r="Q8" i="24" s="1"/>
  <c r="Q137" i="24" s="1"/>
  <c r="I137" i="24" l="1"/>
  <c r="P39" i="24"/>
  <c r="P40" i="24"/>
  <c r="H39" i="24"/>
  <c r="R40" i="24"/>
  <c r="E40" i="24"/>
  <c r="E39" i="24"/>
  <c r="R39" i="24" s="1"/>
  <c r="G39" i="24"/>
  <c r="I198" i="24" l="1"/>
  <c r="Q198" i="24" s="1"/>
  <c r="D8" i="1"/>
  <c r="H8" i="1" l="1"/>
  <c r="H15" i="1" s="1"/>
  <c r="G8" i="1"/>
  <c r="D15" i="1"/>
  <c r="G15" i="1" s="1"/>
  <c r="E43" i="24"/>
  <c r="R43" i="24" s="1"/>
  <c r="G42" i="24"/>
  <c r="E42" i="24" s="1"/>
  <c r="R42" i="24" s="1"/>
  <c r="E59" i="24"/>
  <c r="R59" i="24" s="1"/>
  <c r="G58" i="24"/>
  <c r="E58" i="24"/>
  <c r="R58" i="24" s="1"/>
  <c r="G62" i="24"/>
  <c r="E63" i="24"/>
  <c r="R63" i="24"/>
  <c r="E62" i="24" l="1"/>
  <c r="R62" i="24" s="1"/>
  <c r="P67" i="24" l="1"/>
  <c r="P66" i="24"/>
  <c r="H66" i="24"/>
  <c r="H8" i="24"/>
  <c r="P8" i="24" s="1"/>
  <c r="F75" i="24"/>
  <c r="E76" i="24"/>
  <c r="R76" i="24"/>
  <c r="G75" i="24"/>
  <c r="E75" i="24" s="1"/>
  <c r="R75" i="24" s="1"/>
  <c r="F91" i="24"/>
  <c r="E92" i="24"/>
  <c r="R92" i="24" s="1"/>
  <c r="G91" i="24"/>
  <c r="E91" i="24" s="1"/>
  <c r="R91" i="24" s="1"/>
  <c r="E99" i="24"/>
  <c r="R99" i="24" s="1"/>
  <c r="F99" i="24"/>
  <c r="G99" i="24"/>
  <c r="E100" i="24"/>
  <c r="R100" i="24"/>
  <c r="F8" i="24"/>
  <c r="F106" i="24"/>
  <c r="E107" i="24"/>
  <c r="R107" i="24"/>
  <c r="G106" i="24"/>
  <c r="E106" i="24" s="1"/>
  <c r="R106" i="24" s="1"/>
  <c r="G8" i="24"/>
  <c r="E8" i="24" s="1"/>
  <c r="R8" i="24" s="1"/>
  <c r="G137" i="24" l="1"/>
  <c r="C8" i="1" l="1"/>
  <c r="R141" i="24"/>
  <c r="G147" i="24"/>
  <c r="G160" i="24" s="1"/>
  <c r="C9" i="1" l="1"/>
  <c r="G198" i="24"/>
  <c r="E169" i="24"/>
  <c r="R169" i="24" s="1"/>
  <c r="G171" i="24"/>
  <c r="G178" i="24"/>
  <c r="C11" i="1"/>
  <c r="C15" i="1" s="1"/>
</calcChain>
</file>

<file path=xl/sharedStrings.xml><?xml version="1.0" encoding="utf-8"?>
<sst xmlns="http://schemas.openxmlformats.org/spreadsheetml/2006/main" count="754" uniqueCount="308">
  <si>
    <t>№ з/п</t>
  </si>
  <si>
    <t>Впровадження та розвиток інформаційних технологій</t>
  </si>
  <si>
    <t>Інше</t>
  </si>
  <si>
    <t>Виконавець робіт, послуг, продавець товару, визначено на тендері чи без</t>
  </si>
  <si>
    <t>Одиниця виміру</t>
  </si>
  <si>
    <t>Будівництво, модернізація та реконструкція електричних мереж та обладнання</t>
  </si>
  <si>
    <t>Усього</t>
  </si>
  <si>
    <t>Різниця між фактичною вартістю одиниці продукції та плановою, %</t>
  </si>
  <si>
    <t>з</t>
  </si>
  <si>
    <t>Залишилось не профінансовано</t>
  </si>
  <si>
    <t>Відсоток фінансування</t>
  </si>
  <si>
    <t>до</t>
  </si>
  <si>
    <t>Заходи зі зниження нетехнічних витрат електричної енергії</t>
  </si>
  <si>
    <t>Впровадження та розвиток систем зв'язку</t>
  </si>
  <si>
    <t>Звіт щодо виконання інвестиційної програми</t>
  </si>
  <si>
    <t>Звітний період</t>
  </si>
  <si>
    <t>Прогнозний період</t>
  </si>
  <si>
    <t>Найменування ліцензіата</t>
  </si>
  <si>
    <t>(прізвище, ім'я, по батькові)</t>
  </si>
  <si>
    <t>Цільові програми</t>
  </si>
  <si>
    <t>Модернізація та закупівля колісної техніки</t>
  </si>
  <si>
    <t>профінансовано</t>
  </si>
  <si>
    <t>освоєно</t>
  </si>
  <si>
    <t>джерело фінансування</t>
  </si>
  <si>
    <t>Найменування заходів інвестиційної програми</t>
  </si>
  <si>
    <t>1. Будівництво, модернізація та реконструкція електричних мереж та обладнання</t>
  </si>
  <si>
    <t>Усього по розділу 1:</t>
  </si>
  <si>
    <t>Усього по розділу 2:</t>
  </si>
  <si>
    <t>2. Заходи зі зниження нетехнічних витрат електричної енергії</t>
  </si>
  <si>
    <t>3. Впровадження та розвиток АСДТК</t>
  </si>
  <si>
    <t>Усього по розділу 3:</t>
  </si>
  <si>
    <t>4. Впровадження та розвиток інформаційних технологій</t>
  </si>
  <si>
    <t>Усього по розділу 4:</t>
  </si>
  <si>
    <t>5. Впровадження та розвиток систем зв'язку</t>
  </si>
  <si>
    <t>Усього по розділу 5:</t>
  </si>
  <si>
    <t>6. Модернізація та закупівля колісної техніки</t>
  </si>
  <si>
    <t>Усього по розділу 6:</t>
  </si>
  <si>
    <t>7. Інше</t>
  </si>
  <si>
    <t>Усього по розділу 7:</t>
  </si>
  <si>
    <t>Реквізити документа, який засвідчує прийняття в експлуатацію закінченого будівництвом об'єкта або очікувана дата прийняття в експлуатацію перехідних об'єктів</t>
  </si>
  <si>
    <t>Впровадження та розвиток автоматизованих систем диспетчерсько-технологічного керування (АСДТК)</t>
  </si>
  <si>
    <t>км</t>
  </si>
  <si>
    <t>шт</t>
  </si>
  <si>
    <t xml:space="preserve">Витрати на виніс 1-фазних лічильників власними силами на фасад будинків </t>
  </si>
  <si>
    <t>Закупівля нових робочих станцій</t>
  </si>
  <si>
    <t>Закупівля програмного забезпечення, у т.ч.:</t>
  </si>
  <si>
    <t>Реконструкція/технічне переоснащення ПЛ-0,4 кВ самоутримним ізольованим проводом</t>
  </si>
  <si>
    <t xml:space="preserve">Витрати на виніс 3-фазних лічильників власними силами на фасад будинків </t>
  </si>
  <si>
    <t>Ліцензування програмного забезпечення Microsoft</t>
  </si>
  <si>
    <t>Залишилось не профінансовано,
тис. грн (без ПДВ)</t>
  </si>
  <si>
    <t>Керівник ліцензіата                                         ___________________</t>
  </si>
  <si>
    <t>(або особа, яка виконує його обов'язки)                       (підпис)</t>
  </si>
  <si>
    <t xml:space="preserve">  М. П. </t>
  </si>
  <si>
    <t>Закупівля нового мережевого обладнання</t>
  </si>
  <si>
    <t>Виконано</t>
  </si>
  <si>
    <t>Причини невико-нання плану</t>
  </si>
  <si>
    <t>кількість</t>
  </si>
  <si>
    <t>вартість, тис. грн</t>
  </si>
  <si>
    <t xml:space="preserve"> кількість</t>
  </si>
  <si>
    <t>Всього:</t>
  </si>
  <si>
    <t>Заміна приладів обліку власними силами</t>
  </si>
  <si>
    <t>Спецмеханізми</t>
  </si>
  <si>
    <t>Усього по програмі</t>
  </si>
  <si>
    <t>Впровадження обліку споживання електричної енергії населенням:</t>
  </si>
  <si>
    <t>Впровадження обліку споживання електричної енергії населенню:</t>
  </si>
  <si>
    <t>2.1.1</t>
  </si>
  <si>
    <t>2.1.2</t>
  </si>
  <si>
    <t>2.1.3</t>
  </si>
  <si>
    <t>2.1.4</t>
  </si>
  <si>
    <t>2.1.5</t>
  </si>
  <si>
    <t>3-ф прилад обліку для зведення балансу</t>
  </si>
  <si>
    <t>2.1.6</t>
  </si>
  <si>
    <t>ПрАТ "Рівнеобленерго"</t>
  </si>
  <si>
    <t>Заміна однофазних відгалужень до житлових будинків на ізольовані</t>
  </si>
  <si>
    <t>Заміна трифазних відгалужень до житлових будинків на ізольовані</t>
  </si>
  <si>
    <t>питома вартість,
тис. грн
без ПДВ</t>
  </si>
  <si>
    <t>загальна вартість, тис. грн</t>
  </si>
  <si>
    <t>Реактивна е/е</t>
  </si>
  <si>
    <t>Реконструкція/будівництво КЛ-6-10кВ:</t>
  </si>
  <si>
    <t xml:space="preserve">1-ф багатотарифний лічильник з модулем дистанційного зчитування (типу -СМАРТ) </t>
  </si>
  <si>
    <t xml:space="preserve">3-ф багатотарифний лічильник з модулем дистанційного зчитування (типу -СМАРТ) </t>
  </si>
  <si>
    <t>маршрутизатор для однотрансформаторної підстанції</t>
  </si>
  <si>
    <t>маршрутизатор для двотрансформаторної підстанції</t>
  </si>
  <si>
    <t xml:space="preserve">трансформатори струму </t>
  </si>
  <si>
    <t>4.1</t>
  </si>
  <si>
    <t>4.2</t>
  </si>
  <si>
    <t>Портативний компютер Lenovo ThinkPad E</t>
  </si>
  <si>
    <t>4.3</t>
  </si>
  <si>
    <t xml:space="preserve">БФП для середніх робочих груп HP LJ </t>
  </si>
  <si>
    <t>4.4</t>
  </si>
  <si>
    <t>шт.</t>
  </si>
  <si>
    <t>Березнівський РЕМ</t>
  </si>
  <si>
    <t>Володимирецький РЕМ</t>
  </si>
  <si>
    <t>Дубенський РЕМ</t>
  </si>
  <si>
    <t>Здолбунівський РЕМ</t>
  </si>
  <si>
    <t>Костопільський РЕМ</t>
  </si>
  <si>
    <t>Млинівський РЕМ</t>
  </si>
  <si>
    <t>Рівненський міський РЕМ</t>
  </si>
  <si>
    <t>Рівненський РЕМ</t>
  </si>
  <si>
    <t>Сарненський РЕМ</t>
  </si>
  <si>
    <t>1.5.1</t>
  </si>
  <si>
    <t>1.4.1</t>
  </si>
  <si>
    <t>Амортизація</t>
  </si>
  <si>
    <t xml:space="preserve"> </t>
  </si>
  <si>
    <t>Заплановано на 2020 рік</t>
  </si>
  <si>
    <t>1.1</t>
  </si>
  <si>
    <t>1,1.1</t>
  </si>
  <si>
    <t>ПЛ-0,4 кВ від КТП-197 в с.Антонівка</t>
  </si>
  <si>
    <t>км.</t>
  </si>
  <si>
    <t>1,1.2</t>
  </si>
  <si>
    <t>ПЛ-0,4 кВ від КТП-198 в с.Антонівка з встановленням розвантажувальної ТП</t>
  </si>
  <si>
    <t>1,1.3</t>
  </si>
  <si>
    <t>ПЛ-0,4 кВ від ТП-146 в с.М.Телковичі з встановленням розвантажувальної ТП</t>
  </si>
  <si>
    <t>1,1.4</t>
  </si>
  <si>
    <t>ПЛ-0,4 кВ від КТП-183 в с.Уріччя з встановленням розвантажувальної ТП</t>
  </si>
  <si>
    <t>Гощанський РЕМ</t>
  </si>
  <si>
    <t>1,1.5</t>
  </si>
  <si>
    <t>ПЛ-0,4кВ від ТП-25 с. Мятин з встановленням розвантажувальної ТП</t>
  </si>
  <si>
    <t>1,1,6</t>
  </si>
  <si>
    <t>ПЛ-0,4кВ від ТП-113 с. Федорівка з встановленням розвантажувальної ТП</t>
  </si>
  <si>
    <t>1,1,7</t>
  </si>
  <si>
    <t>ПЛ-0,4кВ від КТП-35 в с.Горбаків</t>
  </si>
  <si>
    <t>1,1,8</t>
  </si>
  <si>
    <t>ПЛ-0,4кВ від КТП-409 в с.Кривуха з встановленням розвантажувальної ТП</t>
  </si>
  <si>
    <t>Зарічненський РЕМ</t>
  </si>
  <si>
    <t>1,1,9</t>
  </si>
  <si>
    <t>ПЛ-0,4 кВ від ТП-90 в c.Радове з встановленням розвантажувальної ТП</t>
  </si>
  <si>
    <t>1,1,10</t>
  </si>
  <si>
    <t>ПЛ-0,4 кВ від ТП-324 в c.Радове з встановленням розвантажувальної ТП</t>
  </si>
  <si>
    <t>1,1,11</t>
  </si>
  <si>
    <t>ПЛ-0,4кВ від ТП-341 в м. Костопіль з встановленням розвантажувальної ТП</t>
  </si>
  <si>
    <t>1,1,12</t>
  </si>
  <si>
    <t>ПЛ-0,4кВ від ТП-308 в м. Костопіль з встановленням розвантажувальної ТП</t>
  </si>
  <si>
    <t>1,1,13</t>
  </si>
  <si>
    <t>ПЛ-0,4кВ від ТП-371 в м. Костопіль</t>
  </si>
  <si>
    <t>1,1,14</t>
  </si>
  <si>
    <t>ПЛ-0,4кВ від КТП-513 в с.Баболоки з встановленням розвантажувальної ТП</t>
  </si>
  <si>
    <t>1,1,15</t>
  </si>
  <si>
    <t>ПЛ-0,4кВ від ЗТП-86 в м.Рівне</t>
  </si>
  <si>
    <t>1,1,16</t>
  </si>
  <si>
    <t>ПЛ-0,4кВ від ЗТП-84 в м.Рівне</t>
  </si>
  <si>
    <t>1,1,17</t>
  </si>
  <si>
    <t>ПЛ-0,4кВ від ЗТП-152 в м.Рівне</t>
  </si>
  <si>
    <t>1,1,18</t>
  </si>
  <si>
    <t xml:space="preserve">ПЛ-0,4 кВ від ТП-316 в c. Решуцьк </t>
  </si>
  <si>
    <t>1,1,19</t>
  </si>
  <si>
    <t>ПЛ-0,4 кВ від ТП-207 в c. Глинки  з встановленням розвантажувальної ТП</t>
  </si>
  <si>
    <t>1,1,20</t>
  </si>
  <si>
    <t xml:space="preserve">ПЛ-0,4 кВ від ТП-357 в c. Глинки </t>
  </si>
  <si>
    <t>1,1,21</t>
  </si>
  <si>
    <t xml:space="preserve">ПЛ-0,4 кВ від КТП-796 Л-1 "Село" в c. Глинки </t>
  </si>
  <si>
    <t>Рокитненський РЕМ</t>
  </si>
  <si>
    <t>1,1,22</t>
  </si>
  <si>
    <t>ПЛІ-0,4 кВ від ТП-83 в  с.Березове з встановленням розвантажувальної ТП</t>
  </si>
  <si>
    <t>1,1,23</t>
  </si>
  <si>
    <t>ПЛ 0,4 кВ від ТП-2 в м.Сарни</t>
  </si>
  <si>
    <t>1,1,24</t>
  </si>
  <si>
    <t>ПЛ-0.4 кВ від ТП-474 с.Підгірник з встановленням розвантажувальної ТП</t>
  </si>
  <si>
    <t>1,1,25</t>
  </si>
  <si>
    <t>ПЛ-0.4 кВ від ТП-42 в м.Сарни</t>
  </si>
  <si>
    <t>1,1,26</t>
  </si>
  <si>
    <t>ПЛ-0.4 кВ від ТП-567  в с.Немовичі</t>
  </si>
  <si>
    <t>1,1,27</t>
  </si>
  <si>
    <t>ПЛ-0.4 кВ від ТП-497 в с.Дворець  з встановленням розвантажувальної ТП</t>
  </si>
  <si>
    <t>1.2</t>
  </si>
  <si>
    <t>1.3</t>
  </si>
  <si>
    <t>1.4</t>
  </si>
  <si>
    <t>Реконструкція РП-10/0,4кВ</t>
  </si>
  <si>
    <t>Реконструкція РП-18 в м. Рівне</t>
  </si>
  <si>
    <t>1.5</t>
  </si>
  <si>
    <t>КЛ-10кВ від І СШ к.№4 ПС 35/10 кВ Володимирець №27  - ІІ СШ к.№13 ПС 110/35/10 кВ Володимирець №122</t>
  </si>
  <si>
    <t>1,5,2</t>
  </si>
  <si>
    <t xml:space="preserve">КЛ 10кВ ЗТП-65 - РП-2 в м.Дубно </t>
  </si>
  <si>
    <t>1,5,3</t>
  </si>
  <si>
    <t xml:space="preserve">КЛ-6кВ  РП-2 - ТП-46 в м.Здолбунів </t>
  </si>
  <si>
    <t>Корецький РЕМ</t>
  </si>
  <si>
    <t>1,5,4</t>
  </si>
  <si>
    <t>1.6</t>
  </si>
  <si>
    <t>Встановлення реклоузерів на ПЛ-10кВ із влаштуванням телемеханіки</t>
  </si>
  <si>
    <t>1.6.1</t>
  </si>
  <si>
    <t xml:space="preserve">ПЛ-10 кВ Л-24-03 «Буща» </t>
  </si>
  <si>
    <t>1.6.2</t>
  </si>
  <si>
    <t xml:space="preserve">ПЛ-10 кВ Л-16-09 «Князівка» </t>
  </si>
  <si>
    <t>1.6.3</t>
  </si>
  <si>
    <t>ПЛ-10 кВ Л 72-27 «Пісків»</t>
  </si>
  <si>
    <t>1.7</t>
  </si>
  <si>
    <t>Реконструкція ПС 110/10 кВ "Західна" №64</t>
  </si>
  <si>
    <t>1.8</t>
  </si>
  <si>
    <t>Виготовлення ПКД на реконструкцію ПС 110/35/10 кВ "Костопіль" №72</t>
  </si>
  <si>
    <r>
      <t xml:space="preserve">Заплановано на </t>
    </r>
    <r>
      <rPr>
        <sz val="11"/>
        <color indexed="10"/>
        <rFont val="Times New Roman"/>
        <family val="1"/>
        <charset val="204"/>
      </rPr>
      <t>2020 рік</t>
    </r>
    <r>
      <rPr>
        <sz val="11"/>
        <rFont val="Times New Roman"/>
        <family val="1"/>
        <charset val="204"/>
      </rPr>
      <t>, тис. грн (без ПДВ)</t>
    </r>
  </si>
  <si>
    <t>Амортизація- 46080,00 Реактивна е/е- 19226,73</t>
  </si>
  <si>
    <t>Небаланс ТВЕ</t>
  </si>
  <si>
    <t>Заміна приладів обліку класу 2,5 власними силами:</t>
  </si>
  <si>
    <t xml:space="preserve">Заміна 1-фазних лічильників  </t>
  </si>
  <si>
    <t xml:space="preserve">Встановлення балансних лічильників на ТП-10/0,4кВ: </t>
  </si>
  <si>
    <t>Встановлення балансних лічильників на ТП-10/0,4кВ</t>
  </si>
  <si>
    <t>2,5,1</t>
  </si>
  <si>
    <t xml:space="preserve">3-ф багатотарифний лічильник з модулем дистанційного зчитування (з GSM-модулем) прямого включення </t>
  </si>
  <si>
    <t>2,5,2</t>
  </si>
  <si>
    <t xml:space="preserve">3-ф багатотарифний лічильник з модулем дистанційного зчитування (з GSM-модулем) трансформаторного включення </t>
  </si>
  <si>
    <t>Телемеханіка  Рівненський міський РЕМ РП-5 (10 кВ)</t>
  </si>
  <si>
    <t>Телемеханіка  Рівненський міський РЕМ РП-3 (10 кВ)</t>
  </si>
  <si>
    <t>Каналоутворююче обладнання для ТМ</t>
  </si>
  <si>
    <t>Комутатор HP з оптичними модулями</t>
  </si>
  <si>
    <t>5.1</t>
  </si>
  <si>
    <t>Мережевий шлюз</t>
  </si>
  <si>
    <t>5.2</t>
  </si>
  <si>
    <t>Модернізація РРЛ системи передачі даних СПІ Рівне - Здолбунів</t>
  </si>
  <si>
    <t>5.3</t>
  </si>
  <si>
    <t>Модернізація РРЛ системи передачі даних СПІ Рівне - Костопіль</t>
  </si>
  <si>
    <t>ТК-G-33082-АGP-18(дизель,повний привід)</t>
  </si>
  <si>
    <t>Рено Мастер(вантажний фургон)</t>
  </si>
  <si>
    <t>7.1</t>
  </si>
  <si>
    <t>Аналізатор  якості електричної енергії Metrel MI 2892 Euro    класу «А»  ( з комплектом  однофазних  струмовимірювальними  кліщів  типу S 2107 3 pcs A 1588 Current clamp 0.5/5/50 A / 1 V .</t>
  </si>
  <si>
    <t>7.2</t>
  </si>
  <si>
    <t>Аналізатор  якості електричної енергії Metrel MI 2892 Standard  класу «А»</t>
  </si>
  <si>
    <t>7.3</t>
  </si>
  <si>
    <t>Аналізатор  якості електричної енергії Metrel MI 2885 Euro класу «S»   (з комплектом  однофазних  струмовимірювальними  кліщів  типу А 1227  )</t>
  </si>
  <si>
    <t>7.4</t>
  </si>
  <si>
    <t>Аналізатор  якості електричної енергії  Metrel MI 2885 Standard  класу «S»</t>
  </si>
  <si>
    <t xml:space="preserve">Акт вводу НА-1 </t>
  </si>
  <si>
    <t>ТОВ "Старк Буд"</t>
  </si>
  <si>
    <t>ТОВ "Вест Електра"</t>
  </si>
  <si>
    <t>ПАТ "Електро"</t>
  </si>
  <si>
    <t>ТОВ БК "Технорембуд"</t>
  </si>
  <si>
    <t>ТОВ "Проминвестбуд"</t>
  </si>
  <si>
    <t>ТОВ ПМП "Рівнеелектромонтаж"</t>
  </si>
  <si>
    <t>ТОВ "ЗЕС"</t>
  </si>
  <si>
    <t>ТОВ "Смек"</t>
  </si>
  <si>
    <t>ТОВ "Електромонтаж Сістем"</t>
  </si>
  <si>
    <t>ТОВ "Елінн"</t>
  </si>
  <si>
    <t>ТОВ ВП"Електросервіс"</t>
  </si>
  <si>
    <t>ТОВ "Київська енергетична будівельна компанія"</t>
  </si>
  <si>
    <t>ТОВ "Албат"</t>
  </si>
  <si>
    <t>ТОВ "СД Енергопласт"</t>
  </si>
  <si>
    <t>ТОВ "Промекс"</t>
  </si>
  <si>
    <t>ТОВ "ІТ-Девелопмент"</t>
  </si>
  <si>
    <t>ТОВ "Смарт Лінк Консалтинг"</t>
  </si>
  <si>
    <t>ТОВ "Ексім прилад"</t>
  </si>
  <si>
    <t>ТК Контакт</t>
  </si>
  <si>
    <t xml:space="preserve">ТОВ ТД "Техкомплект"  </t>
  </si>
  <si>
    <t>ТОВ "ТД "Техкомплект"</t>
  </si>
  <si>
    <t>ТОВ "Експерт Трейдер"</t>
  </si>
  <si>
    <t>ТОВ "Комплектенергопоставка"</t>
  </si>
  <si>
    <t>ТОВ "ТД ОДЕСКАБЕЛЬ"</t>
  </si>
  <si>
    <t>Розпорядження №106 від 04.06.2020р.</t>
  </si>
  <si>
    <t>Акти вводу ОЗ-1</t>
  </si>
  <si>
    <t>ПЛІ-0,4кВ</t>
  </si>
  <si>
    <t>ПЛ-10кВ</t>
  </si>
  <si>
    <t>Встановлення розвантажувального ЩТП-25 кВА</t>
  </si>
  <si>
    <t>Заміна існуючого тр-ра (100 кВА на 63 кВА)</t>
  </si>
  <si>
    <t>Встановлення розвантажувального ЩТП-100кВА</t>
  </si>
  <si>
    <t>Заміна існуючого тр-ра (160 на 40 кВА)</t>
  </si>
  <si>
    <t>Встановлення розвантажувального ЩТП-25кВА</t>
  </si>
  <si>
    <t>Заміна існуючого тр-ра (100 на 63 кВА)</t>
  </si>
  <si>
    <t>Встановлення розвантажувального ЩТП-63 кВА</t>
  </si>
  <si>
    <t>Заміна тр-ра в ТП-25 (160 на 40 кВА)</t>
  </si>
  <si>
    <t>Встановлення розвантажувального ЩТП-40 кВА</t>
  </si>
  <si>
    <t>Заміна існуючого тр-ра (250 на 63 кВА)</t>
  </si>
  <si>
    <t xml:space="preserve">Встановлення розвантажувального КТП-40 кВа  </t>
  </si>
  <si>
    <t>Заміна існуючої КТП-90 (160 на 100 кВА)</t>
  </si>
  <si>
    <t>Встановлення розвантажувального ЩТП 250 кВА</t>
  </si>
  <si>
    <t xml:space="preserve">Встановлення розвантажувальної КТП-100 кВа  </t>
  </si>
  <si>
    <t>Заміна існуючої КТП-324 (160 на 100 кВА)</t>
  </si>
  <si>
    <t>Встановлення розвантажувального ЩТП 160 кВА</t>
  </si>
  <si>
    <t>Заміна існуючої КТП-371 (160 на 160 кВА)</t>
  </si>
  <si>
    <t>Встановлення розвантажувального ЩТП 25кВА</t>
  </si>
  <si>
    <t>заміна існуючого тр-ра (100кВА на 40 кВА)</t>
  </si>
  <si>
    <t>КЛ-10кВ</t>
  </si>
  <si>
    <t>заміна існуючого тр-ра (63 кВА на 40 кВА)</t>
  </si>
  <si>
    <t>Встановлення розвантажувального ЩТП 100 кВА</t>
  </si>
  <si>
    <t xml:space="preserve">Встановлення розвантажувального  КТП-40кВа </t>
  </si>
  <si>
    <t>Заміна існуючої ТП-474 (160 на 63 кВА)</t>
  </si>
  <si>
    <t>Заміна існуючої КТП -567 (160 на 160 кВА)</t>
  </si>
  <si>
    <t>КТП-40кВа розвантажувальне</t>
  </si>
  <si>
    <t>Заміна існуючої КТП -497 (100 на 63кВа)</t>
  </si>
  <si>
    <t xml:space="preserve">ТОВ Високовольтний Союз-РЗВА </t>
  </si>
  <si>
    <t xml:space="preserve">ТОВ ВП Електросервіс </t>
  </si>
  <si>
    <t>ТОВ Електросвіт</t>
  </si>
  <si>
    <t>ТОВ "Вік-Партнер"</t>
  </si>
  <si>
    <t>КЛ-10кВ ТП-57- ТП-141 в м.Корець</t>
  </si>
  <si>
    <t xml:space="preserve">Заплановано на ІІІ квартали
(з наростаючим підсумком) </t>
  </si>
  <si>
    <t>Розпорядження №132 від 02.07.2020р.</t>
  </si>
  <si>
    <t>1</t>
  </si>
  <si>
    <r>
      <t xml:space="preserve">Заплановано на </t>
    </r>
    <r>
      <rPr>
        <sz val="11"/>
        <color rgb="FFFF0000"/>
        <rFont val="Times New Roman"/>
        <family val="1"/>
        <charset val="204"/>
      </rPr>
      <t xml:space="preserve">ІІІ квартали </t>
    </r>
    <r>
      <rPr>
        <sz val="11"/>
        <rFont val="Times New Roman"/>
        <family val="1"/>
        <charset val="204"/>
      </rPr>
      <t xml:space="preserve"> (з наростаючим підсумком),
тис. грн  (без ПДВ)</t>
    </r>
  </si>
  <si>
    <t>аванс</t>
  </si>
  <si>
    <t>ТОВ "Промсервіс"</t>
  </si>
  <si>
    <t>Розпорядження №177 від 01.09.2020р.</t>
  </si>
  <si>
    <t>Розпорядження №157 від 03.08.2020р.</t>
  </si>
  <si>
    <t>Розпорядження №177 від 01.09.2020р</t>
  </si>
  <si>
    <t xml:space="preserve">Розпорядження №106, №157, №177 </t>
  </si>
  <si>
    <t>Розпорядження №157</t>
  </si>
  <si>
    <t xml:space="preserve">Розпорядження №177 </t>
  </si>
  <si>
    <t>Fiat Doblo COMBI Corto (або еквівалент)</t>
  </si>
  <si>
    <t>ТК-U-3909ВП6  (або еквівалент)</t>
  </si>
  <si>
    <t>Mitsubishi L 200 (або еквівалент)</t>
  </si>
  <si>
    <t>Амортизація- 1589,97 Реактивна е/е- 96,43</t>
  </si>
  <si>
    <t>Небаланс ТВЕ- 4489,21 Реактивна е/е -6727,62 Прибуток-4017,52</t>
  </si>
  <si>
    <t>Прибуток</t>
  </si>
  <si>
    <t>Прибуток-683,25 Додатково отриманий дохід-997,00</t>
  </si>
  <si>
    <r>
      <t xml:space="preserve">2. Детальний звіт щодо виконання інвестиційної програми ПрАТ "Рівнеобленерго" за </t>
    </r>
    <r>
      <rPr>
        <b/>
        <sz val="20"/>
        <color rgb="FFFF0000"/>
        <rFont val="Times New Roman"/>
        <family val="1"/>
        <charset val="204"/>
      </rPr>
      <t xml:space="preserve">січень-вересень </t>
    </r>
    <r>
      <rPr>
        <b/>
        <sz val="20"/>
        <rFont val="Times New Roman"/>
        <family val="1"/>
        <charset val="204"/>
      </rPr>
      <t>2020 року</t>
    </r>
  </si>
  <si>
    <r>
      <t xml:space="preserve">1. Звіт щодо виконання інвестиційної програми ПрАТ "Рівнеобленерго" </t>
    </r>
    <r>
      <rPr>
        <b/>
        <sz val="14"/>
        <color indexed="10"/>
        <rFont val="Times New Roman"/>
        <family val="1"/>
        <charset val="204"/>
      </rPr>
      <t xml:space="preserve">за січень-вересень 2020 року </t>
    </r>
  </si>
  <si>
    <r>
      <t xml:space="preserve">Виконано за </t>
    </r>
    <r>
      <rPr>
        <sz val="11"/>
        <color rgb="FFFF0000"/>
        <rFont val="Times New Roman"/>
        <family val="1"/>
        <charset val="204"/>
      </rPr>
      <t xml:space="preserve">9 місяців </t>
    </r>
    <r>
      <rPr>
        <sz val="11"/>
        <rFont val="Times New Roman"/>
        <family val="1"/>
        <charset val="204"/>
      </rPr>
      <t>(з наростаючим підсумком), тис. грн (без ПДВ)</t>
    </r>
  </si>
  <si>
    <t>Розпорядження №188 від 10.09.2020р.</t>
  </si>
  <si>
    <t xml:space="preserve">Розпорядження №106, №132, №157, №177, №188 </t>
  </si>
  <si>
    <t>Невмержицький С.М.</t>
  </si>
  <si>
    <t>"19 " жовтня 2020 року</t>
  </si>
  <si>
    <t>"19 " жовтня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</si>
</sst>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0_ ;[Red]\-#,##0.00\ "/>
    <numFmt numFmtId="166" formatCode="#,##0.0_ ;[Red]\-#,##0.0\ "/>
    <numFmt numFmtId="167" formatCode="#,##0.000_ ;[Red]\-#,##0.000\ "/>
    <numFmt numFmtId="168" formatCode="#,##0_ ;[Red]\-#,##0\ "/>
    <numFmt numFmtId="169" formatCode="0.000"/>
    <numFmt numFmtId="170" formatCode="#,##0.000"/>
  </numFmts>
  <fonts count="62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PragmaticaCTT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22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4" fillId="0" borderId="0"/>
    <xf numFmtId="0" fontId="8" fillId="0" borderId="0"/>
    <xf numFmtId="0" fontId="8" fillId="0" borderId="0"/>
    <xf numFmtId="0" fontId="5" fillId="0" borderId="0"/>
    <xf numFmtId="0" fontId="8" fillId="0" borderId="0"/>
    <xf numFmtId="9" fontId="1" fillId="0" borderId="0" applyFont="0" applyFill="0" applyBorder="0" applyAlignment="0" applyProtection="0"/>
    <xf numFmtId="0" fontId="20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9" fontId="50" fillId="0" borderId="0" applyFont="0" applyFill="0" applyBorder="0" applyAlignment="0" applyProtection="0"/>
    <xf numFmtId="0" fontId="8" fillId="0" borderId="0"/>
    <xf numFmtId="0" fontId="14" fillId="0" borderId="0"/>
    <xf numFmtId="0" fontId="14" fillId="0" borderId="0"/>
    <xf numFmtId="0" fontId="14" fillId="0" borderId="0"/>
  </cellStyleXfs>
  <cellXfs count="402">
    <xf numFmtId="0" fontId="0" fillId="0" borderId="0" xfId="0"/>
    <xf numFmtId="0" fontId="3" fillId="0" borderId="0" xfId="34" applyFont="1" applyBorder="1" applyProtection="1"/>
    <xf numFmtId="0" fontId="3" fillId="0" borderId="0" xfId="34" applyFont="1" applyProtection="1"/>
    <xf numFmtId="0" fontId="6" fillId="0" borderId="0" xfId="34" applyFont="1"/>
    <xf numFmtId="0" fontId="7" fillId="0" borderId="0" xfId="34" applyFont="1"/>
    <xf numFmtId="0" fontId="9" fillId="0" borderId="0" xfId="34" applyFont="1" applyAlignment="1">
      <alignment horizontal="left" indent="1"/>
    </xf>
    <xf numFmtId="0" fontId="6" fillId="0" borderId="0" xfId="34" applyFont="1" applyProtection="1"/>
    <xf numFmtId="0" fontId="6" fillId="0" borderId="0" xfId="34" applyFont="1" applyAlignment="1" applyProtection="1">
      <alignment horizontal="left" indent="1"/>
    </xf>
    <xf numFmtId="0" fontId="7" fillId="0" borderId="10" xfId="34" applyNumberFormat="1" applyFont="1" applyFill="1" applyBorder="1" applyAlignment="1" applyProtection="1">
      <alignment horizontal="center" vertical="center" wrapText="1"/>
    </xf>
    <xf numFmtId="4" fontId="7" fillId="0" borderId="10" xfId="34" applyNumberFormat="1" applyFont="1" applyFill="1" applyBorder="1" applyAlignment="1" applyProtection="1">
      <alignment horizontal="center" vertical="center"/>
    </xf>
    <xf numFmtId="10" fontId="7" fillId="0" borderId="10" xfId="34" applyNumberFormat="1" applyFont="1" applyFill="1" applyBorder="1" applyAlignment="1" applyProtection="1">
      <alignment horizontal="center" vertical="center"/>
    </xf>
    <xf numFmtId="0" fontId="7" fillId="0" borderId="0" xfId="34" applyFont="1" applyProtection="1"/>
    <xf numFmtId="0" fontId="7" fillId="0" borderId="10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0" xfId="34" applyFont="1" applyFill="1" applyBorder="1" applyAlignment="1" applyProtection="1">
      <alignment horizontal="center" vertical="center"/>
    </xf>
    <xf numFmtId="4" fontId="7" fillId="0" borderId="10" xfId="34" applyNumberFormat="1" applyFont="1" applyFill="1" applyBorder="1" applyAlignment="1" applyProtection="1">
      <alignment horizontal="center" vertical="center"/>
      <protection locked="0"/>
    </xf>
    <xf numFmtId="0" fontId="7" fillId="0" borderId="0" xfId="34" applyFont="1" applyFill="1" applyProtection="1"/>
    <xf numFmtId="0" fontId="7" fillId="0" borderId="0" xfId="34" applyFont="1" applyFill="1"/>
    <xf numFmtId="0" fontId="9" fillId="0" borderId="13" xfId="34" applyFont="1" applyFill="1" applyBorder="1" applyAlignment="1" applyProtection="1">
      <alignment horizontal="center" vertical="center"/>
    </xf>
    <xf numFmtId="0" fontId="12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>
      <alignment horizontal="left" vertical="center" indent="1"/>
    </xf>
    <xf numFmtId="0" fontId="9" fillId="0" borderId="11" xfId="34" applyFont="1" applyFill="1" applyBorder="1" applyAlignment="1" applyProtection="1">
      <alignment horizontal="center" vertical="center"/>
    </xf>
    <xf numFmtId="0" fontId="8" fillId="0" borderId="0" xfId="34" applyFont="1" applyFill="1"/>
    <xf numFmtId="0" fontId="8" fillId="0" borderId="0" xfId="34" applyFont="1" applyAlignment="1" applyProtection="1">
      <alignment horizontal="left" indent="4"/>
    </xf>
    <xf numFmtId="0" fontId="8" fillId="0" borderId="0" xfId="34" applyFont="1" applyProtection="1"/>
    <xf numFmtId="0" fontId="9" fillId="0" borderId="0" xfId="34" applyFont="1" applyAlignment="1"/>
    <xf numFmtId="0" fontId="9" fillId="0" borderId="0" xfId="34" applyFont="1" applyAlignment="1">
      <alignment horizontal="left" indent="4"/>
    </xf>
    <xf numFmtId="0" fontId="13" fillId="0" borderId="0" xfId="34" applyFont="1" applyFill="1" applyAlignment="1">
      <alignment horizontal="left"/>
    </xf>
    <xf numFmtId="0" fontId="14" fillId="0" borderId="0" xfId="34" applyFont="1" applyFill="1" applyProtection="1"/>
    <xf numFmtId="0" fontId="6" fillId="0" borderId="0" xfId="34" applyFont="1" applyFill="1"/>
    <xf numFmtId="0" fontId="15" fillId="0" borderId="0" xfId="34" applyFont="1" applyFill="1"/>
    <xf numFmtId="0" fontId="6" fillId="0" borderId="0" xfId="34" applyFont="1" applyFill="1" applyAlignment="1">
      <alignment horizontal="center"/>
    </xf>
    <xf numFmtId="0" fontId="16" fillId="0" borderId="0" xfId="34" applyFont="1" applyFill="1"/>
    <xf numFmtId="0" fontId="6" fillId="0" borderId="0" xfId="53" applyFont="1" applyFill="1" applyProtection="1">
      <protection hidden="1"/>
    </xf>
    <xf numFmtId="0" fontId="6" fillId="0" borderId="0" xfId="53" applyFont="1" applyFill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left"/>
      <protection hidden="1"/>
    </xf>
    <xf numFmtId="0" fontId="6" fillId="0" borderId="0" xfId="53" applyFont="1" applyFill="1" applyAlignment="1" applyProtection="1">
      <alignment horizontal="left" indent="3"/>
      <protection hidden="1"/>
    </xf>
    <xf numFmtId="0" fontId="6" fillId="0" borderId="0" xfId="53" applyFont="1" applyFill="1" applyAlignment="1" applyProtection="1">
      <protection hidden="1"/>
    </xf>
    <xf numFmtId="0" fontId="7" fillId="24" borderId="10" xfId="34" applyFont="1" applyFill="1" applyBorder="1" applyAlignment="1" applyProtection="1">
      <alignment horizontal="center" vertical="top" wrapText="1"/>
    </xf>
    <xf numFmtId="0" fontId="7" fillId="24" borderId="10" xfId="34" applyFont="1" applyFill="1" applyBorder="1" applyAlignment="1" applyProtection="1">
      <alignment horizontal="center" vertical="center"/>
    </xf>
    <xf numFmtId="0" fontId="4" fillId="0" borderId="0" xfId="53" applyFont="1" applyBorder="1" applyAlignment="1" applyProtection="1">
      <alignment horizontal="left"/>
      <protection hidden="1"/>
    </xf>
    <xf numFmtId="0" fontId="7" fillId="0" borderId="0" xfId="35" applyFont="1" applyAlignment="1">
      <alignment horizontal="center" vertical="center" wrapText="1"/>
    </xf>
    <xf numFmtId="0" fontId="7" fillId="0" borderId="0" xfId="53" applyFont="1" applyProtection="1">
      <protection hidden="1"/>
    </xf>
    <xf numFmtId="0" fontId="6" fillId="0" borderId="0" xfId="37" applyFont="1" applyFill="1"/>
    <xf numFmtId="0" fontId="4" fillId="0" borderId="0" xfId="53" applyFont="1" applyFill="1" applyBorder="1" applyAlignment="1" applyProtection="1">
      <alignment horizontal="left"/>
      <protection hidden="1"/>
    </xf>
    <xf numFmtId="0" fontId="6" fillId="0" borderId="0" xfId="38" applyFont="1" applyAlignment="1">
      <alignment horizontal="center" vertical="center" wrapText="1"/>
    </xf>
    <xf numFmtId="0" fontId="6" fillId="0" borderId="0" xfId="38" applyFont="1" applyAlignment="1" applyProtection="1">
      <alignment horizontal="center" vertical="center"/>
    </xf>
    <xf numFmtId="0" fontId="8" fillId="0" borderId="0" xfId="38" applyFont="1" applyAlignment="1" applyProtection="1">
      <alignment horizontal="center" vertical="center"/>
    </xf>
    <xf numFmtId="0" fontId="7" fillId="0" borderId="0" xfId="53" applyFont="1" applyFill="1" applyProtection="1">
      <protection hidden="1"/>
    </xf>
    <xf numFmtId="4" fontId="4" fillId="25" borderId="10" xfId="34" applyNumberFormat="1" applyFont="1" applyFill="1" applyBorder="1" applyAlignment="1" applyProtection="1">
      <alignment horizontal="center" vertical="center"/>
    </xf>
    <xf numFmtId="10" fontId="4" fillId="25" borderId="10" xfId="34" applyNumberFormat="1" applyFont="1" applyFill="1" applyBorder="1" applyAlignment="1" applyProtection="1">
      <alignment horizontal="center" vertical="center"/>
    </xf>
    <xf numFmtId="0" fontId="7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/>
    </xf>
    <xf numFmtId="0" fontId="21" fillId="0" borderId="0" xfId="53" applyFont="1" applyAlignment="1" applyProtection="1">
      <alignment horizontal="left"/>
      <protection hidden="1"/>
    </xf>
    <xf numFmtId="0" fontId="7" fillId="0" borderId="0" xfId="38" applyFont="1" applyAlignment="1" applyProtection="1">
      <alignment horizontal="center" vertical="center"/>
    </xf>
    <xf numFmtId="0" fontId="7" fillId="0" borderId="0" xfId="53" applyFont="1" applyAlignment="1" applyProtection="1">
      <protection hidden="1"/>
    </xf>
    <xf numFmtId="14" fontId="1" fillId="25" borderId="14" xfId="34" applyNumberFormat="1" applyFont="1" applyFill="1" applyBorder="1" applyAlignment="1" applyProtection="1">
      <alignment horizontal="center" vertical="center"/>
      <protection locked="0"/>
    </xf>
    <xf numFmtId="0" fontId="7" fillId="0" borderId="0" xfId="58" applyFont="1" applyFill="1"/>
    <xf numFmtId="0" fontId="7" fillId="0" borderId="0" xfId="58" applyFont="1" applyFill="1" applyBorder="1"/>
    <xf numFmtId="0" fontId="7" fillId="0" borderId="0" xfId="58" applyFont="1" applyFill="1" applyAlignment="1">
      <alignment horizontal="center" vertical="center" wrapText="1"/>
    </xf>
    <xf numFmtId="0" fontId="11" fillId="0" borderId="10" xfId="58" applyFont="1" applyFill="1" applyBorder="1" applyAlignment="1">
      <alignment horizontal="center"/>
    </xf>
    <xf numFmtId="0" fontId="7" fillId="0" borderId="10" xfId="58" applyFont="1" applyFill="1" applyBorder="1" applyAlignment="1">
      <alignment horizontal="center" vertical="center" wrapText="1"/>
    </xf>
    <xf numFmtId="164" fontId="39" fillId="0" borderId="10" xfId="51" applyNumberFormat="1" applyFont="1" applyFill="1" applyBorder="1" applyAlignment="1">
      <alignment horizontal="center" vertical="center" wrapText="1"/>
    </xf>
    <xf numFmtId="0" fontId="39" fillId="0" borderId="10" xfId="40" applyFont="1" applyFill="1" applyBorder="1" applyAlignment="1">
      <alignment horizontal="center" vertical="center"/>
    </xf>
    <xf numFmtId="0" fontId="39" fillId="0" borderId="10" xfId="36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horizontal="left"/>
    </xf>
    <xf numFmtId="0" fontId="7" fillId="0" borderId="10" xfId="58" applyFont="1" applyFill="1" applyBorder="1" applyAlignment="1">
      <alignment horizontal="center" vertical="center"/>
    </xf>
    <xf numFmtId="167" fontId="7" fillId="0" borderId="10" xfId="58" applyNumberFormat="1" applyFont="1" applyFill="1" applyBorder="1" applyAlignment="1">
      <alignment horizontal="center" vertical="center"/>
    </xf>
    <xf numFmtId="166" fontId="7" fillId="0" borderId="10" xfId="58" applyNumberFormat="1" applyFont="1" applyFill="1" applyBorder="1" applyAlignment="1">
      <alignment horizontal="center" vertical="center" wrapText="1"/>
    </xf>
    <xf numFmtId="0" fontId="39" fillId="0" borderId="11" xfId="57" applyNumberFormat="1" applyFont="1" applyFill="1" applyBorder="1" applyAlignment="1">
      <alignment horizontal="center" vertical="center"/>
    </xf>
    <xf numFmtId="0" fontId="39" fillId="0" borderId="10" xfId="54" applyFont="1" applyFill="1" applyBorder="1" applyAlignment="1">
      <alignment horizontal="center" vertical="center"/>
    </xf>
    <xf numFmtId="0" fontId="39" fillId="0" borderId="12" xfId="54" applyFont="1" applyFill="1" applyBorder="1" applyAlignment="1">
      <alignment horizontal="center" vertical="center"/>
    </xf>
    <xf numFmtId="0" fontId="4" fillId="0" borderId="0" xfId="58" applyFont="1" applyFill="1" applyBorder="1" applyAlignment="1">
      <alignment vertical="center"/>
    </xf>
    <xf numFmtId="166" fontId="4" fillId="0" borderId="0" xfId="58" applyNumberFormat="1" applyFont="1" applyFill="1" applyBorder="1" applyAlignment="1">
      <alignment horizontal="center" vertical="center"/>
    </xf>
    <xf numFmtId="166" fontId="4" fillId="0" borderId="0" xfId="58" applyNumberFormat="1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center" vertical="center" wrapText="1"/>
    </xf>
    <xf numFmtId="0" fontId="7" fillId="0" borderId="0" xfId="58" applyFont="1" applyFill="1" applyBorder="1" applyAlignment="1">
      <alignment horizontal="center" vertical="center" wrapText="1"/>
    </xf>
    <xf numFmtId="0" fontId="12" fillId="0" borderId="0" xfId="53" applyFont="1" applyBorder="1" applyAlignment="1" applyProtection="1">
      <alignment horizontal="left"/>
      <protection hidden="1"/>
    </xf>
    <xf numFmtId="0" fontId="6" fillId="0" borderId="0" xfId="58" applyFont="1" applyAlignment="1">
      <alignment horizontal="center" vertical="center" wrapText="1"/>
    </xf>
    <xf numFmtId="0" fontId="9" fillId="0" borderId="0" xfId="58" applyFont="1" applyAlignment="1">
      <alignment horizontal="center"/>
    </xf>
    <xf numFmtId="0" fontId="6" fillId="0" borderId="0" xfId="58" applyFont="1" applyAlignment="1" applyProtection="1">
      <alignment horizontal="center" vertical="center"/>
    </xf>
    <xf numFmtId="0" fontId="8" fillId="0" borderId="0" xfId="58" applyFont="1" applyAlignment="1" applyProtection="1">
      <alignment horizontal="center" vertical="center"/>
    </xf>
    <xf numFmtId="0" fontId="9" fillId="0" borderId="0" xfId="53" applyFont="1" applyProtection="1">
      <protection hidden="1"/>
    </xf>
    <xf numFmtId="0" fontId="9" fillId="0" borderId="0" xfId="53" applyFont="1" applyAlignment="1" applyProtection="1">
      <protection hidden="1"/>
    </xf>
    <xf numFmtId="0" fontId="6" fillId="0" borderId="0" xfId="58" applyFont="1" applyFill="1"/>
    <xf numFmtId="0" fontId="15" fillId="0" borderId="0" xfId="58" applyFont="1" applyFill="1"/>
    <xf numFmtId="4" fontId="39" fillId="0" borderId="10" xfId="58" applyNumberFormat="1" applyFont="1" applyFill="1" applyBorder="1" applyAlignment="1">
      <alignment horizontal="center" vertical="center"/>
    </xf>
    <xf numFmtId="4" fontId="40" fillId="0" borderId="10" xfId="58" applyNumberFormat="1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/>
    </xf>
    <xf numFmtId="3" fontId="39" fillId="0" borderId="10" xfId="58" applyNumberFormat="1" applyFont="1" applyFill="1" applyBorder="1" applyAlignment="1">
      <alignment horizontal="center" vertical="center"/>
    </xf>
    <xf numFmtId="2" fontId="39" fillId="0" borderId="10" xfId="58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 vertical="center"/>
    </xf>
    <xf numFmtId="2" fontId="40" fillId="0" borderId="10" xfId="58" applyNumberFormat="1" applyFont="1" applyFill="1" applyBorder="1" applyAlignment="1">
      <alignment horizontal="center" vertical="center"/>
    </xf>
    <xf numFmtId="168" fontId="39" fillId="0" borderId="10" xfId="58" applyNumberFormat="1" applyFont="1" applyFill="1" applyBorder="1" applyAlignment="1">
      <alignment horizontal="center" vertical="center" wrapText="1"/>
    </xf>
    <xf numFmtId="165" fontId="39" fillId="0" borderId="10" xfId="58" applyNumberFormat="1" applyFont="1" applyFill="1" applyBorder="1" applyAlignment="1">
      <alignment horizontal="center" vertical="center" wrapText="1"/>
    </xf>
    <xf numFmtId="168" fontId="9" fillId="0" borderId="10" xfId="58" applyNumberFormat="1" applyFont="1" applyFill="1" applyBorder="1" applyAlignment="1">
      <alignment horizontal="center" vertical="center"/>
    </xf>
    <xf numFmtId="166" fontId="9" fillId="0" borderId="10" xfId="58" applyNumberFormat="1" applyFont="1" applyFill="1" applyBorder="1" applyAlignment="1">
      <alignment horizontal="center" vertical="center"/>
    </xf>
    <xf numFmtId="165" fontId="12" fillId="0" borderId="10" xfId="58" applyNumberFormat="1" applyFont="1" applyFill="1" applyBorder="1" applyAlignment="1">
      <alignment horizontal="center" vertical="center" wrapText="1"/>
    </xf>
    <xf numFmtId="166" fontId="9" fillId="0" borderId="10" xfId="58" applyNumberFormat="1" applyFont="1" applyFill="1" applyBorder="1" applyAlignment="1">
      <alignment horizontal="center" vertical="center" wrapText="1"/>
    </xf>
    <xf numFmtId="0" fontId="42" fillId="0" borderId="10" xfId="61" applyFont="1" applyFill="1" applyBorder="1" applyAlignment="1">
      <alignment horizontal="center" vertical="center"/>
    </xf>
    <xf numFmtId="3" fontId="39" fillId="0" borderId="10" xfId="36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/>
    </xf>
    <xf numFmtId="4" fontId="12" fillId="0" borderId="10" xfId="58" applyNumberFormat="1" applyFont="1" applyFill="1" applyBorder="1" applyAlignment="1">
      <alignment horizontal="center"/>
    </xf>
    <xf numFmtId="2" fontId="40" fillId="0" borderId="10" xfId="58" applyNumberFormat="1" applyFont="1" applyFill="1" applyBorder="1" applyAlignment="1">
      <alignment horizontal="center"/>
    </xf>
    <xf numFmtId="1" fontId="40" fillId="0" borderId="10" xfId="58" applyNumberFormat="1" applyFont="1" applyFill="1" applyBorder="1" applyAlignment="1">
      <alignment horizontal="center"/>
    </xf>
    <xf numFmtId="4" fontId="40" fillId="0" borderId="10" xfId="58" applyNumberFormat="1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 vertical="center" wrapText="1"/>
    </xf>
    <xf numFmtId="0" fontId="45" fillId="0" borderId="10" xfId="58" applyFont="1" applyFill="1" applyBorder="1" applyAlignment="1">
      <alignment horizontal="center"/>
    </xf>
    <xf numFmtId="0" fontId="12" fillId="0" borderId="10" xfId="58" applyFont="1" applyFill="1" applyBorder="1" applyAlignment="1">
      <alignment horizontal="left"/>
    </xf>
    <xf numFmtId="0" fontId="9" fillId="0" borderId="10" xfId="58" applyFont="1" applyFill="1" applyBorder="1" applyAlignment="1">
      <alignment horizontal="center" vertical="center"/>
    </xf>
    <xf numFmtId="167" fontId="9" fillId="0" borderId="10" xfId="58" applyNumberFormat="1" applyFont="1" applyFill="1" applyBorder="1" applyAlignment="1">
      <alignment horizontal="center" vertical="center"/>
    </xf>
    <xf numFmtId="0" fontId="9" fillId="24" borderId="10" xfId="34" applyFont="1" applyFill="1" applyBorder="1" applyAlignment="1" applyProtection="1">
      <alignment horizontal="center" vertical="top" wrapText="1"/>
    </xf>
    <xf numFmtId="166" fontId="43" fillId="25" borderId="10" xfId="58" applyNumberFormat="1" applyFont="1" applyFill="1" applyBorder="1" applyAlignment="1">
      <alignment horizontal="center" vertical="center" wrapText="1"/>
    </xf>
    <xf numFmtId="165" fontId="44" fillId="25" borderId="10" xfId="58" applyNumberFormat="1" applyFont="1" applyFill="1" applyBorder="1" applyAlignment="1">
      <alignment horizontal="center" vertical="center" wrapText="1"/>
    </xf>
    <xf numFmtId="166" fontId="44" fillId="25" borderId="10" xfId="58" applyNumberFormat="1" applyFont="1" applyFill="1" applyBorder="1" applyAlignment="1">
      <alignment horizontal="center" vertical="center" wrapText="1"/>
    </xf>
    <xf numFmtId="4" fontId="44" fillId="25" borderId="10" xfId="58" applyNumberFormat="1" applyFont="1" applyFill="1" applyBorder="1" applyAlignment="1">
      <alignment horizontal="center" vertical="center" wrapText="1"/>
    </xf>
    <xf numFmtId="166" fontId="44" fillId="25" borderId="10" xfId="58" applyNumberFormat="1" applyFont="1" applyFill="1" applyBorder="1" applyAlignment="1">
      <alignment horizontal="center" vertical="center"/>
    </xf>
    <xf numFmtId="0" fontId="4" fillId="25" borderId="10" xfId="58" applyFont="1" applyFill="1" applyBorder="1" applyAlignment="1">
      <alignment horizontal="center" vertical="center" wrapText="1"/>
    </xf>
    <xf numFmtId="0" fontId="7" fillId="25" borderId="10" xfId="58" applyFont="1" applyFill="1" applyBorder="1" applyAlignment="1">
      <alignment horizontal="center" vertical="center" wrapText="1"/>
    </xf>
    <xf numFmtId="166" fontId="43" fillId="25" borderId="10" xfId="58" applyNumberFormat="1" applyFont="1" applyFill="1" applyBorder="1" applyAlignment="1">
      <alignment horizontal="center" vertical="center"/>
    </xf>
    <xf numFmtId="165" fontId="46" fillId="25" borderId="10" xfId="58" applyNumberFormat="1" applyFont="1" applyFill="1" applyBorder="1" applyAlignment="1">
      <alignment horizontal="center" vertical="center" wrapText="1"/>
    </xf>
    <xf numFmtId="4" fontId="46" fillId="25" borderId="10" xfId="58" applyNumberFormat="1" applyFont="1" applyFill="1" applyBorder="1" applyAlignment="1">
      <alignment horizontal="center" vertical="center"/>
    </xf>
    <xf numFmtId="10" fontId="39" fillId="0" borderId="10" xfId="58" applyNumberFormat="1" applyFont="1" applyFill="1" applyBorder="1" applyAlignment="1">
      <alignment horizontal="center" vertical="center"/>
    </xf>
    <xf numFmtId="165" fontId="9" fillId="0" borderId="10" xfId="58" applyNumberFormat="1" applyFont="1" applyFill="1" applyBorder="1" applyAlignment="1">
      <alignment horizontal="center" vertical="center" wrapText="1"/>
    </xf>
    <xf numFmtId="0" fontId="48" fillId="0" borderId="0" xfId="58" applyFont="1" applyAlignment="1">
      <alignment horizontal="center"/>
    </xf>
    <xf numFmtId="0" fontId="39" fillId="0" borderId="10" xfId="39" applyNumberFormat="1" applyFont="1" applyFill="1" applyBorder="1" applyAlignment="1">
      <alignment horizontal="center" vertical="center" wrapText="1"/>
    </xf>
    <xf numFmtId="166" fontId="39" fillId="0" borderId="10" xfId="58" applyNumberFormat="1" applyFont="1" applyFill="1" applyBorder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 wrapText="1"/>
    </xf>
    <xf numFmtId="0" fontId="13" fillId="0" borderId="0" xfId="58" applyFont="1" applyFill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/>
    </xf>
    <xf numFmtId="0" fontId="10" fillId="25" borderId="10" xfId="58" applyFont="1" applyFill="1" applyBorder="1" applyAlignment="1">
      <alignment horizontal="center" vertical="center" wrapText="1"/>
    </xf>
    <xf numFmtId="0" fontId="39" fillId="0" borderId="10" xfId="58" applyFont="1" applyFill="1" applyBorder="1" applyAlignment="1">
      <alignment horizontal="center" vertical="center" wrapText="1"/>
    </xf>
    <xf numFmtId="1" fontId="39" fillId="0" borderId="10" xfId="58" applyNumberFormat="1" applyFont="1" applyFill="1" applyBorder="1" applyAlignment="1">
      <alignment horizontal="center" vertical="center"/>
    </xf>
    <xf numFmtId="1" fontId="40" fillId="0" borderId="10" xfId="58" applyNumberFormat="1" applyFont="1" applyFill="1" applyBorder="1" applyAlignment="1">
      <alignment horizontal="center" vertical="center"/>
    </xf>
    <xf numFmtId="0" fontId="9" fillId="0" borderId="10" xfId="58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/>
    </xf>
    <xf numFmtId="0" fontId="4" fillId="0" borderId="16" xfId="58" applyFont="1" applyFill="1" applyBorder="1" applyAlignment="1">
      <alignment horizontal="left" vertical="center"/>
    </xf>
    <xf numFmtId="2" fontId="39" fillId="0" borderId="10" xfId="52" applyNumberFormat="1" applyFont="1" applyFill="1" applyBorder="1" applyAlignment="1" applyProtection="1">
      <alignment horizontal="center" vertical="center" wrapText="1"/>
    </xf>
    <xf numFmtId="4" fontId="40" fillId="0" borderId="11" xfId="52" applyNumberFormat="1" applyFont="1" applyFill="1" applyBorder="1" applyAlignment="1" applyProtection="1">
      <alignment horizontal="center" vertical="center" wrapText="1"/>
    </xf>
    <xf numFmtId="2" fontId="39" fillId="0" borderId="10" xfId="54" applyNumberFormat="1" applyFont="1" applyFill="1" applyBorder="1" applyAlignment="1">
      <alignment horizontal="center" vertical="center"/>
    </xf>
    <xf numFmtId="1" fontId="39" fillId="0" borderId="10" xfId="54" applyNumberFormat="1" applyFont="1" applyFill="1" applyBorder="1" applyAlignment="1">
      <alignment horizontal="center" vertical="center"/>
    </xf>
    <xf numFmtId="0" fontId="11" fillId="0" borderId="12" xfId="58" applyFont="1" applyFill="1" applyBorder="1" applyAlignment="1">
      <alignment horizontal="center"/>
    </xf>
    <xf numFmtId="0" fontId="11" fillId="0" borderId="10" xfId="58" applyFont="1" applyFill="1" applyBorder="1" applyAlignment="1">
      <alignment horizontal="left"/>
    </xf>
    <xf numFmtId="49" fontId="39" fillId="0" borderId="10" xfId="40" applyNumberFormat="1" applyFont="1" applyFill="1" applyBorder="1" applyAlignment="1">
      <alignment horizontal="center" vertical="center"/>
    </xf>
    <xf numFmtId="0" fontId="9" fillId="0" borderId="16" xfId="61" applyFont="1" applyFill="1" applyBorder="1" applyAlignment="1">
      <alignment horizontal="left" vertical="center" wrapText="1"/>
    </xf>
    <xf numFmtId="0" fontId="39" fillId="0" borderId="10" xfId="65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2" fontId="39" fillId="0" borderId="10" xfId="40" applyNumberFormat="1" applyFont="1" applyFill="1" applyBorder="1" applyAlignment="1">
      <alignment horizontal="center" vertical="center"/>
    </xf>
    <xf numFmtId="2" fontId="40" fillId="0" borderId="11" xfId="40" applyNumberFormat="1" applyFont="1" applyFill="1" applyBorder="1" applyAlignment="1">
      <alignment horizontal="center" vertical="center"/>
    </xf>
    <xf numFmtId="2" fontId="39" fillId="0" borderId="10" xfId="66" applyNumberFormat="1" applyFont="1" applyFill="1" applyBorder="1" applyAlignment="1">
      <alignment horizontal="center" vertical="center"/>
    </xf>
    <xf numFmtId="1" fontId="39" fillId="0" borderId="10" xfId="40" applyNumberFormat="1" applyFont="1" applyFill="1" applyBorder="1" applyAlignment="1">
      <alignment horizontal="center" vertical="center"/>
    </xf>
    <xf numFmtId="0" fontId="41" fillId="0" borderId="10" xfId="36" applyFont="1" applyFill="1" applyBorder="1" applyAlignment="1">
      <alignment vertical="center" wrapText="1"/>
    </xf>
    <xf numFmtId="10" fontId="40" fillId="0" borderId="10" xfId="64" applyNumberFormat="1" applyFont="1" applyFill="1" applyBorder="1" applyAlignment="1">
      <alignment horizontal="center" vertical="center"/>
    </xf>
    <xf numFmtId="10" fontId="9" fillId="0" borderId="10" xfId="64" applyNumberFormat="1" applyFont="1" applyFill="1" applyBorder="1" applyAlignment="1">
      <alignment horizontal="center" vertical="center" wrapText="1"/>
    </xf>
    <xf numFmtId="165" fontId="7" fillId="0" borderId="10" xfId="58" applyNumberFormat="1" applyFont="1" applyFill="1" applyBorder="1" applyAlignment="1">
      <alignment horizontal="center" vertical="center" wrapText="1"/>
    </xf>
    <xf numFmtId="3" fontId="39" fillId="0" borderId="10" xfId="52" applyNumberFormat="1" applyFont="1" applyFill="1" applyBorder="1" applyAlignment="1" applyProtection="1">
      <alignment horizontal="center" vertical="center" wrapText="1"/>
    </xf>
    <xf numFmtId="1" fontId="39" fillId="0" borderId="10" xfId="39" applyNumberFormat="1" applyFont="1" applyFill="1" applyBorder="1" applyAlignment="1">
      <alignment horizontal="center" vertical="center" wrapText="1"/>
    </xf>
    <xf numFmtId="4" fontId="12" fillId="0" borderId="10" xfId="58" applyNumberFormat="1" applyFont="1" applyFill="1" applyBorder="1" applyAlignment="1">
      <alignment horizontal="center" vertical="center"/>
    </xf>
    <xf numFmtId="2" fontId="12" fillId="0" borderId="10" xfId="58" applyNumberFormat="1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/>
    </xf>
    <xf numFmtId="3" fontId="12" fillId="0" borderId="10" xfId="58" applyNumberFormat="1" applyFont="1" applyFill="1" applyBorder="1" applyAlignment="1">
      <alignment horizontal="center"/>
    </xf>
    <xf numFmtId="0" fontId="53" fillId="0" borderId="10" xfId="40" applyFont="1" applyFill="1" applyBorder="1" applyAlignment="1">
      <alignment horizontal="left" vertical="center" wrapText="1"/>
    </xf>
    <xf numFmtId="2" fontId="49" fillId="0" borderId="10" xfId="52" applyNumberFormat="1" applyFont="1" applyFill="1" applyBorder="1" applyAlignment="1" applyProtection="1">
      <alignment horizontal="center" vertical="center" wrapText="1"/>
    </xf>
    <xf numFmtId="3" fontId="49" fillId="0" borderId="10" xfId="35" applyNumberFormat="1" applyFont="1" applyFill="1" applyBorder="1" applyAlignment="1">
      <alignment horizontal="center" vertical="center"/>
    </xf>
    <xf numFmtId="2" fontId="53" fillId="0" borderId="10" xfId="40" applyNumberFormat="1" applyFont="1" applyFill="1" applyBorder="1" applyAlignment="1">
      <alignment vertical="center" wrapText="1"/>
    </xf>
    <xf numFmtId="0" fontId="53" fillId="0" borderId="10" xfId="36" applyFont="1" applyFill="1" applyBorder="1" applyAlignment="1">
      <alignment horizontal="left" vertical="center" wrapText="1"/>
    </xf>
    <xf numFmtId="0" fontId="49" fillId="0" borderId="10" xfId="54" applyFont="1" applyFill="1" applyBorder="1" applyAlignment="1">
      <alignment horizontal="center" vertical="center"/>
    </xf>
    <xf numFmtId="2" fontId="49" fillId="0" borderId="10" xfId="61" applyNumberFormat="1" applyFont="1" applyFill="1" applyBorder="1" applyAlignment="1">
      <alignment horizontal="center" vertical="center"/>
    </xf>
    <xf numFmtId="0" fontId="49" fillId="0" borderId="10" xfId="61" applyFont="1" applyFill="1" applyBorder="1" applyAlignment="1">
      <alignment horizontal="center" vertical="center"/>
    </xf>
    <xf numFmtId="0" fontId="53" fillId="0" borderId="10" xfId="36" applyFont="1" applyFill="1" applyBorder="1" applyAlignment="1">
      <alignment vertical="center" wrapText="1"/>
    </xf>
    <xf numFmtId="2" fontId="49" fillId="0" borderId="10" xfId="67" applyNumberFormat="1" applyFont="1" applyFill="1" applyBorder="1" applyAlignment="1">
      <alignment horizontal="center" vertical="center"/>
    </xf>
    <xf numFmtId="0" fontId="49" fillId="0" borderId="10" xfId="67" applyFont="1" applyFill="1" applyBorder="1" applyAlignment="1">
      <alignment horizontal="center" vertical="center"/>
    </xf>
    <xf numFmtId="1" fontId="49" fillId="0" borderId="10" xfId="67" applyNumberFormat="1" applyFont="1" applyFill="1" applyBorder="1" applyAlignment="1">
      <alignment horizontal="center" vertical="center"/>
    </xf>
    <xf numFmtId="2" fontId="49" fillId="0" borderId="10" xfId="63" applyNumberFormat="1" applyFont="1" applyFill="1" applyBorder="1" applyAlignment="1">
      <alignment horizontal="center" vertical="center"/>
    </xf>
    <xf numFmtId="0" fontId="49" fillId="0" borderId="10" xfId="54" applyFont="1" applyFill="1" applyBorder="1" applyAlignment="1">
      <alignment horizontal="center" vertical="center" wrapText="1"/>
    </xf>
    <xf numFmtId="0" fontId="53" fillId="0" borderId="10" xfId="57" applyFont="1" applyFill="1" applyBorder="1" applyAlignment="1">
      <alignment horizontal="left" vertical="center" wrapText="1"/>
    </xf>
    <xf numFmtId="2" fontId="54" fillId="0" borderId="10" xfId="40" applyNumberFormat="1" applyFont="1" applyFill="1" applyBorder="1" applyAlignment="1">
      <alignment horizontal="center" vertical="center"/>
    </xf>
    <xf numFmtId="2" fontId="49" fillId="0" borderId="10" xfId="54" applyNumberFormat="1" applyFont="1" applyFill="1" applyBorder="1" applyAlignment="1">
      <alignment horizontal="center" vertical="center" wrapText="1"/>
    </xf>
    <xf numFmtId="167" fontId="6" fillId="0" borderId="0" xfId="58" applyNumberFormat="1" applyFont="1" applyAlignment="1" applyProtection="1">
      <alignment horizontal="center" vertical="center"/>
    </xf>
    <xf numFmtId="0" fontId="9" fillId="0" borderId="0" xfId="53" applyFont="1" applyAlignment="1" applyProtection="1">
      <alignment horizontal="left"/>
      <protection hidden="1"/>
    </xf>
    <xf numFmtId="169" fontId="39" fillId="0" borderId="10" xfId="54" applyNumberFormat="1" applyFont="1" applyFill="1" applyBorder="1" applyAlignment="1">
      <alignment horizontal="center" vertical="center" wrapText="1"/>
    </xf>
    <xf numFmtId="3" fontId="12" fillId="0" borderId="10" xfId="58" applyNumberFormat="1" applyFont="1" applyFill="1" applyBorder="1" applyAlignment="1">
      <alignment horizontal="center" vertical="center"/>
    </xf>
    <xf numFmtId="2" fontId="39" fillId="0" borderId="10" xfId="54" applyNumberFormat="1" applyFont="1" applyFill="1" applyBorder="1" applyAlignment="1">
      <alignment horizontal="center" vertical="center" wrapText="1"/>
    </xf>
    <xf numFmtId="49" fontId="39" fillId="0" borderId="10" xfId="36" applyNumberFormat="1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</xf>
    <xf numFmtId="0" fontId="55" fillId="0" borderId="10" xfId="56" applyFont="1" applyFill="1" applyBorder="1" applyAlignment="1">
      <alignment horizontal="center" vertical="center" wrapText="1"/>
    </xf>
    <xf numFmtId="0" fontId="55" fillId="0" borderId="10" xfId="54" applyFont="1" applyFill="1" applyBorder="1" applyAlignment="1">
      <alignment horizontal="center" vertical="center" wrapText="1"/>
    </xf>
    <xf numFmtId="0" fontId="55" fillId="0" borderId="10" xfId="40" applyFont="1" applyFill="1" applyBorder="1" applyAlignment="1">
      <alignment horizontal="left" vertical="center" wrapText="1"/>
    </xf>
    <xf numFmtId="0" fontId="55" fillId="0" borderId="10" xfId="51" applyFont="1" applyFill="1" applyBorder="1" applyAlignment="1">
      <alignment horizontal="center" vertical="center"/>
    </xf>
    <xf numFmtId="4" fontId="39" fillId="0" borderId="11" xfId="54" applyNumberFormat="1" applyFont="1" applyFill="1" applyBorder="1" applyAlignment="1">
      <alignment horizontal="center" vertical="center" wrapText="1"/>
    </xf>
    <xf numFmtId="4" fontId="40" fillId="0" borderId="11" xfId="54" applyNumberFormat="1" applyFont="1" applyFill="1" applyBorder="1" applyAlignment="1">
      <alignment horizontal="center" vertical="center" wrapText="1"/>
    </xf>
    <xf numFmtId="2" fontId="39" fillId="0" borderId="10" xfId="36" applyNumberFormat="1" applyFont="1" applyFill="1" applyBorder="1" applyAlignment="1">
      <alignment horizontal="center" vertical="center"/>
    </xf>
    <xf numFmtId="1" fontId="39" fillId="0" borderId="10" xfId="54" applyNumberFormat="1" applyFont="1" applyFill="1" applyBorder="1" applyAlignment="1">
      <alignment horizontal="center" vertical="center" wrapText="1"/>
    </xf>
    <xf numFmtId="0" fontId="56" fillId="0" borderId="10" xfId="40" applyFont="1" applyFill="1" applyBorder="1" applyAlignment="1">
      <alignment horizontal="left" vertical="center" wrapText="1"/>
    </xf>
    <xf numFmtId="2" fontId="39" fillId="0" borderId="10" xfId="40" applyNumberFormat="1" applyFont="1" applyFill="1" applyBorder="1" applyAlignment="1">
      <alignment horizontal="center" vertical="center" wrapText="1"/>
    </xf>
    <xf numFmtId="1" fontId="39" fillId="0" borderId="10" xfId="40" applyNumberFormat="1" applyFont="1" applyFill="1" applyBorder="1" applyAlignment="1">
      <alignment horizontal="center" vertical="center" wrapText="1"/>
    </xf>
    <xf numFmtId="4" fontId="39" fillId="0" borderId="10" xfId="35" applyNumberFormat="1" applyFont="1" applyFill="1" applyBorder="1" applyAlignment="1" applyProtection="1">
      <alignment horizontal="center" vertical="center"/>
      <protection locked="0"/>
    </xf>
    <xf numFmtId="3" fontId="39" fillId="0" borderId="10" xfId="35" applyNumberFormat="1" applyFont="1" applyFill="1" applyBorder="1" applyAlignment="1">
      <alignment horizontal="center" vertical="center"/>
    </xf>
    <xf numFmtId="2" fontId="39" fillId="0" borderId="10" xfId="67" applyNumberFormat="1" applyFont="1" applyFill="1" applyBorder="1" applyAlignment="1">
      <alignment horizontal="center" vertical="center"/>
    </xf>
    <xf numFmtId="0" fontId="39" fillId="0" borderId="10" xfId="67" applyFont="1" applyFill="1" applyBorder="1" applyAlignment="1">
      <alignment horizontal="center" vertical="center"/>
    </xf>
    <xf numFmtId="0" fontId="15" fillId="26" borderId="0" xfId="58" applyFont="1" applyFill="1"/>
    <xf numFmtId="0" fontId="7" fillId="26" borderId="0" xfId="58" applyFont="1" applyFill="1"/>
    <xf numFmtId="0" fontId="9" fillId="0" borderId="10" xfId="58" applyFont="1" applyFill="1" applyBorder="1" applyAlignment="1">
      <alignment horizontal="center" vertical="center" wrapText="1"/>
    </xf>
    <xf numFmtId="0" fontId="6" fillId="0" borderId="0" xfId="58" applyFont="1" applyFill="1" applyAlignment="1" applyProtection="1">
      <alignment horizontal="center" vertical="center"/>
    </xf>
    <xf numFmtId="0" fontId="45" fillId="0" borderId="10" xfId="58" applyFont="1" applyFill="1" applyBorder="1" applyAlignment="1">
      <alignment horizontal="center" vertical="center" wrapText="1"/>
    </xf>
    <xf numFmtId="0" fontId="7" fillId="0" borderId="12" xfId="58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7" fillId="0" borderId="0" xfId="34" applyNumberFormat="1" applyFont="1" applyFill="1" applyBorder="1" applyAlignment="1" applyProtection="1">
      <alignment horizontal="center" vertical="center"/>
    </xf>
    <xf numFmtId="2" fontId="3" fillId="0" borderId="0" xfId="34" applyNumberFormat="1" applyFont="1" applyBorder="1" applyProtection="1"/>
    <xf numFmtId="4" fontId="7" fillId="0" borderId="0" xfId="34" applyNumberFormat="1" applyFont="1" applyFill="1" applyBorder="1" applyAlignment="1" applyProtection="1">
      <alignment horizontal="center" vertical="center"/>
      <protection locked="0"/>
    </xf>
    <xf numFmtId="4" fontId="3" fillId="0" borderId="0" xfId="34" applyNumberFormat="1" applyFont="1" applyBorder="1" applyProtection="1"/>
    <xf numFmtId="0" fontId="49" fillId="0" borderId="10" xfId="40" applyFont="1" applyFill="1" applyBorder="1" applyAlignment="1">
      <alignment horizontal="left" vertical="center" wrapText="1"/>
    </xf>
    <xf numFmtId="0" fontId="56" fillId="0" borderId="10" xfId="40" applyFont="1" applyFill="1" applyBorder="1" applyAlignment="1">
      <alignment horizontal="left" vertical="top" wrapText="1"/>
    </xf>
    <xf numFmtId="0" fontId="49" fillId="0" borderId="10" xfId="56" applyFont="1" applyFill="1" applyBorder="1" applyAlignment="1">
      <alignment horizontal="center" vertical="center" wrapText="1"/>
    </xf>
    <xf numFmtId="164" fontId="39" fillId="0" borderId="10" xfId="36" applyNumberFormat="1" applyFont="1" applyFill="1" applyBorder="1" applyAlignment="1">
      <alignment horizontal="center" vertical="center"/>
    </xf>
    <xf numFmtId="0" fontId="12" fillId="0" borderId="10" xfId="36" applyFont="1" applyFill="1" applyBorder="1" applyAlignment="1">
      <alignment horizontal="center" vertical="center"/>
    </xf>
    <xf numFmtId="2" fontId="12" fillId="0" borderId="10" xfId="52" applyNumberFormat="1" applyFont="1" applyFill="1" applyBorder="1" applyAlignment="1" applyProtection="1">
      <alignment horizontal="center" vertical="center" wrapText="1"/>
    </xf>
    <xf numFmtId="3" fontId="12" fillId="0" borderId="10" xfId="54" applyNumberFormat="1" applyFont="1" applyFill="1" applyBorder="1" applyAlignment="1">
      <alignment horizontal="center" vertical="center" wrapText="1"/>
    </xf>
    <xf numFmtId="4" fontId="12" fillId="0" borderId="11" xfId="52" applyNumberFormat="1" applyFont="1" applyFill="1" applyBorder="1" applyAlignment="1" applyProtection="1">
      <alignment horizontal="center" vertical="center" wrapText="1"/>
    </xf>
    <xf numFmtId="3" fontId="12" fillId="0" borderId="10" xfId="52" applyNumberFormat="1" applyFont="1" applyFill="1" applyBorder="1" applyAlignment="1" applyProtection="1">
      <alignment horizontal="center" vertical="center" wrapText="1"/>
    </xf>
    <xf numFmtId="49" fontId="12" fillId="0" borderId="10" xfId="36" applyNumberFormat="1" applyFont="1" applyFill="1" applyBorder="1" applyAlignment="1">
      <alignment horizontal="center" vertical="center"/>
    </xf>
    <xf numFmtId="2" fontId="12" fillId="0" borderId="10" xfId="40" applyNumberFormat="1" applyFont="1" applyFill="1" applyBorder="1" applyAlignment="1">
      <alignment horizontal="center" vertical="center" wrapText="1"/>
    </xf>
    <xf numFmtId="1" fontId="12" fillId="0" borderId="10" xfId="40" applyNumberFormat="1" applyFont="1" applyFill="1" applyBorder="1" applyAlignment="1">
      <alignment horizontal="center" vertical="center" wrapText="1"/>
    </xf>
    <xf numFmtId="1" fontId="12" fillId="0" borderId="10" xfId="58" applyNumberFormat="1" applyFont="1" applyFill="1" applyBorder="1" applyAlignment="1">
      <alignment horizontal="center" vertical="center"/>
    </xf>
    <xf numFmtId="2" fontId="12" fillId="0" borderId="10" xfId="58" applyNumberFormat="1" applyFont="1" applyFill="1" applyBorder="1" applyAlignment="1">
      <alignment horizontal="center" vertical="center"/>
    </xf>
    <xf numFmtId="4" fontId="12" fillId="0" borderId="11" xfId="54" applyNumberFormat="1" applyFont="1" applyFill="1" applyBorder="1" applyAlignment="1">
      <alignment horizontal="center" vertical="center" wrapText="1"/>
    </xf>
    <xf numFmtId="0" fontId="49" fillId="0" borderId="10" xfId="51" applyFont="1" applyFill="1" applyBorder="1" applyAlignment="1">
      <alignment horizontal="center" vertical="center"/>
    </xf>
    <xf numFmtId="2" fontId="12" fillId="0" borderId="10" xfId="36" applyNumberFormat="1" applyFont="1" applyFill="1" applyBorder="1" applyAlignment="1">
      <alignment horizontal="center" vertical="center"/>
    </xf>
    <xf numFmtId="1" fontId="12" fillId="0" borderId="10" xfId="54" applyNumberFormat="1" applyFont="1" applyFill="1" applyBorder="1" applyAlignment="1">
      <alignment horizontal="center" vertical="center" wrapText="1"/>
    </xf>
    <xf numFmtId="2" fontId="12" fillId="0" borderId="10" xfId="54" applyNumberFormat="1" applyFont="1" applyFill="1" applyBorder="1" applyAlignment="1">
      <alignment horizontal="center" vertical="center" wrapText="1"/>
    </xf>
    <xf numFmtId="4" fontId="12" fillId="0" borderId="10" xfId="35" applyNumberFormat="1" applyFont="1" applyFill="1" applyBorder="1" applyAlignment="1" applyProtection="1">
      <alignment horizontal="center" vertical="center"/>
      <protection locked="0"/>
    </xf>
    <xf numFmtId="2" fontId="9" fillId="0" borderId="10" xfId="40" applyNumberFormat="1" applyFont="1" applyFill="1" applyBorder="1" applyAlignment="1">
      <alignment horizontal="center" vertical="center" wrapText="1"/>
    </xf>
    <xf numFmtId="0" fontId="12" fillId="0" borderId="10" xfId="40" applyFont="1" applyFill="1" applyBorder="1" applyAlignment="1">
      <alignment horizontal="left" vertical="center" wrapText="1"/>
    </xf>
    <xf numFmtId="0" fontId="12" fillId="0" borderId="10" xfId="58" applyFont="1" applyFill="1" applyBorder="1" applyAlignment="1">
      <alignment horizontal="center" vertical="center" wrapText="1"/>
    </xf>
    <xf numFmtId="0" fontId="57" fillId="0" borderId="10" xfId="0" applyFont="1" applyBorder="1"/>
    <xf numFmtId="0" fontId="57" fillId="0" borderId="10" xfId="0" applyFont="1" applyBorder="1" applyAlignment="1">
      <alignment wrapText="1"/>
    </xf>
    <xf numFmtId="169" fontId="12" fillId="0" borderId="10" xfId="58" applyNumberFormat="1" applyFont="1" applyFill="1" applyBorder="1" applyAlignment="1">
      <alignment horizontal="center" vertical="center"/>
    </xf>
    <xf numFmtId="0" fontId="39" fillId="0" borderId="10" xfId="40" applyFont="1" applyFill="1" applyBorder="1" applyAlignment="1">
      <alignment horizontal="center" vertical="center" wrapText="1"/>
    </xf>
    <xf numFmtId="0" fontId="9" fillId="0" borderId="10" xfId="36" applyFont="1" applyFill="1" applyBorder="1" applyAlignment="1">
      <alignment horizontal="left" vertical="center" wrapText="1"/>
    </xf>
    <xf numFmtId="2" fontId="39" fillId="0" borderId="10" xfId="68" applyNumberFormat="1" applyFont="1" applyFill="1" applyBorder="1" applyAlignment="1">
      <alignment horizontal="center" vertical="center"/>
    </xf>
    <xf numFmtId="0" fontId="9" fillId="0" borderId="10" xfId="40" applyFont="1" applyFill="1" applyBorder="1" applyAlignment="1">
      <alignment horizontal="center" vertical="center" wrapText="1"/>
    </xf>
    <xf numFmtId="0" fontId="39" fillId="0" borderId="10" xfId="36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39" fillId="0" borderId="10" xfId="57" applyNumberFormat="1" applyFont="1" applyFill="1" applyBorder="1" applyAlignment="1">
      <alignment horizontal="center" vertical="center"/>
    </xf>
    <xf numFmtId="0" fontId="9" fillId="0" borderId="10" xfId="36" applyFont="1" applyFill="1" applyBorder="1" applyAlignment="1">
      <alignment vertical="center" wrapText="1"/>
    </xf>
    <xf numFmtId="0" fontId="58" fillId="0" borderId="10" xfId="0" applyFont="1" applyBorder="1" applyAlignment="1">
      <alignment wrapText="1"/>
    </xf>
    <xf numFmtId="2" fontId="49" fillId="0" borderId="10" xfId="57" applyNumberFormat="1" applyFont="1" applyFill="1" applyBorder="1" applyAlignment="1">
      <alignment horizontal="center" vertical="center"/>
    </xf>
    <xf numFmtId="2" fontId="49" fillId="0" borderId="16" xfId="57" applyNumberFormat="1" applyFont="1" applyFill="1" applyBorder="1" applyAlignment="1">
      <alignment horizontal="center" vertical="center"/>
    </xf>
    <xf numFmtId="4" fontId="39" fillId="0" borderId="10" xfId="36" applyNumberFormat="1" applyFont="1" applyFill="1" applyBorder="1" applyAlignment="1">
      <alignment horizontal="center" vertical="center"/>
    </xf>
    <xf numFmtId="4" fontId="9" fillId="0" borderId="10" xfId="58" applyNumberFormat="1" applyFont="1" applyFill="1" applyBorder="1" applyAlignment="1">
      <alignment horizontal="center"/>
    </xf>
    <xf numFmtId="3" fontId="9" fillId="0" borderId="10" xfId="58" applyNumberFormat="1" applyFont="1" applyFill="1" applyBorder="1" applyAlignment="1">
      <alignment horizontal="center"/>
    </xf>
    <xf numFmtId="4" fontId="39" fillId="0" borderId="11" xfId="36" applyNumberFormat="1" applyFont="1" applyFill="1" applyBorder="1" applyAlignment="1">
      <alignment horizontal="center" vertical="center"/>
    </xf>
    <xf numFmtId="1" fontId="39" fillId="0" borderId="11" xfId="54" applyNumberFormat="1" applyFont="1" applyFill="1" applyBorder="1" applyAlignment="1">
      <alignment horizontal="center" vertical="center" wrapText="1"/>
    </xf>
    <xf numFmtId="10" fontId="40" fillId="0" borderId="10" xfId="55" applyNumberFormat="1" applyFont="1" applyFill="1" applyBorder="1" applyAlignment="1">
      <alignment horizontal="center" vertical="center"/>
    </xf>
    <xf numFmtId="10" fontId="39" fillId="0" borderId="10" xfId="55" applyNumberFormat="1" applyFont="1" applyFill="1" applyBorder="1" applyAlignment="1">
      <alignment horizontal="center" vertical="center"/>
    </xf>
    <xf numFmtId="2" fontId="42" fillId="0" borderId="10" xfId="57" applyNumberFormat="1" applyFont="1" applyFill="1" applyBorder="1" applyAlignment="1">
      <alignment horizontal="center" vertical="center"/>
    </xf>
    <xf numFmtId="0" fontId="44" fillId="25" borderId="10" xfId="58" applyFont="1" applyFill="1" applyBorder="1" applyAlignment="1">
      <alignment horizontal="center" vertical="center" wrapText="1"/>
    </xf>
    <xf numFmtId="0" fontId="59" fillId="25" borderId="10" xfId="58" applyFont="1" applyFill="1" applyBorder="1" applyAlignment="1">
      <alignment horizontal="center" vertical="center" wrapText="1"/>
    </xf>
    <xf numFmtId="169" fontId="12" fillId="0" borderId="10" xfId="54" applyNumberFormat="1" applyFont="1" applyFill="1" applyBorder="1" applyAlignment="1">
      <alignment horizontal="center" vertical="center" wrapText="1"/>
    </xf>
    <xf numFmtId="169" fontId="39" fillId="0" borderId="10" xfId="52" applyNumberFormat="1" applyFont="1" applyFill="1" applyBorder="1" applyAlignment="1" applyProtection="1">
      <alignment horizontal="center" vertical="center" wrapText="1"/>
    </xf>
    <xf numFmtId="169" fontId="39" fillId="0" borderId="10" xfId="40" applyNumberFormat="1" applyFont="1" applyFill="1" applyBorder="1" applyAlignment="1">
      <alignment horizontal="center" vertical="center" wrapText="1"/>
    </xf>
    <xf numFmtId="3" fontId="40" fillId="0" borderId="10" xfId="58" applyNumberFormat="1" applyFont="1" applyFill="1" applyBorder="1" applyAlignment="1">
      <alignment horizontal="center" vertical="center"/>
    </xf>
    <xf numFmtId="170" fontId="40" fillId="0" borderId="10" xfId="58" applyNumberFormat="1" applyFont="1" applyFill="1" applyBorder="1" applyAlignment="1">
      <alignment horizontal="center" vertical="center"/>
    </xf>
    <xf numFmtId="3" fontId="12" fillId="0" borderId="10" xfId="35" applyNumberFormat="1" applyFont="1" applyFill="1" applyBorder="1" applyAlignment="1" applyProtection="1">
      <alignment horizontal="center" vertical="center"/>
      <protection locked="0"/>
    </xf>
    <xf numFmtId="170" fontId="39" fillId="0" borderId="10" xfId="58" applyNumberFormat="1" applyFont="1" applyFill="1" applyBorder="1" applyAlignment="1">
      <alignment horizontal="center" vertical="center"/>
    </xf>
    <xf numFmtId="0" fontId="60" fillId="0" borderId="10" xfId="54" applyFont="1" applyFill="1" applyBorder="1" applyAlignment="1">
      <alignment horizontal="center" vertical="center" wrapText="1"/>
    </xf>
    <xf numFmtId="0" fontId="61" fillId="0" borderId="10" xfId="54" applyFont="1" applyFill="1" applyBorder="1" applyAlignment="1">
      <alignment horizontal="center" vertical="center" wrapText="1"/>
    </xf>
    <xf numFmtId="4" fontId="9" fillId="0" borderId="10" xfId="58" applyNumberFormat="1" applyFont="1" applyFill="1" applyBorder="1" applyAlignment="1">
      <alignment horizontal="center" vertical="center"/>
    </xf>
    <xf numFmtId="165" fontId="7" fillId="0" borderId="0" xfId="58" applyNumberFormat="1" applyFont="1" applyFill="1"/>
    <xf numFmtId="0" fontId="39" fillId="0" borderId="10" xfId="58" applyNumberFormat="1" applyFont="1" applyFill="1" applyBorder="1" applyAlignment="1">
      <alignment horizontal="center" vertical="center"/>
    </xf>
    <xf numFmtId="0" fontId="39" fillId="0" borderId="10" xfId="40" applyFont="1" applyFill="1" applyBorder="1" applyAlignment="1">
      <alignment horizontal="right" vertical="top" wrapText="1"/>
    </xf>
    <xf numFmtId="0" fontId="39" fillId="0" borderId="10" xfId="40" applyFont="1" applyFill="1" applyBorder="1" applyAlignment="1">
      <alignment horizontal="right" vertical="center" wrapText="1"/>
    </xf>
    <xf numFmtId="4" fontId="39" fillId="0" borderId="11" xfId="58" applyNumberFormat="1" applyFont="1" applyFill="1" applyBorder="1" applyAlignment="1">
      <alignment horizontal="center" vertical="center"/>
    </xf>
    <xf numFmtId="0" fontId="49" fillId="0" borderId="10" xfId="40" applyFont="1" applyFill="1" applyBorder="1" applyAlignment="1">
      <alignment horizontal="right" vertical="top" wrapText="1"/>
    </xf>
    <xf numFmtId="169" fontId="39" fillId="0" borderId="10" xfId="36" applyNumberFormat="1" applyFont="1" applyFill="1" applyBorder="1" applyAlignment="1">
      <alignment horizontal="center" vertical="center"/>
    </xf>
    <xf numFmtId="1" fontId="39" fillId="0" borderId="10" xfId="36" applyNumberFormat="1" applyFont="1" applyFill="1" applyBorder="1" applyAlignment="1">
      <alignment horizontal="center" vertical="center"/>
    </xf>
    <xf numFmtId="49" fontId="40" fillId="0" borderId="10" xfId="36" applyNumberFormat="1" applyFont="1" applyFill="1" applyBorder="1" applyAlignment="1">
      <alignment horizontal="center" vertical="center"/>
    </xf>
    <xf numFmtId="0" fontId="40" fillId="0" borderId="10" xfId="40" applyFont="1" applyFill="1" applyBorder="1" applyAlignment="1">
      <alignment horizontal="left" vertical="top" wrapText="1"/>
    </xf>
    <xf numFmtId="0" fontId="40" fillId="0" borderId="10" xfId="36" applyFont="1" applyFill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</xf>
    <xf numFmtId="2" fontId="40" fillId="0" borderId="10" xfId="36" applyNumberFormat="1" applyFont="1" applyFill="1" applyBorder="1" applyAlignment="1">
      <alignment horizontal="center" vertical="center"/>
    </xf>
    <xf numFmtId="169" fontId="40" fillId="0" borderId="10" xfId="54" applyNumberFormat="1" applyFont="1" applyFill="1" applyBorder="1" applyAlignment="1">
      <alignment horizontal="center" vertical="center" wrapText="1"/>
    </xf>
    <xf numFmtId="2" fontId="40" fillId="0" borderId="10" xfId="52" applyNumberFormat="1" applyFont="1" applyFill="1" applyBorder="1" applyAlignment="1" applyProtection="1">
      <alignment horizontal="center" vertical="center" wrapText="1"/>
    </xf>
    <xf numFmtId="0" fontId="4" fillId="0" borderId="0" xfId="58" applyFont="1" applyFill="1" applyAlignment="1">
      <alignment horizontal="center" vertical="center" wrapText="1"/>
    </xf>
    <xf numFmtId="0" fontId="54" fillId="0" borderId="10" xfId="40" applyFont="1" applyFill="1" applyBorder="1" applyAlignment="1">
      <alignment horizontal="left" vertical="center" wrapText="1"/>
    </xf>
    <xf numFmtId="0" fontId="40" fillId="0" borderId="10" xfId="40" applyFont="1" applyFill="1" applyBorder="1" applyAlignment="1">
      <alignment horizontal="left" vertical="center" wrapText="1"/>
    </xf>
    <xf numFmtId="0" fontId="54" fillId="0" borderId="10" xfId="40" applyFont="1" applyFill="1" applyBorder="1" applyAlignment="1">
      <alignment horizontal="left" vertical="top" wrapText="1"/>
    </xf>
    <xf numFmtId="2" fontId="40" fillId="0" borderId="10" xfId="54" applyNumberFormat="1" applyFont="1" applyFill="1" applyBorder="1" applyAlignment="1">
      <alignment horizontal="center" vertical="center" wrapText="1"/>
    </xf>
    <xf numFmtId="0" fontId="54" fillId="0" borderId="11" xfId="52" applyFont="1" applyFill="1" applyBorder="1" applyAlignment="1" applyProtection="1">
      <alignment horizontal="left" vertical="center" wrapText="1"/>
    </xf>
    <xf numFmtId="0" fontId="54" fillId="0" borderId="10" xfId="56" applyFont="1" applyFill="1" applyBorder="1" applyAlignment="1">
      <alignment horizontal="center" vertical="center" wrapText="1"/>
    </xf>
    <xf numFmtId="169" fontId="40" fillId="0" borderId="10" xfId="54" applyNumberFormat="1" applyFont="1" applyFill="1" applyBorder="1" applyAlignment="1">
      <alignment horizontal="center" vertical="center"/>
    </xf>
    <xf numFmtId="3" fontId="40" fillId="0" borderId="10" xfId="52" applyNumberFormat="1" applyFont="1" applyFill="1" applyBorder="1" applyAlignment="1" applyProtection="1">
      <alignment horizontal="center" vertical="center" wrapText="1"/>
    </xf>
    <xf numFmtId="0" fontId="54" fillId="0" borderId="10" xfId="51" applyFont="1" applyFill="1" applyBorder="1" applyAlignment="1">
      <alignment horizontal="center" vertical="center"/>
    </xf>
    <xf numFmtId="169" fontId="40" fillId="0" borderId="11" xfId="52" applyNumberFormat="1" applyFont="1" applyFill="1" applyBorder="1" applyAlignment="1" applyProtection="1">
      <alignment horizontal="center" vertical="center" wrapText="1"/>
    </xf>
    <xf numFmtId="169" fontId="40" fillId="0" borderId="10" xfId="52" applyNumberFormat="1" applyFont="1" applyFill="1" applyBorder="1" applyAlignment="1" applyProtection="1">
      <alignment horizontal="center" vertical="center" wrapText="1"/>
    </xf>
    <xf numFmtId="170" fontId="40" fillId="0" borderId="11" xfId="54" applyNumberFormat="1" applyFont="1" applyFill="1" applyBorder="1" applyAlignment="1">
      <alignment horizontal="center" vertical="center" wrapText="1"/>
    </xf>
    <xf numFmtId="169" fontId="40" fillId="0" borderId="10" xfId="36" applyNumberFormat="1" applyFont="1" applyFill="1" applyBorder="1" applyAlignment="1">
      <alignment horizontal="center" vertical="center"/>
    </xf>
    <xf numFmtId="2" fontId="39" fillId="0" borderId="15" xfId="68" applyNumberFormat="1" applyFont="1" applyFill="1" applyBorder="1" applyAlignment="1" applyProtection="1">
      <alignment horizontal="center" vertical="center" wrapText="1"/>
    </xf>
    <xf numFmtId="3" fontId="39" fillId="0" borderId="10" xfId="35" applyNumberFormat="1" applyFont="1" applyFill="1" applyBorder="1" applyAlignment="1" applyProtection="1">
      <alignment horizontal="center" vertical="center"/>
      <protection locked="0"/>
    </xf>
    <xf numFmtId="169" fontId="39" fillId="0" borderId="15" xfId="68" applyNumberFormat="1" applyFont="1" applyFill="1" applyBorder="1" applyAlignment="1" applyProtection="1">
      <alignment horizontal="center" vertical="center" wrapText="1"/>
    </xf>
    <xf numFmtId="1" fontId="39" fillId="0" borderId="15" xfId="68" applyNumberFormat="1" applyFont="1" applyFill="1" applyBorder="1" applyAlignment="1" applyProtection="1">
      <alignment horizontal="center" vertical="center" wrapText="1"/>
    </xf>
    <xf numFmtId="169" fontId="49" fillId="0" borderId="15" xfId="68" applyNumberFormat="1" applyFont="1" applyFill="1" applyBorder="1" applyAlignment="1" applyProtection="1">
      <alignment horizontal="center" vertical="center" wrapText="1"/>
    </xf>
    <xf numFmtId="2" fontId="49" fillId="0" borderId="15" xfId="68" applyNumberFormat="1" applyFont="1" applyFill="1" applyBorder="1" applyAlignment="1" applyProtection="1">
      <alignment horizontal="center" vertical="center" wrapText="1"/>
    </xf>
    <xf numFmtId="169" fontId="39" fillId="0" borderId="15" xfId="36" applyNumberFormat="1" applyFont="1" applyFill="1" applyBorder="1" applyAlignment="1" applyProtection="1">
      <alignment horizontal="center" vertical="center" wrapText="1"/>
    </xf>
    <xf numFmtId="4" fontId="39" fillId="0" borderId="15" xfId="36" applyNumberFormat="1" applyFont="1" applyFill="1" applyBorder="1" applyAlignment="1" applyProtection="1">
      <alignment horizontal="center" vertical="center"/>
      <protection locked="0"/>
    </xf>
    <xf numFmtId="1" fontId="39" fillId="0" borderId="15" xfId="36" applyNumberFormat="1" applyFont="1" applyFill="1" applyBorder="1" applyAlignment="1" applyProtection="1">
      <alignment horizontal="center" vertical="center" wrapText="1"/>
    </xf>
    <xf numFmtId="2" fontId="39" fillId="0" borderId="15" xfId="36" applyNumberFormat="1" applyFont="1" applyFill="1" applyBorder="1" applyAlignment="1" applyProtection="1">
      <alignment horizontal="center" vertical="center" wrapText="1"/>
    </xf>
    <xf numFmtId="4" fontId="39" fillId="0" borderId="15" xfId="68" applyNumberFormat="1" applyFont="1" applyFill="1" applyBorder="1" applyAlignment="1" applyProtection="1">
      <alignment horizontal="center" vertical="center" wrapText="1"/>
    </xf>
    <xf numFmtId="4" fontId="40" fillId="0" borderId="10" xfId="36" applyNumberFormat="1" applyFont="1" applyFill="1" applyBorder="1" applyAlignment="1">
      <alignment horizontal="center" vertical="center"/>
    </xf>
    <xf numFmtId="4" fontId="49" fillId="0" borderId="15" xfId="68" applyNumberFormat="1" applyFont="1" applyFill="1" applyBorder="1" applyAlignment="1" applyProtection="1">
      <alignment horizontal="center" vertical="center" wrapText="1"/>
    </xf>
    <xf numFmtId="4" fontId="40" fillId="0" borderId="10" xfId="54" applyNumberFormat="1" applyFont="1" applyFill="1" applyBorder="1" applyAlignment="1">
      <alignment horizontal="center" vertical="center" wrapText="1"/>
    </xf>
    <xf numFmtId="4" fontId="39" fillId="0" borderId="15" xfId="36" applyNumberFormat="1" applyFont="1" applyFill="1" applyBorder="1" applyAlignment="1" applyProtection="1">
      <alignment horizontal="center" vertical="center" wrapText="1"/>
    </xf>
    <xf numFmtId="4" fontId="49" fillId="0" borderId="10" xfId="54" applyNumberFormat="1" applyFont="1" applyFill="1" applyBorder="1" applyAlignment="1">
      <alignment horizontal="center" vertical="center" wrapText="1"/>
    </xf>
    <xf numFmtId="2" fontId="40" fillId="0" borderId="11" xfId="54" applyNumberFormat="1" applyFont="1" applyFill="1" applyBorder="1" applyAlignment="1">
      <alignment horizontal="center" vertical="center" wrapText="1"/>
    </xf>
    <xf numFmtId="2" fontId="39" fillId="0" borderId="11" xfId="54" applyNumberFormat="1" applyFont="1" applyFill="1" applyBorder="1" applyAlignment="1">
      <alignment horizontal="center" vertical="center" wrapText="1"/>
    </xf>
    <xf numFmtId="2" fontId="39" fillId="0" borderId="11" xfId="58" applyNumberFormat="1" applyFont="1" applyFill="1" applyBorder="1" applyAlignment="1">
      <alignment horizontal="center" vertical="center"/>
    </xf>
    <xf numFmtId="2" fontId="39" fillId="0" borderId="15" xfId="36" applyNumberFormat="1" applyFont="1" applyFill="1" applyBorder="1" applyAlignment="1" applyProtection="1">
      <alignment horizontal="center" vertical="center"/>
      <protection locked="0"/>
    </xf>
    <xf numFmtId="2" fontId="40" fillId="0" borderId="11" xfId="52" applyNumberFormat="1" applyFont="1" applyFill="1" applyBorder="1" applyAlignment="1" applyProtection="1">
      <alignment horizontal="center" vertical="center" wrapText="1"/>
    </xf>
    <xf numFmtId="2" fontId="12" fillId="0" borderId="10" xfId="35" applyNumberFormat="1" applyFont="1" applyFill="1" applyBorder="1" applyAlignment="1" applyProtection="1">
      <alignment horizontal="center" vertical="center"/>
      <protection locked="0"/>
    </xf>
    <xf numFmtId="2" fontId="39" fillId="0" borderId="10" xfId="35" applyNumberFormat="1" applyFont="1" applyFill="1" applyBorder="1" applyAlignment="1" applyProtection="1">
      <alignment horizontal="center" vertical="center"/>
      <protection locked="0"/>
    </xf>
    <xf numFmtId="3" fontId="9" fillId="0" borderId="10" xfId="58" applyNumberFormat="1" applyFont="1" applyFill="1" applyBorder="1" applyAlignment="1">
      <alignment horizontal="center" vertical="center"/>
    </xf>
    <xf numFmtId="0" fontId="40" fillId="0" borderId="12" xfId="58" applyFont="1" applyFill="1" applyBorder="1" applyAlignment="1">
      <alignment horizontal="center" vertical="center" wrapText="1"/>
    </xf>
    <xf numFmtId="0" fontId="4" fillId="0" borderId="10" xfId="35" applyFont="1" applyFill="1" applyBorder="1" applyAlignment="1" applyProtection="1">
      <alignment horizontal="center" vertical="center"/>
    </xf>
    <xf numFmtId="169" fontId="39" fillId="0" borderId="15" xfId="67" applyNumberFormat="1" applyFont="1" applyFill="1" applyBorder="1" applyAlignment="1">
      <alignment horizontal="center" vertical="center" wrapText="1"/>
    </xf>
    <xf numFmtId="2" fontId="39" fillId="0" borderId="15" xfId="67" applyNumberFormat="1" applyFont="1" applyFill="1" applyBorder="1" applyAlignment="1">
      <alignment horizontal="center" vertical="center" wrapText="1"/>
    </xf>
    <xf numFmtId="1" fontId="39" fillId="0" borderId="15" xfId="67" applyNumberFormat="1" applyFont="1" applyFill="1" applyBorder="1" applyAlignment="1">
      <alignment horizontal="center" vertical="center" wrapText="1"/>
    </xf>
    <xf numFmtId="0" fontId="39" fillId="0" borderId="15" xfId="68" applyNumberFormat="1" applyFont="1" applyFill="1" applyBorder="1" applyAlignment="1" applyProtection="1">
      <alignment horizontal="center" vertical="center" wrapText="1"/>
    </xf>
    <xf numFmtId="4" fontId="54" fillId="0" borderId="10" xfId="54" applyNumberFormat="1" applyFont="1" applyFill="1" applyBorder="1" applyAlignment="1">
      <alignment horizontal="center" vertical="center" wrapText="1"/>
    </xf>
    <xf numFmtId="2" fontId="40" fillId="0" borderId="10" xfId="67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0" fillId="0" borderId="10" xfId="40" applyFont="1" applyFill="1" applyBorder="1" applyAlignment="1">
      <alignment horizontal="center" vertical="center" wrapText="1"/>
    </xf>
    <xf numFmtId="169" fontId="39" fillId="0" borderId="10" xfId="58" applyNumberFormat="1" applyFont="1" applyFill="1" applyBorder="1" applyAlignment="1">
      <alignment horizontal="center" vertical="center"/>
    </xf>
    <xf numFmtId="0" fontId="21" fillId="0" borderId="0" xfId="38" applyFont="1" applyAlignment="1"/>
    <xf numFmtId="0" fontId="7" fillId="0" borderId="0" xfId="35" applyFont="1" applyAlignment="1"/>
    <xf numFmtId="0" fontId="21" fillId="0" borderId="0" xfId="35" applyFont="1" applyAlignment="1"/>
    <xf numFmtId="0" fontId="61" fillId="0" borderId="15" xfId="54" applyFont="1" applyFill="1" applyBorder="1" applyAlignment="1">
      <alignment vertical="center" wrapText="1"/>
    </xf>
    <xf numFmtId="2" fontId="9" fillId="0" borderId="0" xfId="58" applyNumberFormat="1" applyFont="1" applyAlignment="1">
      <alignment horizontal="center"/>
    </xf>
    <xf numFmtId="0" fontId="10" fillId="24" borderId="10" xfId="34" applyFont="1" applyFill="1" applyBorder="1" applyAlignment="1" applyProtection="1">
      <alignment horizontal="center" vertical="center"/>
    </xf>
    <xf numFmtId="0" fontId="6" fillId="24" borderId="10" xfId="34" applyFont="1" applyFill="1" applyBorder="1"/>
    <xf numFmtId="0" fontId="4" fillId="25" borderId="12" xfId="34" applyFont="1" applyFill="1" applyBorder="1" applyAlignment="1" applyProtection="1">
      <alignment horizontal="center" vertical="center"/>
    </xf>
    <xf numFmtId="0" fontId="9" fillId="0" borderId="0" xfId="34" applyFont="1" applyFill="1" applyAlignment="1">
      <alignment horizontal="left" indent="1"/>
    </xf>
    <xf numFmtId="0" fontId="9" fillId="0" borderId="0" xfId="34" applyFont="1" applyAlignment="1">
      <alignment horizontal="left" indent="1"/>
    </xf>
    <xf numFmtId="0" fontId="21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 vertical="center" wrapText="1"/>
    </xf>
    <xf numFmtId="0" fontId="9" fillId="0" borderId="0" xfId="34" applyFont="1" applyFill="1" applyAlignment="1">
      <alignment horizontal="right"/>
    </xf>
    <xf numFmtId="0" fontId="4" fillId="25" borderId="11" xfId="34" applyNumberFormat="1" applyFont="1" applyFill="1" applyBorder="1" applyAlignment="1" applyProtection="1">
      <alignment horizontal="center" vertical="center" wrapText="1"/>
    </xf>
    <xf numFmtId="0" fontId="4" fillId="25" borderId="16" xfId="34" applyNumberFormat="1" applyFont="1" applyFill="1" applyBorder="1" applyAlignment="1" applyProtection="1">
      <alignment horizontal="center" vertical="center" wrapText="1"/>
    </xf>
    <xf numFmtId="0" fontId="10" fillId="24" borderId="11" xfId="34" applyFont="1" applyFill="1" applyBorder="1" applyAlignment="1" applyProtection="1">
      <alignment horizontal="center" vertical="center" wrapText="1"/>
    </xf>
    <xf numFmtId="0" fontId="10" fillId="24" borderId="13" xfId="34" applyFont="1" applyFill="1" applyBorder="1" applyAlignment="1" applyProtection="1">
      <alignment horizontal="center" vertical="center" wrapText="1"/>
    </xf>
    <xf numFmtId="0" fontId="10" fillId="24" borderId="16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5" xfId="34" applyFont="1" applyFill="1" applyBorder="1" applyAlignment="1" applyProtection="1">
      <alignment horizontal="center" vertical="center" wrapText="1"/>
    </xf>
    <xf numFmtId="0" fontId="7" fillId="0" borderId="17" xfId="34" applyFont="1" applyFill="1" applyBorder="1" applyAlignment="1" applyProtection="1">
      <alignment horizontal="center" vertical="center" wrapText="1"/>
    </xf>
    <xf numFmtId="0" fontId="7" fillId="0" borderId="20" xfId="34" applyFont="1" applyFill="1" applyBorder="1" applyAlignment="1" applyProtection="1">
      <alignment horizontal="center" vertical="center" wrapText="1"/>
    </xf>
    <xf numFmtId="0" fontId="47" fillId="24" borderId="11" xfId="34" applyFont="1" applyFill="1" applyBorder="1" applyAlignment="1" applyProtection="1">
      <alignment horizontal="center" vertical="top" wrapText="1"/>
    </xf>
    <xf numFmtId="0" fontId="47" fillId="24" borderId="13" xfId="34" applyFont="1" applyFill="1" applyBorder="1" applyAlignment="1" applyProtection="1">
      <alignment horizontal="center" vertical="top" wrapText="1"/>
    </xf>
    <xf numFmtId="0" fontId="47" fillId="24" borderId="16" xfId="34" applyFont="1" applyFill="1" applyBorder="1" applyAlignment="1" applyProtection="1">
      <alignment horizontal="center" vertical="top" wrapText="1"/>
    </xf>
    <xf numFmtId="0" fontId="9" fillId="0" borderId="12" xfId="58" applyFont="1" applyFill="1" applyBorder="1" applyAlignment="1">
      <alignment horizontal="center" vertical="center" wrapText="1"/>
    </xf>
    <xf numFmtId="0" fontId="9" fillId="0" borderId="19" xfId="58" applyFont="1" applyFill="1" applyBorder="1" applyAlignment="1">
      <alignment horizontal="center" vertical="center" wrapText="1"/>
    </xf>
    <xf numFmtId="0" fontId="9" fillId="0" borderId="15" xfId="58" applyFont="1" applyFill="1" applyBorder="1" applyAlignment="1">
      <alignment horizontal="center" vertical="center" wrapText="1"/>
    </xf>
    <xf numFmtId="0" fontId="13" fillId="0" borderId="12" xfId="58" applyFont="1" applyFill="1" applyBorder="1" applyAlignment="1">
      <alignment horizontal="center" vertical="center" wrapText="1"/>
    </xf>
    <xf numFmtId="0" fontId="13" fillId="0" borderId="19" xfId="58" applyFont="1" applyFill="1" applyBorder="1" applyAlignment="1">
      <alignment horizontal="center" vertical="center" wrapText="1"/>
    </xf>
    <xf numFmtId="0" fontId="13" fillId="0" borderId="15" xfId="58" applyFont="1" applyFill="1" applyBorder="1" applyAlignment="1">
      <alignment horizontal="center" vertical="center" wrapText="1"/>
    </xf>
    <xf numFmtId="0" fontId="9" fillId="0" borderId="17" xfId="58" applyFont="1" applyFill="1" applyBorder="1" applyAlignment="1">
      <alignment horizontal="center" vertical="center" wrapText="1"/>
    </xf>
    <xf numFmtId="0" fontId="9" fillId="0" borderId="20" xfId="58" applyFont="1" applyFill="1" applyBorder="1" applyAlignment="1">
      <alignment horizontal="center" vertical="center" wrapText="1"/>
    </xf>
    <xf numFmtId="0" fontId="9" fillId="0" borderId="18" xfId="58" applyFont="1" applyFill="1" applyBorder="1" applyAlignment="1">
      <alignment horizontal="center" vertical="center" wrapText="1"/>
    </xf>
    <xf numFmtId="0" fontId="9" fillId="0" borderId="21" xfId="58" applyFont="1" applyFill="1" applyBorder="1" applyAlignment="1">
      <alignment horizontal="center" vertical="center" wrapText="1"/>
    </xf>
    <xf numFmtId="0" fontId="9" fillId="0" borderId="22" xfId="58" applyFont="1" applyFill="1" applyBorder="1" applyAlignment="1">
      <alignment horizontal="center" vertical="center" wrapText="1"/>
    </xf>
    <xf numFmtId="0" fontId="9" fillId="0" borderId="23" xfId="58" applyFont="1" applyFill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9" fillId="0" borderId="11" xfId="58" applyFont="1" applyFill="1" applyBorder="1" applyAlignment="1">
      <alignment horizontal="center" vertical="center" wrapText="1"/>
    </xf>
    <xf numFmtId="0" fontId="9" fillId="0" borderId="13" xfId="58" applyFont="1" applyFill="1" applyBorder="1" applyAlignment="1">
      <alignment horizontal="center" vertical="center" wrapText="1"/>
    </xf>
    <xf numFmtId="0" fontId="44" fillId="25" borderId="10" xfId="58" applyFont="1" applyFill="1" applyBorder="1" applyAlignment="1">
      <alignment vertical="center"/>
    </xf>
    <xf numFmtId="0" fontId="10" fillId="0" borderId="11" xfId="58" applyFont="1" applyFill="1" applyBorder="1" applyAlignment="1">
      <alignment horizontal="left"/>
    </xf>
    <xf numFmtId="0" fontId="10" fillId="0" borderId="13" xfId="58" applyFont="1" applyFill="1" applyBorder="1" applyAlignment="1">
      <alignment horizontal="left"/>
    </xf>
    <xf numFmtId="0" fontId="10" fillId="0" borderId="16" xfId="58" applyFont="1" applyFill="1" applyBorder="1" applyAlignment="1">
      <alignment horizontal="left"/>
    </xf>
    <xf numFmtId="0" fontId="12" fillId="0" borderId="11" xfId="58" applyFont="1" applyFill="1" applyBorder="1" applyAlignment="1">
      <alignment horizontal="left" vertical="center"/>
    </xf>
    <xf numFmtId="0" fontId="12" fillId="0" borderId="13" xfId="58" applyFont="1" applyFill="1" applyBorder="1" applyAlignment="1">
      <alignment horizontal="left" vertical="center"/>
    </xf>
    <xf numFmtId="0" fontId="12" fillId="0" borderId="16" xfId="58" applyFont="1" applyFill="1" applyBorder="1" applyAlignment="1">
      <alignment horizontal="left" vertical="center"/>
    </xf>
    <xf numFmtId="0" fontId="12" fillId="0" borderId="11" xfId="58" applyFont="1" applyFill="1" applyBorder="1" applyAlignment="1">
      <alignment horizontal="left" vertical="center" wrapText="1"/>
    </xf>
    <xf numFmtId="0" fontId="12" fillId="0" borderId="16" xfId="58" applyFont="1" applyFill="1" applyBorder="1" applyAlignment="1">
      <alignment horizontal="left" vertical="center" wrapText="1"/>
    </xf>
    <xf numFmtId="0" fontId="12" fillId="0" borderId="13" xfId="58" applyFont="1" applyFill="1" applyBorder="1" applyAlignment="1">
      <alignment horizontal="left" vertical="center" wrapText="1"/>
    </xf>
    <xf numFmtId="0" fontId="9" fillId="0" borderId="0" xfId="53" applyFont="1" applyAlignment="1" applyProtection="1">
      <alignment horizontal="left"/>
      <protection hidden="1"/>
    </xf>
    <xf numFmtId="0" fontId="39" fillId="0" borderId="0" xfId="58" applyFont="1" applyFill="1" applyAlignment="1">
      <alignment horizontal="left" wrapText="1"/>
    </xf>
    <xf numFmtId="0" fontId="12" fillId="0" borderId="11" xfId="58" applyFont="1" applyFill="1" applyBorder="1" applyAlignment="1">
      <alignment horizontal="left"/>
    </xf>
    <xf numFmtId="0" fontId="12" fillId="0" borderId="13" xfId="58" applyFont="1" applyFill="1" applyBorder="1" applyAlignment="1">
      <alignment horizontal="left"/>
    </xf>
    <xf numFmtId="0" fontId="12" fillId="0" borderId="16" xfId="58" applyFont="1" applyFill="1" applyBorder="1" applyAlignment="1">
      <alignment horizontal="left"/>
    </xf>
    <xf numFmtId="0" fontId="46" fillId="25" borderId="10" xfId="58" applyFont="1" applyFill="1" applyBorder="1" applyAlignment="1">
      <alignment vertical="center"/>
    </xf>
    <xf numFmtId="0" fontId="44" fillId="25" borderId="10" xfId="58" applyFont="1" applyFill="1" applyBorder="1" applyAlignment="1">
      <alignment horizontal="left" vertical="center"/>
    </xf>
    <xf numFmtId="0" fontId="40" fillId="0" borderId="12" xfId="58" applyFont="1" applyFill="1" applyBorder="1" applyAlignment="1">
      <alignment horizontal="center" vertical="center" wrapText="1"/>
    </xf>
    <xf numFmtId="0" fontId="40" fillId="0" borderId="19" xfId="58" applyFont="1" applyFill="1" applyBorder="1" applyAlignment="1">
      <alignment horizontal="center" vertical="center" wrapText="1"/>
    </xf>
    <xf numFmtId="0" fontId="40" fillId="0" borderId="15" xfId="58" applyFont="1" applyFill="1" applyBorder="1" applyAlignment="1">
      <alignment horizontal="center" vertical="center" wrapText="1"/>
    </xf>
    <xf numFmtId="0" fontId="61" fillId="0" borderId="12" xfId="54" applyFont="1" applyFill="1" applyBorder="1" applyAlignment="1">
      <alignment horizontal="center" vertical="center" wrapText="1"/>
    </xf>
    <xf numFmtId="0" fontId="61" fillId="0" borderId="19" xfId="54" applyFont="1" applyFill="1" applyBorder="1" applyAlignment="1">
      <alignment horizontal="center" vertical="center" wrapText="1"/>
    </xf>
    <xf numFmtId="0" fontId="61" fillId="0" borderId="15" xfId="54" applyFont="1" applyFill="1" applyBorder="1" applyAlignment="1">
      <alignment horizontal="center" vertical="center" wrapText="1"/>
    </xf>
    <xf numFmtId="0" fontId="61" fillId="0" borderId="10" xfId="54" applyFont="1" applyFill="1" applyBorder="1" applyAlignment="1">
      <alignment horizontal="center" vertical="center" wrapText="1"/>
    </xf>
    <xf numFmtId="2" fontId="40" fillId="0" borderId="15" xfId="68" applyNumberFormat="1" applyFont="1" applyFill="1" applyBorder="1" applyAlignment="1" applyProtection="1">
      <alignment horizontal="center" vertical="center" wrapText="1"/>
    </xf>
  </cellXfs>
  <cellStyles count="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au?iue" xfId="34"/>
    <cellStyle name="Iau?iue 2" xfId="35"/>
    <cellStyle name="Iau?iue 2 2" xfId="36"/>
    <cellStyle name="Iau?iue 2 2 2" xfId="66"/>
    <cellStyle name="Iau?iue 2 2 2 2" xfId="68"/>
    <cellStyle name="Iau?iue 3" xfId="37"/>
    <cellStyle name="Iau?iue 3 2" xfId="38"/>
    <cellStyle name="Iau?iue 4" xfId="39"/>
    <cellStyle name="Iau?iue_dodatok 3" xfId="58"/>
    <cellStyle name="Iau?iue_ІП-2015 20.06.14" xfId="57"/>
    <cellStyle name="Iau?iue_ІП-2015 28.07.14" xfId="63"/>
    <cellStyle name="Iau?iue_Пропозиції до ІП_2013 7 розділ" xfId="40"/>
    <cellStyle name="Input" xfId="41"/>
    <cellStyle name="Linked Cell" xfId="42"/>
    <cellStyle name="Neutral" xfId="43"/>
    <cellStyle name="Note" xfId="44"/>
    <cellStyle name="Output" xfId="45"/>
    <cellStyle name="Title" xfId="46"/>
    <cellStyle name="Total" xfId="47"/>
    <cellStyle name="Warning Text" xfId="48"/>
    <cellStyle name="Звичайний_445583" xfId="59"/>
    <cellStyle name="Обычный" xfId="0" builtinId="0"/>
    <cellStyle name="Обычный 2" xfId="49"/>
    <cellStyle name="Обычный 2 2" xfId="61"/>
    <cellStyle name="Обычный 2 4" xfId="62"/>
    <cellStyle name="Обычный 2 4 2" xfId="67"/>
    <cellStyle name="Обычный 3" xfId="50"/>
    <cellStyle name="Обычный_IP_2008_Оригинал" xfId="51"/>
    <cellStyle name="Обычный_IP_2008_Оригинал_31199" xfId="52"/>
    <cellStyle name="Обычный_IP_2008_Оригинал_new" xfId="65"/>
    <cellStyle name="Обычный_nkre1" xfId="53"/>
    <cellStyle name="Обычный_Проект_IP_2009_260608" xfId="54"/>
    <cellStyle name="Процентный" xfId="64" builtinId="5"/>
    <cellStyle name="Процентный 2" xfId="55"/>
    <cellStyle name="Стиль 1" xfId="56"/>
    <cellStyle name="Стиль 1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I9"/>
  <sheetViews>
    <sheetView zoomScaleNormal="100" zoomScaleSheetLayoutView="100" workbookViewId="0">
      <selection activeCell="J9" sqref="J9"/>
    </sheetView>
  </sheetViews>
  <sheetFormatPr defaultRowHeight="12.75"/>
  <cols>
    <col min="1" max="1" width="29.7109375" style="3" customWidth="1"/>
    <col min="2" max="2" width="3.7109375" style="3" customWidth="1"/>
    <col min="3" max="3" width="21.28515625" style="3" customWidth="1"/>
    <col min="4" max="4" width="5.7109375" style="3" customWidth="1"/>
    <col min="5" max="5" width="22.140625" style="3" customWidth="1"/>
    <col min="6" max="16384" width="9.140625" style="3"/>
  </cols>
  <sheetData>
    <row r="1" spans="1:9" s="6" customFormat="1" ht="15.75">
      <c r="C1" s="344"/>
      <c r="D1" s="344"/>
      <c r="E1" s="344"/>
      <c r="F1" s="7"/>
      <c r="G1" s="7"/>
      <c r="H1" s="7"/>
      <c r="I1" s="7"/>
    </row>
    <row r="2" spans="1:9" s="6" customFormat="1" ht="15.75" customHeight="1">
      <c r="C2" s="344"/>
      <c r="D2" s="344"/>
      <c r="E2" s="344"/>
      <c r="F2" s="344"/>
      <c r="G2" s="7"/>
      <c r="H2" s="7"/>
      <c r="I2" s="7"/>
    </row>
    <row r="3" spans="1:9" s="6" customFormat="1" ht="15.75" customHeight="1">
      <c r="C3" s="345"/>
      <c r="D3" s="345"/>
      <c r="E3" s="345"/>
      <c r="F3" s="345"/>
      <c r="G3" s="345"/>
      <c r="H3" s="345"/>
      <c r="I3" s="345"/>
    </row>
    <row r="4" spans="1:9" s="6" customFormat="1" ht="15.75" customHeight="1">
      <c r="C4" s="345"/>
      <c r="D4" s="345"/>
      <c r="E4" s="345"/>
      <c r="F4" s="345"/>
      <c r="G4" s="5"/>
      <c r="H4" s="5"/>
      <c r="I4" s="5"/>
    </row>
    <row r="6" spans="1:9" ht="26.25" customHeight="1">
      <c r="A6" s="341" t="s">
        <v>14</v>
      </c>
      <c r="B6" s="342"/>
      <c r="C6" s="342"/>
      <c r="D6" s="342"/>
      <c r="E6" s="342"/>
    </row>
    <row r="7" spans="1:9" ht="29.25" customHeight="1" thickBot="1">
      <c r="A7" s="19" t="s">
        <v>17</v>
      </c>
      <c r="B7" s="343" t="s">
        <v>72</v>
      </c>
      <c r="C7" s="343"/>
      <c r="D7" s="343"/>
      <c r="E7" s="343"/>
    </row>
    <row r="8" spans="1:9" ht="26.25" customHeight="1" thickBot="1">
      <c r="A8" s="20" t="s">
        <v>15</v>
      </c>
      <c r="B8" s="22" t="s">
        <v>8</v>
      </c>
      <c r="C8" s="57">
        <v>43831</v>
      </c>
      <c r="D8" s="18" t="s">
        <v>11</v>
      </c>
      <c r="E8" s="57">
        <v>44104</v>
      </c>
    </row>
    <row r="9" spans="1:9" ht="22.5" customHeight="1" thickBot="1">
      <c r="A9" s="21" t="s">
        <v>16</v>
      </c>
      <c r="B9" s="22" t="s">
        <v>8</v>
      </c>
      <c r="C9" s="57">
        <v>43831</v>
      </c>
      <c r="D9" s="18" t="s">
        <v>11</v>
      </c>
      <c r="E9" s="57">
        <v>44196</v>
      </c>
    </row>
  </sheetData>
  <mergeCells count="6">
    <mergeCell ref="A6:E6"/>
    <mergeCell ref="B7:E7"/>
    <mergeCell ref="C1:E1"/>
    <mergeCell ref="C2:F2"/>
    <mergeCell ref="C3:I3"/>
    <mergeCell ref="C4:F4"/>
  </mergeCells>
  <phoneticPr fontId="2" type="noConversion"/>
  <pageMargins left="0.67" right="0.39370078740157483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T28"/>
  <sheetViews>
    <sheetView zoomScale="85" zoomScaleNormal="85" zoomScaleSheetLayoutView="85" zoomScalePageLayoutView="85" workbookViewId="0">
      <selection activeCell="D13" sqref="D13"/>
    </sheetView>
  </sheetViews>
  <sheetFormatPr defaultRowHeight="12.75"/>
  <cols>
    <col min="1" max="1" width="4.7109375" style="2" customWidth="1"/>
    <col min="2" max="2" width="29.85546875" style="2" customWidth="1"/>
    <col min="3" max="3" width="16.140625" style="2" customWidth="1"/>
    <col min="4" max="4" width="18.5703125" style="2" customWidth="1"/>
    <col min="5" max="5" width="18.7109375" style="2" customWidth="1"/>
    <col min="6" max="6" width="21.5703125" style="2" customWidth="1"/>
    <col min="7" max="7" width="17.28515625" style="2" customWidth="1"/>
    <col min="8" max="8" width="19.5703125" style="2" customWidth="1"/>
    <col min="9" max="16384" width="9.140625" style="2"/>
  </cols>
  <sheetData>
    <row r="1" spans="1:18" s="23" customFormat="1" ht="18.75">
      <c r="A1" s="30"/>
      <c r="B1" s="30"/>
      <c r="C1" s="30"/>
      <c r="D1" s="30"/>
      <c r="E1" s="28"/>
      <c r="F1" s="30"/>
      <c r="G1" s="30"/>
      <c r="H1" s="30"/>
    </row>
    <row r="2" spans="1:18" s="23" customFormat="1" ht="15.75">
      <c r="A2" s="30"/>
      <c r="B2" s="30"/>
      <c r="C2" s="30"/>
      <c r="D2" s="30"/>
      <c r="E2" s="30"/>
      <c r="F2" s="30"/>
      <c r="G2" s="348"/>
      <c r="H2" s="348"/>
      <c r="I2" s="24"/>
      <c r="J2" s="25"/>
    </row>
    <row r="3" spans="1:18" s="23" customFormat="1" ht="15.75">
      <c r="A3" s="30"/>
      <c r="B3" s="30"/>
      <c r="C3" s="30"/>
      <c r="D3" s="30"/>
      <c r="E3" s="30"/>
      <c r="F3" s="26"/>
      <c r="G3" s="27"/>
      <c r="H3" s="27"/>
      <c r="I3" s="27"/>
      <c r="J3" s="25"/>
    </row>
    <row r="4" spans="1:18" ht="21" customHeight="1">
      <c r="A4" s="351" t="s">
        <v>301</v>
      </c>
      <c r="B4" s="352"/>
      <c r="C4" s="352"/>
      <c r="D4" s="352"/>
      <c r="E4" s="352"/>
      <c r="F4" s="352"/>
      <c r="G4" s="352"/>
      <c r="H4" s="353"/>
    </row>
    <row r="5" spans="1:18" s="1" customFormat="1" ht="34.5" customHeight="1">
      <c r="A5" s="354" t="s">
        <v>0</v>
      </c>
      <c r="B5" s="354" t="s">
        <v>19</v>
      </c>
      <c r="C5" s="354" t="s">
        <v>189</v>
      </c>
      <c r="D5" s="354" t="s">
        <v>284</v>
      </c>
      <c r="E5" s="356" t="s">
        <v>302</v>
      </c>
      <c r="F5" s="357"/>
      <c r="G5" s="354" t="s">
        <v>10</v>
      </c>
      <c r="H5" s="354" t="s">
        <v>49</v>
      </c>
    </row>
    <row r="6" spans="1:18" s="1" customFormat="1" ht="45" customHeight="1">
      <c r="A6" s="355"/>
      <c r="B6" s="355"/>
      <c r="C6" s="355"/>
      <c r="D6" s="355"/>
      <c r="E6" s="13" t="s">
        <v>21</v>
      </c>
      <c r="F6" s="12" t="s">
        <v>22</v>
      </c>
      <c r="G6" s="355"/>
      <c r="H6" s="355"/>
    </row>
    <row r="7" spans="1:18" s="1" customFormat="1" ht="14.2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40">
        <v>8</v>
      </c>
    </row>
    <row r="8" spans="1:18" ht="45" customHeight="1">
      <c r="A8" s="14">
        <v>1</v>
      </c>
      <c r="B8" s="8" t="s">
        <v>5</v>
      </c>
      <c r="C8" s="9">
        <f>'2. Детальний звіт'!G137</f>
        <v>90472.737105000007</v>
      </c>
      <c r="D8" s="9">
        <f>'2. Детальний звіт'!I137</f>
        <v>58856.043237850783</v>
      </c>
      <c r="E8" s="9">
        <f>'2. Детальний звіт'!L137</f>
        <v>80277.286011666671</v>
      </c>
      <c r="F8" s="9">
        <f>'2. Детальний звіт'!N137</f>
        <v>71236.259773333339</v>
      </c>
      <c r="G8" s="10">
        <f>E8/D8</f>
        <v>1.3639599537340239</v>
      </c>
      <c r="H8" s="9">
        <f>D8-E8</f>
        <v>-21421.242773815888</v>
      </c>
      <c r="L8" s="210"/>
      <c r="M8" s="1"/>
      <c r="N8" s="1"/>
      <c r="O8" s="210"/>
      <c r="P8" s="210"/>
      <c r="Q8" s="1"/>
      <c r="R8" s="211"/>
    </row>
    <row r="9" spans="1:18" ht="45" customHeight="1">
      <c r="A9" s="14">
        <v>2</v>
      </c>
      <c r="B9" s="8" t="s">
        <v>12</v>
      </c>
      <c r="C9" s="9">
        <f>'2. Детальний звіт'!G160</f>
        <v>18046.790696969998</v>
      </c>
      <c r="D9" s="9">
        <f>'2. Детальний звіт'!I160</f>
        <v>12546.47576222405</v>
      </c>
      <c r="E9" s="9">
        <f>'2. Детальний звіт'!L160</f>
        <v>18052.30646</v>
      </c>
      <c r="F9" s="9">
        <f>'2. Детальний звіт'!N160</f>
        <v>12262.959290000001</v>
      </c>
      <c r="G9" s="10">
        <f t="shared" ref="G9:G13" si="0">E9/D9</f>
        <v>1.438834841123541</v>
      </c>
      <c r="H9" s="9">
        <f t="shared" ref="H9:H14" si="1">D9-E9</f>
        <v>-5505.8306977759494</v>
      </c>
      <c r="L9" s="210"/>
      <c r="M9" s="1"/>
      <c r="N9" s="1"/>
      <c r="O9" s="210"/>
      <c r="P9" s="210"/>
      <c r="Q9" s="1"/>
      <c r="R9" s="211"/>
    </row>
    <row r="10" spans="1:18" ht="61.5" customHeight="1">
      <c r="A10" s="14">
        <v>3</v>
      </c>
      <c r="B10" s="8" t="s">
        <v>40</v>
      </c>
      <c r="C10" s="9">
        <f>'2. Детальний звіт'!G165</f>
        <v>782.54</v>
      </c>
      <c r="D10" s="9">
        <f>'2. Детальний звіт'!I165</f>
        <v>782.54</v>
      </c>
      <c r="E10" s="9">
        <f>'2. Детальний звіт'!L165</f>
        <v>458.36500000000001</v>
      </c>
      <c r="F10" s="9">
        <f>'2. Детальний звіт'!N165</f>
        <v>57.81</v>
      </c>
      <c r="G10" s="10">
        <f t="shared" si="0"/>
        <v>0.58574002606895503</v>
      </c>
      <c r="H10" s="9">
        <f t="shared" si="1"/>
        <v>324.17499999999995</v>
      </c>
      <c r="L10" s="210"/>
      <c r="M10" s="1"/>
      <c r="N10" s="1"/>
      <c r="O10" s="210"/>
      <c r="P10" s="210"/>
      <c r="Q10" s="1"/>
      <c r="R10" s="211"/>
    </row>
    <row r="11" spans="1:18" ht="28.5" customHeight="1">
      <c r="A11" s="14">
        <v>4</v>
      </c>
      <c r="B11" s="8" t="s">
        <v>1</v>
      </c>
      <c r="C11" s="9">
        <f>'2. Детальний звіт'!G178</f>
        <v>3568.4279000000001</v>
      </c>
      <c r="D11" s="9">
        <f>'2. Детальний звіт'!I178</f>
        <v>3221.3279000000002</v>
      </c>
      <c r="E11" s="9">
        <f>'2. Детальний звіт'!L178</f>
        <v>3221.3299000000002</v>
      </c>
      <c r="F11" s="9">
        <f>'2. Детальний звіт'!N178</f>
        <v>3221.3299000000002</v>
      </c>
      <c r="G11" s="10">
        <f t="shared" si="0"/>
        <v>1.0000006208619743</v>
      </c>
      <c r="H11" s="9">
        <f t="shared" si="1"/>
        <v>-1.9999999999527063E-3</v>
      </c>
      <c r="L11" s="210"/>
      <c r="M11" s="1"/>
      <c r="N11" s="1"/>
      <c r="O11" s="210"/>
      <c r="P11" s="210"/>
      <c r="Q11" s="1"/>
      <c r="R11" s="211"/>
    </row>
    <row r="12" spans="1:18" ht="33.75" customHeight="1">
      <c r="A12" s="14">
        <v>5</v>
      </c>
      <c r="B12" s="8" t="s">
        <v>13</v>
      </c>
      <c r="C12" s="9">
        <f>'2. Детальний звіт'!G183</f>
        <v>1357.5</v>
      </c>
      <c r="D12" s="9">
        <f>'2. Детальний звіт'!I183</f>
        <v>1357.5</v>
      </c>
      <c r="E12" s="9">
        <f>'2. Детальний звіт'!L183</f>
        <v>1163.2</v>
      </c>
      <c r="F12" s="9">
        <f>'2. Детальний звіт'!N183</f>
        <v>386</v>
      </c>
      <c r="G12" s="10">
        <f t="shared" si="0"/>
        <v>0.85686924493554328</v>
      </c>
      <c r="H12" s="9">
        <f t="shared" si="1"/>
        <v>194.29999999999995</v>
      </c>
      <c r="L12" s="210"/>
      <c r="M12" s="1"/>
      <c r="N12" s="1"/>
      <c r="O12" s="210"/>
      <c r="P12" s="210"/>
      <c r="Q12" s="1"/>
      <c r="R12" s="211"/>
    </row>
    <row r="13" spans="1:18" ht="29.25" customHeight="1">
      <c r="A13" s="14">
        <v>6</v>
      </c>
      <c r="B13" s="8" t="s">
        <v>20</v>
      </c>
      <c r="C13" s="9">
        <f>'2. Детальний звіт'!G191</f>
        <v>8897.2480300000007</v>
      </c>
      <c r="D13" s="9">
        <f>'2. Детальний звіт'!I191</f>
        <v>8897.249029999999</v>
      </c>
      <c r="E13" s="15">
        <f>'2. Детальний звіт'!L191</f>
        <v>5726.2479999999996</v>
      </c>
      <c r="F13" s="15">
        <f>'2. Детальний звіт'!N191</f>
        <v>4926.348</v>
      </c>
      <c r="G13" s="10">
        <f t="shared" si="0"/>
        <v>0.64359758625301733</v>
      </c>
      <c r="H13" s="9">
        <f t="shared" si="1"/>
        <v>3171.0010299999994</v>
      </c>
      <c r="L13" s="210"/>
      <c r="M13" s="1"/>
      <c r="N13" s="1"/>
      <c r="O13" s="212"/>
      <c r="P13" s="212"/>
      <c r="Q13" s="1"/>
      <c r="R13" s="211"/>
    </row>
    <row r="14" spans="1:18" ht="16.5" customHeight="1">
      <c r="A14" s="14">
        <v>7</v>
      </c>
      <c r="B14" s="8" t="s">
        <v>2</v>
      </c>
      <c r="C14" s="9">
        <f>'2. Детальний звіт'!G197</f>
        <v>1403.76</v>
      </c>
      <c r="D14" s="9">
        <f>'2. Детальний звіт'!I197</f>
        <v>1403.76</v>
      </c>
      <c r="E14" s="15">
        <f>'2. Детальний звіт'!L197</f>
        <v>1403.48</v>
      </c>
      <c r="F14" s="15">
        <f>'2. Детальний звіт'!N197</f>
        <v>1403.48</v>
      </c>
      <c r="G14" s="10">
        <f>E14/D14</f>
        <v>0.99980053570410898</v>
      </c>
      <c r="H14" s="9">
        <f t="shared" si="1"/>
        <v>0.27999999999997272</v>
      </c>
      <c r="L14" s="210"/>
      <c r="M14" s="1"/>
      <c r="N14" s="1"/>
      <c r="O14" s="212"/>
      <c r="P14" s="212"/>
      <c r="Q14" s="1"/>
      <c r="R14" s="211"/>
    </row>
    <row r="15" spans="1:18" ht="15" customHeight="1">
      <c r="A15" s="349" t="s">
        <v>6</v>
      </c>
      <c r="B15" s="350"/>
      <c r="C15" s="50">
        <f>SUM(C8:C14)</f>
        <v>124529.00373196999</v>
      </c>
      <c r="D15" s="50">
        <f t="shared" ref="D15:H15" si="2">SUM(D8:D14)</f>
        <v>87064.89593007481</v>
      </c>
      <c r="E15" s="50">
        <f t="shared" si="2"/>
        <v>110302.21537166667</v>
      </c>
      <c r="F15" s="50">
        <f t="shared" si="2"/>
        <v>93494.186963333326</v>
      </c>
      <c r="G15" s="51">
        <f>E15/D15</f>
        <v>1.2668965395680787</v>
      </c>
      <c r="H15" s="50">
        <f t="shared" si="2"/>
        <v>-23237.319441591841</v>
      </c>
      <c r="L15" s="213"/>
      <c r="M15" s="1"/>
      <c r="N15" s="1"/>
      <c r="O15" s="213"/>
      <c r="P15" s="213"/>
      <c r="Q15" s="1"/>
      <c r="R15" s="211"/>
    </row>
    <row r="16" spans="1:18" ht="15">
      <c r="A16" s="16"/>
      <c r="B16" s="16"/>
      <c r="C16" s="16"/>
      <c r="D16" s="16"/>
      <c r="E16" s="16"/>
      <c r="F16" s="16"/>
      <c r="G16" s="16"/>
      <c r="H16" s="16"/>
    </row>
    <row r="17" spans="1:20" s="48" customFormat="1" ht="15">
      <c r="A17" s="45"/>
      <c r="B17" s="41" t="s">
        <v>50</v>
      </c>
      <c r="C17" s="52"/>
      <c r="D17" s="52"/>
      <c r="E17" s="346" t="s">
        <v>305</v>
      </c>
      <c r="F17" s="347"/>
      <c r="G17" s="52"/>
      <c r="H17" s="336"/>
      <c r="I17" s="336"/>
      <c r="J17" s="336"/>
      <c r="K17" s="336"/>
      <c r="L17" s="336"/>
      <c r="M17" s="46"/>
      <c r="N17" s="47"/>
      <c r="O17" s="47"/>
      <c r="P17" s="47"/>
      <c r="Q17" s="47"/>
      <c r="R17" s="47"/>
      <c r="S17" s="47"/>
      <c r="T17" s="47"/>
    </row>
    <row r="18" spans="1:20" s="48" customFormat="1" ht="15">
      <c r="A18" s="49"/>
      <c r="B18" s="43" t="s">
        <v>51</v>
      </c>
      <c r="C18" s="52"/>
      <c r="D18" s="52"/>
      <c r="E18" s="347" t="s">
        <v>18</v>
      </c>
      <c r="F18" s="347"/>
      <c r="G18" s="52"/>
      <c r="H18" s="52"/>
      <c r="I18" s="53"/>
      <c r="J18" s="53"/>
      <c r="K18" s="53"/>
      <c r="L18" s="52"/>
      <c r="M18" s="46"/>
      <c r="N18" s="47"/>
      <c r="O18" s="47"/>
      <c r="P18" s="47"/>
      <c r="Q18" s="47"/>
      <c r="R18" s="47"/>
      <c r="S18" s="47"/>
      <c r="T18" s="47"/>
    </row>
    <row r="19" spans="1:20" s="48" customFormat="1" ht="15">
      <c r="A19" s="52"/>
      <c r="B19" s="4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46"/>
      <c r="N19" s="46"/>
      <c r="O19" s="47"/>
      <c r="P19" s="47"/>
      <c r="Q19" s="47"/>
      <c r="R19" s="47"/>
      <c r="S19" s="47"/>
      <c r="T19" s="47"/>
    </row>
    <row r="20" spans="1:20" s="48" customFormat="1" ht="15">
      <c r="A20" s="52"/>
      <c r="B20" s="54" t="s">
        <v>307</v>
      </c>
      <c r="C20" s="52"/>
      <c r="D20" s="55" t="s">
        <v>52</v>
      </c>
      <c r="E20" s="56"/>
      <c r="F20" s="56"/>
      <c r="G20" s="56"/>
      <c r="H20" s="52"/>
      <c r="I20" s="52"/>
      <c r="J20" s="52"/>
      <c r="K20" s="52"/>
      <c r="L20" s="52"/>
      <c r="M20" s="46"/>
      <c r="N20" s="46"/>
      <c r="O20" s="47"/>
      <c r="P20" s="47"/>
      <c r="Q20" s="47"/>
      <c r="R20" s="47"/>
      <c r="S20" s="47"/>
      <c r="T20" s="47"/>
    </row>
    <row r="21" spans="1:20" s="29" customFormat="1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20" s="31" customFormat="1" ht="15">
      <c r="A22" s="41"/>
      <c r="B22" s="42"/>
      <c r="C22" s="42"/>
      <c r="D22" s="42"/>
      <c r="E22" s="338"/>
      <c r="F22" s="338"/>
      <c r="G22" s="338"/>
      <c r="H22" s="338"/>
      <c r="I22" s="32"/>
      <c r="J22" s="30"/>
      <c r="K22" s="30"/>
      <c r="L22" s="30"/>
    </row>
    <row r="23" spans="1:20" s="33" customFormat="1" ht="15" customHeight="1">
      <c r="A23" s="43"/>
      <c r="B23" s="42"/>
      <c r="C23" s="42"/>
      <c r="D23" s="42"/>
      <c r="E23" s="337"/>
      <c r="F23" s="337"/>
      <c r="G23" s="337"/>
      <c r="H23" s="337"/>
      <c r="I23" s="32"/>
      <c r="J23" s="17"/>
      <c r="K23" s="17"/>
      <c r="L23" s="17"/>
    </row>
    <row r="24" spans="1:20" s="31" customFormat="1">
      <c r="A24" s="34"/>
      <c r="B24" s="34"/>
      <c r="C24" s="44"/>
      <c r="D24" s="44"/>
      <c r="E24" s="44"/>
      <c r="F24" s="44"/>
      <c r="G24" s="44"/>
      <c r="H24" s="44"/>
      <c r="I24" s="30"/>
      <c r="J24" s="30"/>
      <c r="K24" s="30"/>
      <c r="L24" s="30"/>
    </row>
    <row r="25" spans="1:20" s="31" customFormat="1">
      <c r="A25" s="38"/>
      <c r="B25" s="38"/>
      <c r="C25" s="38"/>
      <c r="D25" s="35"/>
      <c r="E25" s="36"/>
      <c r="F25" s="44"/>
      <c r="G25" s="44"/>
      <c r="H25" s="44"/>
      <c r="I25" s="30"/>
      <c r="J25" s="30"/>
      <c r="K25" s="30"/>
      <c r="L25" s="30"/>
    </row>
    <row r="26" spans="1:20" s="31" customFormat="1">
      <c r="A26" s="37"/>
      <c r="B26" s="37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20" s="3" customFormat="1" ht="15">
      <c r="A27" s="4"/>
      <c r="B27" s="4"/>
      <c r="C27" s="4"/>
      <c r="D27" s="4"/>
      <c r="E27" s="4"/>
      <c r="F27" s="4"/>
      <c r="G27" s="4"/>
      <c r="H27" s="4"/>
    </row>
    <row r="28" spans="1:20" ht="15">
      <c r="A28" s="11"/>
      <c r="B28" s="11"/>
      <c r="C28" s="11"/>
      <c r="D28" s="11"/>
      <c r="E28" s="11"/>
      <c r="F28" s="11"/>
      <c r="G28" s="11"/>
      <c r="H28" s="11"/>
    </row>
  </sheetData>
  <mergeCells count="12">
    <mergeCell ref="E17:F17"/>
    <mergeCell ref="E18:F18"/>
    <mergeCell ref="G2:H2"/>
    <mergeCell ref="A15:B15"/>
    <mergeCell ref="A4:H4"/>
    <mergeCell ref="B5:B6"/>
    <mergeCell ref="A5:A6"/>
    <mergeCell ref="C5:C6"/>
    <mergeCell ref="D5:D6"/>
    <mergeCell ref="G5:G6"/>
    <mergeCell ref="H5:H6"/>
    <mergeCell ref="E5:F5"/>
  </mergeCells>
  <phoneticPr fontId="0" type="noConversion"/>
  <pageMargins left="0.47244094488188981" right="0.15748031496062992" top="0.31496062992125984" bottom="0.35433070866141736" header="0.23622047244094491" footer="0.31496062992125984"/>
  <pageSetup paperSize="9" scale="95" orientation="landscape" r:id="rId1"/>
  <headerFooter alignWithMargins="0"/>
  <colBreaks count="1" manualBreakCount="1">
    <brk id="8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tabSelected="1" view="pageBreakPreview" zoomScale="70" zoomScaleNormal="25" zoomScaleSheetLayoutView="70" zoomScalePageLayoutView="55" workbookViewId="0">
      <pane ySplit="5" topLeftCell="A171" activePane="bottomLeft" state="frozen"/>
      <selection pane="bottomLeft" activeCell="B187" sqref="B187"/>
    </sheetView>
  </sheetViews>
  <sheetFormatPr defaultRowHeight="15"/>
  <cols>
    <col min="1" max="1" width="6.85546875" style="58" customWidth="1"/>
    <col min="2" max="2" width="42.140625" style="58" customWidth="1"/>
    <col min="3" max="3" width="9.7109375" style="58" customWidth="1"/>
    <col min="4" max="4" width="25.7109375" style="58" customWidth="1"/>
    <col min="5" max="5" width="12.28515625" style="58" customWidth="1"/>
    <col min="6" max="6" width="11" style="58" customWidth="1"/>
    <col min="7" max="7" width="21.5703125" style="58" customWidth="1"/>
    <col min="8" max="8" width="16.5703125" style="58" customWidth="1"/>
    <col min="9" max="9" width="14.7109375" style="58" customWidth="1"/>
    <col min="10" max="10" width="12.42578125" style="58" customWidth="1"/>
    <col min="11" max="11" width="10" style="58" customWidth="1"/>
    <col min="12" max="12" width="18.42578125" style="58" customWidth="1"/>
    <col min="13" max="13" width="10" style="58" customWidth="1"/>
    <col min="14" max="14" width="14.42578125" style="58" customWidth="1"/>
    <col min="15" max="15" width="27" style="58" customWidth="1"/>
    <col min="16" max="16" width="9.42578125" style="58" customWidth="1"/>
    <col min="17" max="17" width="18" style="58" customWidth="1"/>
    <col min="18" max="18" width="14.28515625" style="58" customWidth="1"/>
    <col min="19" max="19" width="16.85546875" style="203" customWidth="1"/>
    <col min="20" max="20" width="17.85546875" style="58" customWidth="1"/>
    <col min="21" max="16384" width="9.140625" style="58"/>
  </cols>
  <sheetData>
    <row r="1" spans="1:20" ht="25.5">
      <c r="A1" s="358" t="s">
        <v>300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60"/>
    </row>
    <row r="2" spans="1:20" s="59" customFormat="1" ht="18.75" customHeight="1">
      <c r="A2" s="361" t="s">
        <v>0</v>
      </c>
      <c r="B2" s="364" t="s">
        <v>24</v>
      </c>
      <c r="C2" s="361" t="s">
        <v>4</v>
      </c>
      <c r="D2" s="367" t="s">
        <v>104</v>
      </c>
      <c r="E2" s="368"/>
      <c r="F2" s="368"/>
      <c r="G2" s="369"/>
      <c r="H2" s="367" t="s">
        <v>281</v>
      </c>
      <c r="I2" s="368"/>
      <c r="J2" s="373" t="s">
        <v>54</v>
      </c>
      <c r="K2" s="373"/>
      <c r="L2" s="373"/>
      <c r="M2" s="373"/>
      <c r="N2" s="373"/>
      <c r="O2" s="361" t="s">
        <v>39</v>
      </c>
      <c r="P2" s="374" t="s">
        <v>9</v>
      </c>
      <c r="Q2" s="374"/>
      <c r="R2" s="361" t="s">
        <v>7</v>
      </c>
      <c r="S2" s="361" t="s">
        <v>3</v>
      </c>
      <c r="T2" s="361" t="s">
        <v>55</v>
      </c>
    </row>
    <row r="3" spans="1:20" s="59" customFormat="1" ht="15.75">
      <c r="A3" s="362"/>
      <c r="B3" s="365"/>
      <c r="C3" s="362"/>
      <c r="D3" s="370"/>
      <c r="E3" s="371"/>
      <c r="F3" s="371"/>
      <c r="G3" s="372"/>
      <c r="H3" s="370"/>
      <c r="I3" s="371"/>
      <c r="J3" s="375" t="s">
        <v>21</v>
      </c>
      <c r="K3" s="376"/>
      <c r="L3" s="376"/>
      <c r="M3" s="375" t="s">
        <v>22</v>
      </c>
      <c r="N3" s="376"/>
      <c r="O3" s="362"/>
      <c r="P3" s="374"/>
      <c r="Q3" s="374"/>
      <c r="R3" s="362"/>
      <c r="S3" s="362"/>
      <c r="T3" s="362"/>
    </row>
    <row r="4" spans="1:20" s="59" customFormat="1" ht="15.75" customHeight="1">
      <c r="A4" s="362"/>
      <c r="B4" s="365"/>
      <c r="C4" s="362"/>
      <c r="D4" s="361" t="s">
        <v>23</v>
      </c>
      <c r="E4" s="361" t="s">
        <v>75</v>
      </c>
      <c r="F4" s="361" t="s">
        <v>56</v>
      </c>
      <c r="G4" s="361" t="s">
        <v>57</v>
      </c>
      <c r="H4" s="367" t="s">
        <v>56</v>
      </c>
      <c r="I4" s="367" t="s">
        <v>57</v>
      </c>
      <c r="J4" s="361" t="s">
        <v>75</v>
      </c>
      <c r="K4" s="367" t="s">
        <v>58</v>
      </c>
      <c r="L4" s="367" t="s">
        <v>76</v>
      </c>
      <c r="M4" s="367" t="s">
        <v>58</v>
      </c>
      <c r="N4" s="367" t="s">
        <v>57</v>
      </c>
      <c r="O4" s="362"/>
      <c r="P4" s="361" t="s">
        <v>56</v>
      </c>
      <c r="Q4" s="361" t="s">
        <v>57</v>
      </c>
      <c r="R4" s="362"/>
      <c r="S4" s="362"/>
      <c r="T4" s="362"/>
    </row>
    <row r="5" spans="1:20" s="59" customFormat="1" ht="70.5" customHeight="1">
      <c r="A5" s="363"/>
      <c r="B5" s="366"/>
      <c r="C5" s="363"/>
      <c r="D5" s="363"/>
      <c r="E5" s="363"/>
      <c r="F5" s="363"/>
      <c r="G5" s="363"/>
      <c r="H5" s="370"/>
      <c r="I5" s="370"/>
      <c r="J5" s="363"/>
      <c r="K5" s="370"/>
      <c r="L5" s="370"/>
      <c r="M5" s="370"/>
      <c r="N5" s="370"/>
      <c r="O5" s="363"/>
      <c r="P5" s="363"/>
      <c r="Q5" s="363"/>
      <c r="R5" s="363"/>
      <c r="S5" s="363"/>
      <c r="T5" s="363"/>
    </row>
    <row r="6" spans="1:20" s="59" customFormat="1" ht="15.75">
      <c r="A6" s="112">
        <v>1</v>
      </c>
      <c r="B6" s="112">
        <v>2</v>
      </c>
      <c r="C6" s="112">
        <v>3</v>
      </c>
      <c r="D6" s="112">
        <v>4</v>
      </c>
      <c r="E6" s="112">
        <v>5</v>
      </c>
      <c r="F6" s="112">
        <v>6</v>
      </c>
      <c r="G6" s="112">
        <v>7</v>
      </c>
      <c r="H6" s="112">
        <v>8</v>
      </c>
      <c r="I6" s="112">
        <v>11</v>
      </c>
      <c r="J6" s="112">
        <v>14</v>
      </c>
      <c r="K6" s="112">
        <v>15</v>
      </c>
      <c r="L6" s="112">
        <v>18</v>
      </c>
      <c r="M6" s="112">
        <v>21</v>
      </c>
      <c r="N6" s="112">
        <v>24</v>
      </c>
      <c r="O6" s="112">
        <v>27</v>
      </c>
      <c r="P6" s="112">
        <v>28</v>
      </c>
      <c r="Q6" s="112">
        <v>29</v>
      </c>
      <c r="R6" s="112">
        <v>30</v>
      </c>
      <c r="S6" s="112">
        <v>31</v>
      </c>
      <c r="T6" s="112">
        <v>32</v>
      </c>
    </row>
    <row r="7" spans="1:20" s="60" customFormat="1" ht="18.75">
      <c r="A7" s="378" t="s">
        <v>25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80"/>
    </row>
    <row r="8" spans="1:20" s="60" customFormat="1" ht="60.75" customHeight="1">
      <c r="A8" s="218" t="s">
        <v>105</v>
      </c>
      <c r="B8" s="235" t="s">
        <v>46</v>
      </c>
      <c r="C8" s="218" t="s">
        <v>41</v>
      </c>
      <c r="D8" s="334" t="s">
        <v>190</v>
      </c>
      <c r="E8" s="230">
        <f>G8/F8</f>
        <v>719.85267131394755</v>
      </c>
      <c r="F8" s="262">
        <f>F10+F12+F18+F23+F28+F34+F39+F42+F47+F52+F58+F62+F66+F70+F75+F77+F79+F82+F84+F88+F91+F94+F99+F101+F106+F108+F112</f>
        <v>87.865000000000009</v>
      </c>
      <c r="G8" s="232">
        <f t="shared" ref="G8:I8" si="0">G10+G12+G18+G23+G28+G34+G39+G42+G47+G52+G58+G62+G66+G70+G75+G77+G79+G82+G84+G88+G91+G94+G99+G101+G106+G108+G112</f>
        <v>63249.854965000006</v>
      </c>
      <c r="H8" s="262">
        <f t="shared" si="0"/>
        <v>68.102439845884732</v>
      </c>
      <c r="I8" s="232">
        <f t="shared" si="0"/>
        <v>50240.218765000005</v>
      </c>
      <c r="J8" s="232">
        <f>L8/K8</f>
        <v>718.31122519835537</v>
      </c>
      <c r="K8" s="262">
        <f>K10+K12+K18+K23+K28+K34+K39+K42+K47+K52+K58+K62+K66+K70+K75+K77+K79+K82+K84+K88+K91+K94+K99+K101+K106+K108+K112</f>
        <v>86.503000000000014</v>
      </c>
      <c r="L8" s="232">
        <f t="shared" ref="L8" si="1">L10+L12+L18+L23+L28+L34+L39+L42+L47+L52+L58+L62+L66+L70+L75+L77+L79+L82+L84+L88+L91+L94+L99+L101+L106+L108+L112</f>
        <v>62136.075913333341</v>
      </c>
      <c r="M8" s="262">
        <f>M10+M12+M18+M23+M28+M34+M39+M42+M47+M52+M58+M62+M66+M70+M75+M77+M79+M82+M84+M88+M91+M94+M99+M101+M106+M108+M112</f>
        <v>86.503000000000014</v>
      </c>
      <c r="N8" s="232">
        <f t="shared" ref="N8" si="2">N10+N12+N18+N23+N28+N34+N39+N42+N47+N52+N58+N62+N66+N70+N75+N77+N79+N82+N84+N88+N91+N94+N99+N101+N106+N108+N112</f>
        <v>62136.075913333341</v>
      </c>
      <c r="O8" s="185" t="s">
        <v>304</v>
      </c>
      <c r="P8" s="266">
        <f t="shared" ref="P8:P113" si="3">H8-K8</f>
        <v>-18.400560154115283</v>
      </c>
      <c r="Q8" s="88">
        <f>I8-L8</f>
        <v>-11895.857148333336</v>
      </c>
      <c r="R8" s="257">
        <f t="shared" ref="R8:R136" si="4">(J8-E8)/E8</f>
        <v>-2.1413355496459814E-3</v>
      </c>
      <c r="S8" s="186"/>
      <c r="T8" s="186"/>
    </row>
    <row r="9" spans="1:20" s="60" customFormat="1" ht="15.75">
      <c r="A9" s="184"/>
      <c r="B9" s="195" t="s">
        <v>91</v>
      </c>
      <c r="C9" s="65"/>
      <c r="D9" s="237"/>
      <c r="E9" s="237"/>
      <c r="F9" s="237"/>
      <c r="G9" s="237"/>
      <c r="H9" s="263"/>
      <c r="I9" s="88"/>
      <c r="J9" s="87"/>
      <c r="K9" s="91"/>
      <c r="L9" s="87"/>
      <c r="M9" s="91"/>
      <c r="N9" s="91"/>
      <c r="O9" s="132"/>
      <c r="P9" s="266"/>
      <c r="Q9" s="88"/>
      <c r="R9" s="257"/>
      <c r="S9" s="269"/>
      <c r="T9" s="206"/>
    </row>
    <row r="10" spans="1:20" s="287" customFormat="1" ht="28.5" customHeight="1">
      <c r="A10" s="280" t="s">
        <v>106</v>
      </c>
      <c r="B10" s="281" t="s">
        <v>107</v>
      </c>
      <c r="C10" s="282" t="s">
        <v>108</v>
      </c>
      <c r="D10" s="283" t="s">
        <v>102</v>
      </c>
      <c r="E10" s="284">
        <f>G10/F10</f>
        <v>533.84242868785657</v>
      </c>
      <c r="F10" s="298">
        <f t="shared" ref="F10:H10" si="5">F11</f>
        <v>1.2270000000000001</v>
      </c>
      <c r="G10" s="286">
        <f t="shared" si="5"/>
        <v>655.02466000000004</v>
      </c>
      <c r="H10" s="298">
        <f t="shared" si="5"/>
        <v>1.2270000000000001</v>
      </c>
      <c r="I10" s="286">
        <f>I11</f>
        <v>655.02466000000004</v>
      </c>
      <c r="J10" s="284">
        <f t="shared" ref="J10:J16" si="6">L10/K10</f>
        <v>533.84242868785657</v>
      </c>
      <c r="K10" s="298">
        <v>1.2270000000000001</v>
      </c>
      <c r="L10" s="286">
        <v>655.02466000000004</v>
      </c>
      <c r="M10" s="298">
        <v>1.2270000000000001</v>
      </c>
      <c r="N10" s="286">
        <v>655.02466000000004</v>
      </c>
      <c r="O10" s="394" t="s">
        <v>303</v>
      </c>
      <c r="P10" s="266">
        <f t="shared" si="3"/>
        <v>0</v>
      </c>
      <c r="Q10" s="88">
        <f t="shared" ref="Q10:Q136" si="7">I10-L10</f>
        <v>0</v>
      </c>
      <c r="R10" s="257">
        <f t="shared" si="4"/>
        <v>0</v>
      </c>
      <c r="S10" s="397" t="s">
        <v>222</v>
      </c>
      <c r="T10" s="208"/>
    </row>
    <row r="11" spans="1:20" s="60" customFormat="1" ht="15.75">
      <c r="A11" s="184"/>
      <c r="B11" s="274" t="s">
        <v>247</v>
      </c>
      <c r="C11" s="65" t="s">
        <v>41</v>
      </c>
      <c r="D11" s="175" t="s">
        <v>102</v>
      </c>
      <c r="E11" s="196">
        <f t="shared" ref="E11" si="8">G11/F11</f>
        <v>533.84242868785657</v>
      </c>
      <c r="F11" s="327">
        <v>1.2270000000000001</v>
      </c>
      <c r="G11" s="328">
        <v>655.02466000000004</v>
      </c>
      <c r="H11" s="327">
        <v>1.2270000000000001</v>
      </c>
      <c r="I11" s="328">
        <v>655.02466000000004</v>
      </c>
      <c r="J11" s="193">
        <f t="shared" si="6"/>
        <v>533.84242868785657</v>
      </c>
      <c r="K11" s="327">
        <v>1.2270000000000001</v>
      </c>
      <c r="L11" s="328">
        <v>655.02466000000004</v>
      </c>
      <c r="M11" s="327">
        <v>1.2270000000000001</v>
      </c>
      <c r="N11" s="328">
        <v>655.02466000000004</v>
      </c>
      <c r="O11" s="396"/>
      <c r="P11" s="268">
        <f t="shared" ref="P11:P73" si="9">H11-K11</f>
        <v>0</v>
      </c>
      <c r="Q11" s="87">
        <f t="shared" ref="Q11:Q73" si="10">I11-L11</f>
        <v>0</v>
      </c>
      <c r="R11" s="258">
        <f t="shared" ref="R11:R73" si="11">(J11-E11)/E11</f>
        <v>0</v>
      </c>
      <c r="S11" s="399"/>
      <c r="T11" s="206"/>
    </row>
    <row r="12" spans="1:20" s="287" customFormat="1" ht="47.25">
      <c r="A12" s="280" t="s">
        <v>109</v>
      </c>
      <c r="B12" s="288" t="s">
        <v>110</v>
      </c>
      <c r="C12" s="282" t="s">
        <v>108</v>
      </c>
      <c r="D12" s="283" t="s">
        <v>102</v>
      </c>
      <c r="E12" s="284">
        <f t="shared" ref="E12:E73" si="12">G12/F12</f>
        <v>720.84655347508738</v>
      </c>
      <c r="F12" s="285">
        <f>F13+F14</f>
        <v>3.1509999999999998</v>
      </c>
      <c r="G12" s="192">
        <f>SUM(G13:G16)</f>
        <v>2271.3874900000001</v>
      </c>
      <c r="H12" s="285">
        <f>H13+H14</f>
        <v>3.1509999999999998</v>
      </c>
      <c r="I12" s="192">
        <f>SUM(I13:I16)</f>
        <v>2271.3874900000001</v>
      </c>
      <c r="J12" s="284">
        <f t="shared" si="6"/>
        <v>720.84655400402016</v>
      </c>
      <c r="K12" s="192">
        <v>3.1509999999999998</v>
      </c>
      <c r="L12" s="192">
        <v>2271.3874916666673</v>
      </c>
      <c r="M12" s="192">
        <v>3.1509999999999998</v>
      </c>
      <c r="N12" s="317">
        <v>2271.3874916666673</v>
      </c>
      <c r="O12" s="394" t="s">
        <v>287</v>
      </c>
      <c r="P12" s="266">
        <f t="shared" si="9"/>
        <v>0</v>
      </c>
      <c r="Q12" s="88">
        <f t="shared" si="10"/>
        <v>-1.6666672308929265E-6</v>
      </c>
      <c r="R12" s="257">
        <f t="shared" si="11"/>
        <v>7.3376613205279465E-10</v>
      </c>
      <c r="S12" s="400" t="s">
        <v>221</v>
      </c>
      <c r="T12" s="208"/>
    </row>
    <row r="13" spans="1:20" s="60" customFormat="1" ht="15.75">
      <c r="A13" s="184"/>
      <c r="B13" s="274" t="s">
        <v>247</v>
      </c>
      <c r="C13" s="65" t="s">
        <v>41</v>
      </c>
      <c r="D13" s="175" t="s">
        <v>102</v>
      </c>
      <c r="E13" s="193">
        <f t="shared" si="12"/>
        <v>662.9530189914866</v>
      </c>
      <c r="F13" s="327">
        <v>3.0539999999999998</v>
      </c>
      <c r="G13" s="328">
        <v>2024.65852</v>
      </c>
      <c r="H13" s="327">
        <v>3.0539999999999998</v>
      </c>
      <c r="I13" s="328">
        <v>2024.65852</v>
      </c>
      <c r="J13" s="193">
        <f t="shared" si="6"/>
        <v>662.95301790002191</v>
      </c>
      <c r="K13" s="91">
        <v>3.0539999999999998</v>
      </c>
      <c r="L13" s="87">
        <v>2024.6585166666669</v>
      </c>
      <c r="M13" s="91">
        <v>3.0539999999999998</v>
      </c>
      <c r="N13" s="91">
        <v>2024.6585166666669</v>
      </c>
      <c r="O13" s="395"/>
      <c r="P13" s="268">
        <f t="shared" si="9"/>
        <v>0</v>
      </c>
      <c r="Q13" s="87">
        <f t="shared" si="10"/>
        <v>3.3333330975438002E-6</v>
      </c>
      <c r="R13" s="258">
        <f t="shared" si="11"/>
        <v>-1.6463680911529359E-9</v>
      </c>
      <c r="S13" s="400"/>
      <c r="T13" s="206"/>
    </row>
    <row r="14" spans="1:20" s="60" customFormat="1" ht="15.75">
      <c r="A14" s="184"/>
      <c r="B14" s="274" t="s">
        <v>248</v>
      </c>
      <c r="C14" s="65" t="s">
        <v>41</v>
      </c>
      <c r="D14" s="175" t="s">
        <v>102</v>
      </c>
      <c r="E14" s="193">
        <f t="shared" si="12"/>
        <v>924.53762886597929</v>
      </c>
      <c r="F14" s="327">
        <v>9.7000000000000003E-2</v>
      </c>
      <c r="G14" s="328">
        <v>89.680149999999998</v>
      </c>
      <c r="H14" s="327">
        <v>9.7000000000000003E-2</v>
      </c>
      <c r="I14" s="328">
        <v>89.680149999999998</v>
      </c>
      <c r="J14" s="193">
        <f t="shared" si="6"/>
        <v>924.53762886597929</v>
      </c>
      <c r="K14" s="91">
        <v>9.7000000000000003E-2</v>
      </c>
      <c r="L14" s="87">
        <v>89.680149999999998</v>
      </c>
      <c r="M14" s="91">
        <v>9.7000000000000003E-2</v>
      </c>
      <c r="N14" s="91">
        <v>89.680149999999998</v>
      </c>
      <c r="O14" s="395"/>
      <c r="P14" s="268">
        <f t="shared" si="9"/>
        <v>0</v>
      </c>
      <c r="Q14" s="87">
        <f t="shared" si="10"/>
        <v>0</v>
      </c>
      <c r="R14" s="258">
        <f t="shared" si="11"/>
        <v>0</v>
      </c>
      <c r="S14" s="400"/>
      <c r="T14" s="206"/>
    </row>
    <row r="15" spans="1:20" s="60" customFormat="1" ht="31.5">
      <c r="A15" s="184"/>
      <c r="B15" s="274" t="s">
        <v>249</v>
      </c>
      <c r="C15" s="65" t="s">
        <v>42</v>
      </c>
      <c r="D15" s="175" t="s">
        <v>102</v>
      </c>
      <c r="E15" s="193">
        <f t="shared" si="12"/>
        <v>101.42008</v>
      </c>
      <c r="F15" s="329">
        <v>1</v>
      </c>
      <c r="G15" s="328">
        <v>101.42008</v>
      </c>
      <c r="H15" s="329">
        <v>1</v>
      </c>
      <c r="I15" s="328">
        <v>101.42008</v>
      </c>
      <c r="J15" s="193">
        <f t="shared" si="6"/>
        <v>101.42008333333334</v>
      </c>
      <c r="K15" s="133">
        <v>1</v>
      </c>
      <c r="L15" s="87">
        <v>101.42008333333334</v>
      </c>
      <c r="M15" s="133">
        <v>1</v>
      </c>
      <c r="N15" s="91">
        <v>101.42008333333334</v>
      </c>
      <c r="O15" s="395"/>
      <c r="P15" s="268">
        <f t="shared" si="9"/>
        <v>0</v>
      </c>
      <c r="Q15" s="87">
        <f t="shared" si="10"/>
        <v>-3.3333333391283304E-6</v>
      </c>
      <c r="R15" s="258">
        <f t="shared" si="11"/>
        <v>3.2866601358708554E-8</v>
      </c>
      <c r="S15" s="400"/>
      <c r="T15" s="206"/>
    </row>
    <row r="16" spans="1:20" s="60" customFormat="1" ht="31.5">
      <c r="A16" s="184"/>
      <c r="B16" s="274" t="s">
        <v>250</v>
      </c>
      <c r="C16" s="65" t="s">
        <v>42</v>
      </c>
      <c r="D16" s="175" t="s">
        <v>102</v>
      </c>
      <c r="E16" s="193">
        <f t="shared" si="12"/>
        <v>55.628740000000001</v>
      </c>
      <c r="F16" s="329">
        <v>1</v>
      </c>
      <c r="G16" s="328">
        <v>55.628740000000001</v>
      </c>
      <c r="H16" s="329">
        <v>1</v>
      </c>
      <c r="I16" s="328">
        <v>55.628740000000001</v>
      </c>
      <c r="J16" s="193">
        <f t="shared" si="6"/>
        <v>55.62874166666667</v>
      </c>
      <c r="K16" s="133">
        <v>1</v>
      </c>
      <c r="L16" s="87">
        <v>55.62874166666667</v>
      </c>
      <c r="M16" s="133">
        <v>1</v>
      </c>
      <c r="N16" s="91">
        <v>55.62874166666667</v>
      </c>
      <c r="O16" s="396"/>
      <c r="P16" s="268">
        <f t="shared" si="9"/>
        <v>0</v>
      </c>
      <c r="Q16" s="87">
        <f t="shared" si="10"/>
        <v>-1.6666666695641652E-6</v>
      </c>
      <c r="R16" s="258">
        <f t="shared" si="11"/>
        <v>2.9960532443556429E-8</v>
      </c>
      <c r="S16" s="400"/>
      <c r="T16" s="206"/>
    </row>
    <row r="17" spans="1:20" s="60" customFormat="1" ht="15.75">
      <c r="A17" s="184"/>
      <c r="B17" s="195" t="s">
        <v>92</v>
      </c>
      <c r="C17" s="65"/>
      <c r="D17" s="175"/>
      <c r="E17" s="284"/>
      <c r="F17" s="181"/>
      <c r="G17" s="191"/>
      <c r="H17" s="181"/>
      <c r="I17" s="138"/>
      <c r="J17" s="284"/>
      <c r="K17" s="91"/>
      <c r="L17" s="87"/>
      <c r="M17" s="91"/>
      <c r="N17" s="91"/>
      <c r="O17" s="132"/>
      <c r="P17" s="266"/>
      <c r="Q17" s="88"/>
      <c r="R17" s="257"/>
      <c r="S17" s="339"/>
      <c r="T17" s="206"/>
    </row>
    <row r="18" spans="1:20" s="287" customFormat="1" ht="47.25">
      <c r="A18" s="280" t="s">
        <v>111</v>
      </c>
      <c r="B18" s="289" t="s">
        <v>112</v>
      </c>
      <c r="C18" s="282" t="s">
        <v>108</v>
      </c>
      <c r="D18" s="283" t="s">
        <v>102</v>
      </c>
      <c r="E18" s="284">
        <f t="shared" si="12"/>
        <v>651.68864698280152</v>
      </c>
      <c r="F18" s="285">
        <f>SUM(F19:F20)</f>
        <v>3.3530000000000002</v>
      </c>
      <c r="G18" s="192">
        <f>SUM(G19:G22)</f>
        <v>2185.1120333333338</v>
      </c>
      <c r="H18" s="299">
        <f>SUM(H19:H20)</f>
        <v>3.3530000000000002</v>
      </c>
      <c r="I18" s="192">
        <f t="shared" ref="I18" si="13">SUM(I19:I22)</f>
        <v>2185.1120333333338</v>
      </c>
      <c r="J18" s="284">
        <f>L18/K18</f>
        <v>651.68864698280152</v>
      </c>
      <c r="K18" s="299">
        <f>SUM(K19:K20)</f>
        <v>3.3530000000000002</v>
      </c>
      <c r="L18" s="192">
        <f t="shared" ref="L18" si="14">SUM(L19:L22)</f>
        <v>2185.1120333333338</v>
      </c>
      <c r="M18" s="299">
        <f>SUM(M19:M20)</f>
        <v>3.3530000000000002</v>
      </c>
      <c r="N18" s="317">
        <f t="shared" ref="N18" si="15">SUM(N19:N22)</f>
        <v>2185.1120333333338</v>
      </c>
      <c r="O18" s="394" t="s">
        <v>282</v>
      </c>
      <c r="P18" s="266">
        <f t="shared" si="9"/>
        <v>0</v>
      </c>
      <c r="Q18" s="88">
        <f t="shared" si="10"/>
        <v>0</v>
      </c>
      <c r="R18" s="257">
        <f t="shared" si="11"/>
        <v>0</v>
      </c>
      <c r="S18" s="397" t="s">
        <v>221</v>
      </c>
      <c r="T18" s="208"/>
    </row>
    <row r="19" spans="1:20" s="60" customFormat="1" ht="15.75">
      <c r="A19" s="184"/>
      <c r="B19" s="274" t="s">
        <v>247</v>
      </c>
      <c r="C19" s="65" t="s">
        <v>41</v>
      </c>
      <c r="D19" s="175" t="s">
        <v>102</v>
      </c>
      <c r="E19" s="193">
        <f t="shared" si="12"/>
        <v>589.16609384339517</v>
      </c>
      <c r="F19" s="307">
        <v>3.3460000000000001</v>
      </c>
      <c r="G19" s="310">
        <v>1971.3497500000003</v>
      </c>
      <c r="H19" s="307">
        <v>3.3460000000000001</v>
      </c>
      <c r="I19" s="310">
        <v>1971.3497500000003</v>
      </c>
      <c r="J19" s="193">
        <f t="shared" ref="J19:J35" si="16">L19/K19</f>
        <v>589.16609384339517</v>
      </c>
      <c r="K19" s="181">
        <v>3.3460000000000001</v>
      </c>
      <c r="L19" s="191">
        <v>1971.3497500000003</v>
      </c>
      <c r="M19" s="181">
        <v>3.3460000000000001</v>
      </c>
      <c r="N19" s="318">
        <v>1971.3497500000003</v>
      </c>
      <c r="O19" s="395"/>
      <c r="P19" s="268">
        <f t="shared" si="9"/>
        <v>0</v>
      </c>
      <c r="Q19" s="87">
        <f t="shared" si="10"/>
        <v>0</v>
      </c>
      <c r="R19" s="258">
        <f t="shared" si="11"/>
        <v>0</v>
      </c>
      <c r="S19" s="398"/>
      <c r="T19" s="206"/>
    </row>
    <row r="20" spans="1:20" s="60" customFormat="1" ht="15.75">
      <c r="A20" s="184"/>
      <c r="B20" s="274" t="s">
        <v>248</v>
      </c>
      <c r="C20" s="65" t="s">
        <v>41</v>
      </c>
      <c r="D20" s="175" t="s">
        <v>102</v>
      </c>
      <c r="E20" s="193">
        <f t="shared" si="12"/>
        <v>174.35476190476192</v>
      </c>
      <c r="F20" s="307">
        <v>7.0000000000000001E-3</v>
      </c>
      <c r="G20" s="310">
        <v>1.2204833333333334</v>
      </c>
      <c r="H20" s="307">
        <v>7.0000000000000001E-3</v>
      </c>
      <c r="I20" s="310">
        <v>1.2204833333333334</v>
      </c>
      <c r="J20" s="193">
        <f t="shared" si="16"/>
        <v>174.35476190476192</v>
      </c>
      <c r="K20" s="181">
        <v>7.0000000000000001E-3</v>
      </c>
      <c r="L20" s="191">
        <v>1.2204833333333334</v>
      </c>
      <c r="M20" s="181">
        <v>7.0000000000000001E-3</v>
      </c>
      <c r="N20" s="318">
        <v>1.2204833333333334</v>
      </c>
      <c r="O20" s="395"/>
      <c r="P20" s="268">
        <f t="shared" si="9"/>
        <v>0</v>
      </c>
      <c r="Q20" s="87">
        <f t="shared" si="10"/>
        <v>0</v>
      </c>
      <c r="R20" s="258">
        <f t="shared" si="11"/>
        <v>0</v>
      </c>
      <c r="S20" s="398"/>
      <c r="T20" s="206"/>
    </row>
    <row r="21" spans="1:20" s="60" customFormat="1" ht="31.5">
      <c r="A21" s="184"/>
      <c r="B21" s="274" t="s">
        <v>251</v>
      </c>
      <c r="C21" s="65" t="s">
        <v>42</v>
      </c>
      <c r="D21" s="175" t="s">
        <v>102</v>
      </c>
      <c r="E21" s="193">
        <f t="shared" si="12"/>
        <v>153.94550000000001</v>
      </c>
      <c r="F21" s="309">
        <v>1</v>
      </c>
      <c r="G21" s="310">
        <v>153.94550000000001</v>
      </c>
      <c r="H21" s="309">
        <v>1</v>
      </c>
      <c r="I21" s="310">
        <v>153.94550000000001</v>
      </c>
      <c r="J21" s="193">
        <f t="shared" si="16"/>
        <v>153.94550000000001</v>
      </c>
      <c r="K21" s="194">
        <v>1</v>
      </c>
      <c r="L21" s="191">
        <v>153.94550000000001</v>
      </c>
      <c r="M21" s="194">
        <v>1</v>
      </c>
      <c r="N21" s="318">
        <v>153.94550000000001</v>
      </c>
      <c r="O21" s="395"/>
      <c r="P21" s="268">
        <f t="shared" si="9"/>
        <v>0</v>
      </c>
      <c r="Q21" s="87">
        <f t="shared" si="10"/>
        <v>0</v>
      </c>
      <c r="R21" s="258">
        <f t="shared" si="11"/>
        <v>0</v>
      </c>
      <c r="S21" s="398"/>
      <c r="T21" s="206"/>
    </row>
    <row r="22" spans="1:20" s="60" customFormat="1" ht="15.75">
      <c r="A22" s="184"/>
      <c r="B22" s="274" t="s">
        <v>252</v>
      </c>
      <c r="C22" s="65" t="s">
        <v>42</v>
      </c>
      <c r="D22" s="175" t="s">
        <v>102</v>
      </c>
      <c r="E22" s="193">
        <f t="shared" si="12"/>
        <v>58.596300000000006</v>
      </c>
      <c r="F22" s="309">
        <v>1</v>
      </c>
      <c r="G22" s="310">
        <v>58.596300000000006</v>
      </c>
      <c r="H22" s="309">
        <v>1</v>
      </c>
      <c r="I22" s="310">
        <v>58.596300000000006</v>
      </c>
      <c r="J22" s="193">
        <f t="shared" si="16"/>
        <v>58.596300000000006</v>
      </c>
      <c r="K22" s="194">
        <v>1</v>
      </c>
      <c r="L22" s="191">
        <v>58.596300000000006</v>
      </c>
      <c r="M22" s="194">
        <v>1</v>
      </c>
      <c r="N22" s="318">
        <v>58.596300000000006</v>
      </c>
      <c r="O22" s="396"/>
      <c r="P22" s="268">
        <f t="shared" si="9"/>
        <v>0</v>
      </c>
      <c r="Q22" s="87">
        <f t="shared" si="10"/>
        <v>0</v>
      </c>
      <c r="R22" s="258">
        <f t="shared" si="11"/>
        <v>0</v>
      </c>
      <c r="S22" s="399"/>
      <c r="T22" s="206"/>
    </row>
    <row r="23" spans="1:20" s="287" customFormat="1" ht="47.25">
      <c r="A23" s="280" t="s">
        <v>113</v>
      </c>
      <c r="B23" s="289" t="s">
        <v>114</v>
      </c>
      <c r="C23" s="282" t="s">
        <v>108</v>
      </c>
      <c r="D23" s="283" t="s">
        <v>102</v>
      </c>
      <c r="E23" s="284">
        <f t="shared" si="12"/>
        <v>692.1747572815533</v>
      </c>
      <c r="F23" s="285">
        <f>F24</f>
        <v>2.5750000000000002</v>
      </c>
      <c r="G23" s="192">
        <f>SUM(G24:G26)</f>
        <v>1782.35</v>
      </c>
      <c r="H23" s="285">
        <f>H24</f>
        <v>2.5750000000000002</v>
      </c>
      <c r="I23" s="192">
        <f>SUM(I24:I26)</f>
        <v>1782.35</v>
      </c>
      <c r="J23" s="284">
        <f t="shared" si="16"/>
        <v>692.1747572815533</v>
      </c>
      <c r="K23" s="285">
        <f>K24</f>
        <v>2.5750000000000002</v>
      </c>
      <c r="L23" s="192">
        <f>SUM(L24:L26)</f>
        <v>1782.35</v>
      </c>
      <c r="M23" s="285">
        <f>M24</f>
        <v>2.5750000000000002</v>
      </c>
      <c r="N23" s="317">
        <f>SUM(N24:N26)</f>
        <v>1782.35</v>
      </c>
      <c r="O23" s="394" t="s">
        <v>245</v>
      </c>
      <c r="P23" s="266">
        <f t="shared" si="9"/>
        <v>0</v>
      </c>
      <c r="Q23" s="88">
        <f t="shared" si="10"/>
        <v>0</v>
      </c>
      <c r="R23" s="257">
        <f t="shared" si="11"/>
        <v>0</v>
      </c>
      <c r="S23" s="397" t="s">
        <v>222</v>
      </c>
      <c r="T23" s="208"/>
    </row>
    <row r="24" spans="1:20" s="60" customFormat="1" ht="15.75">
      <c r="A24" s="184"/>
      <c r="B24" s="275" t="s">
        <v>247</v>
      </c>
      <c r="C24" s="65" t="s">
        <v>41</v>
      </c>
      <c r="D24" s="175" t="s">
        <v>102</v>
      </c>
      <c r="E24" s="193">
        <f t="shared" si="12"/>
        <v>575.1808737864078</v>
      </c>
      <c r="F24" s="307">
        <v>2.5750000000000002</v>
      </c>
      <c r="G24" s="310">
        <v>1481.0907500000001</v>
      </c>
      <c r="H24" s="307">
        <v>2.5750000000000002</v>
      </c>
      <c r="I24" s="310">
        <v>1481.0907500000001</v>
      </c>
      <c r="J24" s="193">
        <f t="shared" si="16"/>
        <v>575.1808737864078</v>
      </c>
      <c r="K24" s="181">
        <v>2.5750000000000002</v>
      </c>
      <c r="L24" s="191">
        <v>1481.0907500000001</v>
      </c>
      <c r="M24" s="181">
        <v>2.5750000000000002</v>
      </c>
      <c r="N24" s="318">
        <v>1481.0907500000001</v>
      </c>
      <c r="O24" s="395"/>
      <c r="P24" s="268">
        <f t="shared" si="9"/>
        <v>0</v>
      </c>
      <c r="Q24" s="87">
        <f t="shared" si="10"/>
        <v>0</v>
      </c>
      <c r="R24" s="258">
        <f t="shared" si="11"/>
        <v>0</v>
      </c>
      <c r="S24" s="398"/>
      <c r="T24" s="208"/>
    </row>
    <row r="25" spans="1:20" s="60" customFormat="1" ht="31.5">
      <c r="A25" s="184"/>
      <c r="B25" s="275" t="s">
        <v>253</v>
      </c>
      <c r="C25" s="65" t="s">
        <v>42</v>
      </c>
      <c r="D25" s="175" t="s">
        <v>102</v>
      </c>
      <c r="E25" s="193">
        <f t="shared" si="12"/>
        <v>95.28039583333333</v>
      </c>
      <c r="F25" s="309">
        <v>2</v>
      </c>
      <c r="G25" s="310">
        <v>190.56079166666666</v>
      </c>
      <c r="H25" s="309">
        <v>2</v>
      </c>
      <c r="I25" s="310">
        <v>190.56079166666666</v>
      </c>
      <c r="J25" s="193">
        <f t="shared" si="16"/>
        <v>95.28039583333333</v>
      </c>
      <c r="K25" s="194">
        <v>2</v>
      </c>
      <c r="L25" s="191">
        <v>190.56079166666666</v>
      </c>
      <c r="M25" s="194">
        <v>2</v>
      </c>
      <c r="N25" s="318">
        <v>190.56079166666666</v>
      </c>
      <c r="O25" s="395"/>
      <c r="P25" s="268">
        <f t="shared" si="9"/>
        <v>0</v>
      </c>
      <c r="Q25" s="87">
        <f t="shared" si="10"/>
        <v>0</v>
      </c>
      <c r="R25" s="258">
        <f t="shared" si="11"/>
        <v>0</v>
      </c>
      <c r="S25" s="398"/>
      <c r="T25" s="208"/>
    </row>
    <row r="26" spans="1:20" s="60" customFormat="1" ht="15.75">
      <c r="A26" s="184"/>
      <c r="B26" s="275" t="s">
        <v>254</v>
      </c>
      <c r="C26" s="65" t="s">
        <v>42</v>
      </c>
      <c r="D26" s="175" t="s">
        <v>102</v>
      </c>
      <c r="E26" s="193">
        <f t="shared" si="12"/>
        <v>110.69845833333335</v>
      </c>
      <c r="F26" s="309">
        <v>1</v>
      </c>
      <c r="G26" s="310">
        <v>110.69845833333335</v>
      </c>
      <c r="H26" s="309">
        <v>1</v>
      </c>
      <c r="I26" s="310">
        <v>110.69845833333335</v>
      </c>
      <c r="J26" s="193">
        <f t="shared" si="16"/>
        <v>110.69845833333335</v>
      </c>
      <c r="K26" s="194">
        <v>1</v>
      </c>
      <c r="L26" s="191">
        <v>110.69845833333335</v>
      </c>
      <c r="M26" s="194">
        <v>1</v>
      </c>
      <c r="N26" s="318">
        <v>110.69845833333335</v>
      </c>
      <c r="O26" s="396"/>
      <c r="P26" s="268">
        <f t="shared" si="9"/>
        <v>0</v>
      </c>
      <c r="Q26" s="87">
        <f t="shared" si="10"/>
        <v>0</v>
      </c>
      <c r="R26" s="258">
        <f t="shared" si="11"/>
        <v>0</v>
      </c>
      <c r="S26" s="399"/>
      <c r="T26" s="208"/>
    </row>
    <row r="27" spans="1:20" s="60" customFormat="1" ht="15.75">
      <c r="A27" s="184"/>
      <c r="B27" s="195" t="s">
        <v>115</v>
      </c>
      <c r="C27" s="65"/>
      <c r="D27" s="175"/>
      <c r="E27" s="284"/>
      <c r="F27" s="181"/>
      <c r="G27" s="191"/>
      <c r="H27" s="181"/>
      <c r="I27" s="138"/>
      <c r="J27" s="87"/>
      <c r="K27" s="91"/>
      <c r="L27" s="87"/>
      <c r="M27" s="91"/>
      <c r="N27" s="318"/>
      <c r="O27" s="132"/>
      <c r="P27" s="266"/>
      <c r="Q27" s="88"/>
      <c r="R27" s="257"/>
      <c r="S27" s="270"/>
      <c r="T27" s="206"/>
    </row>
    <row r="28" spans="1:20" s="287" customFormat="1" ht="47.25">
      <c r="A28" s="280" t="s">
        <v>116</v>
      </c>
      <c r="B28" s="290" t="s">
        <v>117</v>
      </c>
      <c r="C28" s="282" t="s">
        <v>108</v>
      </c>
      <c r="D28" s="283" t="s">
        <v>102</v>
      </c>
      <c r="E28" s="284">
        <f t="shared" si="12"/>
        <v>571.58786380432878</v>
      </c>
      <c r="F28" s="285">
        <f>SUM(F29:F30)</f>
        <v>5.6829999999999998</v>
      </c>
      <c r="G28" s="192">
        <f>SUM(G29:G33)</f>
        <v>3248.33383</v>
      </c>
      <c r="H28" s="285">
        <f>SUM(H29:H30)</f>
        <v>5.6829999999999998</v>
      </c>
      <c r="I28" s="192">
        <f>SUM(I29:I33)</f>
        <v>3248.33383</v>
      </c>
      <c r="J28" s="284">
        <f t="shared" si="16"/>
        <v>571.58777582262894</v>
      </c>
      <c r="K28" s="285">
        <v>5.6829999999999998</v>
      </c>
      <c r="L28" s="192">
        <v>3248.3333300000004</v>
      </c>
      <c r="M28" s="285">
        <v>5.6829999999999998</v>
      </c>
      <c r="N28" s="317">
        <v>3248.3333300000004</v>
      </c>
      <c r="O28" s="394" t="s">
        <v>287</v>
      </c>
      <c r="P28" s="266">
        <f t="shared" si="9"/>
        <v>0</v>
      </c>
      <c r="Q28" s="88">
        <f t="shared" si="10"/>
        <v>4.9999999964711606E-4</v>
      </c>
      <c r="R28" s="257">
        <f t="shared" si="11"/>
        <v>-1.5392506630449678E-7</v>
      </c>
      <c r="S28" s="397" t="s">
        <v>223</v>
      </c>
      <c r="T28" s="208"/>
    </row>
    <row r="29" spans="1:20" s="60" customFormat="1" ht="15.75">
      <c r="A29" s="184"/>
      <c r="B29" s="275" t="s">
        <v>247</v>
      </c>
      <c r="C29" s="65" t="s">
        <v>41</v>
      </c>
      <c r="D29" s="175" t="s">
        <v>102</v>
      </c>
      <c r="E29" s="193">
        <f t="shared" si="12"/>
        <v>521.9416306361951</v>
      </c>
      <c r="F29" s="303">
        <v>4.8570000000000002</v>
      </c>
      <c r="G29" s="301">
        <v>2535.0704999999998</v>
      </c>
      <c r="H29" s="303">
        <v>4.8570000000000002</v>
      </c>
      <c r="I29" s="301">
        <v>2535.0704999999998</v>
      </c>
      <c r="J29" s="193">
        <f t="shared" si="16"/>
        <v>521.94152769199093</v>
      </c>
      <c r="K29" s="303">
        <v>4.8570000000000002</v>
      </c>
      <c r="L29" s="311">
        <v>2535.0700000000002</v>
      </c>
      <c r="M29" s="303">
        <v>4.8570000000000002</v>
      </c>
      <c r="N29" s="301">
        <v>2535.0700000000002</v>
      </c>
      <c r="O29" s="395"/>
      <c r="P29" s="268">
        <f t="shared" si="9"/>
        <v>0</v>
      </c>
      <c r="Q29" s="87">
        <f t="shared" si="10"/>
        <v>4.9999999964711606E-4</v>
      </c>
      <c r="R29" s="258">
        <f t="shared" si="11"/>
        <v>-1.9723317346269868E-7</v>
      </c>
      <c r="S29" s="398"/>
      <c r="T29" s="206"/>
    </row>
    <row r="30" spans="1:20" s="60" customFormat="1" ht="15.75">
      <c r="A30" s="184"/>
      <c r="B30" s="275" t="s">
        <v>248</v>
      </c>
      <c r="C30" s="65" t="s">
        <v>41</v>
      </c>
      <c r="D30" s="175" t="s">
        <v>102</v>
      </c>
      <c r="E30" s="193">
        <f t="shared" si="12"/>
        <v>489.99192493946737</v>
      </c>
      <c r="F30" s="303">
        <v>0.82599999999999996</v>
      </c>
      <c r="G30" s="301">
        <v>404.73333000000002</v>
      </c>
      <c r="H30" s="303">
        <v>0.82599999999999996</v>
      </c>
      <c r="I30" s="301">
        <v>404.73333000000002</v>
      </c>
      <c r="J30" s="193">
        <f t="shared" si="16"/>
        <v>489.99192493946737</v>
      </c>
      <c r="K30" s="303">
        <v>0.82599999999999996</v>
      </c>
      <c r="L30" s="311">
        <v>404.73333000000002</v>
      </c>
      <c r="M30" s="303">
        <v>0.82599999999999996</v>
      </c>
      <c r="N30" s="301">
        <v>404.73333000000002</v>
      </c>
      <c r="O30" s="395"/>
      <c r="P30" s="268">
        <f t="shared" si="9"/>
        <v>0</v>
      </c>
      <c r="Q30" s="87">
        <f t="shared" si="10"/>
        <v>0</v>
      </c>
      <c r="R30" s="258">
        <f t="shared" si="11"/>
        <v>0</v>
      </c>
      <c r="S30" s="398"/>
      <c r="T30" s="206"/>
    </row>
    <row r="31" spans="1:20" s="60" customFormat="1" ht="31.5">
      <c r="A31" s="184"/>
      <c r="B31" s="275" t="s">
        <v>255</v>
      </c>
      <c r="C31" s="65" t="s">
        <v>42</v>
      </c>
      <c r="D31" s="175" t="s">
        <v>102</v>
      </c>
      <c r="E31" s="193">
        <f t="shared" si="12"/>
        <v>146.02000000000001</v>
      </c>
      <c r="F31" s="304">
        <v>1</v>
      </c>
      <c r="G31" s="301">
        <v>146.02000000000001</v>
      </c>
      <c r="H31" s="304">
        <v>1</v>
      </c>
      <c r="I31" s="301">
        <v>146.02000000000001</v>
      </c>
      <c r="J31" s="193">
        <f t="shared" si="16"/>
        <v>146.02000000000001</v>
      </c>
      <c r="K31" s="133">
        <v>1</v>
      </c>
      <c r="L31" s="87">
        <v>146.02000000000001</v>
      </c>
      <c r="M31" s="133">
        <v>1</v>
      </c>
      <c r="N31" s="91">
        <v>146.02000000000001</v>
      </c>
      <c r="O31" s="395"/>
      <c r="P31" s="268">
        <f t="shared" si="9"/>
        <v>0</v>
      </c>
      <c r="Q31" s="87">
        <f t="shared" si="10"/>
        <v>0</v>
      </c>
      <c r="R31" s="258">
        <f t="shared" si="11"/>
        <v>0</v>
      </c>
      <c r="S31" s="398"/>
      <c r="T31" s="206"/>
    </row>
    <row r="32" spans="1:20" s="60" customFormat="1" ht="31.5">
      <c r="A32" s="184"/>
      <c r="B32" s="275" t="s">
        <v>249</v>
      </c>
      <c r="C32" s="65" t="s">
        <v>42</v>
      </c>
      <c r="D32" s="175" t="s">
        <v>102</v>
      </c>
      <c r="E32" s="193">
        <f t="shared" si="12"/>
        <v>105.295</v>
      </c>
      <c r="F32" s="304">
        <v>1</v>
      </c>
      <c r="G32" s="301">
        <v>105.295</v>
      </c>
      <c r="H32" s="304">
        <v>1</v>
      </c>
      <c r="I32" s="301">
        <v>105.295</v>
      </c>
      <c r="J32" s="193">
        <f t="shared" si="16"/>
        <v>105.295</v>
      </c>
      <c r="K32" s="133">
        <v>1</v>
      </c>
      <c r="L32" s="87">
        <v>105.295</v>
      </c>
      <c r="M32" s="133">
        <v>1</v>
      </c>
      <c r="N32" s="91">
        <v>105.295</v>
      </c>
      <c r="O32" s="395"/>
      <c r="P32" s="268">
        <f t="shared" si="9"/>
        <v>0</v>
      </c>
      <c r="Q32" s="87">
        <f t="shared" si="10"/>
        <v>0</v>
      </c>
      <c r="R32" s="258">
        <f t="shared" si="11"/>
        <v>0</v>
      </c>
      <c r="S32" s="399"/>
      <c r="T32" s="206"/>
    </row>
    <row r="33" spans="1:20" s="60" customFormat="1" ht="15.75">
      <c r="A33" s="184"/>
      <c r="B33" s="275" t="s">
        <v>256</v>
      </c>
      <c r="C33" s="65" t="s">
        <v>42</v>
      </c>
      <c r="D33" s="175" t="s">
        <v>102</v>
      </c>
      <c r="E33" s="193">
        <f t="shared" si="12"/>
        <v>57.215000000000003</v>
      </c>
      <c r="F33" s="304">
        <v>1</v>
      </c>
      <c r="G33" s="301">
        <v>57.215000000000003</v>
      </c>
      <c r="H33" s="304">
        <v>1</v>
      </c>
      <c r="I33" s="301">
        <v>57.215000000000003</v>
      </c>
      <c r="J33" s="193">
        <f t="shared" si="16"/>
        <v>57.215000000000003</v>
      </c>
      <c r="K33" s="133">
        <v>1</v>
      </c>
      <c r="L33" s="87">
        <v>57.215000000000003</v>
      </c>
      <c r="M33" s="133">
        <v>1</v>
      </c>
      <c r="N33" s="91">
        <v>57.215000000000003</v>
      </c>
      <c r="O33" s="396"/>
      <c r="P33" s="268">
        <f t="shared" si="9"/>
        <v>0</v>
      </c>
      <c r="Q33" s="87">
        <f t="shared" si="10"/>
        <v>0</v>
      </c>
      <c r="R33" s="258">
        <f t="shared" si="11"/>
        <v>0</v>
      </c>
      <c r="S33" s="270"/>
      <c r="T33" s="206"/>
    </row>
    <row r="34" spans="1:20" s="287" customFormat="1" ht="47.25">
      <c r="A34" s="280" t="s">
        <v>118</v>
      </c>
      <c r="B34" s="288" t="s">
        <v>119</v>
      </c>
      <c r="C34" s="282" t="s">
        <v>108</v>
      </c>
      <c r="D34" s="283" t="s">
        <v>102</v>
      </c>
      <c r="E34" s="284">
        <f t="shared" si="12"/>
        <v>502.48464103914336</v>
      </c>
      <c r="F34" s="285">
        <f>SUM(F35:F36)</f>
        <v>5.6970000000000001</v>
      </c>
      <c r="G34" s="192">
        <f>SUM(G35:G38)</f>
        <v>2862.6549999999997</v>
      </c>
      <c r="H34" s="285">
        <f>SUM(H35:H36)</f>
        <v>5.6970000000000001</v>
      </c>
      <c r="I34" s="192">
        <f>SUM(I35:I38)</f>
        <v>2862.6549999999997</v>
      </c>
      <c r="J34" s="284">
        <f t="shared" si="16"/>
        <v>453.72493417054886</v>
      </c>
      <c r="K34" s="285">
        <f>K35</f>
        <v>4.9370000000000003</v>
      </c>
      <c r="L34" s="192">
        <f>L35+L36+L37+L38</f>
        <v>2240.04</v>
      </c>
      <c r="M34" s="285">
        <f>M35</f>
        <v>4.9370000000000003</v>
      </c>
      <c r="N34" s="192">
        <f>N35+N36+N37+N38</f>
        <v>2240.04</v>
      </c>
      <c r="O34" s="394"/>
      <c r="P34" s="266">
        <f t="shared" si="9"/>
        <v>0.75999999999999979</v>
      </c>
      <c r="Q34" s="88">
        <f t="shared" si="10"/>
        <v>622.61499999999978</v>
      </c>
      <c r="R34" s="257">
        <f t="shared" si="11"/>
        <v>-9.703720847618133E-2</v>
      </c>
      <c r="S34" s="397" t="s">
        <v>223</v>
      </c>
      <c r="T34" s="208"/>
    </row>
    <row r="35" spans="1:20" s="60" customFormat="1" ht="15.75">
      <c r="A35" s="184"/>
      <c r="B35" s="275" t="s">
        <v>247</v>
      </c>
      <c r="C35" s="65" t="s">
        <v>41</v>
      </c>
      <c r="D35" s="175" t="s">
        <v>102</v>
      </c>
      <c r="E35" s="193">
        <f t="shared" si="12"/>
        <v>453.72493417054886</v>
      </c>
      <c r="F35" s="303">
        <v>4.9370000000000003</v>
      </c>
      <c r="G35" s="301">
        <v>2240.04</v>
      </c>
      <c r="H35" s="303">
        <v>4.9370000000000003</v>
      </c>
      <c r="I35" s="301">
        <v>2240.04</v>
      </c>
      <c r="J35" s="193">
        <f t="shared" si="16"/>
        <v>453.72493417054886</v>
      </c>
      <c r="K35" s="303">
        <v>4.9370000000000003</v>
      </c>
      <c r="L35" s="301">
        <v>2240.04</v>
      </c>
      <c r="M35" s="303">
        <v>4.9370000000000003</v>
      </c>
      <c r="N35" s="301">
        <v>2240.04</v>
      </c>
      <c r="O35" s="395"/>
      <c r="P35" s="268">
        <f t="shared" si="9"/>
        <v>0</v>
      </c>
      <c r="Q35" s="87">
        <f t="shared" si="10"/>
        <v>0</v>
      </c>
      <c r="R35" s="258">
        <f t="shared" si="11"/>
        <v>0</v>
      </c>
      <c r="S35" s="398"/>
      <c r="T35" s="206"/>
    </row>
    <row r="36" spans="1:20" s="60" customFormat="1" ht="15.75">
      <c r="A36" s="184"/>
      <c r="B36" s="275" t="s">
        <v>248</v>
      </c>
      <c r="C36" s="65" t="s">
        <v>41</v>
      </c>
      <c r="D36" s="175" t="s">
        <v>102</v>
      </c>
      <c r="E36" s="193">
        <f t="shared" si="12"/>
        <v>482.05921052631578</v>
      </c>
      <c r="F36" s="303">
        <v>0.76</v>
      </c>
      <c r="G36" s="301">
        <v>366.36500000000001</v>
      </c>
      <c r="H36" s="303">
        <v>0.76</v>
      </c>
      <c r="I36" s="301">
        <v>366.36500000000001</v>
      </c>
      <c r="J36" s="87"/>
      <c r="K36" s="91"/>
      <c r="L36" s="276"/>
      <c r="M36" s="91"/>
      <c r="N36" s="319"/>
      <c r="O36" s="395"/>
      <c r="P36" s="268">
        <f t="shared" si="9"/>
        <v>0.76</v>
      </c>
      <c r="Q36" s="87">
        <f t="shared" si="10"/>
        <v>366.36500000000001</v>
      </c>
      <c r="R36" s="258">
        <f t="shared" si="11"/>
        <v>-1</v>
      </c>
      <c r="S36" s="398"/>
      <c r="T36" s="206"/>
    </row>
    <row r="37" spans="1:20" s="60" customFormat="1" ht="31.5">
      <c r="A37" s="184"/>
      <c r="B37" s="275" t="s">
        <v>257</v>
      </c>
      <c r="C37" s="65" t="s">
        <v>42</v>
      </c>
      <c r="D37" s="175" t="s">
        <v>102</v>
      </c>
      <c r="E37" s="193">
        <f t="shared" si="12"/>
        <v>159.91499999999999</v>
      </c>
      <c r="F37" s="304">
        <v>1</v>
      </c>
      <c r="G37" s="301">
        <v>159.91499999999999</v>
      </c>
      <c r="H37" s="304">
        <v>1</v>
      </c>
      <c r="I37" s="301">
        <v>159.91499999999999</v>
      </c>
      <c r="J37" s="87"/>
      <c r="K37" s="91"/>
      <c r="L37" s="276"/>
      <c r="M37" s="91"/>
      <c r="N37" s="319"/>
      <c r="O37" s="395"/>
      <c r="P37" s="268">
        <f t="shared" si="9"/>
        <v>1</v>
      </c>
      <c r="Q37" s="87">
        <f t="shared" si="10"/>
        <v>159.91499999999999</v>
      </c>
      <c r="R37" s="258">
        <f t="shared" si="11"/>
        <v>-1</v>
      </c>
      <c r="S37" s="398"/>
      <c r="T37" s="206"/>
    </row>
    <row r="38" spans="1:20" s="60" customFormat="1" ht="15.75">
      <c r="A38" s="184"/>
      <c r="B38" s="275" t="s">
        <v>258</v>
      </c>
      <c r="C38" s="65" t="s">
        <v>42</v>
      </c>
      <c r="D38" s="175" t="s">
        <v>102</v>
      </c>
      <c r="E38" s="193">
        <f t="shared" si="12"/>
        <v>96.334999999999994</v>
      </c>
      <c r="F38" s="304">
        <v>1</v>
      </c>
      <c r="G38" s="301">
        <v>96.334999999999994</v>
      </c>
      <c r="H38" s="304">
        <v>1</v>
      </c>
      <c r="I38" s="301">
        <v>96.334999999999994</v>
      </c>
      <c r="J38" s="87"/>
      <c r="K38" s="91"/>
      <c r="L38" s="276"/>
      <c r="M38" s="91"/>
      <c r="N38" s="319"/>
      <c r="O38" s="396"/>
      <c r="P38" s="268">
        <f t="shared" si="9"/>
        <v>1</v>
      </c>
      <c r="Q38" s="87">
        <f t="shared" si="10"/>
        <v>96.334999999999994</v>
      </c>
      <c r="R38" s="258">
        <f t="shared" si="11"/>
        <v>-1</v>
      </c>
      <c r="S38" s="399"/>
      <c r="T38" s="206"/>
    </row>
    <row r="39" spans="1:20" s="287" customFormat="1" ht="15.75">
      <c r="A39" s="280" t="s">
        <v>120</v>
      </c>
      <c r="B39" s="290" t="s">
        <v>121</v>
      </c>
      <c r="C39" s="282" t="s">
        <v>108</v>
      </c>
      <c r="D39" s="283" t="s">
        <v>102</v>
      </c>
      <c r="E39" s="284">
        <f>E40</f>
        <v>450.86744639376224</v>
      </c>
      <c r="F39" s="300">
        <f t="shared" ref="F39:N39" si="17">F40</f>
        <v>2.5649999999999999</v>
      </c>
      <c r="G39" s="284">
        <f t="shared" si="17"/>
        <v>1156.4750000000001</v>
      </c>
      <c r="H39" s="300">
        <f t="shared" si="17"/>
        <v>2.5649999999999999</v>
      </c>
      <c r="I39" s="284">
        <f t="shared" si="17"/>
        <v>1156.4750000000001</v>
      </c>
      <c r="J39" s="284">
        <f>L39/K39</f>
        <v>450.86744639376224</v>
      </c>
      <c r="K39" s="300">
        <f t="shared" si="17"/>
        <v>2.5649999999999999</v>
      </c>
      <c r="L39" s="312">
        <f t="shared" si="17"/>
        <v>1156.4750000000001</v>
      </c>
      <c r="M39" s="300">
        <f t="shared" si="17"/>
        <v>2.5649999999999999</v>
      </c>
      <c r="N39" s="284">
        <f t="shared" si="17"/>
        <v>1156.4750000000001</v>
      </c>
      <c r="O39" s="394" t="s">
        <v>282</v>
      </c>
      <c r="P39" s="266">
        <f t="shared" si="9"/>
        <v>0</v>
      </c>
      <c r="Q39" s="88">
        <f t="shared" si="10"/>
        <v>0</v>
      </c>
      <c r="R39" s="257">
        <f t="shared" si="11"/>
        <v>0</v>
      </c>
      <c r="S39" s="397" t="s">
        <v>223</v>
      </c>
      <c r="T39" s="208"/>
    </row>
    <row r="40" spans="1:20" s="60" customFormat="1" ht="15.75">
      <c r="A40" s="184"/>
      <c r="B40" s="277" t="s">
        <v>247</v>
      </c>
      <c r="C40" s="65" t="s">
        <v>41</v>
      </c>
      <c r="D40" s="175" t="s">
        <v>102</v>
      </c>
      <c r="E40" s="193">
        <f t="shared" si="12"/>
        <v>450.86744639376224</v>
      </c>
      <c r="F40" s="181">
        <v>2.5649999999999999</v>
      </c>
      <c r="G40" s="191">
        <v>1156.4750000000001</v>
      </c>
      <c r="H40" s="181">
        <v>2.5649999999999999</v>
      </c>
      <c r="I40" s="191">
        <v>1156.4750000000001</v>
      </c>
      <c r="J40" s="193">
        <f>L40/K40</f>
        <v>450.86744639376224</v>
      </c>
      <c r="K40" s="181">
        <v>2.5649999999999999</v>
      </c>
      <c r="L40" s="191">
        <v>1156.4750000000001</v>
      </c>
      <c r="M40" s="181">
        <v>2.5649999999999999</v>
      </c>
      <c r="N40" s="318">
        <v>1156.4750000000001</v>
      </c>
      <c r="O40" s="396"/>
      <c r="P40" s="268">
        <f t="shared" si="9"/>
        <v>0</v>
      </c>
      <c r="Q40" s="87">
        <f t="shared" si="10"/>
        <v>0</v>
      </c>
      <c r="R40" s="258">
        <f t="shared" si="11"/>
        <v>0</v>
      </c>
      <c r="S40" s="399"/>
      <c r="T40" s="206"/>
    </row>
    <row r="41" spans="1:20" s="60" customFormat="1" ht="15.75">
      <c r="A41" s="184"/>
      <c r="B41" s="215" t="s">
        <v>93</v>
      </c>
      <c r="C41" s="65"/>
      <c r="D41" s="175"/>
      <c r="E41" s="284"/>
      <c r="F41" s="181"/>
      <c r="G41" s="191"/>
      <c r="H41" s="181"/>
      <c r="I41" s="138"/>
      <c r="J41" s="193"/>
      <c r="K41" s="181"/>
      <c r="L41" s="191"/>
      <c r="M41" s="181"/>
      <c r="N41" s="318"/>
      <c r="O41" s="132"/>
      <c r="P41" s="266"/>
      <c r="Q41" s="88"/>
      <c r="R41" s="257"/>
      <c r="S41" s="270"/>
      <c r="T41" s="206"/>
    </row>
    <row r="42" spans="1:20" s="287" customFormat="1" ht="47.25">
      <c r="A42" s="280" t="s">
        <v>122</v>
      </c>
      <c r="B42" s="288" t="s">
        <v>123</v>
      </c>
      <c r="C42" s="282" t="s">
        <v>108</v>
      </c>
      <c r="D42" s="283" t="s">
        <v>102</v>
      </c>
      <c r="E42" s="284">
        <f t="shared" si="12"/>
        <v>705.8955656795747</v>
      </c>
      <c r="F42" s="285">
        <f>SUM(F43:F44)</f>
        <v>1.3169999999999999</v>
      </c>
      <c r="G42" s="192">
        <f>SUM(G43:G45)</f>
        <v>929.66445999999985</v>
      </c>
      <c r="H42" s="285">
        <f>SUM(H43:H44)</f>
        <v>1.3169999999999999</v>
      </c>
      <c r="I42" s="192">
        <f>SUM(I43:I45)</f>
        <v>929.66445999999985</v>
      </c>
      <c r="J42" s="284">
        <f t="shared" ref="J42:J46" si="18">L42/K42</f>
        <v>705.89556441407251</v>
      </c>
      <c r="K42" s="299">
        <v>1.3169999999999999</v>
      </c>
      <c r="L42" s="192">
        <v>929.66445833333341</v>
      </c>
      <c r="M42" s="299">
        <v>1.3169999999999999</v>
      </c>
      <c r="N42" s="192">
        <v>929.66445833333341</v>
      </c>
      <c r="O42" s="394" t="s">
        <v>287</v>
      </c>
      <c r="P42" s="266">
        <f t="shared" si="9"/>
        <v>0</v>
      </c>
      <c r="Q42" s="88">
        <f t="shared" si="10"/>
        <v>1.6666664350850624E-6</v>
      </c>
      <c r="R42" s="257">
        <f t="shared" si="11"/>
        <v>-1.7927612149099004E-9</v>
      </c>
      <c r="S42" s="397" t="s">
        <v>221</v>
      </c>
      <c r="T42" s="208"/>
    </row>
    <row r="43" spans="1:20" s="60" customFormat="1" ht="15.75">
      <c r="A43" s="184"/>
      <c r="B43" s="277" t="s">
        <v>247</v>
      </c>
      <c r="C43" s="65" t="s">
        <v>41</v>
      </c>
      <c r="D43" s="175" t="s">
        <v>102</v>
      </c>
      <c r="E43" s="193">
        <f t="shared" si="12"/>
        <v>1041.730820189274</v>
      </c>
      <c r="F43" s="307">
        <v>0.317</v>
      </c>
      <c r="G43" s="308">
        <v>330.22866999999985</v>
      </c>
      <c r="H43" s="181">
        <v>0.317</v>
      </c>
      <c r="I43" s="191">
        <v>330.22866999999985</v>
      </c>
      <c r="J43" s="193">
        <f t="shared" si="18"/>
        <v>1041.7308096740273</v>
      </c>
      <c r="K43" s="303">
        <v>0.317</v>
      </c>
      <c r="L43" s="311">
        <v>330.2286666666667</v>
      </c>
      <c r="M43" s="303">
        <v>0.317</v>
      </c>
      <c r="N43" s="301">
        <v>330.2286666666667</v>
      </c>
      <c r="O43" s="395"/>
      <c r="P43" s="268">
        <f t="shared" si="9"/>
        <v>0</v>
      </c>
      <c r="Q43" s="87">
        <f t="shared" si="10"/>
        <v>3.3333331543872191E-6</v>
      </c>
      <c r="R43" s="258">
        <f t="shared" si="11"/>
        <v>-1.0094015154429832E-8</v>
      </c>
      <c r="S43" s="398"/>
      <c r="T43" s="206"/>
    </row>
    <row r="44" spans="1:20" s="60" customFormat="1" ht="15.75">
      <c r="A44" s="184"/>
      <c r="B44" s="277" t="s">
        <v>248</v>
      </c>
      <c r="C44" s="65" t="s">
        <v>41</v>
      </c>
      <c r="D44" s="175" t="s">
        <v>102</v>
      </c>
      <c r="E44" s="193">
        <f t="shared" si="12"/>
        <v>401.79941000000002</v>
      </c>
      <c r="F44" s="307">
        <v>1</v>
      </c>
      <c r="G44" s="308">
        <v>401.79941000000002</v>
      </c>
      <c r="H44" s="181">
        <v>1</v>
      </c>
      <c r="I44" s="191">
        <v>401.79941000000002</v>
      </c>
      <c r="J44" s="193">
        <f t="shared" si="18"/>
        <v>401.79940833333336</v>
      </c>
      <c r="K44" s="303">
        <v>1</v>
      </c>
      <c r="L44" s="311">
        <v>401.79940833333336</v>
      </c>
      <c r="M44" s="303">
        <v>1</v>
      </c>
      <c r="N44" s="301">
        <v>401.79940833333336</v>
      </c>
      <c r="O44" s="395"/>
      <c r="P44" s="268">
        <f t="shared" si="9"/>
        <v>0</v>
      </c>
      <c r="Q44" s="87">
        <f t="shared" si="10"/>
        <v>1.6666666624587378E-6</v>
      </c>
      <c r="R44" s="258">
        <f t="shared" si="11"/>
        <v>-4.1480067441083042E-9</v>
      </c>
      <c r="S44" s="398"/>
      <c r="T44" s="206"/>
    </row>
    <row r="45" spans="1:20" s="60" customFormat="1" ht="31.5">
      <c r="A45" s="184"/>
      <c r="B45" s="277" t="s">
        <v>261</v>
      </c>
      <c r="C45" s="65" t="s">
        <v>42</v>
      </c>
      <c r="D45" s="175" t="s">
        <v>102</v>
      </c>
      <c r="E45" s="193">
        <f t="shared" si="12"/>
        <v>197.63638</v>
      </c>
      <c r="F45" s="309">
        <v>1</v>
      </c>
      <c r="G45" s="308">
        <v>197.63638</v>
      </c>
      <c r="H45" s="194">
        <v>1</v>
      </c>
      <c r="I45" s="191">
        <v>197.63638</v>
      </c>
      <c r="J45" s="193">
        <f t="shared" si="18"/>
        <v>197.63638333333333</v>
      </c>
      <c r="K45" s="304">
        <v>1</v>
      </c>
      <c r="L45" s="311">
        <v>197.63638333333333</v>
      </c>
      <c r="M45" s="304">
        <v>1</v>
      </c>
      <c r="N45" s="301">
        <v>197.63638333333333</v>
      </c>
      <c r="O45" s="396"/>
      <c r="P45" s="268">
        <f t="shared" si="9"/>
        <v>0</v>
      </c>
      <c r="Q45" s="87">
        <f t="shared" si="10"/>
        <v>-3.3333333249174757E-6</v>
      </c>
      <c r="R45" s="258">
        <f t="shared" si="11"/>
        <v>1.6865990587954888E-8</v>
      </c>
      <c r="S45" s="399"/>
      <c r="T45" s="206"/>
    </row>
    <row r="46" spans="1:20" s="60" customFormat="1" ht="15.75">
      <c r="A46" s="184"/>
      <c r="B46" s="215" t="s">
        <v>124</v>
      </c>
      <c r="C46" s="65"/>
      <c r="D46" s="175" t="s">
        <v>102</v>
      </c>
      <c r="E46" s="284"/>
      <c r="F46" s="181"/>
      <c r="G46" s="191"/>
      <c r="H46" s="264"/>
      <c r="I46" s="240"/>
      <c r="J46" s="193">
        <f t="shared" si="18"/>
        <v>131.17400000000001</v>
      </c>
      <c r="K46" s="194">
        <v>1</v>
      </c>
      <c r="L46" s="191">
        <v>131.17400000000001</v>
      </c>
      <c r="M46" s="194">
        <v>1</v>
      </c>
      <c r="N46" s="318">
        <v>131.17400000000001</v>
      </c>
      <c r="O46" s="325"/>
      <c r="P46" s="266"/>
      <c r="Q46" s="88"/>
      <c r="R46" s="257"/>
      <c r="S46" s="397" t="s">
        <v>224</v>
      </c>
      <c r="T46" s="206"/>
    </row>
    <row r="47" spans="1:20" s="287" customFormat="1" ht="47.25">
      <c r="A47" s="280" t="s">
        <v>125</v>
      </c>
      <c r="B47" s="290" t="s">
        <v>126</v>
      </c>
      <c r="C47" s="282" t="s">
        <v>108</v>
      </c>
      <c r="D47" s="283" t="s">
        <v>102</v>
      </c>
      <c r="E47" s="284">
        <f t="shared" si="12"/>
        <v>645.73703133025174</v>
      </c>
      <c r="F47" s="285">
        <f>SUM(F48:F49)</f>
        <v>6.49</v>
      </c>
      <c r="G47" s="192">
        <f>SUM(G48:G51)</f>
        <v>4190.8333333333339</v>
      </c>
      <c r="H47" s="285">
        <f>SUM(H48:H49)</f>
        <v>6.49</v>
      </c>
      <c r="I47" s="192">
        <f>SUM(I48:I51)</f>
        <v>4190.8333333333339</v>
      </c>
      <c r="J47" s="284">
        <f>L47/K47</f>
        <v>645.73703133025174</v>
      </c>
      <c r="K47" s="285">
        <f>SUM(K48:K49)</f>
        <v>6.49</v>
      </c>
      <c r="L47" s="192">
        <f>SUM(L48:L51)</f>
        <v>4190.8333333333339</v>
      </c>
      <c r="M47" s="285">
        <f>SUM(M48:M49)</f>
        <v>6.49</v>
      </c>
      <c r="N47" s="317">
        <f>SUM(N48:N51)</f>
        <v>4190.8333333333339</v>
      </c>
      <c r="O47" s="394" t="s">
        <v>288</v>
      </c>
      <c r="P47" s="266">
        <f t="shared" si="9"/>
        <v>0</v>
      </c>
      <c r="Q47" s="88">
        <f t="shared" si="10"/>
        <v>0</v>
      </c>
      <c r="R47" s="257">
        <f t="shared" si="11"/>
        <v>0</v>
      </c>
      <c r="S47" s="398"/>
      <c r="T47" s="208"/>
    </row>
    <row r="48" spans="1:20" s="60" customFormat="1" ht="15.75">
      <c r="A48" s="184"/>
      <c r="B48" s="277" t="s">
        <v>247</v>
      </c>
      <c r="C48" s="65" t="s">
        <v>41</v>
      </c>
      <c r="D48" s="175" t="s">
        <v>102</v>
      </c>
      <c r="E48" s="193">
        <f t="shared" si="12"/>
        <v>525.38935269207502</v>
      </c>
      <c r="F48" s="303">
        <v>5.51</v>
      </c>
      <c r="G48" s="301">
        <v>2894.8953333333334</v>
      </c>
      <c r="H48" s="303">
        <v>5.51</v>
      </c>
      <c r="I48" s="301">
        <v>2894.8953333333334</v>
      </c>
      <c r="J48" s="193">
        <f t="shared" ref="J48:J51" si="19">L48/K48</f>
        <v>525.38935269207502</v>
      </c>
      <c r="K48" s="303">
        <v>5.51</v>
      </c>
      <c r="L48" s="311">
        <f>(3064.6272+409.2472)/1.2</f>
        <v>2894.8953333333334</v>
      </c>
      <c r="M48" s="303">
        <v>5.51</v>
      </c>
      <c r="N48" s="301">
        <f>(3064.6272+409.2472)/1.2</f>
        <v>2894.8953333333334</v>
      </c>
      <c r="O48" s="395"/>
      <c r="P48" s="268">
        <f t="shared" si="9"/>
        <v>0</v>
      </c>
      <c r="Q48" s="87">
        <f t="shared" si="10"/>
        <v>0</v>
      </c>
      <c r="R48" s="258">
        <f t="shared" si="11"/>
        <v>0</v>
      </c>
      <c r="S48" s="398"/>
      <c r="T48" s="206"/>
    </row>
    <row r="49" spans="1:20" s="60" customFormat="1" ht="15.75">
      <c r="A49" s="184"/>
      <c r="B49" s="277" t="s">
        <v>248</v>
      </c>
      <c r="C49" s="65" t="s">
        <v>41</v>
      </c>
      <c r="D49" s="175" t="s">
        <v>102</v>
      </c>
      <c r="E49" s="193">
        <f t="shared" si="12"/>
        <v>853.18163265306134</v>
      </c>
      <c r="F49" s="303">
        <v>0.98</v>
      </c>
      <c r="G49" s="301">
        <v>836.11800000000005</v>
      </c>
      <c r="H49" s="303">
        <v>0.98</v>
      </c>
      <c r="I49" s="301">
        <v>836.11800000000005</v>
      </c>
      <c r="J49" s="193">
        <f t="shared" si="19"/>
        <v>853.18163265306134</v>
      </c>
      <c r="K49" s="303">
        <v>0.98</v>
      </c>
      <c r="L49" s="311">
        <f>1003.3416/1.2</f>
        <v>836.11800000000005</v>
      </c>
      <c r="M49" s="303">
        <v>0.98</v>
      </c>
      <c r="N49" s="301">
        <f>1003.3416/1.2</f>
        <v>836.11800000000005</v>
      </c>
      <c r="O49" s="395"/>
      <c r="P49" s="268">
        <f t="shared" si="9"/>
        <v>0</v>
      </c>
      <c r="Q49" s="87">
        <f t="shared" si="10"/>
        <v>0</v>
      </c>
      <c r="R49" s="258">
        <f t="shared" si="11"/>
        <v>0</v>
      </c>
      <c r="S49" s="398"/>
      <c r="T49" s="206"/>
    </row>
    <row r="50" spans="1:20" s="60" customFormat="1" ht="31.5">
      <c r="A50" s="184"/>
      <c r="B50" s="277" t="s">
        <v>259</v>
      </c>
      <c r="C50" s="65" t="s">
        <v>42</v>
      </c>
      <c r="D50" s="175" t="s">
        <v>102</v>
      </c>
      <c r="E50" s="193">
        <f t="shared" si="12"/>
        <v>109.54866666666668</v>
      </c>
      <c r="F50" s="304">
        <v>3</v>
      </c>
      <c r="G50" s="301">
        <v>328.64600000000002</v>
      </c>
      <c r="H50" s="304">
        <v>3</v>
      </c>
      <c r="I50" s="301">
        <v>328.64600000000002</v>
      </c>
      <c r="J50" s="193">
        <f t="shared" si="19"/>
        <v>109.54866666666668</v>
      </c>
      <c r="K50" s="304">
        <v>3</v>
      </c>
      <c r="L50" s="311">
        <f>394.3752/1.2</f>
        <v>328.64600000000002</v>
      </c>
      <c r="M50" s="304">
        <v>3</v>
      </c>
      <c r="N50" s="301">
        <f>394.3752/1.2</f>
        <v>328.64600000000002</v>
      </c>
      <c r="O50" s="395"/>
      <c r="P50" s="268">
        <f t="shared" si="9"/>
        <v>0</v>
      </c>
      <c r="Q50" s="87">
        <f t="shared" si="10"/>
        <v>0</v>
      </c>
      <c r="R50" s="258">
        <f t="shared" si="11"/>
        <v>0</v>
      </c>
      <c r="S50" s="398"/>
      <c r="T50" s="206"/>
    </row>
    <row r="51" spans="1:20" s="60" customFormat="1" ht="31.5">
      <c r="A51" s="184"/>
      <c r="B51" s="277" t="s">
        <v>260</v>
      </c>
      <c r="C51" s="65" t="s">
        <v>42</v>
      </c>
      <c r="D51" s="175" t="s">
        <v>102</v>
      </c>
      <c r="E51" s="193">
        <f t="shared" si="12"/>
        <v>131.17400000000001</v>
      </c>
      <c r="F51" s="304">
        <v>1</v>
      </c>
      <c r="G51" s="301">
        <v>131.17400000000001</v>
      </c>
      <c r="H51" s="304">
        <v>1</v>
      </c>
      <c r="I51" s="301">
        <v>131.17400000000001</v>
      </c>
      <c r="J51" s="193">
        <f t="shared" si="19"/>
        <v>131.17400000000001</v>
      </c>
      <c r="K51" s="304">
        <v>1</v>
      </c>
      <c r="L51" s="311">
        <f>157.4088/1.2</f>
        <v>131.17400000000001</v>
      </c>
      <c r="M51" s="304">
        <v>1</v>
      </c>
      <c r="N51" s="301">
        <f>157.4088/1.2</f>
        <v>131.17400000000001</v>
      </c>
      <c r="O51" s="396"/>
      <c r="P51" s="268">
        <f t="shared" si="9"/>
        <v>0</v>
      </c>
      <c r="Q51" s="87">
        <f t="shared" si="10"/>
        <v>0</v>
      </c>
      <c r="R51" s="258">
        <f t="shared" si="11"/>
        <v>0</v>
      </c>
      <c r="S51" s="399"/>
      <c r="T51" s="206"/>
    </row>
    <row r="52" spans="1:20" s="287" customFormat="1" ht="47.25">
      <c r="A52" s="280" t="s">
        <v>127</v>
      </c>
      <c r="B52" s="290" t="s">
        <v>128</v>
      </c>
      <c r="C52" s="282" t="s">
        <v>108</v>
      </c>
      <c r="D52" s="283" t="s">
        <v>102</v>
      </c>
      <c r="E52" s="284">
        <f t="shared" si="12"/>
        <v>684.47604790419166</v>
      </c>
      <c r="F52" s="285">
        <f>SUM(F53:F54)</f>
        <v>3.34</v>
      </c>
      <c r="G52" s="192">
        <f>SUM(G53:G56)</f>
        <v>2286.15</v>
      </c>
      <c r="H52" s="285">
        <f>SUM(H53:H54)</f>
        <v>3.34</v>
      </c>
      <c r="I52" s="192">
        <f>SUM(I53:I56)</f>
        <v>2286.15</v>
      </c>
      <c r="J52" s="284">
        <f>L52/K52</f>
        <v>684.47604790419166</v>
      </c>
      <c r="K52" s="285">
        <f>SUM(K53:K54)</f>
        <v>3.34</v>
      </c>
      <c r="L52" s="192">
        <f>SUM(L53:L56)</f>
        <v>2286.15</v>
      </c>
      <c r="M52" s="285">
        <f>SUM(M53:M54)</f>
        <v>3.34</v>
      </c>
      <c r="N52" s="317">
        <f>SUM(N53:N56)</f>
        <v>2286.15</v>
      </c>
      <c r="O52" s="394" t="s">
        <v>245</v>
      </c>
      <c r="P52" s="266">
        <f t="shared" si="9"/>
        <v>0</v>
      </c>
      <c r="Q52" s="88">
        <f t="shared" si="10"/>
        <v>0</v>
      </c>
      <c r="R52" s="257">
        <f t="shared" si="11"/>
        <v>0</v>
      </c>
      <c r="S52" s="397" t="s">
        <v>225</v>
      </c>
      <c r="T52" s="208"/>
    </row>
    <row r="53" spans="1:20" s="60" customFormat="1" ht="15.75">
      <c r="A53" s="184"/>
      <c r="B53" s="277" t="s">
        <v>247</v>
      </c>
      <c r="C53" s="65" t="s">
        <v>41</v>
      </c>
      <c r="D53" s="175" t="s">
        <v>102</v>
      </c>
      <c r="E53" s="193">
        <f t="shared" si="12"/>
        <v>563.67217125382263</v>
      </c>
      <c r="F53" s="303">
        <v>3.27</v>
      </c>
      <c r="G53" s="301">
        <v>1843.2080000000001</v>
      </c>
      <c r="H53" s="303">
        <v>3.27</v>
      </c>
      <c r="I53" s="301">
        <v>1843.2080000000001</v>
      </c>
      <c r="J53" s="193">
        <f t="shared" ref="J53:J61" si="20">L53/K53</f>
        <v>563.67217125382263</v>
      </c>
      <c r="K53" s="181">
        <v>3.27</v>
      </c>
      <c r="L53" s="191">
        <v>1843.2080000000001</v>
      </c>
      <c r="M53" s="181">
        <v>3.27</v>
      </c>
      <c r="N53" s="318">
        <v>1843.2080000000001</v>
      </c>
      <c r="O53" s="395"/>
      <c r="P53" s="268">
        <f t="shared" si="9"/>
        <v>0</v>
      </c>
      <c r="Q53" s="87">
        <f t="shared" si="10"/>
        <v>0</v>
      </c>
      <c r="R53" s="258">
        <f t="shared" si="11"/>
        <v>0</v>
      </c>
      <c r="S53" s="398"/>
      <c r="T53" s="206"/>
    </row>
    <row r="54" spans="1:20" s="60" customFormat="1" ht="15.75">
      <c r="A54" s="184"/>
      <c r="B54" s="277" t="s">
        <v>248</v>
      </c>
      <c r="C54" s="65" t="s">
        <v>41</v>
      </c>
      <c r="D54" s="175" t="s">
        <v>102</v>
      </c>
      <c r="E54" s="193">
        <f t="shared" si="12"/>
        <v>1853.4285714285713</v>
      </c>
      <c r="F54" s="303">
        <v>7.0000000000000007E-2</v>
      </c>
      <c r="G54" s="301">
        <v>129.74</v>
      </c>
      <c r="H54" s="303">
        <v>7.0000000000000007E-2</v>
      </c>
      <c r="I54" s="301">
        <v>129.74</v>
      </c>
      <c r="J54" s="193">
        <f t="shared" si="20"/>
        <v>1853.4285714285713</v>
      </c>
      <c r="K54" s="181">
        <v>7.0000000000000007E-2</v>
      </c>
      <c r="L54" s="191">
        <v>129.74</v>
      </c>
      <c r="M54" s="181">
        <v>7.0000000000000007E-2</v>
      </c>
      <c r="N54" s="318">
        <v>129.74</v>
      </c>
      <c r="O54" s="395"/>
      <c r="P54" s="268">
        <f t="shared" si="9"/>
        <v>0</v>
      </c>
      <c r="Q54" s="87">
        <f t="shared" si="10"/>
        <v>0</v>
      </c>
      <c r="R54" s="258">
        <f t="shared" si="11"/>
        <v>0</v>
      </c>
      <c r="S54" s="398"/>
      <c r="T54" s="206"/>
    </row>
    <row r="55" spans="1:20" s="60" customFormat="1" ht="31.5">
      <c r="A55" s="184"/>
      <c r="B55" s="277" t="s">
        <v>262</v>
      </c>
      <c r="C55" s="65" t="s">
        <v>42</v>
      </c>
      <c r="D55" s="175" t="s">
        <v>102</v>
      </c>
      <c r="E55" s="193">
        <f t="shared" si="12"/>
        <v>153.15300000000002</v>
      </c>
      <c r="F55" s="304">
        <v>1</v>
      </c>
      <c r="G55" s="301">
        <v>153.15300000000002</v>
      </c>
      <c r="H55" s="304">
        <v>1</v>
      </c>
      <c r="I55" s="301">
        <v>153.15300000000002</v>
      </c>
      <c r="J55" s="193">
        <f t="shared" si="20"/>
        <v>153.15300000000002</v>
      </c>
      <c r="K55" s="194">
        <v>1</v>
      </c>
      <c r="L55" s="191">
        <v>153.15300000000002</v>
      </c>
      <c r="M55" s="194">
        <v>1</v>
      </c>
      <c r="N55" s="318">
        <v>153.15300000000002</v>
      </c>
      <c r="O55" s="395"/>
      <c r="P55" s="268">
        <f t="shared" si="9"/>
        <v>0</v>
      </c>
      <c r="Q55" s="87">
        <f t="shared" si="10"/>
        <v>0</v>
      </c>
      <c r="R55" s="258">
        <f t="shared" si="11"/>
        <v>0</v>
      </c>
      <c r="S55" s="398"/>
      <c r="T55" s="206"/>
    </row>
    <row r="56" spans="1:20" s="60" customFormat="1" ht="31.5">
      <c r="A56" s="184"/>
      <c r="B56" s="277" t="s">
        <v>263</v>
      </c>
      <c r="C56" s="65" t="s">
        <v>42</v>
      </c>
      <c r="D56" s="175" t="s">
        <v>102</v>
      </c>
      <c r="E56" s="193">
        <f t="shared" si="12"/>
        <v>160.04900000000001</v>
      </c>
      <c r="F56" s="304">
        <v>1</v>
      </c>
      <c r="G56" s="301">
        <v>160.04900000000001</v>
      </c>
      <c r="H56" s="304">
        <v>1</v>
      </c>
      <c r="I56" s="301">
        <v>160.04900000000001</v>
      </c>
      <c r="J56" s="193">
        <f t="shared" si="20"/>
        <v>160.04900000000001</v>
      </c>
      <c r="K56" s="194">
        <v>1</v>
      </c>
      <c r="L56" s="191">
        <v>160.04900000000001</v>
      </c>
      <c r="M56" s="194">
        <v>1</v>
      </c>
      <c r="N56" s="318">
        <v>160.04900000000001</v>
      </c>
      <c r="O56" s="396"/>
      <c r="P56" s="268">
        <f t="shared" si="9"/>
        <v>0</v>
      </c>
      <c r="Q56" s="87">
        <f t="shared" si="10"/>
        <v>0</v>
      </c>
      <c r="R56" s="258">
        <f t="shared" si="11"/>
        <v>0</v>
      </c>
      <c r="S56" s="399"/>
      <c r="T56" s="206"/>
    </row>
    <row r="57" spans="1:20" s="60" customFormat="1" ht="15.75">
      <c r="A57" s="184"/>
      <c r="B57" s="195" t="s">
        <v>95</v>
      </c>
      <c r="C57" s="65"/>
      <c r="D57" s="175"/>
      <c r="E57" s="284"/>
      <c r="F57" s="181"/>
      <c r="G57" s="191"/>
      <c r="H57" s="264"/>
      <c r="I57" s="196"/>
      <c r="J57" s="193"/>
      <c r="K57" s="91"/>
      <c r="L57" s="87"/>
      <c r="M57" s="91"/>
      <c r="N57" s="91"/>
      <c r="O57" s="132"/>
      <c r="P57" s="266"/>
      <c r="Q57" s="88"/>
      <c r="R57" s="257"/>
      <c r="S57" s="270"/>
      <c r="T57" s="206"/>
    </row>
    <row r="58" spans="1:20" s="287" customFormat="1" ht="47.25">
      <c r="A58" s="280" t="s">
        <v>129</v>
      </c>
      <c r="B58" s="290" t="s">
        <v>130</v>
      </c>
      <c r="C58" s="282" t="s">
        <v>108</v>
      </c>
      <c r="D58" s="283" t="s">
        <v>102</v>
      </c>
      <c r="E58" s="284">
        <f t="shared" si="12"/>
        <v>992.69439252336451</v>
      </c>
      <c r="F58" s="285">
        <f>SUM(F59:F60)</f>
        <v>6.42</v>
      </c>
      <c r="G58" s="192">
        <f>SUM(G59:G61)</f>
        <v>6373.098</v>
      </c>
      <c r="H58" s="285">
        <f>SUM(H59:H60)</f>
        <v>6.42</v>
      </c>
      <c r="I58" s="192">
        <f>SUM(I59:I61)</f>
        <v>6373.098</v>
      </c>
      <c r="J58" s="284">
        <f t="shared" si="20"/>
        <v>992.69439252336463</v>
      </c>
      <c r="K58" s="285">
        <v>6.42</v>
      </c>
      <c r="L58" s="192">
        <v>6373.0980000000009</v>
      </c>
      <c r="M58" s="285">
        <v>6.42</v>
      </c>
      <c r="N58" s="317">
        <v>6373.0980000000009</v>
      </c>
      <c r="O58" s="394" t="s">
        <v>287</v>
      </c>
      <c r="P58" s="266">
        <f t="shared" si="9"/>
        <v>0</v>
      </c>
      <c r="Q58" s="88">
        <f t="shared" si="10"/>
        <v>0</v>
      </c>
      <c r="R58" s="257">
        <f t="shared" si="11"/>
        <v>1.1452350147020724E-16</v>
      </c>
      <c r="S58" s="397" t="s">
        <v>224</v>
      </c>
      <c r="T58" s="208"/>
    </row>
    <row r="59" spans="1:20" s="60" customFormat="1" ht="15.75">
      <c r="A59" s="184"/>
      <c r="B59" s="277" t="s">
        <v>247</v>
      </c>
      <c r="C59" s="65" t="s">
        <v>41</v>
      </c>
      <c r="D59" s="175" t="s">
        <v>102</v>
      </c>
      <c r="E59" s="193">
        <f t="shared" si="12"/>
        <v>964.80935307872164</v>
      </c>
      <c r="F59" s="303">
        <v>6.415</v>
      </c>
      <c r="G59" s="301">
        <v>6189.2519999999995</v>
      </c>
      <c r="H59" s="181">
        <v>6.415</v>
      </c>
      <c r="I59" s="191">
        <v>6189.2519999999995</v>
      </c>
      <c r="J59" s="193">
        <f t="shared" si="20"/>
        <v>964.80935307872176</v>
      </c>
      <c r="K59" s="303">
        <v>6.415</v>
      </c>
      <c r="L59" s="311">
        <v>6189.2520000000004</v>
      </c>
      <c r="M59" s="303">
        <v>6.415</v>
      </c>
      <c r="N59" s="301">
        <v>6189.2520000000004</v>
      </c>
      <c r="O59" s="395"/>
      <c r="P59" s="268">
        <f t="shared" si="9"/>
        <v>0</v>
      </c>
      <c r="Q59" s="87">
        <f t="shared" si="10"/>
        <v>0</v>
      </c>
      <c r="R59" s="258">
        <f t="shared" si="11"/>
        <v>1.1783347389703423E-16</v>
      </c>
      <c r="S59" s="398"/>
      <c r="T59" s="206"/>
    </row>
    <row r="60" spans="1:20" s="60" customFormat="1" ht="15.75">
      <c r="A60" s="184"/>
      <c r="B60" s="277" t="s">
        <v>248</v>
      </c>
      <c r="C60" s="65" t="s">
        <v>41</v>
      </c>
      <c r="D60" s="175" t="s">
        <v>102</v>
      </c>
      <c r="E60" s="193">
        <f t="shared" si="12"/>
        <v>7282.2</v>
      </c>
      <c r="F60" s="303">
        <v>5.0000000000000001E-3</v>
      </c>
      <c r="G60" s="301">
        <v>36.411000000000001</v>
      </c>
      <c r="H60" s="181">
        <v>5.0000000000000001E-3</v>
      </c>
      <c r="I60" s="191">
        <v>36.411000000000001</v>
      </c>
      <c r="J60" s="193">
        <f t="shared" si="20"/>
        <v>7282.2</v>
      </c>
      <c r="K60" s="181">
        <v>5.0000000000000001E-3</v>
      </c>
      <c r="L60" s="191">
        <v>36.411000000000001</v>
      </c>
      <c r="M60" s="181">
        <v>5.0000000000000001E-3</v>
      </c>
      <c r="N60" s="318">
        <v>36.411000000000001</v>
      </c>
      <c r="O60" s="395"/>
      <c r="P60" s="268">
        <f t="shared" si="9"/>
        <v>0</v>
      </c>
      <c r="Q60" s="87">
        <f t="shared" si="10"/>
        <v>0</v>
      </c>
      <c r="R60" s="258">
        <f t="shared" si="11"/>
        <v>0</v>
      </c>
      <c r="S60" s="398"/>
      <c r="T60" s="206"/>
    </row>
    <row r="61" spans="1:20" s="60" customFormat="1" ht="31.5">
      <c r="A61" s="184"/>
      <c r="B61" s="277" t="s">
        <v>264</v>
      </c>
      <c r="C61" s="65" t="s">
        <v>42</v>
      </c>
      <c r="D61" s="175" t="s">
        <v>102</v>
      </c>
      <c r="E61" s="193">
        <f t="shared" si="12"/>
        <v>147.435</v>
      </c>
      <c r="F61" s="330">
        <v>1</v>
      </c>
      <c r="G61" s="301">
        <v>147.435</v>
      </c>
      <c r="H61" s="194">
        <v>1</v>
      </c>
      <c r="I61" s="191">
        <v>147.435</v>
      </c>
      <c r="J61" s="193">
        <f t="shared" si="20"/>
        <v>147.435</v>
      </c>
      <c r="K61" s="194">
        <v>1</v>
      </c>
      <c r="L61" s="191">
        <v>147.435</v>
      </c>
      <c r="M61" s="194">
        <v>1</v>
      </c>
      <c r="N61" s="318">
        <v>147.435</v>
      </c>
      <c r="O61" s="396"/>
      <c r="P61" s="268">
        <f t="shared" si="9"/>
        <v>0</v>
      </c>
      <c r="Q61" s="87">
        <f t="shared" si="10"/>
        <v>0</v>
      </c>
      <c r="R61" s="258">
        <f t="shared" si="11"/>
        <v>0</v>
      </c>
      <c r="S61" s="399"/>
      <c r="T61" s="206"/>
    </row>
    <row r="62" spans="1:20" s="287" customFormat="1" ht="47.25">
      <c r="A62" s="280" t="s">
        <v>131</v>
      </c>
      <c r="B62" s="288" t="s">
        <v>132</v>
      </c>
      <c r="C62" s="282" t="s">
        <v>108</v>
      </c>
      <c r="D62" s="283" t="s">
        <v>102</v>
      </c>
      <c r="E62" s="284">
        <f t="shared" si="12"/>
        <v>1110.9777454545454</v>
      </c>
      <c r="F62" s="285">
        <f>SUM(F63:F64)</f>
        <v>6.875</v>
      </c>
      <c r="G62" s="192">
        <f>SUM(G63:G65)</f>
        <v>7637.9719999999998</v>
      </c>
      <c r="H62" s="285">
        <f>SUM(H63:H64)</f>
        <v>6.875</v>
      </c>
      <c r="I62" s="192">
        <f>SUM(I63:I65)</f>
        <v>7637.9719999999998</v>
      </c>
      <c r="J62" s="284">
        <f t="shared" ref="J62:J65" si="21">L62/K62</f>
        <v>1110.9777454545454</v>
      </c>
      <c r="K62" s="285">
        <f>SUM(K63:K64)</f>
        <v>6.875</v>
      </c>
      <c r="L62" s="192">
        <f>SUM(L63:L65)</f>
        <v>7637.9719999999998</v>
      </c>
      <c r="M62" s="285">
        <f>SUM(M63:M64)</f>
        <v>6.875</v>
      </c>
      <c r="N62" s="192">
        <f>SUM(N63:N65)</f>
        <v>7637.9719999999998</v>
      </c>
      <c r="O62" s="394" t="s">
        <v>303</v>
      </c>
      <c r="P62" s="266">
        <f t="shared" si="9"/>
        <v>0</v>
      </c>
      <c r="Q62" s="88">
        <f t="shared" si="10"/>
        <v>0</v>
      </c>
      <c r="R62" s="257">
        <f t="shared" si="11"/>
        <v>0</v>
      </c>
      <c r="S62" s="397" t="s">
        <v>226</v>
      </c>
      <c r="T62" s="208"/>
    </row>
    <row r="63" spans="1:20" s="60" customFormat="1" ht="15.75">
      <c r="A63" s="184"/>
      <c r="B63" s="277" t="s">
        <v>247</v>
      </c>
      <c r="C63" s="65" t="s">
        <v>41</v>
      </c>
      <c r="D63" s="175" t="s">
        <v>102</v>
      </c>
      <c r="E63" s="193">
        <f t="shared" si="12"/>
        <v>1080.9825327510916</v>
      </c>
      <c r="F63" s="303">
        <v>6.87</v>
      </c>
      <c r="G63" s="301">
        <v>7426.3499999999995</v>
      </c>
      <c r="H63" s="181">
        <v>6.87</v>
      </c>
      <c r="I63" s="191">
        <v>7426.3499999999995</v>
      </c>
      <c r="J63" s="193">
        <f t="shared" si="21"/>
        <v>1080.9825327510916</v>
      </c>
      <c r="K63" s="305">
        <v>6.87</v>
      </c>
      <c r="L63" s="313">
        <v>7426.3499999999995</v>
      </c>
      <c r="M63" s="305">
        <v>6.87</v>
      </c>
      <c r="N63" s="306">
        <v>7426.3499999999995</v>
      </c>
      <c r="O63" s="395"/>
      <c r="P63" s="268">
        <f t="shared" si="9"/>
        <v>0</v>
      </c>
      <c r="Q63" s="87">
        <f t="shared" si="10"/>
        <v>0</v>
      </c>
      <c r="R63" s="258">
        <f t="shared" si="11"/>
        <v>0</v>
      </c>
      <c r="S63" s="398"/>
      <c r="T63" s="206"/>
    </row>
    <row r="64" spans="1:20" s="60" customFormat="1" ht="15.75">
      <c r="A64" s="184"/>
      <c r="B64" s="277" t="s">
        <v>248</v>
      </c>
      <c r="C64" s="65" t="s">
        <v>41</v>
      </c>
      <c r="D64" s="175" t="s">
        <v>102</v>
      </c>
      <c r="E64" s="193">
        <f t="shared" si="12"/>
        <v>8737.4</v>
      </c>
      <c r="F64" s="303">
        <v>5.0000000000000001E-3</v>
      </c>
      <c r="G64" s="301">
        <v>43.686999999999998</v>
      </c>
      <c r="H64" s="181">
        <v>5.0000000000000001E-3</v>
      </c>
      <c r="I64" s="191">
        <v>43.686999999999998</v>
      </c>
      <c r="J64" s="193">
        <f t="shared" si="21"/>
        <v>8737.4</v>
      </c>
      <c r="K64" s="305">
        <v>5.0000000000000001E-3</v>
      </c>
      <c r="L64" s="313">
        <v>43.686999999999998</v>
      </c>
      <c r="M64" s="305">
        <v>5.0000000000000001E-3</v>
      </c>
      <c r="N64" s="306">
        <v>43.686999999999998</v>
      </c>
      <c r="O64" s="395"/>
      <c r="P64" s="268">
        <f t="shared" si="9"/>
        <v>0</v>
      </c>
      <c r="Q64" s="87">
        <f t="shared" si="10"/>
        <v>0</v>
      </c>
      <c r="R64" s="258">
        <f t="shared" si="11"/>
        <v>0</v>
      </c>
      <c r="S64" s="398"/>
      <c r="T64" s="206"/>
    </row>
    <row r="65" spans="1:20" s="60" customFormat="1" ht="31.5">
      <c r="A65" s="184"/>
      <c r="B65" s="277" t="s">
        <v>261</v>
      </c>
      <c r="C65" s="65" t="s">
        <v>42</v>
      </c>
      <c r="D65" s="175" t="s">
        <v>102</v>
      </c>
      <c r="E65" s="193">
        <f t="shared" si="12"/>
        <v>167.935</v>
      </c>
      <c r="F65" s="330">
        <v>1</v>
      </c>
      <c r="G65" s="301">
        <v>167.935</v>
      </c>
      <c r="H65" s="194">
        <v>1</v>
      </c>
      <c r="I65" s="191">
        <v>167.935</v>
      </c>
      <c r="J65" s="193">
        <f t="shared" si="21"/>
        <v>167.935</v>
      </c>
      <c r="K65" s="306" t="s">
        <v>283</v>
      </c>
      <c r="L65" s="313">
        <v>167.935</v>
      </c>
      <c r="M65" s="306" t="s">
        <v>283</v>
      </c>
      <c r="N65" s="306">
        <v>167.935</v>
      </c>
      <c r="O65" s="396"/>
      <c r="P65" s="268">
        <f t="shared" si="9"/>
        <v>0</v>
      </c>
      <c r="Q65" s="87">
        <f t="shared" si="10"/>
        <v>0</v>
      </c>
      <c r="R65" s="258">
        <f t="shared" si="11"/>
        <v>0</v>
      </c>
      <c r="S65" s="399"/>
      <c r="T65" s="206"/>
    </row>
    <row r="66" spans="1:20" s="287" customFormat="1" ht="42.75" customHeight="1">
      <c r="A66" s="280" t="s">
        <v>133</v>
      </c>
      <c r="B66" s="290" t="s">
        <v>134</v>
      </c>
      <c r="C66" s="282" t="s">
        <v>108</v>
      </c>
      <c r="D66" s="283" t="s">
        <v>102</v>
      </c>
      <c r="E66" s="284">
        <f t="shared" si="12"/>
        <v>982.17081850533805</v>
      </c>
      <c r="F66" s="285">
        <f>F67</f>
        <v>2.81</v>
      </c>
      <c r="G66" s="192">
        <f>SUM(G67:G68)</f>
        <v>2759.9</v>
      </c>
      <c r="H66" s="285">
        <f>H67</f>
        <v>2.81</v>
      </c>
      <c r="I66" s="401">
        <f>SUM(I67:I68)</f>
        <v>2759.9</v>
      </c>
      <c r="J66" s="284">
        <f>L66/K66</f>
        <v>982.17081850533805</v>
      </c>
      <c r="K66" s="285">
        <v>2.81</v>
      </c>
      <c r="L66" s="192">
        <v>2759.9</v>
      </c>
      <c r="M66" s="285">
        <v>2.81</v>
      </c>
      <c r="N66" s="317">
        <v>2759.9</v>
      </c>
      <c r="O66" s="394" t="s">
        <v>288</v>
      </c>
      <c r="P66" s="266">
        <f t="shared" si="9"/>
        <v>0</v>
      </c>
      <c r="Q66" s="88">
        <f t="shared" si="10"/>
        <v>0</v>
      </c>
      <c r="R66" s="257">
        <f t="shared" si="11"/>
        <v>0</v>
      </c>
      <c r="S66" s="397" t="s">
        <v>226</v>
      </c>
      <c r="T66" s="208"/>
    </row>
    <row r="67" spans="1:20" s="60" customFormat="1" ht="15.75">
      <c r="A67" s="184"/>
      <c r="B67" s="277" t="s">
        <v>247</v>
      </c>
      <c r="C67" s="65" t="s">
        <v>41</v>
      </c>
      <c r="D67" s="175" t="s">
        <v>102</v>
      </c>
      <c r="E67" s="193">
        <f t="shared" si="12"/>
        <v>931.46476868327409</v>
      </c>
      <c r="F67" s="181">
        <v>2.81</v>
      </c>
      <c r="G67" s="301">
        <v>2617.4160000000002</v>
      </c>
      <c r="H67" s="301">
        <v>2.81</v>
      </c>
      <c r="I67" s="301">
        <v>2617.4160000000002</v>
      </c>
      <c r="J67" s="193">
        <f>L67/K67</f>
        <v>931.46476868327409</v>
      </c>
      <c r="K67" s="303">
        <v>2.81</v>
      </c>
      <c r="L67" s="311">
        <v>2617.4160000000002</v>
      </c>
      <c r="M67" s="303">
        <v>2.81</v>
      </c>
      <c r="N67" s="301">
        <v>2617.4160000000002</v>
      </c>
      <c r="O67" s="395"/>
      <c r="P67" s="268">
        <f t="shared" si="9"/>
        <v>0</v>
      </c>
      <c r="Q67" s="87">
        <f t="shared" si="10"/>
        <v>0</v>
      </c>
      <c r="R67" s="258">
        <f t="shared" si="11"/>
        <v>0</v>
      </c>
      <c r="S67" s="398"/>
      <c r="T67" s="206"/>
    </row>
    <row r="68" spans="1:20" s="60" customFormat="1" ht="31.5">
      <c r="A68" s="184"/>
      <c r="B68" s="277" t="s">
        <v>265</v>
      </c>
      <c r="C68" s="65" t="s">
        <v>42</v>
      </c>
      <c r="D68" s="175" t="s">
        <v>102</v>
      </c>
      <c r="E68" s="193">
        <f t="shared" si="12"/>
        <v>142.48400000000001</v>
      </c>
      <c r="F68" s="194">
        <v>1</v>
      </c>
      <c r="G68" s="304">
        <v>142.48400000000001</v>
      </c>
      <c r="H68" s="301">
        <v>1</v>
      </c>
      <c r="I68" s="301">
        <v>142.48400000000001</v>
      </c>
      <c r="J68" s="193">
        <f>L68/K68</f>
        <v>142.48400000000001</v>
      </c>
      <c r="K68" s="304">
        <v>1</v>
      </c>
      <c r="L68" s="311">
        <v>142.48400000000001</v>
      </c>
      <c r="M68" s="304">
        <v>1</v>
      </c>
      <c r="N68" s="301">
        <v>142.48400000000001</v>
      </c>
      <c r="O68" s="396"/>
      <c r="P68" s="268">
        <f t="shared" si="9"/>
        <v>0</v>
      </c>
      <c r="Q68" s="87">
        <f t="shared" si="10"/>
        <v>0</v>
      </c>
      <c r="R68" s="258">
        <f t="shared" si="11"/>
        <v>0</v>
      </c>
      <c r="S68" s="399"/>
      <c r="T68" s="206"/>
    </row>
    <row r="69" spans="1:20" s="60" customFormat="1" ht="15.75">
      <c r="A69" s="184"/>
      <c r="B69" s="215" t="s">
        <v>96</v>
      </c>
      <c r="C69" s="65"/>
      <c r="D69" s="175"/>
      <c r="E69" s="284"/>
      <c r="F69" s="181"/>
      <c r="G69" s="191"/>
      <c r="H69" s="183"/>
      <c r="I69" s="138"/>
      <c r="J69" s="87"/>
      <c r="K69" s="91"/>
      <c r="L69" s="87"/>
      <c r="M69" s="91"/>
      <c r="N69" s="91"/>
      <c r="O69" s="132"/>
      <c r="P69" s="266"/>
      <c r="Q69" s="88"/>
      <c r="R69" s="257"/>
      <c r="S69" s="270"/>
      <c r="T69" s="206"/>
    </row>
    <row r="70" spans="1:20" s="287" customFormat="1" ht="47.25">
      <c r="A70" s="280" t="s">
        <v>135</v>
      </c>
      <c r="B70" s="290" t="s">
        <v>136</v>
      </c>
      <c r="C70" s="282" t="s">
        <v>108</v>
      </c>
      <c r="D70" s="283" t="s">
        <v>102</v>
      </c>
      <c r="E70" s="284">
        <f t="shared" si="12"/>
        <v>623.54703141053869</v>
      </c>
      <c r="F70" s="285">
        <f>F71</f>
        <v>2.2709999999999999</v>
      </c>
      <c r="G70" s="192">
        <f>SUM(G71:G73)</f>
        <v>1416.0753083333334</v>
      </c>
      <c r="H70" s="285">
        <f>H71</f>
        <v>2.2709999999999999</v>
      </c>
      <c r="I70" s="192">
        <f>SUM(I71:I73)</f>
        <v>1416.0753083333334</v>
      </c>
      <c r="J70" s="284">
        <f t="shared" ref="J70:J73" si="22">L70/K70</f>
        <v>623.54703141053869</v>
      </c>
      <c r="K70" s="285">
        <v>2.2709999999999999</v>
      </c>
      <c r="L70" s="192">
        <v>1416.0753083333334</v>
      </c>
      <c r="M70" s="285">
        <v>2.2709999999999999</v>
      </c>
      <c r="N70" s="317">
        <v>1416.0753083333334</v>
      </c>
      <c r="O70" s="394" t="s">
        <v>288</v>
      </c>
      <c r="P70" s="266">
        <f t="shared" si="9"/>
        <v>0</v>
      </c>
      <c r="Q70" s="88">
        <f t="shared" si="10"/>
        <v>0</v>
      </c>
      <c r="R70" s="257">
        <f t="shared" si="11"/>
        <v>0</v>
      </c>
      <c r="S70" s="397" t="s">
        <v>222</v>
      </c>
      <c r="T70" s="208"/>
    </row>
    <row r="71" spans="1:20" s="60" customFormat="1" ht="15.75">
      <c r="A71" s="184"/>
      <c r="B71" s="277" t="s">
        <v>247</v>
      </c>
      <c r="C71" s="65" t="s">
        <v>41</v>
      </c>
      <c r="D71" s="175" t="s">
        <v>102</v>
      </c>
      <c r="E71" s="193">
        <f t="shared" si="12"/>
        <v>559.36294950829301</v>
      </c>
      <c r="F71" s="181">
        <v>2.2709999999999999</v>
      </c>
      <c r="G71" s="191">
        <v>1270.3132583333334</v>
      </c>
      <c r="H71" s="307">
        <v>2.2709999999999999</v>
      </c>
      <c r="I71" s="308">
        <v>1270.3132583333334</v>
      </c>
      <c r="J71" s="193">
        <f t="shared" si="22"/>
        <v>559.36294950829301</v>
      </c>
      <c r="K71" s="307">
        <v>2.2709999999999999</v>
      </c>
      <c r="L71" s="308">
        <v>1270.3132583333334</v>
      </c>
      <c r="M71" s="307">
        <v>2.2709999999999999</v>
      </c>
      <c r="N71" s="320">
        <v>1270.3132583333334</v>
      </c>
      <c r="O71" s="395"/>
      <c r="P71" s="268">
        <f t="shared" si="9"/>
        <v>0</v>
      </c>
      <c r="Q71" s="87">
        <f t="shared" si="10"/>
        <v>0</v>
      </c>
      <c r="R71" s="258">
        <f t="shared" si="11"/>
        <v>0</v>
      </c>
      <c r="S71" s="398"/>
      <c r="T71" s="206"/>
    </row>
    <row r="72" spans="1:20" s="60" customFormat="1" ht="31.5">
      <c r="A72" s="184"/>
      <c r="B72" s="277" t="s">
        <v>266</v>
      </c>
      <c r="C72" s="65" t="s">
        <v>42</v>
      </c>
      <c r="D72" s="175" t="s">
        <v>102</v>
      </c>
      <c r="E72" s="193">
        <f t="shared" si="12"/>
        <v>101.30920833333333</v>
      </c>
      <c r="F72" s="194">
        <v>1</v>
      </c>
      <c r="G72" s="191">
        <v>101.30920833333333</v>
      </c>
      <c r="H72" s="309">
        <v>1</v>
      </c>
      <c r="I72" s="308">
        <v>101.30920833333333</v>
      </c>
      <c r="J72" s="193">
        <f t="shared" si="22"/>
        <v>101.30920833333333</v>
      </c>
      <c r="K72" s="309">
        <v>1</v>
      </c>
      <c r="L72" s="308">
        <v>101.30920833333333</v>
      </c>
      <c r="M72" s="309">
        <v>1</v>
      </c>
      <c r="N72" s="320">
        <v>101.30920833333333</v>
      </c>
      <c r="O72" s="395"/>
      <c r="P72" s="268">
        <f t="shared" si="9"/>
        <v>0</v>
      </c>
      <c r="Q72" s="87">
        <f t="shared" si="10"/>
        <v>0</v>
      </c>
      <c r="R72" s="258">
        <f t="shared" si="11"/>
        <v>0</v>
      </c>
      <c r="S72" s="398"/>
      <c r="T72" s="206"/>
    </row>
    <row r="73" spans="1:20" s="60" customFormat="1" ht="31.5">
      <c r="A73" s="184"/>
      <c r="B73" s="277" t="s">
        <v>267</v>
      </c>
      <c r="C73" s="65" t="s">
        <v>42</v>
      </c>
      <c r="D73" s="175" t="s">
        <v>102</v>
      </c>
      <c r="E73" s="193">
        <f t="shared" si="12"/>
        <v>44.452841666666664</v>
      </c>
      <c r="F73" s="194">
        <v>1</v>
      </c>
      <c r="G73" s="191">
        <v>44.452841666666664</v>
      </c>
      <c r="H73" s="309">
        <v>1</v>
      </c>
      <c r="I73" s="308">
        <v>44.452841666666664</v>
      </c>
      <c r="J73" s="193">
        <f t="shared" si="22"/>
        <v>44.452841666666664</v>
      </c>
      <c r="K73" s="309">
        <v>1</v>
      </c>
      <c r="L73" s="308">
        <v>44.452841666666664</v>
      </c>
      <c r="M73" s="309">
        <v>1</v>
      </c>
      <c r="N73" s="320">
        <v>44.452841666666664</v>
      </c>
      <c r="O73" s="396"/>
      <c r="P73" s="268">
        <f t="shared" si="9"/>
        <v>0</v>
      </c>
      <c r="Q73" s="87">
        <f t="shared" si="10"/>
        <v>0</v>
      </c>
      <c r="R73" s="258">
        <f t="shared" si="11"/>
        <v>0</v>
      </c>
      <c r="S73" s="399"/>
      <c r="T73" s="206"/>
    </row>
    <row r="74" spans="1:20" s="60" customFormat="1" ht="15.75">
      <c r="A74" s="184"/>
      <c r="B74" s="195" t="s">
        <v>97</v>
      </c>
      <c r="C74" s="65"/>
      <c r="D74" s="175"/>
      <c r="E74" s="284"/>
      <c r="F74" s="181"/>
      <c r="G74" s="191"/>
      <c r="H74" s="183"/>
      <c r="I74" s="138"/>
      <c r="J74" s="87"/>
      <c r="K74" s="91"/>
      <c r="L74" s="87"/>
      <c r="M74" s="91"/>
      <c r="N74" s="91"/>
      <c r="O74" s="132"/>
      <c r="P74" s="266"/>
      <c r="Q74" s="88"/>
      <c r="R74" s="257"/>
      <c r="S74" s="270"/>
      <c r="T74" s="206"/>
    </row>
    <row r="75" spans="1:20" s="287" customFormat="1" ht="15.75">
      <c r="A75" s="280" t="s">
        <v>137</v>
      </c>
      <c r="B75" s="288" t="s">
        <v>138</v>
      </c>
      <c r="C75" s="282" t="s">
        <v>108</v>
      </c>
      <c r="D75" s="283" t="s">
        <v>102</v>
      </c>
      <c r="E75" s="284">
        <f t="shared" ref="E75:E116" si="23">G75/F75</f>
        <v>751.34877816566177</v>
      </c>
      <c r="F75" s="285">
        <f>F76</f>
        <v>6.3019999999999996</v>
      </c>
      <c r="G75" s="291">
        <f>G76</f>
        <v>4735</v>
      </c>
      <c r="H75" s="285">
        <f>H76</f>
        <v>6.3019999999999996</v>
      </c>
      <c r="I75" s="291">
        <f>I76</f>
        <v>4735</v>
      </c>
      <c r="J75" s="88">
        <f>L75/K75</f>
        <v>744.53277777777782</v>
      </c>
      <c r="K75" s="285">
        <f>K76</f>
        <v>5.7</v>
      </c>
      <c r="L75" s="314">
        <f>L76</f>
        <v>4243.8368333333337</v>
      </c>
      <c r="M75" s="285">
        <f>M76</f>
        <v>5.7</v>
      </c>
      <c r="N75" s="291">
        <f>N76</f>
        <v>4243.8368333333337</v>
      </c>
      <c r="O75" s="394"/>
      <c r="P75" s="266">
        <f t="shared" ref="P75:P111" si="24">H75-K75</f>
        <v>0.60199999999999942</v>
      </c>
      <c r="Q75" s="88">
        <f t="shared" ref="Q75:Q111" si="25">I75-L75</f>
        <v>491.16316666666626</v>
      </c>
      <c r="R75" s="257">
        <f t="shared" ref="R75:R111" si="26">(J75-E75)/E75</f>
        <v>-9.0716862607063617E-3</v>
      </c>
      <c r="S75" s="397" t="s">
        <v>227</v>
      </c>
      <c r="T75" s="208"/>
    </row>
    <row r="76" spans="1:20" s="60" customFormat="1" ht="15.75">
      <c r="A76" s="184"/>
      <c r="B76" s="277" t="s">
        <v>247</v>
      </c>
      <c r="C76" s="65" t="s">
        <v>41</v>
      </c>
      <c r="D76" s="175" t="s">
        <v>102</v>
      </c>
      <c r="E76" s="193">
        <f t="shared" si="23"/>
        <v>751.34877816566177</v>
      </c>
      <c r="F76" s="307">
        <v>6.3019999999999996</v>
      </c>
      <c r="G76" s="310">
        <v>4735</v>
      </c>
      <c r="H76" s="181">
        <v>6.3019999999999996</v>
      </c>
      <c r="I76" s="191">
        <v>4735</v>
      </c>
      <c r="J76" s="87">
        <f>L76/K76</f>
        <v>744.53277777777782</v>
      </c>
      <c r="K76" s="307">
        <v>5.7</v>
      </c>
      <c r="L76" s="315">
        <v>4243.8368333333337</v>
      </c>
      <c r="M76" s="307">
        <v>5.7</v>
      </c>
      <c r="N76" s="310">
        <v>4243.8368333333337</v>
      </c>
      <c r="O76" s="396"/>
      <c r="P76" s="268">
        <f t="shared" si="24"/>
        <v>0.60199999999999942</v>
      </c>
      <c r="Q76" s="87">
        <f t="shared" si="25"/>
        <v>491.16316666666626</v>
      </c>
      <c r="R76" s="258">
        <f t="shared" si="26"/>
        <v>-9.0716862607063617E-3</v>
      </c>
      <c r="S76" s="399"/>
      <c r="T76" s="206"/>
    </row>
    <row r="77" spans="1:20" s="287" customFormat="1" ht="31.5">
      <c r="A77" s="280" t="s">
        <v>139</v>
      </c>
      <c r="B77" s="290" t="s">
        <v>140</v>
      </c>
      <c r="C77" s="282" t="s">
        <v>108</v>
      </c>
      <c r="D77" s="283" t="s">
        <v>296</v>
      </c>
      <c r="E77" s="284">
        <f t="shared" si="23"/>
        <v>751.18194209354112</v>
      </c>
      <c r="F77" s="285">
        <f>F78</f>
        <v>2.2450000000000001</v>
      </c>
      <c r="G77" s="291">
        <f>G78</f>
        <v>1686.40346</v>
      </c>
      <c r="H77" s="285">
        <f>H78</f>
        <v>2.2450000000000001</v>
      </c>
      <c r="I77" s="291">
        <f>I78</f>
        <v>1686.40346</v>
      </c>
      <c r="J77" s="88">
        <f t="shared" ref="J77:J80" si="27">L77/K77</f>
        <v>751.18194135115073</v>
      </c>
      <c r="K77" s="93">
        <v>2.2450000000000001</v>
      </c>
      <c r="L77" s="88">
        <v>1686.4034583333334</v>
      </c>
      <c r="M77" s="93">
        <v>2.2450000000000001</v>
      </c>
      <c r="N77" s="93">
        <v>1686.4034583333334</v>
      </c>
      <c r="O77" s="394" t="s">
        <v>289</v>
      </c>
      <c r="P77" s="266">
        <f t="shared" si="24"/>
        <v>0</v>
      </c>
      <c r="Q77" s="88">
        <f t="shared" si="25"/>
        <v>1.6666665487719001E-6</v>
      </c>
      <c r="R77" s="257">
        <f t="shared" si="26"/>
        <v>-9.8829638526214565E-10</v>
      </c>
      <c r="S77" s="397" t="s">
        <v>228</v>
      </c>
      <c r="T77" s="208"/>
    </row>
    <row r="78" spans="1:20" s="60" customFormat="1" ht="31.5">
      <c r="A78" s="184"/>
      <c r="B78" s="277" t="s">
        <v>247</v>
      </c>
      <c r="C78" s="65" t="s">
        <v>41</v>
      </c>
      <c r="D78" s="175" t="s">
        <v>296</v>
      </c>
      <c r="E78" s="193">
        <f t="shared" si="23"/>
        <v>751.18194209354112</v>
      </c>
      <c r="F78" s="181">
        <v>2.2450000000000001</v>
      </c>
      <c r="G78" s="191">
        <v>1686.40346</v>
      </c>
      <c r="H78" s="181">
        <v>2.2450000000000001</v>
      </c>
      <c r="I78" s="191">
        <v>1686.40346</v>
      </c>
      <c r="J78" s="87">
        <f t="shared" si="27"/>
        <v>751.18194135115073</v>
      </c>
      <c r="K78" s="91">
        <v>2.2450000000000001</v>
      </c>
      <c r="L78" s="87">
        <v>1686.4034583333334</v>
      </c>
      <c r="M78" s="91">
        <v>2.2450000000000001</v>
      </c>
      <c r="N78" s="91">
        <v>1686.4034583333334</v>
      </c>
      <c r="O78" s="396"/>
      <c r="P78" s="268">
        <f t="shared" si="24"/>
        <v>0</v>
      </c>
      <c r="Q78" s="87">
        <f t="shared" si="25"/>
        <v>1.6666665487719001E-6</v>
      </c>
      <c r="R78" s="258">
        <f t="shared" si="26"/>
        <v>-9.8829638526214565E-10</v>
      </c>
      <c r="S78" s="399"/>
      <c r="T78" s="206"/>
    </row>
    <row r="79" spans="1:20" s="287" customFormat="1" ht="15.75">
      <c r="A79" s="280" t="s">
        <v>141</v>
      </c>
      <c r="B79" s="290" t="s">
        <v>142</v>
      </c>
      <c r="C79" s="282" t="s">
        <v>108</v>
      </c>
      <c r="D79" s="283" t="s">
        <v>77</v>
      </c>
      <c r="E79" s="284">
        <f t="shared" si="23"/>
        <v>617.35284922394669</v>
      </c>
      <c r="F79" s="285">
        <f>F80</f>
        <v>1.804</v>
      </c>
      <c r="G79" s="192">
        <f>G80</f>
        <v>1113.70454</v>
      </c>
      <c r="H79" s="285">
        <f>H80</f>
        <v>1.804</v>
      </c>
      <c r="I79" s="192">
        <f>I80</f>
        <v>1113.70454</v>
      </c>
      <c r="J79" s="88">
        <f t="shared" si="27"/>
        <v>617.35285014781971</v>
      </c>
      <c r="K79" s="93">
        <v>1.804</v>
      </c>
      <c r="L79" s="88">
        <v>1113.7045416666667</v>
      </c>
      <c r="M79" s="93">
        <v>1.804</v>
      </c>
      <c r="N79" s="93">
        <v>1113.7045416666667</v>
      </c>
      <c r="O79" s="394" t="s">
        <v>289</v>
      </c>
      <c r="P79" s="266">
        <f t="shared" si="24"/>
        <v>0</v>
      </c>
      <c r="Q79" s="88">
        <f t="shared" si="25"/>
        <v>-1.6666667761455756E-6</v>
      </c>
      <c r="R79" s="257">
        <f t="shared" si="26"/>
        <v>1.4965072540953906E-9</v>
      </c>
      <c r="S79" s="397" t="s">
        <v>228</v>
      </c>
      <c r="T79" s="208"/>
    </row>
    <row r="80" spans="1:20" s="60" customFormat="1" ht="15.75">
      <c r="A80" s="184"/>
      <c r="B80" s="277" t="s">
        <v>247</v>
      </c>
      <c r="C80" s="65" t="s">
        <v>41</v>
      </c>
      <c r="D80" s="175" t="s">
        <v>77</v>
      </c>
      <c r="E80" s="193">
        <f t="shared" si="23"/>
        <v>617.35284922394669</v>
      </c>
      <c r="F80" s="181">
        <v>1.804</v>
      </c>
      <c r="G80" s="191">
        <v>1113.70454</v>
      </c>
      <c r="H80" s="181">
        <v>1.804</v>
      </c>
      <c r="I80" s="191">
        <v>1113.70454</v>
      </c>
      <c r="J80" s="87">
        <f t="shared" si="27"/>
        <v>617.35285014781971</v>
      </c>
      <c r="K80" s="91">
        <v>1.804</v>
      </c>
      <c r="L80" s="87">
        <v>1113.7045416666667</v>
      </c>
      <c r="M80" s="91">
        <v>1.804</v>
      </c>
      <c r="N80" s="91">
        <v>1113.7045416666667</v>
      </c>
      <c r="O80" s="396"/>
      <c r="P80" s="268">
        <f t="shared" si="24"/>
        <v>0</v>
      </c>
      <c r="Q80" s="87">
        <f t="shared" si="25"/>
        <v>-1.6666667761455756E-6</v>
      </c>
      <c r="R80" s="258">
        <f t="shared" si="26"/>
        <v>1.4965072540953906E-9</v>
      </c>
      <c r="S80" s="399"/>
      <c r="T80" s="206"/>
    </row>
    <row r="81" spans="1:20" s="60" customFormat="1" ht="15.75">
      <c r="A81" s="184"/>
      <c r="B81" s="215" t="s">
        <v>98</v>
      </c>
      <c r="C81" s="65"/>
      <c r="D81" s="175"/>
      <c r="E81" s="284"/>
      <c r="F81" s="181"/>
      <c r="G81" s="191"/>
      <c r="H81" s="183"/>
      <c r="I81" s="138"/>
      <c r="J81" s="87"/>
      <c r="K81" s="91"/>
      <c r="L81" s="87"/>
      <c r="M81" s="91"/>
      <c r="N81" s="91"/>
      <c r="O81" s="132"/>
      <c r="P81" s="266"/>
      <c r="Q81" s="88"/>
      <c r="R81" s="257"/>
      <c r="S81" s="270"/>
      <c r="T81" s="206"/>
    </row>
    <row r="82" spans="1:20" s="287" customFormat="1" ht="15.75">
      <c r="A82" s="280" t="s">
        <v>143</v>
      </c>
      <c r="B82" s="288" t="s">
        <v>144</v>
      </c>
      <c r="C82" s="282" t="s">
        <v>108</v>
      </c>
      <c r="D82" s="283" t="s">
        <v>77</v>
      </c>
      <c r="E82" s="284">
        <f t="shared" si="23"/>
        <v>787.11097928436914</v>
      </c>
      <c r="F82" s="285">
        <f>F83</f>
        <v>2.6549999999999998</v>
      </c>
      <c r="G82" s="192">
        <f>G83</f>
        <v>2089.7796499999999</v>
      </c>
      <c r="H82" s="285">
        <f>H83</f>
        <v>2.6549999999999998</v>
      </c>
      <c r="I82" s="192">
        <f>I83</f>
        <v>2089.7796499999999</v>
      </c>
      <c r="J82" s="284">
        <f>L82/K82</f>
        <v>787.11097928436914</v>
      </c>
      <c r="K82" s="285">
        <v>2.6549999999999998</v>
      </c>
      <c r="L82" s="192">
        <v>2089.7796499999999</v>
      </c>
      <c r="M82" s="285">
        <v>2.6549999999999998</v>
      </c>
      <c r="N82" s="317">
        <v>2089.7796499999999</v>
      </c>
      <c r="O82" s="394" t="s">
        <v>288</v>
      </c>
      <c r="P82" s="266">
        <f t="shared" si="24"/>
        <v>0</v>
      </c>
      <c r="Q82" s="88">
        <f t="shared" si="25"/>
        <v>0</v>
      </c>
      <c r="R82" s="257">
        <f t="shared" si="26"/>
        <v>0</v>
      </c>
      <c r="S82" s="397" t="s">
        <v>228</v>
      </c>
      <c r="T82" s="208"/>
    </row>
    <row r="83" spans="1:20" s="60" customFormat="1" ht="15.75">
      <c r="A83" s="184"/>
      <c r="B83" s="277" t="s">
        <v>247</v>
      </c>
      <c r="C83" s="65" t="s">
        <v>41</v>
      </c>
      <c r="D83" s="175" t="s">
        <v>77</v>
      </c>
      <c r="E83" s="193">
        <f t="shared" si="23"/>
        <v>787.11097928436914</v>
      </c>
      <c r="F83" s="181">
        <v>2.6549999999999998</v>
      </c>
      <c r="G83" s="191">
        <v>2089.7796499999999</v>
      </c>
      <c r="H83" s="181">
        <v>2.6549999999999998</v>
      </c>
      <c r="I83" s="191">
        <v>2089.7796499999999</v>
      </c>
      <c r="J83" s="193">
        <f>L83/K83</f>
        <v>787.11097928436914</v>
      </c>
      <c r="K83" s="307">
        <v>2.6549999999999998</v>
      </c>
      <c r="L83" s="315">
        <v>2089.7796499999999</v>
      </c>
      <c r="M83" s="307">
        <v>2.6549999999999998</v>
      </c>
      <c r="N83" s="310">
        <v>2089.7796499999999</v>
      </c>
      <c r="O83" s="396"/>
      <c r="P83" s="268">
        <f t="shared" si="24"/>
        <v>0</v>
      </c>
      <c r="Q83" s="87">
        <f t="shared" si="25"/>
        <v>0</v>
      </c>
      <c r="R83" s="258">
        <f t="shared" si="26"/>
        <v>0</v>
      </c>
      <c r="S83" s="399"/>
      <c r="T83" s="206"/>
    </row>
    <row r="84" spans="1:20" s="287" customFormat="1" ht="47.25">
      <c r="A84" s="280" t="s">
        <v>145</v>
      </c>
      <c r="B84" s="290" t="s">
        <v>146</v>
      </c>
      <c r="C84" s="282" t="s">
        <v>108</v>
      </c>
      <c r="D84" s="283" t="s">
        <v>77</v>
      </c>
      <c r="E84" s="284">
        <f t="shared" si="23"/>
        <v>650.53998688647425</v>
      </c>
      <c r="F84" s="285">
        <f>SUM(F85:F86)</f>
        <v>5.3380000000000001</v>
      </c>
      <c r="G84" s="192">
        <f>SUM(G85:G87)</f>
        <v>3472.5824499999999</v>
      </c>
      <c r="H84" s="285">
        <f>SUM(H85:H86)</f>
        <v>1.3224398458847249</v>
      </c>
      <c r="I84" s="192">
        <f>SUM(I85:I87)</f>
        <v>860.3</v>
      </c>
      <c r="J84" s="284">
        <f>L84/K84</f>
        <v>650.53991507430987</v>
      </c>
      <c r="K84" s="285">
        <v>5.3380000000000001</v>
      </c>
      <c r="L84" s="192">
        <v>3472.5820666666664</v>
      </c>
      <c r="M84" s="285">
        <v>5.3380000000000001</v>
      </c>
      <c r="N84" s="317">
        <v>3472.5820666666664</v>
      </c>
      <c r="O84" s="394" t="s">
        <v>289</v>
      </c>
      <c r="P84" s="266">
        <f t="shared" si="24"/>
        <v>-4.015560154115275</v>
      </c>
      <c r="Q84" s="88">
        <f t="shared" si="25"/>
        <v>-2612.2820666666667</v>
      </c>
      <c r="R84" s="257">
        <f t="shared" si="26"/>
        <v>-1.1038854770829434E-7</v>
      </c>
      <c r="S84" s="397" t="s">
        <v>229</v>
      </c>
      <c r="T84" s="208"/>
    </row>
    <row r="85" spans="1:20" s="60" customFormat="1" ht="15.75">
      <c r="A85" s="184"/>
      <c r="B85" s="277" t="s">
        <v>247</v>
      </c>
      <c r="C85" s="65" t="s">
        <v>41</v>
      </c>
      <c r="D85" s="175" t="s">
        <v>77</v>
      </c>
      <c r="E85" s="193">
        <f t="shared" si="23"/>
        <v>634.03899999999999</v>
      </c>
      <c r="F85" s="181">
        <v>4.75</v>
      </c>
      <c r="G85" s="191">
        <v>3011.68525</v>
      </c>
      <c r="H85" s="181">
        <v>1.3224398458847249</v>
      </c>
      <c r="I85" s="191">
        <v>860.3</v>
      </c>
      <c r="J85" s="193">
        <f>L85/K85</f>
        <v>634.03891929824556</v>
      </c>
      <c r="K85" s="307">
        <v>4.75</v>
      </c>
      <c r="L85" s="315">
        <v>3011.6848666666665</v>
      </c>
      <c r="M85" s="307">
        <v>4.75</v>
      </c>
      <c r="N85" s="310">
        <v>3011.6848666666665</v>
      </c>
      <c r="O85" s="395"/>
      <c r="P85" s="268">
        <f t="shared" si="24"/>
        <v>-3.4275601541152749</v>
      </c>
      <c r="Q85" s="87">
        <f t="shared" si="25"/>
        <v>-2151.3848666666663</v>
      </c>
      <c r="R85" s="258">
        <f t="shared" si="26"/>
        <v>-1.2728200383184125E-7</v>
      </c>
      <c r="S85" s="398"/>
      <c r="T85" s="206"/>
    </row>
    <row r="86" spans="1:20" s="60" customFormat="1" ht="15.75">
      <c r="A86" s="184"/>
      <c r="B86" s="277" t="s">
        <v>268</v>
      </c>
      <c r="C86" s="65" t="s">
        <v>41</v>
      </c>
      <c r="D86" s="175" t="s">
        <v>77</v>
      </c>
      <c r="E86" s="193">
        <f t="shared" si="23"/>
        <v>555.4880952380953</v>
      </c>
      <c r="F86" s="181">
        <v>0.58799999999999997</v>
      </c>
      <c r="G86" s="191">
        <v>326.62700000000001</v>
      </c>
      <c r="H86" s="181"/>
      <c r="I86" s="191"/>
      <c r="J86" s="193">
        <f t="shared" ref="J86:J87" si="28">L86/K86</f>
        <v>555.4880952380953</v>
      </c>
      <c r="K86" s="278">
        <v>0.58799999999999997</v>
      </c>
      <c r="L86" s="316">
        <v>326.62700000000001</v>
      </c>
      <c r="M86" s="193">
        <v>0.58799999999999997</v>
      </c>
      <c r="N86" s="183">
        <v>326.62700000000001</v>
      </c>
      <c r="O86" s="395"/>
      <c r="P86" s="268">
        <f t="shared" si="24"/>
        <v>-0.58799999999999997</v>
      </c>
      <c r="Q86" s="87">
        <f t="shared" si="25"/>
        <v>-326.62700000000001</v>
      </c>
      <c r="R86" s="258">
        <f t="shared" si="26"/>
        <v>0</v>
      </c>
      <c r="S86" s="398"/>
      <c r="T86" s="206"/>
    </row>
    <row r="87" spans="1:20" s="60" customFormat="1" ht="31.5">
      <c r="A87" s="184"/>
      <c r="B87" s="277" t="s">
        <v>255</v>
      </c>
      <c r="C87" s="65" t="s">
        <v>42</v>
      </c>
      <c r="D87" s="175" t="s">
        <v>77</v>
      </c>
      <c r="E87" s="193">
        <f t="shared" si="23"/>
        <v>134.27019999999999</v>
      </c>
      <c r="F87" s="194">
        <v>1</v>
      </c>
      <c r="G87" s="191">
        <v>134.27019999999999</v>
      </c>
      <c r="H87" s="181"/>
      <c r="I87" s="191"/>
      <c r="J87" s="193">
        <f t="shared" si="28"/>
        <v>134.27019999999999</v>
      </c>
      <c r="K87" s="278">
        <v>1</v>
      </c>
      <c r="L87" s="316">
        <v>134.27019999999999</v>
      </c>
      <c r="M87" s="193">
        <v>1</v>
      </c>
      <c r="N87" s="183">
        <v>134.27019999999999</v>
      </c>
      <c r="O87" s="396"/>
      <c r="P87" s="268">
        <f t="shared" si="24"/>
        <v>-1</v>
      </c>
      <c r="Q87" s="87">
        <f t="shared" si="25"/>
        <v>-134.27019999999999</v>
      </c>
      <c r="R87" s="258">
        <f t="shared" si="26"/>
        <v>0</v>
      </c>
      <c r="S87" s="399"/>
      <c r="T87" s="206"/>
    </row>
    <row r="88" spans="1:20" s="287" customFormat="1" ht="42.75" customHeight="1">
      <c r="A88" s="280" t="s">
        <v>147</v>
      </c>
      <c r="B88" s="290" t="s">
        <v>148</v>
      </c>
      <c r="C88" s="282" t="s">
        <v>108</v>
      </c>
      <c r="D88" s="283" t="s">
        <v>77</v>
      </c>
      <c r="E88" s="284">
        <f t="shared" si="23"/>
        <v>479.29098802900018</v>
      </c>
      <c r="F88" s="285">
        <f>F89</f>
        <v>1.9769999999999999</v>
      </c>
      <c r="G88" s="192">
        <f>SUM(G89:G90)</f>
        <v>947.55828333333329</v>
      </c>
      <c r="H88" s="291"/>
      <c r="I88" s="286"/>
      <c r="J88" s="284">
        <f>L88/K88</f>
        <v>479.29098802900018</v>
      </c>
      <c r="K88" s="285">
        <f>K89</f>
        <v>1.9769999999999999</v>
      </c>
      <c r="L88" s="192">
        <f>SUM(L89:L90)</f>
        <v>947.55828333333329</v>
      </c>
      <c r="M88" s="285">
        <f>M89</f>
        <v>1.9769999999999999</v>
      </c>
      <c r="N88" s="317">
        <f>SUM(N89:N90)</f>
        <v>947.55828333333329</v>
      </c>
      <c r="O88" s="394" t="s">
        <v>245</v>
      </c>
      <c r="P88" s="266">
        <f t="shared" si="24"/>
        <v>-1.9769999999999999</v>
      </c>
      <c r="Q88" s="88">
        <f t="shared" si="25"/>
        <v>-947.55828333333329</v>
      </c>
      <c r="R88" s="257">
        <f t="shared" si="26"/>
        <v>0</v>
      </c>
      <c r="S88" s="397" t="s">
        <v>229</v>
      </c>
      <c r="T88" s="208"/>
    </row>
    <row r="89" spans="1:20" s="60" customFormat="1" ht="15.75">
      <c r="A89" s="184"/>
      <c r="B89" s="277" t="s">
        <v>247</v>
      </c>
      <c r="C89" s="65" t="s">
        <v>41</v>
      </c>
      <c r="D89" s="175" t="s">
        <v>77</v>
      </c>
      <c r="E89" s="193">
        <f t="shared" si="23"/>
        <v>454.58320687910981</v>
      </c>
      <c r="F89" s="181">
        <v>1.9769999999999999</v>
      </c>
      <c r="G89" s="191">
        <v>898.71100000000001</v>
      </c>
      <c r="H89" s="181"/>
      <c r="I89" s="191"/>
      <c r="J89" s="193">
        <f t="shared" ref="J89:J97" si="29">L89/K89</f>
        <v>454.58320687910981</v>
      </c>
      <c r="K89" s="278">
        <v>1.9769999999999999</v>
      </c>
      <c r="L89" s="316">
        <v>898.71100000000001</v>
      </c>
      <c r="M89" s="278">
        <v>1.9769999999999999</v>
      </c>
      <c r="N89" s="183">
        <v>898.71100000000001</v>
      </c>
      <c r="O89" s="395"/>
      <c r="P89" s="268">
        <f t="shared" si="24"/>
        <v>-1.9769999999999999</v>
      </c>
      <c r="Q89" s="87">
        <f t="shared" si="25"/>
        <v>-898.71100000000001</v>
      </c>
      <c r="R89" s="258">
        <f t="shared" si="26"/>
        <v>0</v>
      </c>
      <c r="S89" s="398"/>
      <c r="T89" s="206"/>
    </row>
    <row r="90" spans="1:20" s="60" customFormat="1" ht="31.5">
      <c r="A90" s="184"/>
      <c r="B90" s="277" t="s">
        <v>269</v>
      </c>
      <c r="C90" s="65" t="s">
        <v>42</v>
      </c>
      <c r="D90" s="175" t="s">
        <v>77</v>
      </c>
      <c r="E90" s="193">
        <f t="shared" si="23"/>
        <v>48.847283333333337</v>
      </c>
      <c r="F90" s="194">
        <v>1</v>
      </c>
      <c r="G90" s="191">
        <v>48.847283333333337</v>
      </c>
      <c r="H90" s="194"/>
      <c r="I90" s="191"/>
      <c r="J90" s="193">
        <f t="shared" si="29"/>
        <v>48.847283333333337</v>
      </c>
      <c r="K90" s="279">
        <v>1</v>
      </c>
      <c r="L90" s="316">
        <v>48.847283333333337</v>
      </c>
      <c r="M90" s="279">
        <v>1</v>
      </c>
      <c r="N90" s="183">
        <v>48.847283333333337</v>
      </c>
      <c r="O90" s="396"/>
      <c r="P90" s="268">
        <f t="shared" si="24"/>
        <v>-1</v>
      </c>
      <c r="Q90" s="87">
        <f t="shared" si="25"/>
        <v>-48.847283333333337</v>
      </c>
      <c r="R90" s="258">
        <f t="shared" si="26"/>
        <v>0</v>
      </c>
      <c r="S90" s="399"/>
      <c r="T90" s="206"/>
    </row>
    <row r="91" spans="1:20" s="287" customFormat="1" ht="42.75" customHeight="1">
      <c r="A91" s="280" t="s">
        <v>149</v>
      </c>
      <c r="B91" s="290" t="s">
        <v>150</v>
      </c>
      <c r="C91" s="282" t="s">
        <v>108</v>
      </c>
      <c r="D91" s="283" t="s">
        <v>77</v>
      </c>
      <c r="E91" s="284">
        <f t="shared" si="23"/>
        <v>481.04044878563889</v>
      </c>
      <c r="F91" s="285">
        <f>F92</f>
        <v>1.8939999999999999</v>
      </c>
      <c r="G91" s="192">
        <f>G92</f>
        <v>911.09060999999997</v>
      </c>
      <c r="H91" s="291"/>
      <c r="I91" s="286"/>
      <c r="J91" s="284">
        <f t="shared" si="29"/>
        <v>481.04044790566701</v>
      </c>
      <c r="K91" s="285">
        <f>K92</f>
        <v>1.8939999999999999</v>
      </c>
      <c r="L91" s="192">
        <f>L92</f>
        <v>911.09060833333331</v>
      </c>
      <c r="M91" s="285">
        <f>M92</f>
        <v>1.8939999999999999</v>
      </c>
      <c r="N91" s="317">
        <f>N92</f>
        <v>911.09060833333331</v>
      </c>
      <c r="O91" s="394" t="s">
        <v>245</v>
      </c>
      <c r="P91" s="266">
        <f t="shared" si="24"/>
        <v>-1.8939999999999999</v>
      </c>
      <c r="Q91" s="88">
        <f t="shared" si="25"/>
        <v>-911.09060833333331</v>
      </c>
      <c r="R91" s="257">
        <f t="shared" si="26"/>
        <v>-1.8293095324877853E-9</v>
      </c>
      <c r="S91" s="397" t="s">
        <v>229</v>
      </c>
      <c r="T91" s="208"/>
    </row>
    <row r="92" spans="1:20" s="60" customFormat="1" ht="15.75">
      <c r="A92" s="184"/>
      <c r="B92" s="277" t="s">
        <v>247</v>
      </c>
      <c r="C92" s="65" t="s">
        <v>41</v>
      </c>
      <c r="D92" s="175" t="s">
        <v>77</v>
      </c>
      <c r="E92" s="193">
        <f t="shared" si="23"/>
        <v>481.04044878563889</v>
      </c>
      <c r="F92" s="307">
        <v>1.8939999999999999</v>
      </c>
      <c r="G92" s="310">
        <v>911.09060999999997</v>
      </c>
      <c r="H92" s="181"/>
      <c r="I92" s="191"/>
      <c r="J92" s="193">
        <f t="shared" si="29"/>
        <v>481.04044790566701</v>
      </c>
      <c r="K92" s="278">
        <v>1.8939999999999999</v>
      </c>
      <c r="L92" s="316">
        <v>911.09060833333331</v>
      </c>
      <c r="M92" s="278">
        <v>1.8939999999999999</v>
      </c>
      <c r="N92" s="183">
        <v>911.09060833333331</v>
      </c>
      <c r="O92" s="396"/>
      <c r="P92" s="268">
        <f t="shared" si="24"/>
        <v>-1.8939999999999999</v>
      </c>
      <c r="Q92" s="87">
        <f t="shared" si="25"/>
        <v>-911.09060833333331</v>
      </c>
      <c r="R92" s="258">
        <f t="shared" si="26"/>
        <v>-1.8293095324877853E-9</v>
      </c>
      <c r="S92" s="399"/>
      <c r="T92" s="206"/>
    </row>
    <row r="93" spans="1:20" s="60" customFormat="1" ht="15.75">
      <c r="A93" s="184"/>
      <c r="B93" s="195" t="s">
        <v>151</v>
      </c>
      <c r="C93" s="65"/>
      <c r="D93" s="175"/>
      <c r="E93" s="284"/>
      <c r="F93" s="181"/>
      <c r="G93" s="191"/>
      <c r="H93" s="183"/>
      <c r="I93" s="138"/>
      <c r="J93" s="193"/>
      <c r="K93" s="91"/>
      <c r="L93" s="87"/>
      <c r="M93" s="91"/>
      <c r="N93" s="91"/>
      <c r="O93" s="132"/>
      <c r="P93" s="266"/>
      <c r="Q93" s="88"/>
      <c r="R93" s="257"/>
      <c r="S93" s="270"/>
      <c r="T93" s="206"/>
    </row>
    <row r="94" spans="1:20" s="287" customFormat="1" ht="47.25">
      <c r="A94" s="280" t="s">
        <v>152</v>
      </c>
      <c r="B94" s="290" t="s">
        <v>153</v>
      </c>
      <c r="C94" s="282" t="s">
        <v>108</v>
      </c>
      <c r="D94" s="283" t="s">
        <v>77</v>
      </c>
      <c r="E94" s="284">
        <f t="shared" si="23"/>
        <v>655.67932934235648</v>
      </c>
      <c r="F94" s="285">
        <f>SUM(F95:F96)</f>
        <v>1.921</v>
      </c>
      <c r="G94" s="192">
        <f>SUM(G95:G97)</f>
        <v>1259.5599916666667</v>
      </c>
      <c r="H94" s="291"/>
      <c r="I94" s="286"/>
      <c r="J94" s="284">
        <f t="shared" si="29"/>
        <v>655.67932934235648</v>
      </c>
      <c r="K94" s="285">
        <f>SUM(K95:K96)</f>
        <v>1.921</v>
      </c>
      <c r="L94" s="192">
        <f>SUM(L95:L97)</f>
        <v>1259.5599916666667</v>
      </c>
      <c r="M94" s="285">
        <f>SUM(M95:M96)</f>
        <v>1.921</v>
      </c>
      <c r="N94" s="317">
        <f>SUM(N95:N97)</f>
        <v>1259.5599916666667</v>
      </c>
      <c r="O94" s="394" t="s">
        <v>245</v>
      </c>
      <c r="P94" s="266">
        <f t="shared" si="24"/>
        <v>-1.921</v>
      </c>
      <c r="Q94" s="88">
        <f t="shared" si="25"/>
        <v>-1259.5599916666667</v>
      </c>
      <c r="R94" s="257">
        <f t="shared" si="26"/>
        <v>0</v>
      </c>
      <c r="S94" s="397" t="s">
        <v>229</v>
      </c>
      <c r="T94" s="208"/>
    </row>
    <row r="95" spans="1:20" s="60" customFormat="1" ht="15.75">
      <c r="A95" s="184"/>
      <c r="B95" s="277" t="s">
        <v>247</v>
      </c>
      <c r="C95" s="65" t="s">
        <v>41</v>
      </c>
      <c r="D95" s="175" t="s">
        <v>77</v>
      </c>
      <c r="E95" s="193">
        <f t="shared" si="23"/>
        <v>596.02286758732737</v>
      </c>
      <c r="F95" s="307">
        <v>1.2310000000000001</v>
      </c>
      <c r="G95" s="310">
        <v>733.70415000000003</v>
      </c>
      <c r="H95" s="181"/>
      <c r="I95" s="191"/>
      <c r="J95" s="193">
        <f t="shared" si="29"/>
        <v>596.02286758732737</v>
      </c>
      <c r="K95" s="278">
        <v>1.2310000000000001</v>
      </c>
      <c r="L95" s="316">
        <v>733.70415000000003</v>
      </c>
      <c r="M95" s="278">
        <v>1.2310000000000001</v>
      </c>
      <c r="N95" s="183">
        <v>733.70415000000003</v>
      </c>
      <c r="O95" s="395"/>
      <c r="P95" s="268">
        <f t="shared" si="24"/>
        <v>-1.2310000000000001</v>
      </c>
      <c r="Q95" s="87">
        <f t="shared" si="25"/>
        <v>-733.70415000000003</v>
      </c>
      <c r="R95" s="258">
        <f t="shared" si="26"/>
        <v>0</v>
      </c>
      <c r="S95" s="398"/>
      <c r="T95" s="206"/>
    </row>
    <row r="96" spans="1:20" s="60" customFormat="1" ht="15.75">
      <c r="A96" s="184"/>
      <c r="B96" s="277" t="s">
        <v>248</v>
      </c>
      <c r="C96" s="65" t="s">
        <v>41</v>
      </c>
      <c r="D96" s="175" t="s">
        <v>77</v>
      </c>
      <c r="E96" s="193">
        <f t="shared" si="23"/>
        <v>620.87166666666678</v>
      </c>
      <c r="F96" s="307">
        <v>0.69</v>
      </c>
      <c r="G96" s="310">
        <v>428.40145000000001</v>
      </c>
      <c r="H96" s="181"/>
      <c r="I96" s="191"/>
      <c r="J96" s="193">
        <f t="shared" si="29"/>
        <v>620.87166666666678</v>
      </c>
      <c r="K96" s="278">
        <v>0.69</v>
      </c>
      <c r="L96" s="316">
        <v>428.40145000000001</v>
      </c>
      <c r="M96" s="278">
        <v>0.69</v>
      </c>
      <c r="N96" s="183">
        <v>428.40145000000001</v>
      </c>
      <c r="O96" s="395"/>
      <c r="P96" s="268">
        <f t="shared" si="24"/>
        <v>-0.69</v>
      </c>
      <c r="Q96" s="87">
        <f t="shared" si="25"/>
        <v>-428.40145000000001</v>
      </c>
      <c r="R96" s="258">
        <f t="shared" si="26"/>
        <v>0</v>
      </c>
      <c r="S96" s="398"/>
      <c r="T96" s="206"/>
    </row>
    <row r="97" spans="1:20" s="60" customFormat="1" ht="31.5">
      <c r="A97" s="184"/>
      <c r="B97" s="277" t="s">
        <v>270</v>
      </c>
      <c r="C97" s="65" t="s">
        <v>42</v>
      </c>
      <c r="D97" s="175" t="s">
        <v>77</v>
      </c>
      <c r="E97" s="193">
        <f t="shared" si="23"/>
        <v>97.454391666666666</v>
      </c>
      <c r="F97" s="309">
        <v>1</v>
      </c>
      <c r="G97" s="310">
        <v>97.454391666666666</v>
      </c>
      <c r="H97" s="194"/>
      <c r="I97" s="191"/>
      <c r="J97" s="193">
        <f t="shared" si="29"/>
        <v>97.454391666666666</v>
      </c>
      <c r="K97" s="279">
        <v>1</v>
      </c>
      <c r="L97" s="316">
        <v>97.454391666666666</v>
      </c>
      <c r="M97" s="279">
        <v>1</v>
      </c>
      <c r="N97" s="183">
        <v>97.454391666666666</v>
      </c>
      <c r="O97" s="396"/>
      <c r="P97" s="268">
        <f t="shared" si="24"/>
        <v>-1</v>
      </c>
      <c r="Q97" s="87">
        <f t="shared" si="25"/>
        <v>-97.454391666666666</v>
      </c>
      <c r="R97" s="258">
        <f t="shared" si="26"/>
        <v>0</v>
      </c>
      <c r="S97" s="399"/>
      <c r="T97" s="206"/>
    </row>
    <row r="98" spans="1:20" s="60" customFormat="1" ht="15.75">
      <c r="A98" s="184"/>
      <c r="B98" s="195" t="s">
        <v>99</v>
      </c>
      <c r="C98" s="65"/>
      <c r="D98" s="175"/>
      <c r="E98" s="284"/>
      <c r="F98" s="181"/>
      <c r="G98" s="191"/>
      <c r="H98" s="183"/>
      <c r="I98" s="138"/>
      <c r="J98" s="87"/>
      <c r="K98" s="91"/>
      <c r="L98" s="87"/>
      <c r="M98" s="91"/>
      <c r="N98" s="91"/>
      <c r="O98" s="132"/>
      <c r="P98" s="268"/>
      <c r="Q98" s="87"/>
      <c r="R98" s="258"/>
      <c r="S98" s="270"/>
      <c r="T98" s="206"/>
    </row>
    <row r="99" spans="1:20" s="287" customFormat="1" ht="15.75">
      <c r="A99" s="280" t="s">
        <v>154</v>
      </c>
      <c r="B99" s="290" t="s">
        <v>155</v>
      </c>
      <c r="C99" s="282" t="s">
        <v>108</v>
      </c>
      <c r="D99" s="283" t="s">
        <v>77</v>
      </c>
      <c r="E99" s="284">
        <f t="shared" si="23"/>
        <v>837.07942156862748</v>
      </c>
      <c r="F99" s="285">
        <f>F100</f>
        <v>1.02</v>
      </c>
      <c r="G99" s="192">
        <f>G100</f>
        <v>853.82101</v>
      </c>
      <c r="H99" s="291"/>
      <c r="I99" s="286"/>
      <c r="J99" s="284">
        <f t="shared" ref="J99:J100" si="30">L99/K99</f>
        <v>837.07942156862748</v>
      </c>
      <c r="K99" s="285">
        <f>K100</f>
        <v>1.02</v>
      </c>
      <c r="L99" s="192">
        <f>L100</f>
        <v>853.82101</v>
      </c>
      <c r="M99" s="285">
        <f>M100</f>
        <v>1.02</v>
      </c>
      <c r="N99" s="317">
        <f>N100</f>
        <v>853.82101</v>
      </c>
      <c r="O99" s="394" t="s">
        <v>303</v>
      </c>
      <c r="P99" s="268">
        <f t="shared" si="24"/>
        <v>-1.02</v>
      </c>
      <c r="Q99" s="87">
        <f t="shared" si="25"/>
        <v>-853.82101</v>
      </c>
      <c r="R99" s="258">
        <f t="shared" si="26"/>
        <v>0</v>
      </c>
      <c r="S99" s="397" t="s">
        <v>228</v>
      </c>
      <c r="T99" s="208"/>
    </row>
    <row r="100" spans="1:20" s="60" customFormat="1" ht="15.75">
      <c r="A100" s="184"/>
      <c r="B100" s="277" t="s">
        <v>247</v>
      </c>
      <c r="C100" s="65" t="s">
        <v>41</v>
      </c>
      <c r="D100" s="175" t="s">
        <v>77</v>
      </c>
      <c r="E100" s="193">
        <f t="shared" si="23"/>
        <v>837.07942156862748</v>
      </c>
      <c r="F100" s="307">
        <v>1.02</v>
      </c>
      <c r="G100" s="310">
        <v>853.82101</v>
      </c>
      <c r="H100" s="183"/>
      <c r="I100" s="138"/>
      <c r="J100" s="193">
        <f t="shared" si="30"/>
        <v>837.07942156862748</v>
      </c>
      <c r="K100" s="91">
        <v>1.02</v>
      </c>
      <c r="L100" s="276">
        <v>853.82101</v>
      </c>
      <c r="M100" s="91">
        <v>1.02</v>
      </c>
      <c r="N100" s="319">
        <v>853.82101</v>
      </c>
      <c r="O100" s="396"/>
      <c r="P100" s="268">
        <f t="shared" si="24"/>
        <v>-1.02</v>
      </c>
      <c r="Q100" s="87">
        <f t="shared" si="25"/>
        <v>-853.82101</v>
      </c>
      <c r="R100" s="258">
        <f t="shared" si="26"/>
        <v>0</v>
      </c>
      <c r="S100" s="399"/>
      <c r="T100" s="206"/>
    </row>
    <row r="101" spans="1:20" s="287" customFormat="1" ht="47.25">
      <c r="A101" s="280" t="s">
        <v>156</v>
      </c>
      <c r="B101" s="290" t="s">
        <v>157</v>
      </c>
      <c r="C101" s="282" t="s">
        <v>108</v>
      </c>
      <c r="D101" s="283" t="s">
        <v>77</v>
      </c>
      <c r="E101" s="284">
        <f t="shared" si="23"/>
        <v>770.92118923611122</v>
      </c>
      <c r="F101" s="285">
        <f>SUM(F102:F103)</f>
        <v>1.92</v>
      </c>
      <c r="G101" s="192">
        <f>SUM(G102:G105)</f>
        <v>1480.1686833333335</v>
      </c>
      <c r="H101" s="291"/>
      <c r="I101" s="286"/>
      <c r="J101" s="284">
        <f>L101/K101</f>
        <v>770.92118923611122</v>
      </c>
      <c r="K101" s="285">
        <f>SUM(K102:K103)</f>
        <v>1.92</v>
      </c>
      <c r="L101" s="192">
        <f>SUM(L102:L105)</f>
        <v>1480.1686833333335</v>
      </c>
      <c r="M101" s="285">
        <f>SUM(M102:M103)</f>
        <v>1.92</v>
      </c>
      <c r="N101" s="317">
        <f>SUM(N102:N105)</f>
        <v>1480.1686833333335</v>
      </c>
      <c r="O101" s="394" t="s">
        <v>282</v>
      </c>
      <c r="P101" s="266">
        <f t="shared" si="24"/>
        <v>-1.92</v>
      </c>
      <c r="Q101" s="88">
        <f t="shared" si="25"/>
        <v>-1480.1686833333335</v>
      </c>
      <c r="R101" s="257">
        <f t="shared" si="26"/>
        <v>0</v>
      </c>
      <c r="S101" s="397" t="s">
        <v>229</v>
      </c>
      <c r="T101" s="208"/>
    </row>
    <row r="102" spans="1:20" s="60" customFormat="1" ht="15.75">
      <c r="A102" s="184"/>
      <c r="B102" s="277" t="s">
        <v>247</v>
      </c>
      <c r="C102" s="65" t="s">
        <v>41</v>
      </c>
      <c r="D102" s="175" t="s">
        <v>77</v>
      </c>
      <c r="E102" s="193">
        <f t="shared" si="23"/>
        <v>581.51316578483249</v>
      </c>
      <c r="F102" s="181">
        <v>1.89</v>
      </c>
      <c r="G102" s="191">
        <v>1099.0598833333333</v>
      </c>
      <c r="H102" s="181"/>
      <c r="I102" s="191"/>
      <c r="J102" s="193">
        <f t="shared" ref="J102:J116" si="31">L102/K102</f>
        <v>581.51316578483249</v>
      </c>
      <c r="K102" s="278">
        <v>1.89</v>
      </c>
      <c r="L102" s="316">
        <v>1099.0598833333333</v>
      </c>
      <c r="M102" s="278">
        <v>1.89</v>
      </c>
      <c r="N102" s="183">
        <v>1099.0598833333333</v>
      </c>
      <c r="O102" s="395"/>
      <c r="P102" s="268">
        <f t="shared" si="24"/>
        <v>-1.89</v>
      </c>
      <c r="Q102" s="87">
        <f t="shared" si="25"/>
        <v>-1099.0598833333333</v>
      </c>
      <c r="R102" s="258">
        <f t="shared" si="26"/>
        <v>0</v>
      </c>
      <c r="S102" s="398"/>
      <c r="T102" s="206"/>
    </row>
    <row r="103" spans="1:20" s="60" customFormat="1" ht="15.75">
      <c r="A103" s="184"/>
      <c r="B103" s="277" t="s">
        <v>248</v>
      </c>
      <c r="C103" s="65" t="s">
        <v>41</v>
      </c>
      <c r="D103" s="175" t="s">
        <v>77</v>
      </c>
      <c r="E103" s="193">
        <f t="shared" si="23"/>
        <v>3114.192222222222</v>
      </c>
      <c r="F103" s="181">
        <v>0.03</v>
      </c>
      <c r="G103" s="191">
        <v>93.425766666666661</v>
      </c>
      <c r="H103" s="181"/>
      <c r="I103" s="191"/>
      <c r="J103" s="193">
        <f t="shared" si="31"/>
        <v>3114.192222222222</v>
      </c>
      <c r="K103" s="278">
        <v>0.03</v>
      </c>
      <c r="L103" s="316">
        <v>93.425766666666661</v>
      </c>
      <c r="M103" s="278">
        <v>0.03</v>
      </c>
      <c r="N103" s="183">
        <v>93.425766666666661</v>
      </c>
      <c r="O103" s="395"/>
      <c r="P103" s="268">
        <f t="shared" si="24"/>
        <v>-0.03</v>
      </c>
      <c r="Q103" s="87">
        <f t="shared" si="25"/>
        <v>-93.425766666666661</v>
      </c>
      <c r="R103" s="258">
        <f t="shared" si="26"/>
        <v>0</v>
      </c>
      <c r="S103" s="398"/>
      <c r="T103" s="206"/>
    </row>
    <row r="104" spans="1:20" s="60" customFormat="1" ht="31.5">
      <c r="A104" s="184"/>
      <c r="B104" s="277" t="s">
        <v>271</v>
      </c>
      <c r="C104" s="65" t="s">
        <v>42</v>
      </c>
      <c r="D104" s="175" t="s">
        <v>77</v>
      </c>
      <c r="E104" s="193">
        <f t="shared" si="23"/>
        <v>139.67595</v>
      </c>
      <c r="F104" s="194">
        <v>1</v>
      </c>
      <c r="G104" s="191">
        <v>139.67595</v>
      </c>
      <c r="H104" s="194"/>
      <c r="I104" s="191"/>
      <c r="J104" s="193">
        <f t="shared" si="31"/>
        <v>139.67595</v>
      </c>
      <c r="K104" s="279">
        <v>1</v>
      </c>
      <c r="L104" s="316">
        <v>139.67595</v>
      </c>
      <c r="M104" s="279">
        <v>1</v>
      </c>
      <c r="N104" s="183">
        <v>139.67595</v>
      </c>
      <c r="O104" s="395"/>
      <c r="P104" s="268">
        <f t="shared" si="24"/>
        <v>-1</v>
      </c>
      <c r="Q104" s="87">
        <f t="shared" si="25"/>
        <v>-139.67595</v>
      </c>
      <c r="R104" s="258">
        <f t="shared" si="26"/>
        <v>0</v>
      </c>
      <c r="S104" s="398"/>
      <c r="T104" s="206"/>
    </row>
    <row r="105" spans="1:20" s="60" customFormat="1" ht="15.75">
      <c r="A105" s="184"/>
      <c r="B105" s="277" t="s">
        <v>272</v>
      </c>
      <c r="C105" s="65" t="s">
        <v>42</v>
      </c>
      <c r="D105" s="175" t="s">
        <v>77</v>
      </c>
      <c r="E105" s="193">
        <f t="shared" si="23"/>
        <v>148.00708333333333</v>
      </c>
      <c r="F105" s="194">
        <v>1</v>
      </c>
      <c r="G105" s="191">
        <v>148.00708333333333</v>
      </c>
      <c r="H105" s="194"/>
      <c r="I105" s="191"/>
      <c r="J105" s="193">
        <f t="shared" si="31"/>
        <v>148.00708333333333</v>
      </c>
      <c r="K105" s="279">
        <v>1</v>
      </c>
      <c r="L105" s="316">
        <v>148.00708333333333</v>
      </c>
      <c r="M105" s="279">
        <v>1</v>
      </c>
      <c r="N105" s="183">
        <v>148.00708333333333</v>
      </c>
      <c r="O105" s="396"/>
      <c r="P105" s="268">
        <f t="shared" si="24"/>
        <v>-1</v>
      </c>
      <c r="Q105" s="87">
        <f t="shared" si="25"/>
        <v>-148.00708333333333</v>
      </c>
      <c r="R105" s="258">
        <f t="shared" si="26"/>
        <v>0</v>
      </c>
      <c r="S105" s="399"/>
      <c r="T105" s="206"/>
    </row>
    <row r="106" spans="1:20" s="287" customFormat="1" ht="15.75">
      <c r="A106" s="282" t="s">
        <v>158</v>
      </c>
      <c r="B106" s="292" t="s">
        <v>159</v>
      </c>
      <c r="C106" s="293" t="s">
        <v>108</v>
      </c>
      <c r="D106" s="283" t="s">
        <v>77</v>
      </c>
      <c r="E106" s="284">
        <f t="shared" si="23"/>
        <v>786.31376315789487</v>
      </c>
      <c r="F106" s="294">
        <f>F107</f>
        <v>2.2799999999999998</v>
      </c>
      <c r="G106" s="139">
        <f>G107</f>
        <v>1792.79538</v>
      </c>
      <c r="H106" s="295"/>
      <c r="I106" s="88"/>
      <c r="J106" s="284">
        <f t="shared" si="31"/>
        <v>786.31376315789487</v>
      </c>
      <c r="K106" s="285">
        <f>K107</f>
        <v>2.2799999999999998</v>
      </c>
      <c r="L106" s="192">
        <f>L107</f>
        <v>1792.79538</v>
      </c>
      <c r="M106" s="285">
        <f>M107</f>
        <v>2.2799999999999998</v>
      </c>
      <c r="N106" s="317">
        <f>N107</f>
        <v>1792.79538</v>
      </c>
      <c r="O106" s="394" t="s">
        <v>303</v>
      </c>
      <c r="P106" s="268">
        <f t="shared" si="24"/>
        <v>-2.2799999999999998</v>
      </c>
      <c r="Q106" s="87">
        <f t="shared" si="25"/>
        <v>-1792.79538</v>
      </c>
      <c r="R106" s="258">
        <f t="shared" si="26"/>
        <v>0</v>
      </c>
      <c r="S106" s="397" t="s">
        <v>228</v>
      </c>
      <c r="T106" s="208"/>
    </row>
    <row r="107" spans="1:20" s="60" customFormat="1" ht="15.75">
      <c r="A107" s="65"/>
      <c r="B107" s="277" t="s">
        <v>247</v>
      </c>
      <c r="C107" s="65" t="s">
        <v>41</v>
      </c>
      <c r="D107" s="175" t="s">
        <v>77</v>
      </c>
      <c r="E107" s="193">
        <f t="shared" si="23"/>
        <v>786.31376315789487</v>
      </c>
      <c r="F107" s="307">
        <v>2.2799999999999998</v>
      </c>
      <c r="G107" s="310">
        <v>1792.79538</v>
      </c>
      <c r="H107" s="156"/>
      <c r="I107" s="87"/>
      <c r="J107" s="193">
        <f t="shared" si="31"/>
        <v>786.31376315789487</v>
      </c>
      <c r="K107" s="335">
        <v>2.2799999999999998</v>
      </c>
      <c r="L107" s="276">
        <v>1792.79538</v>
      </c>
      <c r="M107" s="335">
        <v>2.2799999999999998</v>
      </c>
      <c r="N107" s="319">
        <v>1792.79538</v>
      </c>
      <c r="O107" s="396"/>
      <c r="P107" s="268">
        <f t="shared" si="24"/>
        <v>-2.2799999999999998</v>
      </c>
      <c r="Q107" s="87">
        <f t="shared" si="25"/>
        <v>-1792.79538</v>
      </c>
      <c r="R107" s="258">
        <f t="shared" si="26"/>
        <v>0</v>
      </c>
      <c r="S107" s="399"/>
      <c r="T107" s="208"/>
    </row>
    <row r="108" spans="1:20" s="287" customFormat="1" ht="42.75" customHeight="1">
      <c r="A108" s="282" t="s">
        <v>160</v>
      </c>
      <c r="B108" s="292" t="s">
        <v>161</v>
      </c>
      <c r="C108" s="293" t="s">
        <v>108</v>
      </c>
      <c r="D108" s="283" t="s">
        <v>77</v>
      </c>
      <c r="E108" s="284">
        <f t="shared" si="23"/>
        <v>575.4517207977209</v>
      </c>
      <c r="F108" s="294">
        <f>SUM(F109:F110)</f>
        <v>2.9249999999999998</v>
      </c>
      <c r="G108" s="139">
        <f>SUM(G109:G111)</f>
        <v>1683.1962833333337</v>
      </c>
      <c r="H108" s="295"/>
      <c r="I108" s="88"/>
      <c r="J108" s="284">
        <f t="shared" si="31"/>
        <v>575.4517207977209</v>
      </c>
      <c r="K108" s="294">
        <v>2.9249999999999998</v>
      </c>
      <c r="L108" s="139">
        <v>1683.1962833333337</v>
      </c>
      <c r="M108" s="294">
        <v>2.9249999999999998</v>
      </c>
      <c r="N108" s="321">
        <v>1683.1962833333337</v>
      </c>
      <c r="O108" s="394" t="s">
        <v>288</v>
      </c>
      <c r="P108" s="266">
        <f t="shared" si="24"/>
        <v>-2.9249999999999998</v>
      </c>
      <c r="Q108" s="88">
        <f t="shared" si="25"/>
        <v>-1683.1962833333337</v>
      </c>
      <c r="R108" s="257">
        <f t="shared" si="26"/>
        <v>0</v>
      </c>
      <c r="S108" s="397" t="s">
        <v>229</v>
      </c>
      <c r="T108" s="208"/>
    </row>
    <row r="109" spans="1:20" s="60" customFormat="1" ht="15.75">
      <c r="A109" s="65"/>
      <c r="B109" s="277" t="s">
        <v>247</v>
      </c>
      <c r="C109" s="65" t="s">
        <v>41</v>
      </c>
      <c r="D109" s="175" t="s">
        <v>77</v>
      </c>
      <c r="E109" s="193">
        <f t="shared" si="23"/>
        <v>506.93100742009142</v>
      </c>
      <c r="F109" s="181">
        <v>2.92</v>
      </c>
      <c r="G109" s="191">
        <v>1480.2385416666668</v>
      </c>
      <c r="H109" s="181"/>
      <c r="I109" s="191"/>
      <c r="J109" s="193">
        <f t="shared" si="31"/>
        <v>506.93100742009142</v>
      </c>
      <c r="K109" s="307">
        <v>2.92</v>
      </c>
      <c r="L109" s="315">
        <v>1480.2385416666668</v>
      </c>
      <c r="M109" s="307">
        <v>2.92</v>
      </c>
      <c r="N109" s="310">
        <v>1480.2385416666668</v>
      </c>
      <c r="O109" s="395"/>
      <c r="P109" s="268">
        <f t="shared" si="24"/>
        <v>-2.92</v>
      </c>
      <c r="Q109" s="87">
        <f t="shared" si="25"/>
        <v>-1480.2385416666668</v>
      </c>
      <c r="R109" s="258">
        <f t="shared" si="26"/>
        <v>0</v>
      </c>
      <c r="S109" s="398"/>
      <c r="T109" s="208"/>
    </row>
    <row r="110" spans="1:20" s="60" customFormat="1" ht="15.75">
      <c r="A110" s="65"/>
      <c r="B110" s="277" t="s">
        <v>248</v>
      </c>
      <c r="C110" s="65" t="s">
        <v>41</v>
      </c>
      <c r="D110" s="175" t="s">
        <v>77</v>
      </c>
      <c r="E110" s="193">
        <f t="shared" si="23"/>
        <v>10680.908333333333</v>
      </c>
      <c r="F110" s="181">
        <v>5.0000000000000001E-3</v>
      </c>
      <c r="G110" s="191">
        <v>53.404541666666667</v>
      </c>
      <c r="H110" s="181"/>
      <c r="I110" s="191"/>
      <c r="J110" s="193">
        <f t="shared" si="31"/>
        <v>10680.908333333333</v>
      </c>
      <c r="K110" s="307">
        <v>5.0000000000000001E-3</v>
      </c>
      <c r="L110" s="315">
        <v>53.404541666666667</v>
      </c>
      <c r="M110" s="307">
        <v>5.0000000000000001E-3</v>
      </c>
      <c r="N110" s="310">
        <v>53.404541666666667</v>
      </c>
      <c r="O110" s="395"/>
      <c r="P110" s="268">
        <f t="shared" si="24"/>
        <v>-5.0000000000000001E-3</v>
      </c>
      <c r="Q110" s="87">
        <f t="shared" si="25"/>
        <v>-53.404541666666667</v>
      </c>
      <c r="R110" s="258">
        <f t="shared" si="26"/>
        <v>0</v>
      </c>
      <c r="S110" s="398"/>
      <c r="T110" s="208"/>
    </row>
    <row r="111" spans="1:20" s="60" customFormat="1" ht="31.5">
      <c r="A111" s="65"/>
      <c r="B111" s="277" t="s">
        <v>273</v>
      </c>
      <c r="C111" s="65" t="s">
        <v>42</v>
      </c>
      <c r="D111" s="175" t="s">
        <v>77</v>
      </c>
      <c r="E111" s="193">
        <f t="shared" si="23"/>
        <v>149.5532</v>
      </c>
      <c r="F111" s="194">
        <v>1</v>
      </c>
      <c r="G111" s="191">
        <v>149.5532</v>
      </c>
      <c r="H111" s="194"/>
      <c r="I111" s="191"/>
      <c r="J111" s="193">
        <f t="shared" si="31"/>
        <v>149.5532</v>
      </c>
      <c r="K111" s="310" t="s">
        <v>283</v>
      </c>
      <c r="L111" s="315">
        <v>149.5532</v>
      </c>
      <c r="M111" s="310" t="s">
        <v>283</v>
      </c>
      <c r="N111" s="310">
        <v>149.5532</v>
      </c>
      <c r="O111" s="396"/>
      <c r="P111" s="268">
        <f t="shared" si="24"/>
        <v>-1</v>
      </c>
      <c r="Q111" s="87">
        <f t="shared" si="25"/>
        <v>-149.5532</v>
      </c>
      <c r="R111" s="258">
        <f t="shared" si="26"/>
        <v>0</v>
      </c>
      <c r="S111" s="399"/>
      <c r="T111" s="208"/>
    </row>
    <row r="112" spans="1:20" s="287" customFormat="1" ht="47.25">
      <c r="A112" s="282" t="s">
        <v>162</v>
      </c>
      <c r="B112" s="288" t="s">
        <v>163</v>
      </c>
      <c r="C112" s="296" t="s">
        <v>108</v>
      </c>
      <c r="D112" s="283" t="s">
        <v>77</v>
      </c>
      <c r="E112" s="284">
        <f t="shared" si="23"/>
        <v>811.69254604051559</v>
      </c>
      <c r="F112" s="297">
        <f>SUM(F113:F114)</f>
        <v>1.81</v>
      </c>
      <c r="G112" s="139">
        <f>SUM(G113:G116)</f>
        <v>1469.1635083333333</v>
      </c>
      <c r="H112" s="295"/>
      <c r="I112" s="88"/>
      <c r="J112" s="284">
        <f t="shared" si="31"/>
        <v>811.69254604051559</v>
      </c>
      <c r="K112" s="297">
        <f>SUM(K113:K114)</f>
        <v>1.81</v>
      </c>
      <c r="L112" s="139">
        <f>SUM(L113:L116)</f>
        <v>1469.1635083333333</v>
      </c>
      <c r="M112" s="297">
        <f>SUM(M113:M114)</f>
        <v>1.81</v>
      </c>
      <c r="N112" s="321">
        <f>SUM(N113:N116)</f>
        <v>1469.1635083333333</v>
      </c>
      <c r="O112" s="394" t="s">
        <v>288</v>
      </c>
      <c r="P112" s="266">
        <f t="shared" si="3"/>
        <v>-1.81</v>
      </c>
      <c r="Q112" s="88">
        <f t="shared" si="7"/>
        <v>-1469.1635083333333</v>
      </c>
      <c r="R112" s="257">
        <f t="shared" si="4"/>
        <v>0</v>
      </c>
      <c r="S112" s="397" t="s">
        <v>229</v>
      </c>
      <c r="T112" s="208"/>
    </row>
    <row r="113" spans="1:20" s="60" customFormat="1" ht="15.75">
      <c r="A113" s="65"/>
      <c r="B113" s="277" t="s">
        <v>247</v>
      </c>
      <c r="C113" s="65" t="s">
        <v>41</v>
      </c>
      <c r="D113" s="175" t="s">
        <v>77</v>
      </c>
      <c r="E113" s="193">
        <f t="shared" si="23"/>
        <v>571.04299348230916</v>
      </c>
      <c r="F113" s="181">
        <v>1.79</v>
      </c>
      <c r="G113" s="191">
        <v>1022.1669583333334</v>
      </c>
      <c r="H113" s="156"/>
      <c r="I113" s="87"/>
      <c r="J113" s="193">
        <f t="shared" si="31"/>
        <v>571.04299348230916</v>
      </c>
      <c r="K113" s="307">
        <v>1.79</v>
      </c>
      <c r="L113" s="315">
        <v>1022.1669583333334</v>
      </c>
      <c r="M113" s="307">
        <v>1.79</v>
      </c>
      <c r="N113" s="310">
        <v>1022.1669583333334</v>
      </c>
      <c r="O113" s="395"/>
      <c r="P113" s="268">
        <f t="shared" si="3"/>
        <v>-1.79</v>
      </c>
      <c r="Q113" s="87">
        <f t="shared" si="7"/>
        <v>-1022.1669583333334</v>
      </c>
      <c r="R113" s="258">
        <f t="shared" si="4"/>
        <v>0</v>
      </c>
      <c r="S113" s="398"/>
      <c r="T113" s="208"/>
    </row>
    <row r="114" spans="1:20" s="60" customFormat="1" ht="15.75">
      <c r="A114" s="65"/>
      <c r="B114" s="277" t="s">
        <v>248</v>
      </c>
      <c r="C114" s="65" t="s">
        <v>41</v>
      </c>
      <c r="D114" s="175" t="s">
        <v>77</v>
      </c>
      <c r="E114" s="193">
        <f t="shared" si="23"/>
        <v>7931.9216666666662</v>
      </c>
      <c r="F114" s="181">
        <v>0.02</v>
      </c>
      <c r="G114" s="191">
        <v>158.63843333333332</v>
      </c>
      <c r="H114" s="156"/>
      <c r="I114" s="87"/>
      <c r="J114" s="193">
        <f t="shared" si="31"/>
        <v>7931.9216666666662</v>
      </c>
      <c r="K114" s="307">
        <v>0.02</v>
      </c>
      <c r="L114" s="315">
        <v>158.63843333333332</v>
      </c>
      <c r="M114" s="307">
        <v>0.02</v>
      </c>
      <c r="N114" s="310">
        <v>158.63843333333332</v>
      </c>
      <c r="O114" s="395"/>
      <c r="P114" s="268">
        <f t="shared" ref="P114:P116" si="32">H114-K114</f>
        <v>-0.02</v>
      </c>
      <c r="Q114" s="87">
        <f t="shared" si="7"/>
        <v>-158.63843333333332</v>
      </c>
      <c r="R114" s="258">
        <f t="shared" si="4"/>
        <v>0</v>
      </c>
      <c r="S114" s="398"/>
      <c r="T114" s="208"/>
    </row>
    <row r="115" spans="1:20" s="60" customFormat="1" ht="15.75">
      <c r="A115" s="65"/>
      <c r="B115" s="277" t="s">
        <v>274</v>
      </c>
      <c r="C115" s="65" t="s">
        <v>42</v>
      </c>
      <c r="D115" s="175" t="s">
        <v>77</v>
      </c>
      <c r="E115" s="193">
        <f t="shared" si="23"/>
        <v>140.48105833333335</v>
      </c>
      <c r="F115" s="194">
        <v>1</v>
      </c>
      <c r="G115" s="191">
        <v>140.48105833333335</v>
      </c>
      <c r="H115" s="156"/>
      <c r="I115" s="87"/>
      <c r="J115" s="193">
        <f t="shared" si="31"/>
        <v>140.48105833333335</v>
      </c>
      <c r="K115" s="310" t="s">
        <v>283</v>
      </c>
      <c r="L115" s="315">
        <v>140.48105833333335</v>
      </c>
      <c r="M115" s="310" t="s">
        <v>283</v>
      </c>
      <c r="N115" s="310">
        <v>140.48105833333335</v>
      </c>
      <c r="O115" s="395"/>
      <c r="P115" s="268">
        <f t="shared" si="32"/>
        <v>-1</v>
      </c>
      <c r="Q115" s="87">
        <f t="shared" si="7"/>
        <v>-140.48105833333335</v>
      </c>
      <c r="R115" s="258">
        <f t="shared" si="4"/>
        <v>0</v>
      </c>
      <c r="S115" s="398"/>
      <c r="T115" s="208"/>
    </row>
    <row r="116" spans="1:20" s="60" customFormat="1" ht="31.5">
      <c r="A116" s="65"/>
      <c r="B116" s="277" t="s">
        <v>275</v>
      </c>
      <c r="C116" s="65" t="s">
        <v>42</v>
      </c>
      <c r="D116" s="175" t="s">
        <v>77</v>
      </c>
      <c r="E116" s="193">
        <f t="shared" si="23"/>
        <v>147.87705833333334</v>
      </c>
      <c r="F116" s="194">
        <v>1</v>
      </c>
      <c r="G116" s="191">
        <v>147.87705833333334</v>
      </c>
      <c r="H116" s="156"/>
      <c r="I116" s="87"/>
      <c r="J116" s="193">
        <f t="shared" si="31"/>
        <v>147.87705833333334</v>
      </c>
      <c r="K116" s="309">
        <v>1</v>
      </c>
      <c r="L116" s="315">
        <v>147.87705833333334</v>
      </c>
      <c r="M116" s="309">
        <v>1</v>
      </c>
      <c r="N116" s="310">
        <v>147.87705833333334</v>
      </c>
      <c r="O116" s="396"/>
      <c r="P116" s="268">
        <f t="shared" si="32"/>
        <v>-1</v>
      </c>
      <c r="Q116" s="87">
        <f t="shared" si="7"/>
        <v>-147.87705833333334</v>
      </c>
      <c r="R116" s="258">
        <f t="shared" si="4"/>
        <v>0</v>
      </c>
      <c r="S116" s="399"/>
      <c r="T116" s="208"/>
    </row>
    <row r="117" spans="1:20" s="60" customFormat="1" ht="42.75">
      <c r="A117" s="218" t="s">
        <v>164</v>
      </c>
      <c r="B117" s="189" t="s">
        <v>73</v>
      </c>
      <c r="C117" s="190" t="s">
        <v>42</v>
      </c>
      <c r="D117" s="188" t="s">
        <v>77</v>
      </c>
      <c r="E117" s="219">
        <f>G117/F117</f>
        <v>0.46690574610244989</v>
      </c>
      <c r="F117" s="220">
        <v>1796</v>
      </c>
      <c r="G117" s="221">
        <v>838.56272000000001</v>
      </c>
      <c r="H117" s="222">
        <v>1257</v>
      </c>
      <c r="I117" s="158">
        <f>H117*E117</f>
        <v>586.90052285077957</v>
      </c>
      <c r="J117" s="158">
        <f>L117/K117</f>
        <v>0.46616289532293981</v>
      </c>
      <c r="K117" s="222">
        <v>1796</v>
      </c>
      <c r="L117" s="158">
        <v>837.2285599999999</v>
      </c>
      <c r="M117" s="222">
        <v>1238</v>
      </c>
      <c r="N117" s="158">
        <v>524.18727999999999</v>
      </c>
      <c r="O117" s="185" t="s">
        <v>246</v>
      </c>
      <c r="P117" s="265">
        <f>H117-K117</f>
        <v>-539</v>
      </c>
      <c r="Q117" s="88">
        <f>I117-L117</f>
        <v>-250.32803714922034</v>
      </c>
      <c r="R117" s="257">
        <f t="shared" si="4"/>
        <v>-1.5910080047442511E-3</v>
      </c>
      <c r="S117" s="270" t="s">
        <v>244</v>
      </c>
      <c r="T117" s="186"/>
    </row>
    <row r="118" spans="1:20" s="60" customFormat="1" ht="42.75">
      <c r="A118" s="223" t="s">
        <v>165</v>
      </c>
      <c r="B118" s="189" t="s">
        <v>74</v>
      </c>
      <c r="C118" s="190" t="s">
        <v>42</v>
      </c>
      <c r="D118" s="188" t="s">
        <v>77</v>
      </c>
      <c r="E118" s="219">
        <f>G118/F118</f>
        <v>0.87121000000000004</v>
      </c>
      <c r="F118" s="225">
        <v>792</v>
      </c>
      <c r="G118" s="224">
        <v>689.99832000000004</v>
      </c>
      <c r="H118" s="226">
        <v>554</v>
      </c>
      <c r="I118" s="158">
        <f>H118*E118</f>
        <v>482.65034000000003</v>
      </c>
      <c r="J118" s="158">
        <f>L118/K118</f>
        <v>0.86981479166666653</v>
      </c>
      <c r="K118" s="222">
        <v>792</v>
      </c>
      <c r="L118" s="158">
        <v>688.89331499999992</v>
      </c>
      <c r="M118" s="222">
        <v>533</v>
      </c>
      <c r="N118" s="158">
        <v>411.74169000000001</v>
      </c>
      <c r="O118" s="185" t="s">
        <v>246</v>
      </c>
      <c r="P118" s="265">
        <f>H118-K118</f>
        <v>-238</v>
      </c>
      <c r="Q118" s="88">
        <f t="shared" si="7"/>
        <v>-206.24297499999989</v>
      </c>
      <c r="R118" s="257">
        <f t="shared" si="4"/>
        <v>-1.6014604209473129E-3</v>
      </c>
      <c r="S118" s="270" t="s">
        <v>244</v>
      </c>
      <c r="T118" s="186"/>
    </row>
    <row r="119" spans="1:20" s="60" customFormat="1" ht="15.75">
      <c r="A119" s="223" t="s">
        <v>166</v>
      </c>
      <c r="B119" s="189" t="s">
        <v>167</v>
      </c>
      <c r="C119" s="190" t="s">
        <v>42</v>
      </c>
      <c r="D119" s="188" t="s">
        <v>77</v>
      </c>
      <c r="E119" s="224">
        <f>G119/F119</f>
        <v>3469.8380000000002</v>
      </c>
      <c r="F119" s="226">
        <f>F121</f>
        <v>1</v>
      </c>
      <c r="G119" s="227">
        <f>G121</f>
        <v>3469.8380000000002</v>
      </c>
      <c r="H119" s="226">
        <f>H121</f>
        <v>1</v>
      </c>
      <c r="I119" s="227">
        <f>I121</f>
        <v>3469.8380000000002</v>
      </c>
      <c r="J119" s="227">
        <f t="shared" ref="J119:K119" si="33">J121</f>
        <v>3469.8379999999997</v>
      </c>
      <c r="K119" s="226">
        <f t="shared" si="33"/>
        <v>1</v>
      </c>
      <c r="L119" s="158">
        <f>L121</f>
        <v>3469.8379999999997</v>
      </c>
      <c r="M119" s="226">
        <f t="shared" ref="M119:N119" si="34">M121</f>
        <v>1</v>
      </c>
      <c r="N119" s="227">
        <f t="shared" si="34"/>
        <v>3469.8379999999997</v>
      </c>
      <c r="O119" s="185" t="s">
        <v>292</v>
      </c>
      <c r="P119" s="265">
        <f t="shared" ref="P119:P136" si="35">H119-K119</f>
        <v>0</v>
      </c>
      <c r="Q119" s="88">
        <f t="shared" si="7"/>
        <v>0</v>
      </c>
      <c r="R119" s="257">
        <f t="shared" si="4"/>
        <v>-1.3105722828744861E-16</v>
      </c>
      <c r="S119" s="249"/>
      <c r="T119" s="186"/>
    </row>
    <row r="120" spans="1:20" s="60" customFormat="1" ht="15.75">
      <c r="A120" s="184"/>
      <c r="B120" s="195" t="s">
        <v>97</v>
      </c>
      <c r="C120" s="229"/>
      <c r="D120" s="175"/>
      <c r="E120" s="196"/>
      <c r="F120" s="197"/>
      <c r="G120" s="196"/>
      <c r="H120" s="133"/>
      <c r="I120" s="91"/>
      <c r="J120" s="87"/>
      <c r="K120" s="133"/>
      <c r="L120" s="87"/>
      <c r="M120" s="133"/>
      <c r="N120" s="91"/>
      <c r="O120" s="132"/>
      <c r="P120" s="265"/>
      <c r="Q120" s="88"/>
      <c r="R120" s="257"/>
      <c r="S120" s="238"/>
      <c r="T120" s="206"/>
    </row>
    <row r="121" spans="1:20" s="60" customFormat="1" ht="42.75">
      <c r="A121" s="184" t="s">
        <v>101</v>
      </c>
      <c r="B121" s="214" t="s">
        <v>168</v>
      </c>
      <c r="C121" s="229" t="s">
        <v>90</v>
      </c>
      <c r="D121" s="175" t="s">
        <v>77</v>
      </c>
      <c r="E121" s="193">
        <f>G121/F121</f>
        <v>3469.8380000000002</v>
      </c>
      <c r="F121" s="194">
        <v>1</v>
      </c>
      <c r="G121" s="191">
        <v>3469.8380000000002</v>
      </c>
      <c r="H121" s="194">
        <v>1</v>
      </c>
      <c r="I121" s="191">
        <v>3469.8380000000002</v>
      </c>
      <c r="J121" s="87">
        <f>L121/K121</f>
        <v>3469.8379999999997</v>
      </c>
      <c r="K121" s="309">
        <v>1</v>
      </c>
      <c r="L121" s="191">
        <v>3469.8379999999997</v>
      </c>
      <c r="M121" s="309">
        <v>1</v>
      </c>
      <c r="N121" s="318">
        <v>3469.8379999999997</v>
      </c>
      <c r="O121" s="132" t="s">
        <v>289</v>
      </c>
      <c r="P121" s="90">
        <f t="shared" si="35"/>
        <v>0</v>
      </c>
      <c r="Q121" s="87">
        <f t="shared" si="7"/>
        <v>0</v>
      </c>
      <c r="R121" s="258">
        <f t="shared" si="4"/>
        <v>-1.3105722828744861E-16</v>
      </c>
      <c r="S121" s="270" t="s">
        <v>226</v>
      </c>
      <c r="T121" s="206"/>
    </row>
    <row r="122" spans="1:20" s="60" customFormat="1" ht="31.5">
      <c r="A122" s="223" t="s">
        <v>169</v>
      </c>
      <c r="B122" s="189" t="s">
        <v>78</v>
      </c>
      <c r="C122" s="190" t="s">
        <v>41</v>
      </c>
      <c r="D122" s="188" t="s">
        <v>77</v>
      </c>
      <c r="E122" s="230">
        <f>G122/F122</f>
        <v>1230.7969707897582</v>
      </c>
      <c r="F122" s="227">
        <f>SUM(F123:F130)</f>
        <v>2.7730000000000001</v>
      </c>
      <c r="G122" s="227">
        <f>SUM(G123:G130)</f>
        <v>3413</v>
      </c>
      <c r="H122" s="239">
        <f>SUM(H123:H130)</f>
        <v>1.8919999999999999</v>
      </c>
      <c r="I122" s="227">
        <f>SUM(I123:I130)</f>
        <v>2291.5</v>
      </c>
      <c r="J122" s="158">
        <f>L122/K122</f>
        <v>1230.7969707897582</v>
      </c>
      <c r="K122" s="239">
        <f>SUM(K123:K130)</f>
        <v>2.7730000000000001</v>
      </c>
      <c r="L122" s="158">
        <f>SUM(L123:L130)</f>
        <v>3413</v>
      </c>
      <c r="M122" s="239">
        <f t="shared" ref="M122:N122" si="36">SUM(M123:M130)</f>
        <v>2.7730000000000001</v>
      </c>
      <c r="N122" s="227">
        <f t="shared" si="36"/>
        <v>3413</v>
      </c>
      <c r="O122" s="185" t="s">
        <v>290</v>
      </c>
      <c r="P122" s="265">
        <f>H122-K122</f>
        <v>-0.88100000000000023</v>
      </c>
      <c r="Q122" s="88">
        <f t="shared" si="7"/>
        <v>-1121.5</v>
      </c>
      <c r="R122" s="257">
        <f t="shared" si="4"/>
        <v>0</v>
      </c>
      <c r="S122" s="209"/>
      <c r="T122" s="62"/>
    </row>
    <row r="123" spans="1:20" s="60" customFormat="1" ht="15.75">
      <c r="A123" s="184"/>
      <c r="B123" s="195" t="s">
        <v>92</v>
      </c>
      <c r="C123" s="229"/>
      <c r="D123" s="175"/>
      <c r="E123" s="193"/>
      <c r="F123" s="194"/>
      <c r="G123" s="192"/>
      <c r="H123" s="133"/>
      <c r="I123" s="91"/>
      <c r="J123" s="87"/>
      <c r="K123" s="133"/>
      <c r="L123" s="87"/>
      <c r="M123" s="133"/>
      <c r="N123" s="91"/>
      <c r="O123" s="132"/>
      <c r="P123" s="265"/>
      <c r="Q123" s="88"/>
      <c r="R123" s="257"/>
      <c r="S123" s="270"/>
      <c r="T123" s="206"/>
    </row>
    <row r="124" spans="1:20" s="60" customFormat="1" ht="47.25">
      <c r="A124" s="184" t="s">
        <v>100</v>
      </c>
      <c r="B124" s="214" t="s">
        <v>170</v>
      </c>
      <c r="C124" s="229" t="s">
        <v>108</v>
      </c>
      <c r="D124" s="175" t="s">
        <v>77</v>
      </c>
      <c r="E124" s="193">
        <f>G124/F124</f>
        <v>1272.9852440408627</v>
      </c>
      <c r="F124" s="181">
        <v>0.88100000000000001</v>
      </c>
      <c r="G124" s="191">
        <v>1121.5</v>
      </c>
      <c r="H124" s="133"/>
      <c r="I124" s="91"/>
      <c r="J124" s="193">
        <f>L124/K124</f>
        <v>1272.9852440408627</v>
      </c>
      <c r="K124" s="307">
        <v>0.88100000000000001</v>
      </c>
      <c r="L124" s="191">
        <v>1121.5</v>
      </c>
      <c r="M124" s="307">
        <v>0.88100000000000001</v>
      </c>
      <c r="N124" s="318">
        <v>1121.5</v>
      </c>
      <c r="O124" s="132" t="s">
        <v>288</v>
      </c>
      <c r="P124" s="268">
        <f t="shared" si="35"/>
        <v>-0.88100000000000001</v>
      </c>
      <c r="Q124" s="87">
        <f t="shared" si="7"/>
        <v>-1121.5</v>
      </c>
      <c r="R124" s="258">
        <f t="shared" si="4"/>
        <v>0</v>
      </c>
      <c r="S124" s="270" t="s">
        <v>230</v>
      </c>
      <c r="T124" s="206"/>
    </row>
    <row r="125" spans="1:20" s="60" customFormat="1" ht="15.75">
      <c r="A125" s="184"/>
      <c r="B125" s="195" t="s">
        <v>93</v>
      </c>
      <c r="C125" s="229"/>
      <c r="D125" s="175"/>
      <c r="E125" s="193"/>
      <c r="F125" s="194"/>
      <c r="G125" s="196"/>
      <c r="H125" s="133"/>
      <c r="I125" s="91"/>
      <c r="J125" s="193"/>
      <c r="K125" s="307"/>
      <c r="L125" s="191"/>
      <c r="M125" s="307"/>
      <c r="N125" s="318"/>
      <c r="O125" s="326"/>
      <c r="P125" s="90"/>
      <c r="Q125" s="87"/>
      <c r="R125" s="258"/>
      <c r="S125" s="270"/>
      <c r="T125" s="206"/>
    </row>
    <row r="126" spans="1:20" s="60" customFormat="1" ht="31.5">
      <c r="A126" s="184" t="s">
        <v>171</v>
      </c>
      <c r="B126" s="214" t="s">
        <v>172</v>
      </c>
      <c r="C126" s="229" t="s">
        <v>108</v>
      </c>
      <c r="D126" s="175" t="s">
        <v>77</v>
      </c>
      <c r="E126" s="193">
        <f t="shared" ref="E126:E130" si="37">G126/F126</f>
        <v>1778.9473684210527</v>
      </c>
      <c r="F126" s="181">
        <v>0.28499999999999998</v>
      </c>
      <c r="G126" s="191">
        <v>507</v>
      </c>
      <c r="H126" s="181">
        <v>0.28499999999999998</v>
      </c>
      <c r="I126" s="191">
        <v>507</v>
      </c>
      <c r="J126" s="193">
        <f t="shared" ref="J126:J130" si="38">L126/K126</f>
        <v>1778.9473684210527</v>
      </c>
      <c r="K126" s="307">
        <v>0.28499999999999998</v>
      </c>
      <c r="L126" s="191">
        <v>507</v>
      </c>
      <c r="M126" s="307">
        <v>0.28499999999999998</v>
      </c>
      <c r="N126" s="318">
        <v>507</v>
      </c>
      <c r="O126" s="132" t="s">
        <v>287</v>
      </c>
      <c r="P126" s="90">
        <f t="shared" si="35"/>
        <v>0</v>
      </c>
      <c r="Q126" s="87">
        <f t="shared" si="7"/>
        <v>0</v>
      </c>
      <c r="R126" s="258">
        <f t="shared" si="4"/>
        <v>0</v>
      </c>
      <c r="S126" s="270" t="s">
        <v>230</v>
      </c>
      <c r="T126" s="206"/>
    </row>
    <row r="127" spans="1:20" s="60" customFormat="1" ht="15.75">
      <c r="A127" s="184"/>
      <c r="B127" s="195" t="s">
        <v>94</v>
      </c>
      <c r="C127" s="229"/>
      <c r="D127" s="175"/>
      <c r="E127" s="193"/>
      <c r="F127" s="181"/>
      <c r="G127" s="191"/>
      <c r="H127" s="181"/>
      <c r="I127" s="191"/>
      <c r="J127" s="193"/>
      <c r="K127" s="307"/>
      <c r="L127" s="191"/>
      <c r="M127" s="307"/>
      <c r="N127" s="318"/>
      <c r="O127" s="326"/>
      <c r="P127" s="90"/>
      <c r="Q127" s="87"/>
      <c r="R127" s="258"/>
      <c r="S127" s="270"/>
      <c r="T127" s="206"/>
    </row>
    <row r="128" spans="1:20" s="60" customFormat="1" ht="31.5">
      <c r="A128" s="65" t="s">
        <v>173</v>
      </c>
      <c r="B128" s="214" t="s">
        <v>174</v>
      </c>
      <c r="C128" s="216" t="s">
        <v>108</v>
      </c>
      <c r="D128" s="175" t="s">
        <v>77</v>
      </c>
      <c r="E128" s="193">
        <f t="shared" si="37"/>
        <v>833.59375</v>
      </c>
      <c r="F128" s="181">
        <v>0.64</v>
      </c>
      <c r="G128" s="191">
        <v>533.5</v>
      </c>
      <c r="H128" s="181">
        <v>0.64</v>
      </c>
      <c r="I128" s="191">
        <v>533.5</v>
      </c>
      <c r="J128" s="193">
        <f t="shared" si="38"/>
        <v>833.59375000000011</v>
      </c>
      <c r="K128" s="307">
        <v>0.64</v>
      </c>
      <c r="L128" s="191">
        <v>533.50000000000011</v>
      </c>
      <c r="M128" s="307">
        <v>0.64</v>
      </c>
      <c r="N128" s="318">
        <v>533.50000000000011</v>
      </c>
      <c r="O128" s="132" t="s">
        <v>288</v>
      </c>
      <c r="P128" s="90">
        <f t="shared" si="35"/>
        <v>0</v>
      </c>
      <c r="Q128" s="87">
        <f t="shared" si="7"/>
        <v>0</v>
      </c>
      <c r="R128" s="258">
        <f t="shared" si="4"/>
        <v>1.3638158602030788E-16</v>
      </c>
      <c r="S128" s="270" t="s">
        <v>230</v>
      </c>
      <c r="T128" s="208"/>
    </row>
    <row r="129" spans="1:20" s="60" customFormat="1" ht="15.75">
      <c r="A129" s="65"/>
      <c r="B129" s="195" t="s">
        <v>175</v>
      </c>
      <c r="C129" s="216"/>
      <c r="D129" s="175"/>
      <c r="E129" s="193"/>
      <c r="F129" s="181"/>
      <c r="G129" s="191"/>
      <c r="H129" s="181"/>
      <c r="I129" s="191"/>
      <c r="J129" s="193"/>
      <c r="K129" s="307"/>
      <c r="L129" s="191"/>
      <c r="M129" s="307"/>
      <c r="N129" s="318"/>
      <c r="O129" s="326"/>
      <c r="P129" s="90"/>
      <c r="Q129" s="87"/>
      <c r="R129" s="258"/>
      <c r="S129" s="270"/>
      <c r="T129" s="206"/>
    </row>
    <row r="130" spans="1:20" s="60" customFormat="1" ht="31.5">
      <c r="A130" s="184" t="s">
        <v>176</v>
      </c>
      <c r="B130" s="214" t="s">
        <v>280</v>
      </c>
      <c r="C130" s="216" t="s">
        <v>108</v>
      </c>
      <c r="D130" s="175" t="s">
        <v>77</v>
      </c>
      <c r="E130" s="193">
        <f t="shared" si="37"/>
        <v>1293.6918304033093</v>
      </c>
      <c r="F130" s="181">
        <v>0.96699999999999997</v>
      </c>
      <c r="G130" s="191">
        <v>1251</v>
      </c>
      <c r="H130" s="181">
        <v>0.96699999999999997</v>
      </c>
      <c r="I130" s="191">
        <v>1251</v>
      </c>
      <c r="J130" s="193">
        <f t="shared" si="38"/>
        <v>1293.6918304033093</v>
      </c>
      <c r="K130" s="307">
        <v>0.96699999999999997</v>
      </c>
      <c r="L130" s="191">
        <v>1251</v>
      </c>
      <c r="M130" s="307">
        <v>0.96699999999999997</v>
      </c>
      <c r="N130" s="318">
        <v>1251</v>
      </c>
      <c r="O130" s="132" t="s">
        <v>245</v>
      </c>
      <c r="P130" s="90">
        <f t="shared" si="35"/>
        <v>0</v>
      </c>
      <c r="Q130" s="87">
        <f t="shared" si="7"/>
        <v>0</v>
      </c>
      <c r="R130" s="258">
        <f t="shared" si="4"/>
        <v>0</v>
      </c>
      <c r="S130" s="270" t="s">
        <v>230</v>
      </c>
      <c r="T130" s="206"/>
    </row>
    <row r="131" spans="1:20" s="60" customFormat="1" ht="31.5">
      <c r="A131" s="223" t="s">
        <v>177</v>
      </c>
      <c r="B131" s="189" t="s">
        <v>178</v>
      </c>
      <c r="C131" s="187" t="s">
        <v>42</v>
      </c>
      <c r="D131" s="188" t="s">
        <v>77</v>
      </c>
      <c r="E131" s="230">
        <v>600</v>
      </c>
      <c r="F131" s="231">
        <v>3</v>
      </c>
      <c r="G131" s="233">
        <f>SUM(G132:G134)</f>
        <v>1784.93561</v>
      </c>
      <c r="H131" s="267">
        <f t="shared" ref="H131:N131" si="39">SUM(H132:H134)</f>
        <v>3</v>
      </c>
      <c r="I131" s="233">
        <f t="shared" si="39"/>
        <v>1784.93561</v>
      </c>
      <c r="J131" s="233">
        <f>L131/K131</f>
        <v>595.08950000000004</v>
      </c>
      <c r="K131" s="267">
        <f t="shared" si="39"/>
        <v>2</v>
      </c>
      <c r="L131" s="233">
        <f t="shared" si="39"/>
        <v>1190.1790000000001</v>
      </c>
      <c r="M131" s="267">
        <f t="shared" si="39"/>
        <v>2</v>
      </c>
      <c r="N131" s="322">
        <f t="shared" si="39"/>
        <v>1190.1790000000001</v>
      </c>
      <c r="O131" s="185" t="s">
        <v>291</v>
      </c>
      <c r="P131" s="265">
        <f t="shared" si="35"/>
        <v>1</v>
      </c>
      <c r="Q131" s="88">
        <f t="shared" si="7"/>
        <v>594.75660999999991</v>
      </c>
      <c r="R131" s="257">
        <f t="shared" si="4"/>
        <v>-8.1841666666665931E-3</v>
      </c>
      <c r="S131" s="249"/>
      <c r="T131" s="186"/>
    </row>
    <row r="132" spans="1:20" s="60" customFormat="1" ht="42.75">
      <c r="A132" s="184" t="s">
        <v>179</v>
      </c>
      <c r="B132" s="214" t="s">
        <v>180</v>
      </c>
      <c r="C132" s="216" t="s">
        <v>42</v>
      </c>
      <c r="D132" s="175" t="s">
        <v>77</v>
      </c>
      <c r="E132" s="193">
        <f>G132/F132</f>
        <v>595</v>
      </c>
      <c r="F132" s="194">
        <v>1</v>
      </c>
      <c r="G132" s="198">
        <v>595</v>
      </c>
      <c r="H132" s="302">
        <v>1</v>
      </c>
      <c r="I132" s="198">
        <v>595</v>
      </c>
      <c r="J132" s="193">
        <f>L132/K132</f>
        <v>595</v>
      </c>
      <c r="K132" s="302">
        <v>1</v>
      </c>
      <c r="L132" s="198">
        <v>595</v>
      </c>
      <c r="M132" s="302">
        <v>1</v>
      </c>
      <c r="N132" s="323">
        <v>595</v>
      </c>
      <c r="O132" s="132" t="s">
        <v>288</v>
      </c>
      <c r="P132" s="90">
        <f t="shared" si="35"/>
        <v>0</v>
      </c>
      <c r="Q132" s="87">
        <f t="shared" si="7"/>
        <v>0</v>
      </c>
      <c r="R132" s="258">
        <f t="shared" si="4"/>
        <v>0</v>
      </c>
      <c r="S132" s="270" t="s">
        <v>276</v>
      </c>
      <c r="T132" s="206"/>
    </row>
    <row r="133" spans="1:20" s="60" customFormat="1" ht="31.5">
      <c r="A133" s="65" t="s">
        <v>181</v>
      </c>
      <c r="B133" s="214" t="s">
        <v>182</v>
      </c>
      <c r="C133" s="229" t="s">
        <v>42</v>
      </c>
      <c r="D133" s="175" t="s">
        <v>77</v>
      </c>
      <c r="E133" s="193">
        <f>G133/F133</f>
        <v>599.79999999999995</v>
      </c>
      <c r="F133" s="194">
        <v>1</v>
      </c>
      <c r="G133" s="198">
        <v>599.79999999999995</v>
      </c>
      <c r="H133" s="302">
        <v>1</v>
      </c>
      <c r="I133" s="198">
        <v>599.79999999999995</v>
      </c>
      <c r="J133" s="193">
        <f>L133/K133</f>
        <v>595.17899999999997</v>
      </c>
      <c r="K133" s="302">
        <v>1</v>
      </c>
      <c r="L133" s="198">
        <v>595.17899999999997</v>
      </c>
      <c r="M133" s="302">
        <v>1</v>
      </c>
      <c r="N133" s="323">
        <v>595.17899999999997</v>
      </c>
      <c r="O133" s="132" t="s">
        <v>288</v>
      </c>
      <c r="P133" s="90">
        <f t="shared" si="35"/>
        <v>0</v>
      </c>
      <c r="Q133" s="87">
        <f t="shared" si="7"/>
        <v>4.6209999999999809</v>
      </c>
      <c r="R133" s="258">
        <f t="shared" si="4"/>
        <v>-7.7042347449149404E-3</v>
      </c>
      <c r="S133" s="270" t="s">
        <v>277</v>
      </c>
      <c r="T133" s="208"/>
    </row>
    <row r="134" spans="1:20" s="60" customFormat="1" ht="28.5">
      <c r="A134" s="217" t="s">
        <v>183</v>
      </c>
      <c r="B134" s="214" t="s">
        <v>184</v>
      </c>
      <c r="C134" s="65" t="s">
        <v>42</v>
      </c>
      <c r="D134" s="193" t="s">
        <v>77</v>
      </c>
      <c r="E134" s="193">
        <f>G134/F134</f>
        <v>590.13561000000004</v>
      </c>
      <c r="F134" s="256">
        <v>1</v>
      </c>
      <c r="G134" s="198">
        <v>590.13561000000004</v>
      </c>
      <c r="H134" s="302">
        <v>1</v>
      </c>
      <c r="I134" s="198">
        <v>590.13561000000004</v>
      </c>
      <c r="J134" s="87"/>
      <c r="K134" s="134"/>
      <c r="L134" s="88"/>
      <c r="M134" s="93"/>
      <c r="N134" s="93"/>
      <c r="O134" s="185"/>
      <c r="P134" s="90">
        <f t="shared" si="35"/>
        <v>1</v>
      </c>
      <c r="Q134" s="87">
        <f t="shared" si="7"/>
        <v>590.13561000000004</v>
      </c>
      <c r="R134" s="258">
        <f t="shared" si="4"/>
        <v>-1</v>
      </c>
      <c r="S134" s="270" t="s">
        <v>278</v>
      </c>
      <c r="T134" s="208"/>
    </row>
    <row r="135" spans="1:20" s="60" customFormat="1" ht="47.25">
      <c r="A135" s="218" t="s">
        <v>185</v>
      </c>
      <c r="B135" s="189" t="s">
        <v>186</v>
      </c>
      <c r="C135" s="218" t="s">
        <v>42</v>
      </c>
      <c r="D135" s="334" t="s">
        <v>297</v>
      </c>
      <c r="E135" s="230">
        <f>G135/F135</f>
        <v>15234.3542</v>
      </c>
      <c r="F135" s="231">
        <v>1</v>
      </c>
      <c r="G135" s="228">
        <v>15234.3542</v>
      </c>
      <c r="H135" s="231"/>
      <c r="I135" s="228"/>
      <c r="J135" s="158"/>
      <c r="K135" s="226"/>
      <c r="L135" s="158">
        <v>8450.8333333333339</v>
      </c>
      <c r="M135" s="226"/>
      <c r="N135" s="227">
        <v>0</v>
      </c>
      <c r="O135" s="236"/>
      <c r="P135" s="265">
        <f t="shared" si="35"/>
        <v>0</v>
      </c>
      <c r="Q135" s="88">
        <f>I135-L135</f>
        <v>-8450.8333333333339</v>
      </c>
      <c r="R135" s="257">
        <f t="shared" si="4"/>
        <v>-1</v>
      </c>
      <c r="S135" s="270" t="s">
        <v>231</v>
      </c>
      <c r="T135" s="186"/>
    </row>
    <row r="136" spans="1:20" s="60" customFormat="1" ht="57">
      <c r="A136" s="218" t="s">
        <v>187</v>
      </c>
      <c r="B136" s="189" t="s">
        <v>188</v>
      </c>
      <c r="C136" s="218" t="s">
        <v>42</v>
      </c>
      <c r="D136" s="230" t="s">
        <v>77</v>
      </c>
      <c r="E136" s="230">
        <f>G136/F136</f>
        <v>1792.1932899999999</v>
      </c>
      <c r="F136" s="231">
        <v>1</v>
      </c>
      <c r="G136" s="228">
        <v>1792.1932899999999</v>
      </c>
      <c r="H136" s="231"/>
      <c r="I136" s="228"/>
      <c r="J136" s="158"/>
      <c r="K136" s="226"/>
      <c r="L136" s="158">
        <v>91.237889999999993</v>
      </c>
      <c r="M136" s="226"/>
      <c r="N136" s="227">
        <v>91.237889999999993</v>
      </c>
      <c r="O136" s="236"/>
      <c r="P136" s="265">
        <f t="shared" si="35"/>
        <v>0</v>
      </c>
      <c r="Q136" s="88">
        <f t="shared" si="7"/>
        <v>-91.237889999999993</v>
      </c>
      <c r="R136" s="257">
        <f t="shared" si="4"/>
        <v>-1</v>
      </c>
      <c r="S136" s="270" t="s">
        <v>232</v>
      </c>
      <c r="T136" s="186"/>
    </row>
    <row r="137" spans="1:20" s="129" customFormat="1" ht="18.75">
      <c r="A137" s="377" t="s">
        <v>26</v>
      </c>
      <c r="B137" s="377"/>
      <c r="C137" s="377"/>
      <c r="D137" s="377"/>
      <c r="E137" s="377"/>
      <c r="F137" s="115"/>
      <c r="G137" s="114">
        <f>G136+G135+G131+G122+G119+G118+G117+G8</f>
        <v>90472.737105000007</v>
      </c>
      <c r="H137" s="114"/>
      <c r="I137" s="114">
        <f>I136+I135+I131+I122+I119+I118+I117+I8</f>
        <v>58856.043237850783</v>
      </c>
      <c r="J137" s="114"/>
      <c r="K137" s="114"/>
      <c r="L137" s="114">
        <f>L136+L135+L131+L122+L119+L118+L117+L8</f>
        <v>80277.286011666671</v>
      </c>
      <c r="M137" s="114"/>
      <c r="N137" s="114">
        <f>N136+N135+N131+N122+N119+N118+N117+N8</f>
        <v>71236.259773333339</v>
      </c>
      <c r="O137" s="114"/>
      <c r="P137" s="114"/>
      <c r="Q137" s="114">
        <f>Q136+Q135+Q131+Q122+Q119+Q118+Q117+Q8</f>
        <v>-21421.242773815888</v>
      </c>
      <c r="R137" s="260"/>
      <c r="S137" s="261"/>
      <c r="T137" s="261"/>
    </row>
    <row r="138" spans="1:20" s="60" customFormat="1" ht="18.75">
      <c r="A138" s="378" t="s">
        <v>28</v>
      </c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80"/>
    </row>
    <row r="139" spans="1:20" s="60" customFormat="1" ht="15.75">
      <c r="A139" s="136" t="s">
        <v>63</v>
      </c>
      <c r="B139" s="137"/>
      <c r="C139" s="143"/>
      <c r="D139" s="143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104"/>
      <c r="Q139" s="106"/>
      <c r="R139" s="61"/>
      <c r="S139" s="62"/>
      <c r="T139" s="62"/>
    </row>
    <row r="140" spans="1:20" s="60" customFormat="1" ht="31.5">
      <c r="A140" s="144">
        <v>2.1</v>
      </c>
      <c r="B140" s="145" t="s">
        <v>64</v>
      </c>
      <c r="C140" s="146"/>
      <c r="D140" s="147"/>
      <c r="E140" s="140"/>
      <c r="F140" s="148"/>
      <c r="G140" s="149"/>
      <c r="H140" s="61"/>
      <c r="I140" s="61"/>
      <c r="J140" s="61"/>
      <c r="K140" s="61"/>
      <c r="L140" s="61"/>
      <c r="M140" s="61"/>
      <c r="N140" s="61"/>
      <c r="O140" s="142"/>
      <c r="P140" s="93"/>
      <c r="Q140" s="88"/>
      <c r="R140" s="153"/>
      <c r="S140" s="207"/>
      <c r="T140" s="62"/>
    </row>
    <row r="141" spans="1:20" s="60" customFormat="1" ht="47.25">
      <c r="A141" s="144" t="s">
        <v>65</v>
      </c>
      <c r="B141" s="165" t="s">
        <v>79</v>
      </c>
      <c r="C141" s="63" t="s">
        <v>42</v>
      </c>
      <c r="D141" s="240" t="s">
        <v>191</v>
      </c>
      <c r="E141" s="163">
        <f>G141/F141</f>
        <v>1.3</v>
      </c>
      <c r="F141" s="199">
        <v>3680</v>
      </c>
      <c r="G141" s="331">
        <v>4784</v>
      </c>
      <c r="H141" s="101">
        <v>2313</v>
      </c>
      <c r="I141" s="252">
        <f>H141*E141</f>
        <v>3006.9</v>
      </c>
      <c r="J141" s="87">
        <f t="shared" ref="J141:J146" si="40">L141/K141</f>
        <v>1.3</v>
      </c>
      <c r="K141" s="133">
        <v>3680</v>
      </c>
      <c r="L141" s="87">
        <v>4784</v>
      </c>
      <c r="M141" s="157">
        <v>3636</v>
      </c>
      <c r="N141" s="87">
        <v>4726.8</v>
      </c>
      <c r="O141" s="132" t="s">
        <v>246</v>
      </c>
      <c r="P141" s="90">
        <f t="shared" ref="P141:P146" si="41">H141-K141</f>
        <v>-1367</v>
      </c>
      <c r="Q141" s="87">
        <f t="shared" ref="Q141" si="42">I141-L141</f>
        <v>-1777.1</v>
      </c>
      <c r="R141" s="258">
        <f t="shared" ref="R141" si="43">(J141-E141)/E141</f>
        <v>0</v>
      </c>
      <c r="S141" s="270" t="s">
        <v>233</v>
      </c>
      <c r="T141" s="62"/>
    </row>
    <row r="142" spans="1:20" s="60" customFormat="1" ht="47.25">
      <c r="A142" s="144" t="s">
        <v>66</v>
      </c>
      <c r="B142" s="165" t="s">
        <v>80</v>
      </c>
      <c r="C142" s="63" t="s">
        <v>42</v>
      </c>
      <c r="D142" s="240" t="s">
        <v>191</v>
      </c>
      <c r="E142" s="163">
        <f t="shared" ref="E142:E146" si="44">G142/F142</f>
        <v>2.835</v>
      </c>
      <c r="F142" s="164">
        <v>834</v>
      </c>
      <c r="G142" s="331">
        <v>2364.39</v>
      </c>
      <c r="H142" s="101">
        <v>633</v>
      </c>
      <c r="I142" s="252">
        <f t="shared" ref="I142:I146" si="45">H142*E142</f>
        <v>1794.5550000000001</v>
      </c>
      <c r="J142" s="87">
        <f t="shared" si="40"/>
        <v>2.835</v>
      </c>
      <c r="K142" s="133">
        <v>834</v>
      </c>
      <c r="L142" s="87">
        <v>2364.39</v>
      </c>
      <c r="M142" s="157">
        <v>765</v>
      </c>
      <c r="N142" s="87">
        <v>2168.7750000000001</v>
      </c>
      <c r="O142" s="132" t="s">
        <v>246</v>
      </c>
      <c r="P142" s="90">
        <f t="shared" si="41"/>
        <v>-201</v>
      </c>
      <c r="Q142" s="87">
        <f t="shared" ref="Q142:Q145" si="46">I142-L142</f>
        <v>-569.83499999999981</v>
      </c>
      <c r="R142" s="258">
        <f t="shared" ref="R142:R145" si="47">(J142-E142)/E142</f>
        <v>0</v>
      </c>
      <c r="S142" s="270" t="s">
        <v>233</v>
      </c>
      <c r="T142" s="62"/>
    </row>
    <row r="143" spans="1:20" s="60" customFormat="1" ht="31.5">
      <c r="A143" s="144" t="s">
        <v>67</v>
      </c>
      <c r="B143" s="165" t="s">
        <v>81</v>
      </c>
      <c r="C143" s="63" t="s">
        <v>42</v>
      </c>
      <c r="D143" s="240" t="s">
        <v>191</v>
      </c>
      <c r="E143" s="163">
        <f t="shared" si="44"/>
        <v>13.129999999999999</v>
      </c>
      <c r="F143" s="164">
        <v>31</v>
      </c>
      <c r="G143" s="331">
        <v>407.03</v>
      </c>
      <c r="H143" s="101">
        <v>28</v>
      </c>
      <c r="I143" s="252">
        <f t="shared" si="45"/>
        <v>367.64</v>
      </c>
      <c r="J143" s="87">
        <f t="shared" si="40"/>
        <v>13.129999999999999</v>
      </c>
      <c r="K143" s="110">
        <v>31</v>
      </c>
      <c r="L143" s="271">
        <v>407.03</v>
      </c>
      <c r="M143" s="157">
        <v>2</v>
      </c>
      <c r="N143" s="87">
        <v>26.26</v>
      </c>
      <c r="O143" s="132" t="s">
        <v>246</v>
      </c>
      <c r="P143" s="90">
        <f t="shared" si="41"/>
        <v>-3</v>
      </c>
      <c r="Q143" s="87">
        <f t="shared" si="46"/>
        <v>-39.389999999999986</v>
      </c>
      <c r="R143" s="258">
        <f t="shared" si="47"/>
        <v>0</v>
      </c>
      <c r="S143" s="270" t="s">
        <v>233</v>
      </c>
      <c r="T143" s="62"/>
    </row>
    <row r="144" spans="1:20" s="60" customFormat="1" ht="31.5">
      <c r="A144" s="144" t="s">
        <v>68</v>
      </c>
      <c r="B144" s="165" t="s">
        <v>82</v>
      </c>
      <c r="C144" s="63" t="s">
        <v>42</v>
      </c>
      <c r="D144" s="240" t="s">
        <v>191</v>
      </c>
      <c r="E144" s="163">
        <f t="shared" si="44"/>
        <v>20.5</v>
      </c>
      <c r="F144" s="164">
        <v>11</v>
      </c>
      <c r="G144" s="331">
        <v>225.5</v>
      </c>
      <c r="H144" s="101">
        <v>6</v>
      </c>
      <c r="I144" s="252">
        <f t="shared" si="45"/>
        <v>123</v>
      </c>
      <c r="J144" s="87">
        <f t="shared" si="40"/>
        <v>20.5</v>
      </c>
      <c r="K144" s="110">
        <v>11</v>
      </c>
      <c r="L144" s="271">
        <v>225.5</v>
      </c>
      <c r="M144" s="157">
        <v>2</v>
      </c>
      <c r="N144" s="87">
        <v>41</v>
      </c>
      <c r="O144" s="132" t="s">
        <v>246</v>
      </c>
      <c r="P144" s="90">
        <f t="shared" si="41"/>
        <v>-5</v>
      </c>
      <c r="Q144" s="87">
        <f t="shared" si="46"/>
        <v>-102.5</v>
      </c>
      <c r="R144" s="258">
        <f t="shared" si="47"/>
        <v>0</v>
      </c>
      <c r="S144" s="270" t="s">
        <v>233</v>
      </c>
      <c r="T144" s="62"/>
    </row>
    <row r="145" spans="1:20" s="60" customFormat="1" ht="15.75">
      <c r="A145" s="144" t="s">
        <v>69</v>
      </c>
      <c r="B145" s="165" t="s">
        <v>70</v>
      </c>
      <c r="C145" s="63" t="s">
        <v>42</v>
      </c>
      <c r="D145" s="240" t="s">
        <v>191</v>
      </c>
      <c r="E145" s="163">
        <f t="shared" si="44"/>
        <v>3.0249999999999995</v>
      </c>
      <c r="F145" s="164">
        <v>193</v>
      </c>
      <c r="G145" s="331">
        <v>583.82499999999993</v>
      </c>
      <c r="H145" s="101">
        <v>151</v>
      </c>
      <c r="I145" s="252">
        <f t="shared" si="45"/>
        <v>456.77499999999992</v>
      </c>
      <c r="J145" s="87">
        <f t="shared" si="40"/>
        <v>3.0146373056994822</v>
      </c>
      <c r="K145" s="110">
        <v>193</v>
      </c>
      <c r="L145" s="271">
        <v>581.82500000000005</v>
      </c>
      <c r="M145" s="157">
        <v>4</v>
      </c>
      <c r="N145" s="87">
        <v>12.1</v>
      </c>
      <c r="O145" s="132" t="s">
        <v>246</v>
      </c>
      <c r="P145" s="90">
        <f t="shared" si="41"/>
        <v>-42</v>
      </c>
      <c r="Q145" s="87">
        <f t="shared" si="46"/>
        <v>-125.05000000000013</v>
      </c>
      <c r="R145" s="258">
        <f t="shared" si="47"/>
        <v>-3.4256840662867057E-3</v>
      </c>
      <c r="S145" s="270" t="s">
        <v>233</v>
      </c>
      <c r="T145" s="62"/>
    </row>
    <row r="146" spans="1:20" s="60" customFormat="1" ht="28.5">
      <c r="A146" s="144" t="s">
        <v>71</v>
      </c>
      <c r="B146" s="165" t="s">
        <v>83</v>
      </c>
      <c r="C146" s="63" t="s">
        <v>42</v>
      </c>
      <c r="D146" s="240" t="s">
        <v>191</v>
      </c>
      <c r="E146" s="163">
        <f t="shared" si="44"/>
        <v>0.46321243000000006</v>
      </c>
      <c r="F146" s="164">
        <v>579</v>
      </c>
      <c r="G146" s="331">
        <v>268.19999697000003</v>
      </c>
      <c r="H146" s="101">
        <v>453</v>
      </c>
      <c r="I146" s="252">
        <f t="shared" si="45"/>
        <v>209.83523079000003</v>
      </c>
      <c r="J146" s="87">
        <f t="shared" si="40"/>
        <v>0.46321243523316058</v>
      </c>
      <c r="K146" s="110">
        <v>579</v>
      </c>
      <c r="L146" s="271">
        <v>268.2</v>
      </c>
      <c r="M146" s="157">
        <v>12</v>
      </c>
      <c r="N146" s="87">
        <v>8.64</v>
      </c>
      <c r="O146" s="132" t="s">
        <v>246</v>
      </c>
      <c r="P146" s="90">
        <f t="shared" si="41"/>
        <v>-126</v>
      </c>
      <c r="Q146" s="87">
        <f t="shared" ref="Q146" si="48">I146-L146</f>
        <v>-58.364769209999963</v>
      </c>
      <c r="R146" s="258">
        <f t="shared" ref="R146" si="49">(J146-E146)/E146</f>
        <v>1.1297539049283029E-8</v>
      </c>
      <c r="S146" s="270" t="s">
        <v>286</v>
      </c>
      <c r="T146" s="62"/>
    </row>
    <row r="147" spans="1:20" s="60" customFormat="1" ht="15.75">
      <c r="A147" s="384" t="s">
        <v>59</v>
      </c>
      <c r="B147" s="385"/>
      <c r="C147" s="89"/>
      <c r="D147" s="89"/>
      <c r="E147" s="102"/>
      <c r="F147" s="102"/>
      <c r="G147" s="103">
        <f>SUM(G141:G146)</f>
        <v>8632.9449969699999</v>
      </c>
      <c r="H147" s="103"/>
      <c r="I147" s="103">
        <f>SUM(I141:I146)</f>
        <v>5958.7052307900003</v>
      </c>
      <c r="J147" s="87"/>
      <c r="K147" s="103"/>
      <c r="L147" s="103">
        <f t="shared" ref="L147:Q147" si="50">SUM(L141:L146)</f>
        <v>8630.9449999999997</v>
      </c>
      <c r="M147" s="103"/>
      <c r="N147" s="103">
        <f t="shared" si="50"/>
        <v>6983.5750000000016</v>
      </c>
      <c r="O147" s="103"/>
      <c r="P147" s="103"/>
      <c r="Q147" s="103">
        <f t="shared" si="50"/>
        <v>-2672.2397692099994</v>
      </c>
      <c r="R147" s="153"/>
      <c r="S147" s="103"/>
      <c r="T147" s="62"/>
    </row>
    <row r="148" spans="1:20" s="60" customFormat="1" ht="15.75">
      <c r="A148" s="381" t="s">
        <v>60</v>
      </c>
      <c r="B148" s="382"/>
      <c r="C148" s="382"/>
      <c r="D148" s="382"/>
      <c r="E148" s="383"/>
      <c r="F148" s="102"/>
      <c r="G148" s="89"/>
      <c r="H148" s="89"/>
      <c r="I148" s="89"/>
      <c r="J148" s="87"/>
      <c r="K148" s="102"/>
      <c r="L148" s="102"/>
      <c r="M148" s="102"/>
      <c r="N148" s="102"/>
      <c r="O148" s="89"/>
      <c r="P148" s="105"/>
      <c r="Q148" s="108"/>
      <c r="R148" s="153"/>
      <c r="S148" s="62"/>
      <c r="T148" s="62"/>
    </row>
    <row r="149" spans="1:20" s="60" customFormat="1" ht="31.5">
      <c r="A149" s="65">
        <v>2.2000000000000002</v>
      </c>
      <c r="B149" s="166" t="s">
        <v>43</v>
      </c>
      <c r="C149" s="63" t="s">
        <v>42</v>
      </c>
      <c r="D149" s="240" t="s">
        <v>191</v>
      </c>
      <c r="E149" s="150">
        <f>G149/F149</f>
        <v>0.45739838530066801</v>
      </c>
      <c r="F149" s="151">
        <v>1796</v>
      </c>
      <c r="G149" s="255">
        <v>821.48749999999973</v>
      </c>
      <c r="H149" s="243">
        <v>1257</v>
      </c>
      <c r="I149" s="234">
        <f>H149*E149</f>
        <v>574.94977032293968</v>
      </c>
      <c r="J149" s="87">
        <f>L149/K149</f>
        <v>0.45770908129175952</v>
      </c>
      <c r="K149" s="133">
        <v>1796</v>
      </c>
      <c r="L149" s="87">
        <v>822.04551000000015</v>
      </c>
      <c r="M149" s="133">
        <v>1238</v>
      </c>
      <c r="N149" s="87">
        <v>547.81259999999997</v>
      </c>
      <c r="O149" s="132" t="s">
        <v>246</v>
      </c>
      <c r="P149" s="90">
        <f t="shared" ref="P149:P150" si="51">H149-K149</f>
        <v>-539</v>
      </c>
      <c r="Q149" s="87">
        <f t="shared" ref="Q149" si="52">I149-L149</f>
        <v>-247.09573967706046</v>
      </c>
      <c r="R149" s="258">
        <f t="shared" ref="R149" si="53">(J149-E149)/E149</f>
        <v>6.7926779165886216E-4</v>
      </c>
      <c r="S149" s="270" t="s">
        <v>234</v>
      </c>
      <c r="T149" s="62"/>
    </row>
    <row r="150" spans="1:20" s="60" customFormat="1" ht="31.5">
      <c r="A150" s="65">
        <v>2.2999999999999998</v>
      </c>
      <c r="B150" s="166" t="s">
        <v>47</v>
      </c>
      <c r="C150" s="63" t="s">
        <v>42</v>
      </c>
      <c r="D150" s="240" t="s">
        <v>191</v>
      </c>
      <c r="E150" s="150">
        <f>G150/F150</f>
        <v>0.52494722222222201</v>
      </c>
      <c r="F150" s="141">
        <v>792</v>
      </c>
      <c r="G150" s="255">
        <v>415.75819999999982</v>
      </c>
      <c r="H150" s="243">
        <v>554</v>
      </c>
      <c r="I150" s="234">
        <f>H150*E150</f>
        <v>290.82076111111098</v>
      </c>
      <c r="J150" s="87">
        <f>L150/K150</f>
        <v>0.53373226010101016</v>
      </c>
      <c r="K150" s="133">
        <v>792</v>
      </c>
      <c r="L150" s="87">
        <v>422.71595000000002</v>
      </c>
      <c r="M150" s="133">
        <v>533</v>
      </c>
      <c r="N150" s="87">
        <v>265.06169</v>
      </c>
      <c r="O150" s="132" t="s">
        <v>246</v>
      </c>
      <c r="P150" s="90">
        <f t="shared" si="51"/>
        <v>-238</v>
      </c>
      <c r="Q150" s="87">
        <f t="shared" ref="Q150" si="54">I150-L150</f>
        <v>-131.89518888888904</v>
      </c>
      <c r="R150" s="258">
        <f t="shared" ref="R150" si="55">(J150-E150)/E150</f>
        <v>1.6735087846734512E-2</v>
      </c>
      <c r="S150" s="270" t="s">
        <v>234</v>
      </c>
      <c r="T150" s="62"/>
    </row>
    <row r="151" spans="1:20" s="60" customFormat="1" ht="15.75">
      <c r="A151" s="384" t="s">
        <v>59</v>
      </c>
      <c r="B151" s="385"/>
      <c r="C151" s="89"/>
      <c r="D151" s="89"/>
      <c r="E151" s="89"/>
      <c r="F151" s="89"/>
      <c r="G151" s="103">
        <f>SUM(G149:G150)</f>
        <v>1237.2456999999995</v>
      </c>
      <c r="H151" s="89"/>
      <c r="I151" s="159">
        <f>SUM(I149:I150)</f>
        <v>865.77053143405067</v>
      </c>
      <c r="J151" s="160"/>
      <c r="K151" s="160"/>
      <c r="L151" s="103">
        <f>SUM(L149:L150)</f>
        <v>1244.7614600000002</v>
      </c>
      <c r="M151" s="161"/>
      <c r="N151" s="103">
        <f>SUM(N149:N150)</f>
        <v>812.87428999999997</v>
      </c>
      <c r="O151" s="89"/>
      <c r="P151" s="158"/>
      <c r="Q151" s="158">
        <f>SUM(Q149:Q150)</f>
        <v>-378.9909285659495</v>
      </c>
      <c r="R151" s="123"/>
      <c r="S151" s="270"/>
      <c r="T151" s="62"/>
    </row>
    <row r="152" spans="1:20" s="60" customFormat="1" ht="15.75">
      <c r="A152" s="381" t="s">
        <v>192</v>
      </c>
      <c r="B152" s="382"/>
      <c r="C152" s="382"/>
      <c r="D152" s="382"/>
      <c r="E152" s="383"/>
      <c r="F152" s="89"/>
      <c r="G152" s="103"/>
      <c r="H152" s="89"/>
      <c r="I152" s="159"/>
      <c r="J152" s="160"/>
      <c r="K152" s="160"/>
      <c r="L152" s="103"/>
      <c r="M152" s="161"/>
      <c r="N152" s="103"/>
      <c r="O152" s="89"/>
      <c r="P152" s="158"/>
      <c r="Q152" s="158"/>
      <c r="R152" s="123"/>
      <c r="S152" s="270"/>
      <c r="T152" s="62"/>
    </row>
    <row r="153" spans="1:20" s="60" customFormat="1" ht="15.75">
      <c r="A153" s="65">
        <v>2.4</v>
      </c>
      <c r="B153" s="244" t="s">
        <v>193</v>
      </c>
      <c r="C153" s="63" t="s">
        <v>42</v>
      </c>
      <c r="D153" s="240" t="s">
        <v>191</v>
      </c>
      <c r="E153" s="242">
        <v>0.31</v>
      </c>
      <c r="F153" s="199">
        <v>25000</v>
      </c>
      <c r="G153" s="252">
        <v>7750</v>
      </c>
      <c r="H153" s="240">
        <v>17500</v>
      </c>
      <c r="I153" s="196">
        <v>5425</v>
      </c>
      <c r="J153" s="87">
        <f>L153/K153</f>
        <v>0.31</v>
      </c>
      <c r="K153" s="160">
        <v>25000</v>
      </c>
      <c r="L153" s="253">
        <v>7750</v>
      </c>
      <c r="M153" s="254">
        <v>13781</v>
      </c>
      <c r="N153" s="253">
        <v>4272.1099999999997</v>
      </c>
      <c r="O153" s="132" t="s">
        <v>246</v>
      </c>
      <c r="P153" s="90">
        <f t="shared" ref="P153" si="56">H153-K153</f>
        <v>-7500</v>
      </c>
      <c r="Q153" s="87">
        <f t="shared" ref="Q153" si="57">I153-L153</f>
        <v>-2325</v>
      </c>
      <c r="R153" s="258">
        <f t="shared" ref="R153" si="58">(J153-E153)/E153</f>
        <v>0</v>
      </c>
      <c r="S153" s="270" t="s">
        <v>233</v>
      </c>
      <c r="T153" s="62"/>
    </row>
    <row r="154" spans="1:20" s="60" customFormat="1" ht="15.75">
      <c r="A154" s="384" t="s">
        <v>59</v>
      </c>
      <c r="B154" s="385"/>
      <c r="C154" s="89"/>
      <c r="D154" s="89"/>
      <c r="E154" s="89"/>
      <c r="F154" s="89"/>
      <c r="G154" s="103">
        <f>G153</f>
        <v>7750</v>
      </c>
      <c r="H154" s="89"/>
      <c r="I154" s="159">
        <f>I153</f>
        <v>5425</v>
      </c>
      <c r="J154" s="160"/>
      <c r="K154" s="160"/>
      <c r="L154" s="103">
        <f>L153</f>
        <v>7750</v>
      </c>
      <c r="M154" s="161"/>
      <c r="N154" s="103">
        <f>N153</f>
        <v>4272.1099999999997</v>
      </c>
      <c r="O154" s="89"/>
      <c r="P154" s="158"/>
      <c r="Q154" s="158">
        <f>Q153</f>
        <v>-2325</v>
      </c>
      <c r="R154" s="123"/>
      <c r="S154" s="62"/>
      <c r="T154" s="62"/>
    </row>
    <row r="155" spans="1:20" s="60" customFormat="1" ht="15.75">
      <c r="A155" s="384" t="s">
        <v>194</v>
      </c>
      <c r="B155" s="386"/>
      <c r="C155" s="386"/>
      <c r="D155" s="386"/>
      <c r="E155" s="385"/>
      <c r="F155" s="89"/>
      <c r="G155" s="103"/>
      <c r="H155" s="89"/>
      <c r="I155" s="159"/>
      <c r="J155" s="160"/>
      <c r="K155" s="160"/>
      <c r="L155" s="103"/>
      <c r="M155" s="161"/>
      <c r="N155" s="103"/>
      <c r="O155" s="89"/>
      <c r="P155" s="158"/>
      <c r="Q155" s="158"/>
      <c r="R155" s="123"/>
      <c r="S155" s="62"/>
      <c r="T155" s="62"/>
    </row>
    <row r="156" spans="1:20" s="60" customFormat="1" ht="31.5">
      <c r="A156" s="217">
        <v>2.5</v>
      </c>
      <c r="B156" s="245" t="s">
        <v>195</v>
      </c>
      <c r="C156" s="89"/>
      <c r="D156" s="89"/>
      <c r="E156" s="89"/>
      <c r="F156" s="89"/>
      <c r="G156" s="103"/>
      <c r="H156" s="89"/>
      <c r="I156" s="159"/>
      <c r="J156" s="160"/>
      <c r="K156" s="160"/>
      <c r="L156" s="103"/>
      <c r="M156" s="161"/>
      <c r="N156" s="103"/>
      <c r="O156" s="89"/>
      <c r="P156" s="158"/>
      <c r="Q156" s="158"/>
      <c r="R156" s="123"/>
      <c r="S156" s="62"/>
      <c r="T156" s="62"/>
    </row>
    <row r="157" spans="1:20" s="60" customFormat="1" ht="47.25">
      <c r="A157" s="193" t="s">
        <v>196</v>
      </c>
      <c r="B157" s="246" t="s">
        <v>197</v>
      </c>
      <c r="C157" s="63" t="s">
        <v>42</v>
      </c>
      <c r="D157" s="240" t="s">
        <v>191</v>
      </c>
      <c r="E157" s="140">
        <f>G157/F157</f>
        <v>5.4</v>
      </c>
      <c r="F157" s="199">
        <v>32</v>
      </c>
      <c r="G157" s="252">
        <v>172.8</v>
      </c>
      <c r="H157" s="243">
        <v>22</v>
      </c>
      <c r="I157" s="234">
        <f>H157*E157</f>
        <v>118.80000000000001</v>
      </c>
      <c r="J157" s="87">
        <f>L157/K157</f>
        <v>5.4</v>
      </c>
      <c r="K157" s="110">
        <v>32</v>
      </c>
      <c r="L157" s="271">
        <v>172.8</v>
      </c>
      <c r="M157" s="324">
        <v>16</v>
      </c>
      <c r="N157" s="271">
        <v>86.4</v>
      </c>
      <c r="O157" s="132" t="s">
        <v>246</v>
      </c>
      <c r="P157" s="90">
        <f t="shared" ref="P157:P158" si="59">H157-K157</f>
        <v>-10</v>
      </c>
      <c r="Q157" s="87">
        <f t="shared" ref="Q157" si="60">I157-L157</f>
        <v>-54</v>
      </c>
      <c r="R157" s="258">
        <f t="shared" ref="R157" si="61">(J157-E157)/E157</f>
        <v>0</v>
      </c>
      <c r="S157" s="270" t="s">
        <v>233</v>
      </c>
      <c r="T157" s="62"/>
    </row>
    <row r="158" spans="1:20" s="60" customFormat="1" ht="63">
      <c r="A158" s="193" t="s">
        <v>198</v>
      </c>
      <c r="B158" s="246" t="s">
        <v>199</v>
      </c>
      <c r="C158" s="63" t="s">
        <v>42</v>
      </c>
      <c r="D158" s="240" t="s">
        <v>191</v>
      </c>
      <c r="E158" s="140">
        <f>G158/F158</f>
        <v>5.4</v>
      </c>
      <c r="F158" s="199">
        <v>47</v>
      </c>
      <c r="G158" s="252">
        <v>253.8</v>
      </c>
      <c r="H158" s="243">
        <v>33</v>
      </c>
      <c r="I158" s="234">
        <f>H158*E158</f>
        <v>178.20000000000002</v>
      </c>
      <c r="J158" s="87">
        <f>L158/K158</f>
        <v>5.4</v>
      </c>
      <c r="K158" s="110">
        <v>47</v>
      </c>
      <c r="L158" s="271">
        <v>253.8</v>
      </c>
      <c r="M158" s="324">
        <v>20</v>
      </c>
      <c r="N158" s="271">
        <v>108</v>
      </c>
      <c r="O158" s="132" t="s">
        <v>246</v>
      </c>
      <c r="P158" s="90">
        <f t="shared" si="59"/>
        <v>-14</v>
      </c>
      <c r="Q158" s="87">
        <f t="shared" ref="Q158" si="62">I158-L158</f>
        <v>-75.599999999999994</v>
      </c>
      <c r="R158" s="258">
        <f t="shared" ref="R158" si="63">(J158-E158)/E158</f>
        <v>0</v>
      </c>
      <c r="S158" s="270" t="s">
        <v>233</v>
      </c>
      <c r="T158" s="62"/>
    </row>
    <row r="159" spans="1:20" s="60" customFormat="1" ht="15.75">
      <c r="A159" s="384" t="s">
        <v>59</v>
      </c>
      <c r="B159" s="385"/>
      <c r="C159" s="89"/>
      <c r="D159" s="89"/>
      <c r="E159" s="89"/>
      <c r="F159" s="89"/>
      <c r="G159" s="103">
        <f>SUM(G157:G158)</f>
        <v>426.6</v>
      </c>
      <c r="H159" s="89"/>
      <c r="I159" s="159">
        <f>SUM(I157:I158)</f>
        <v>297</v>
      </c>
      <c r="J159" s="160"/>
      <c r="K159" s="160"/>
      <c r="L159" s="103">
        <f>SUM(L157:L158)</f>
        <v>426.6</v>
      </c>
      <c r="M159" s="161"/>
      <c r="N159" s="103">
        <f>SUM(N157:N158)</f>
        <v>194.4</v>
      </c>
      <c r="O159" s="89"/>
      <c r="P159" s="158"/>
      <c r="Q159" s="158">
        <f>SUM(Q157:Q158)</f>
        <v>-129.6</v>
      </c>
      <c r="R159" s="123"/>
      <c r="S159" s="62"/>
      <c r="T159" s="62"/>
    </row>
    <row r="160" spans="1:20" s="60" customFormat="1" ht="15.75">
      <c r="A160" s="377" t="s">
        <v>27</v>
      </c>
      <c r="B160" s="377"/>
      <c r="C160" s="377"/>
      <c r="D160" s="377"/>
      <c r="E160" s="377"/>
      <c r="F160" s="117"/>
      <c r="G160" s="114">
        <f>G159+G154+G151+G147</f>
        <v>18046.790696969998</v>
      </c>
      <c r="H160" s="114"/>
      <c r="I160" s="114">
        <f t="shared" ref="I160:Q160" si="64">I159+I154+I151+I147</f>
        <v>12546.47576222405</v>
      </c>
      <c r="J160" s="114"/>
      <c r="K160" s="114"/>
      <c r="L160" s="114">
        <f t="shared" si="64"/>
        <v>18052.30646</v>
      </c>
      <c r="M160" s="114"/>
      <c r="N160" s="114">
        <f t="shared" si="64"/>
        <v>12262.959290000001</v>
      </c>
      <c r="O160" s="114"/>
      <c r="P160" s="114"/>
      <c r="Q160" s="114">
        <f t="shared" si="64"/>
        <v>-5505.8306977759494</v>
      </c>
      <c r="R160" s="118"/>
      <c r="S160" s="119"/>
      <c r="T160" s="119"/>
    </row>
    <row r="161" spans="1:20" s="60" customFormat="1" ht="15.75">
      <c r="A161" s="389" t="s">
        <v>29</v>
      </c>
      <c r="B161" s="390"/>
      <c r="C161" s="390"/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0"/>
      <c r="S161" s="390"/>
      <c r="T161" s="391"/>
    </row>
    <row r="162" spans="1:20" s="60" customFormat="1" ht="31.5">
      <c r="A162" s="217">
        <v>3.1</v>
      </c>
      <c r="B162" s="241" t="s">
        <v>200</v>
      </c>
      <c r="C162" s="167" t="s">
        <v>42</v>
      </c>
      <c r="D162" s="240" t="s">
        <v>298</v>
      </c>
      <c r="E162" s="168">
        <f>G162/F162</f>
        <v>317</v>
      </c>
      <c r="F162" s="169">
        <v>1</v>
      </c>
      <c r="G162" s="250">
        <v>317</v>
      </c>
      <c r="H162" s="100">
        <v>1</v>
      </c>
      <c r="I162" s="259">
        <f t="shared" ref="I162:I163" si="65">H162*E162</f>
        <v>317</v>
      </c>
      <c r="J162" s="168">
        <f>L162/K162</f>
        <v>158.5</v>
      </c>
      <c r="K162" s="92">
        <v>1</v>
      </c>
      <c r="L162" s="87">
        <v>158.5</v>
      </c>
      <c r="M162" s="90"/>
      <c r="N162" s="87"/>
      <c r="O162" s="132"/>
      <c r="P162" s="90">
        <f t="shared" ref="P162:P164" si="66">H162-K162</f>
        <v>0</v>
      </c>
      <c r="Q162" s="87">
        <f t="shared" ref="Q162:Q164" si="67">I162-L162</f>
        <v>158.5</v>
      </c>
      <c r="R162" s="258">
        <f t="shared" ref="R162:R164" si="68">(J162-E162)/E162</f>
        <v>-0.5</v>
      </c>
      <c r="S162" s="270" t="s">
        <v>235</v>
      </c>
      <c r="T162" s="66" t="s">
        <v>285</v>
      </c>
    </row>
    <row r="163" spans="1:20" s="60" customFormat="1" ht="31.5">
      <c r="A163" s="217">
        <v>3.2</v>
      </c>
      <c r="B163" s="241" t="s">
        <v>201</v>
      </c>
      <c r="C163" s="167" t="s">
        <v>42</v>
      </c>
      <c r="D163" s="240" t="s">
        <v>298</v>
      </c>
      <c r="E163" s="168">
        <f t="shared" ref="E163:E164" si="69">G163/F163</f>
        <v>331.35</v>
      </c>
      <c r="F163" s="169">
        <v>1</v>
      </c>
      <c r="G163" s="251">
        <v>331.35</v>
      </c>
      <c r="H163" s="100">
        <v>1</v>
      </c>
      <c r="I163" s="259">
        <f t="shared" si="65"/>
        <v>331.35</v>
      </c>
      <c r="J163" s="168">
        <f t="shared" ref="J163:J164" si="70">L163/K163</f>
        <v>165.67500000000001</v>
      </c>
      <c r="K163" s="92">
        <v>1</v>
      </c>
      <c r="L163" s="87">
        <v>165.67500000000001</v>
      </c>
      <c r="M163" s="90"/>
      <c r="N163" s="87"/>
      <c r="O163" s="132"/>
      <c r="P163" s="90">
        <f t="shared" si="66"/>
        <v>0</v>
      </c>
      <c r="Q163" s="87">
        <f t="shared" si="67"/>
        <v>165.67500000000001</v>
      </c>
      <c r="R163" s="258">
        <f t="shared" si="68"/>
        <v>-0.5</v>
      </c>
      <c r="S163" s="270" t="s">
        <v>235</v>
      </c>
      <c r="T163" s="66" t="s">
        <v>285</v>
      </c>
    </row>
    <row r="164" spans="1:20" s="60" customFormat="1" ht="28.5">
      <c r="A164" s="217">
        <v>3.3</v>
      </c>
      <c r="B164" s="241" t="s">
        <v>202</v>
      </c>
      <c r="C164" s="167" t="s">
        <v>42</v>
      </c>
      <c r="D164" s="240" t="s">
        <v>298</v>
      </c>
      <c r="E164" s="168">
        <f t="shared" si="69"/>
        <v>44.73</v>
      </c>
      <c r="F164" s="169">
        <v>3</v>
      </c>
      <c r="G164" s="251">
        <v>134.19</v>
      </c>
      <c r="H164" s="100">
        <v>3</v>
      </c>
      <c r="I164" s="259">
        <f>H164*E164</f>
        <v>134.19</v>
      </c>
      <c r="J164" s="168">
        <f t="shared" si="70"/>
        <v>44.73</v>
      </c>
      <c r="K164" s="92">
        <v>3</v>
      </c>
      <c r="L164" s="87">
        <v>134.19</v>
      </c>
      <c r="M164" s="90"/>
      <c r="N164" s="87">
        <v>57.81</v>
      </c>
      <c r="O164" s="132" t="s">
        <v>246</v>
      </c>
      <c r="P164" s="90">
        <f t="shared" si="66"/>
        <v>0</v>
      </c>
      <c r="Q164" s="87">
        <f t="shared" si="67"/>
        <v>0</v>
      </c>
      <c r="R164" s="258">
        <f t="shared" si="68"/>
        <v>0</v>
      </c>
      <c r="S164" s="270" t="s">
        <v>236</v>
      </c>
      <c r="T164" s="66"/>
    </row>
    <row r="165" spans="1:20" s="60" customFormat="1" ht="15.75">
      <c r="A165" s="393" t="s">
        <v>30</v>
      </c>
      <c r="B165" s="393"/>
      <c r="C165" s="393"/>
      <c r="D165" s="393"/>
      <c r="E165" s="393"/>
      <c r="F165" s="117"/>
      <c r="G165" s="114">
        <f>SUM(G162:G164)</f>
        <v>782.54</v>
      </c>
      <c r="H165" s="114"/>
      <c r="I165" s="114">
        <f t="shared" ref="I165:Q165" si="71">SUM(I162:I164)</f>
        <v>782.54</v>
      </c>
      <c r="J165" s="114"/>
      <c r="K165" s="114"/>
      <c r="L165" s="114">
        <f t="shared" si="71"/>
        <v>458.36500000000001</v>
      </c>
      <c r="M165" s="114"/>
      <c r="N165" s="114">
        <f t="shared" si="71"/>
        <v>57.81</v>
      </c>
      <c r="O165" s="114"/>
      <c r="P165" s="114"/>
      <c r="Q165" s="114">
        <f t="shared" si="71"/>
        <v>324.17500000000001</v>
      </c>
      <c r="R165" s="114"/>
      <c r="S165" s="119"/>
      <c r="T165" s="119"/>
    </row>
    <row r="166" spans="1:20" s="60" customFormat="1" ht="15.75">
      <c r="A166" s="389" t="s">
        <v>31</v>
      </c>
      <c r="B166" s="390"/>
      <c r="C166" s="390"/>
      <c r="D166" s="390"/>
      <c r="E166" s="390"/>
      <c r="F166" s="390"/>
      <c r="G166" s="390"/>
      <c r="H166" s="390"/>
      <c r="I166" s="390"/>
      <c r="J166" s="390"/>
      <c r="K166" s="390"/>
      <c r="L166" s="390"/>
      <c r="M166" s="390"/>
      <c r="N166" s="390"/>
      <c r="O166" s="390"/>
      <c r="P166" s="390"/>
      <c r="Q166" s="390"/>
      <c r="R166" s="390"/>
      <c r="S166" s="390"/>
      <c r="T166" s="391"/>
    </row>
    <row r="167" spans="1:20" s="60" customFormat="1" ht="15.75">
      <c r="A167" s="384" t="s">
        <v>44</v>
      </c>
      <c r="B167" s="385"/>
      <c r="C167" s="110"/>
      <c r="D167" s="111"/>
      <c r="E167" s="96"/>
      <c r="F167" s="97"/>
      <c r="G167" s="99"/>
      <c r="H167" s="99"/>
      <c r="I167" s="99"/>
      <c r="J167" s="99"/>
      <c r="K167" s="99"/>
      <c r="L167" s="99"/>
      <c r="M167" s="99"/>
      <c r="N167" s="99"/>
      <c r="O167" s="99"/>
      <c r="P167" s="95"/>
      <c r="Q167" s="95"/>
      <c r="R167" s="107"/>
      <c r="S167" s="204"/>
      <c r="T167" s="107"/>
    </row>
    <row r="168" spans="1:20" s="60" customFormat="1" ht="28.5">
      <c r="A168" s="247" t="s">
        <v>84</v>
      </c>
      <c r="B168" s="248" t="s">
        <v>44</v>
      </c>
      <c r="C168" s="167" t="s">
        <v>42</v>
      </c>
      <c r="D168" s="240" t="s">
        <v>298</v>
      </c>
      <c r="E168" s="171">
        <f>G168/F168</f>
        <v>26.45</v>
      </c>
      <c r="F168" s="201">
        <v>50</v>
      </c>
      <c r="G168" s="332">
        <v>1322.5</v>
      </c>
      <c r="H168" s="173">
        <v>50</v>
      </c>
      <c r="I168" s="200">
        <v>1322.5</v>
      </c>
      <c r="J168" s="87">
        <v>26.45</v>
      </c>
      <c r="K168" s="157">
        <v>50</v>
      </c>
      <c r="L168" s="87">
        <f>J168*K168</f>
        <v>1322.5</v>
      </c>
      <c r="M168" s="157">
        <v>50</v>
      </c>
      <c r="N168" s="87">
        <v>1322.5</v>
      </c>
      <c r="O168" s="132" t="s">
        <v>246</v>
      </c>
      <c r="P168" s="90">
        <f t="shared" ref="P168:P170" si="72">H168-K168</f>
        <v>0</v>
      </c>
      <c r="Q168" s="87">
        <f t="shared" ref="Q168:Q170" si="73">I168-L168</f>
        <v>0</v>
      </c>
      <c r="R168" s="258">
        <f t="shared" ref="R168:R170" si="74">(J168-E168)/E168</f>
        <v>0</v>
      </c>
      <c r="S168" s="270" t="s">
        <v>236</v>
      </c>
      <c r="T168" s="62"/>
    </row>
    <row r="169" spans="1:20" s="60" customFormat="1" ht="31.5">
      <c r="A169" s="247" t="s">
        <v>85</v>
      </c>
      <c r="B169" s="248" t="s">
        <v>86</v>
      </c>
      <c r="C169" s="167" t="s">
        <v>42</v>
      </c>
      <c r="D169" s="240" t="s">
        <v>298</v>
      </c>
      <c r="E169" s="171">
        <f t="shared" ref="E169:E170" si="75">G169/F169</f>
        <v>26.7</v>
      </c>
      <c r="F169" s="201">
        <v>19</v>
      </c>
      <c r="G169" s="332">
        <v>507.3</v>
      </c>
      <c r="H169" s="173">
        <v>6</v>
      </c>
      <c r="I169" s="171">
        <v>160.19999999999999</v>
      </c>
      <c r="J169" s="171">
        <v>26.7</v>
      </c>
      <c r="K169" s="172">
        <v>6</v>
      </c>
      <c r="L169" s="87">
        <f>192.24/1.2</f>
        <v>160.20000000000002</v>
      </c>
      <c r="M169" s="126">
        <v>6</v>
      </c>
      <c r="N169" s="87">
        <v>160.20000000000002</v>
      </c>
      <c r="O169" s="132" t="s">
        <v>246</v>
      </c>
      <c r="P169" s="90">
        <f t="shared" si="72"/>
        <v>0</v>
      </c>
      <c r="Q169" s="87">
        <f t="shared" si="73"/>
        <v>0</v>
      </c>
      <c r="R169" s="258">
        <f t="shared" si="74"/>
        <v>0</v>
      </c>
      <c r="S169" s="270" t="s">
        <v>236</v>
      </c>
      <c r="T169" s="62"/>
    </row>
    <row r="170" spans="1:20" s="60" customFormat="1" ht="28.5">
      <c r="A170" s="247" t="s">
        <v>87</v>
      </c>
      <c r="B170" s="248" t="s">
        <v>88</v>
      </c>
      <c r="C170" s="167" t="s">
        <v>42</v>
      </c>
      <c r="D170" s="240" t="s">
        <v>298</v>
      </c>
      <c r="E170" s="171">
        <f t="shared" si="75"/>
        <v>19.600000000000001</v>
      </c>
      <c r="F170" s="201">
        <v>11</v>
      </c>
      <c r="G170" s="332">
        <v>215.60000000000002</v>
      </c>
      <c r="H170" s="173">
        <v>11</v>
      </c>
      <c r="I170" s="171">
        <v>215.60000000000002</v>
      </c>
      <c r="J170" s="171">
        <v>19.600000000000001</v>
      </c>
      <c r="K170" s="172">
        <v>11</v>
      </c>
      <c r="L170" s="87">
        <v>215.60000000000002</v>
      </c>
      <c r="M170" s="172">
        <v>11</v>
      </c>
      <c r="N170" s="87">
        <v>215.60000000000002</v>
      </c>
      <c r="O170" s="132" t="s">
        <v>246</v>
      </c>
      <c r="P170" s="90">
        <f t="shared" si="72"/>
        <v>0</v>
      </c>
      <c r="Q170" s="87">
        <f t="shared" si="73"/>
        <v>0</v>
      </c>
      <c r="R170" s="258">
        <f t="shared" si="74"/>
        <v>0</v>
      </c>
      <c r="S170" s="270" t="s">
        <v>236</v>
      </c>
      <c r="T170" s="62"/>
    </row>
    <row r="171" spans="1:20" s="60" customFormat="1" ht="15.75">
      <c r="A171" s="384" t="s">
        <v>59</v>
      </c>
      <c r="B171" s="385"/>
      <c r="C171" s="67"/>
      <c r="D171" s="68"/>
      <c r="E171" s="96"/>
      <c r="F171" s="97"/>
      <c r="G171" s="98">
        <f>SUM(G168:G170)</f>
        <v>2045.4</v>
      </c>
      <c r="H171" s="99"/>
      <c r="I171" s="98">
        <f>SUM(I168:I170)</f>
        <v>1698.3000000000002</v>
      </c>
      <c r="J171" s="98"/>
      <c r="K171" s="98"/>
      <c r="L171" s="98">
        <f>SUM(L168:L170)</f>
        <v>1698.3000000000002</v>
      </c>
      <c r="M171" s="98"/>
      <c r="N171" s="98">
        <f>SUM(N168:N170)</f>
        <v>1698.3000000000002</v>
      </c>
      <c r="O171" s="98"/>
      <c r="P171" s="94"/>
      <c r="Q171" s="98">
        <f>SUM(Q168:Q170)</f>
        <v>0</v>
      </c>
      <c r="R171" s="154"/>
      <c r="S171" s="270" t="s">
        <v>103</v>
      </c>
      <c r="T171" s="62"/>
    </row>
    <row r="172" spans="1:20" s="60" customFormat="1" ht="15.75">
      <c r="A172" s="384" t="s">
        <v>53</v>
      </c>
      <c r="B172" s="385"/>
      <c r="C172" s="67"/>
      <c r="D172" s="68"/>
      <c r="E172" s="96"/>
      <c r="F172" s="97"/>
      <c r="G172" s="99"/>
      <c r="H172" s="99"/>
      <c r="I172" s="124"/>
      <c r="J172" s="91"/>
      <c r="K172" s="126"/>
      <c r="L172" s="87"/>
      <c r="M172" s="69"/>
      <c r="N172" s="69"/>
      <c r="O172" s="69"/>
      <c r="P172" s="94"/>
      <c r="Q172" s="95"/>
      <c r="R172" s="154"/>
      <c r="S172" s="270"/>
      <c r="T172" s="62"/>
    </row>
    <row r="173" spans="1:20" s="60" customFormat="1" ht="28.5">
      <c r="A173" s="247" t="s">
        <v>89</v>
      </c>
      <c r="B173" s="248" t="s">
        <v>203</v>
      </c>
      <c r="C173" s="167" t="s">
        <v>42</v>
      </c>
      <c r="D173" s="240" t="s">
        <v>298</v>
      </c>
      <c r="E173" s="171">
        <f>G173/F173</f>
        <v>408</v>
      </c>
      <c r="F173" s="172">
        <v>1</v>
      </c>
      <c r="G173" s="171">
        <v>408</v>
      </c>
      <c r="H173" s="172">
        <v>1</v>
      </c>
      <c r="I173" s="87">
        <v>408</v>
      </c>
      <c r="J173" s="91">
        <v>408</v>
      </c>
      <c r="K173" s="126">
        <v>1</v>
      </c>
      <c r="L173" s="87">
        <f>J173*K173</f>
        <v>408</v>
      </c>
      <c r="M173" s="126">
        <v>1</v>
      </c>
      <c r="N173" s="87">
        <v>408</v>
      </c>
      <c r="O173" s="132" t="s">
        <v>246</v>
      </c>
      <c r="P173" s="90">
        <f t="shared" ref="P173" si="76">H173-K173</f>
        <v>0</v>
      </c>
      <c r="Q173" s="87">
        <f t="shared" ref="Q173" si="77">I173-L173</f>
        <v>0</v>
      </c>
      <c r="R173" s="258">
        <f t="shared" ref="R173" si="78">(J173-E173)/E173</f>
        <v>0</v>
      </c>
      <c r="S173" s="270" t="s">
        <v>236</v>
      </c>
      <c r="T173" s="62"/>
    </row>
    <row r="174" spans="1:20" s="60" customFormat="1" ht="15.75">
      <c r="A174" s="384" t="s">
        <v>59</v>
      </c>
      <c r="B174" s="385"/>
      <c r="C174" s="67"/>
      <c r="D174" s="68"/>
      <c r="E174" s="96"/>
      <c r="F174" s="97"/>
      <c r="G174" s="98">
        <f>SUM(G173:G173)</f>
        <v>408</v>
      </c>
      <c r="H174" s="99"/>
      <c r="I174" s="98">
        <f>SUM(I173:I173)</f>
        <v>408</v>
      </c>
      <c r="J174" s="98"/>
      <c r="K174" s="98"/>
      <c r="L174" s="98">
        <f>SUM(L173:L173)</f>
        <v>408</v>
      </c>
      <c r="M174" s="98"/>
      <c r="N174" s="98">
        <f>SUM(N173:N173)</f>
        <v>408</v>
      </c>
      <c r="O174" s="98"/>
      <c r="P174" s="182"/>
      <c r="Q174" s="158">
        <f>SUM(Q173:Q173)</f>
        <v>0</v>
      </c>
      <c r="R174" s="154"/>
      <c r="S174" s="270" t="s">
        <v>103</v>
      </c>
      <c r="T174" s="62"/>
    </row>
    <row r="175" spans="1:20" s="60" customFormat="1" ht="15.75">
      <c r="A175" s="384" t="s">
        <v>45</v>
      </c>
      <c r="B175" s="385"/>
      <c r="C175" s="67"/>
      <c r="D175" s="68"/>
      <c r="E175" s="96"/>
      <c r="F175" s="97"/>
      <c r="G175" s="99"/>
      <c r="H175" s="99"/>
      <c r="I175" s="99"/>
      <c r="J175" s="69"/>
      <c r="K175" s="69"/>
      <c r="L175" s="69"/>
      <c r="M175" s="69"/>
      <c r="N175" s="69"/>
      <c r="O175" s="69"/>
      <c r="P175" s="94"/>
      <c r="Q175" s="95"/>
      <c r="R175" s="154"/>
      <c r="S175" s="270"/>
      <c r="T175" s="62"/>
    </row>
    <row r="176" spans="1:20" s="60" customFormat="1" ht="42.75">
      <c r="A176" s="70">
        <v>4.5</v>
      </c>
      <c r="B176" s="152" t="s">
        <v>48</v>
      </c>
      <c r="C176" s="71" t="s">
        <v>42</v>
      </c>
      <c r="D176" s="240" t="s">
        <v>298</v>
      </c>
      <c r="E176" s="171">
        <f>G176/F176</f>
        <v>1115.0279</v>
      </c>
      <c r="F176" s="172">
        <v>1</v>
      </c>
      <c r="G176" s="171">
        <v>1115.0279</v>
      </c>
      <c r="H176" s="201">
        <v>1</v>
      </c>
      <c r="I176" s="171">
        <v>1115.0279</v>
      </c>
      <c r="J176" s="87">
        <v>1115.0299</v>
      </c>
      <c r="K176" s="100">
        <v>1</v>
      </c>
      <c r="L176" s="95">
        <v>1115.0299</v>
      </c>
      <c r="M176" s="100">
        <v>1</v>
      </c>
      <c r="N176" s="95">
        <v>1115.0299</v>
      </c>
      <c r="O176" s="132" t="s">
        <v>220</v>
      </c>
      <c r="P176" s="90">
        <f t="shared" ref="P176" si="79">H176-K176</f>
        <v>0</v>
      </c>
      <c r="Q176" s="87">
        <f t="shared" ref="Q176" si="80">I176-L176</f>
        <v>-1.9999999999527063E-3</v>
      </c>
      <c r="R176" s="258">
        <f t="shared" ref="R176" si="81">(J176-E176)/E176</f>
        <v>1.7936770909075066E-6</v>
      </c>
      <c r="S176" s="270" t="s">
        <v>237</v>
      </c>
      <c r="T176" s="62"/>
    </row>
    <row r="177" spans="1:20" s="60" customFormat="1" ht="15.75">
      <c r="A177" s="384" t="s">
        <v>59</v>
      </c>
      <c r="B177" s="385"/>
      <c r="C177" s="67"/>
      <c r="D177" s="68"/>
      <c r="E177" s="96"/>
      <c r="F177" s="97"/>
      <c r="G177" s="98">
        <f>G176</f>
        <v>1115.0279</v>
      </c>
      <c r="H177" s="99"/>
      <c r="I177" s="98">
        <f t="shared" ref="I177" si="82">SUM(I176)</f>
        <v>1115.0279</v>
      </c>
      <c r="J177" s="98"/>
      <c r="K177" s="98"/>
      <c r="L177" s="98">
        <f>SUM(L176)</f>
        <v>1115.0299</v>
      </c>
      <c r="M177" s="155"/>
      <c r="N177" s="98">
        <f>SUM(N176)</f>
        <v>1115.0299</v>
      </c>
      <c r="O177" s="69"/>
      <c r="P177" s="94"/>
      <c r="Q177" s="98">
        <f>Q176</f>
        <v>-1.9999999999527063E-3</v>
      </c>
      <c r="R177" s="135"/>
      <c r="S177" s="62"/>
      <c r="T177" s="62"/>
    </row>
    <row r="178" spans="1:20" s="60" customFormat="1" ht="15.75">
      <c r="A178" s="393" t="s">
        <v>32</v>
      </c>
      <c r="B178" s="393"/>
      <c r="C178" s="393"/>
      <c r="D178" s="393"/>
      <c r="E178" s="393"/>
      <c r="F178" s="120"/>
      <c r="G178" s="114">
        <f>G171+G174+G177</f>
        <v>3568.4279000000001</v>
      </c>
      <c r="H178" s="114"/>
      <c r="I178" s="114">
        <f t="shared" ref="I178:Q178" si="83">I171+I174+I177</f>
        <v>3221.3279000000002</v>
      </c>
      <c r="J178" s="114"/>
      <c r="K178" s="114"/>
      <c r="L178" s="114">
        <f t="shared" si="83"/>
        <v>3221.3299000000002</v>
      </c>
      <c r="M178" s="114"/>
      <c r="N178" s="114">
        <f t="shared" si="83"/>
        <v>3221.3299000000002</v>
      </c>
      <c r="O178" s="114"/>
      <c r="P178" s="114"/>
      <c r="Q178" s="114">
        <f t="shared" si="83"/>
        <v>-1.9999999999527063E-3</v>
      </c>
      <c r="R178" s="118"/>
      <c r="S178" s="119"/>
      <c r="T178" s="119"/>
    </row>
    <row r="179" spans="1:20" s="60" customFormat="1" ht="15.75">
      <c r="A179" s="389" t="s">
        <v>33</v>
      </c>
      <c r="B179" s="390"/>
      <c r="C179" s="390"/>
      <c r="D179" s="390"/>
      <c r="E179" s="390"/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0"/>
      <c r="Q179" s="390"/>
      <c r="R179" s="390"/>
      <c r="S179" s="390"/>
      <c r="T179" s="391"/>
    </row>
    <row r="180" spans="1:20" s="60" customFormat="1" ht="28.5">
      <c r="A180" s="247" t="s">
        <v>204</v>
      </c>
      <c r="B180" s="170" t="s">
        <v>205</v>
      </c>
      <c r="C180" s="71" t="s">
        <v>42</v>
      </c>
      <c r="D180" s="240" t="s">
        <v>298</v>
      </c>
      <c r="E180" s="171">
        <f>G180/F180</f>
        <v>386</v>
      </c>
      <c r="F180" s="172">
        <v>1</v>
      </c>
      <c r="G180" s="171">
        <v>386</v>
      </c>
      <c r="H180" s="172">
        <v>1</v>
      </c>
      <c r="I180" s="171">
        <v>386</v>
      </c>
      <c r="J180" s="171">
        <v>386</v>
      </c>
      <c r="K180" s="100">
        <v>1</v>
      </c>
      <c r="L180" s="95">
        <f>J180*K180</f>
        <v>386</v>
      </c>
      <c r="M180" s="100">
        <v>1</v>
      </c>
      <c r="N180" s="95">
        <v>386</v>
      </c>
      <c r="O180" s="132" t="s">
        <v>246</v>
      </c>
      <c r="P180" s="90">
        <f t="shared" ref="P180:P182" si="84">H180-K180</f>
        <v>0</v>
      </c>
      <c r="Q180" s="87">
        <f t="shared" ref="Q180:Q182" si="85">I180-L180</f>
        <v>0</v>
      </c>
      <c r="R180" s="258">
        <f t="shared" ref="R180:R182" si="86">(J180-E180)/E180</f>
        <v>0</v>
      </c>
      <c r="S180" s="270" t="s">
        <v>238</v>
      </c>
      <c r="T180" s="109"/>
    </row>
    <row r="181" spans="1:20" s="60" customFormat="1" ht="31.5">
      <c r="A181" s="247" t="s">
        <v>206</v>
      </c>
      <c r="B181" s="170" t="s">
        <v>207</v>
      </c>
      <c r="C181" s="71" t="s">
        <v>42</v>
      </c>
      <c r="D181" s="240" t="s">
        <v>298</v>
      </c>
      <c r="E181" s="171">
        <f t="shared" ref="E181:E182" si="87">G181/F181</f>
        <v>446.4</v>
      </c>
      <c r="F181" s="172">
        <v>1</v>
      </c>
      <c r="G181" s="171">
        <v>446.4</v>
      </c>
      <c r="H181" s="172">
        <v>1</v>
      </c>
      <c r="I181" s="171">
        <v>446.4</v>
      </c>
      <c r="J181" s="171">
        <f>L181/K181</f>
        <v>357.12</v>
      </c>
      <c r="K181" s="100">
        <v>1</v>
      </c>
      <c r="L181" s="95">
        <v>357.12</v>
      </c>
      <c r="M181" s="100"/>
      <c r="N181" s="95"/>
      <c r="O181" s="109"/>
      <c r="P181" s="90">
        <f t="shared" si="84"/>
        <v>0</v>
      </c>
      <c r="Q181" s="87">
        <f t="shared" si="85"/>
        <v>89.279999999999973</v>
      </c>
      <c r="R181" s="258">
        <f t="shared" si="86"/>
        <v>-0.19999999999999996</v>
      </c>
      <c r="S181" s="270" t="s">
        <v>239</v>
      </c>
      <c r="T181" s="109" t="s">
        <v>285</v>
      </c>
    </row>
    <row r="182" spans="1:20" s="60" customFormat="1" ht="31.5">
      <c r="A182" s="247" t="s">
        <v>208</v>
      </c>
      <c r="B182" s="170" t="s">
        <v>209</v>
      </c>
      <c r="C182" s="71" t="s">
        <v>42</v>
      </c>
      <c r="D182" s="240" t="s">
        <v>298</v>
      </c>
      <c r="E182" s="171">
        <f t="shared" si="87"/>
        <v>525.1</v>
      </c>
      <c r="F182" s="172">
        <v>1</v>
      </c>
      <c r="G182" s="171">
        <v>525.1</v>
      </c>
      <c r="H182" s="172">
        <v>1</v>
      </c>
      <c r="I182" s="171">
        <v>525.1</v>
      </c>
      <c r="J182" s="171">
        <f>L182/K182</f>
        <v>420.08000000000004</v>
      </c>
      <c r="K182" s="100">
        <v>1</v>
      </c>
      <c r="L182" s="95">
        <v>420.08000000000004</v>
      </c>
      <c r="M182" s="100"/>
      <c r="N182" s="95"/>
      <c r="O182" s="109"/>
      <c r="P182" s="90">
        <f t="shared" si="84"/>
        <v>0</v>
      </c>
      <c r="Q182" s="87">
        <f t="shared" si="85"/>
        <v>105.01999999999998</v>
      </c>
      <c r="R182" s="258">
        <f t="shared" si="86"/>
        <v>-0.19999999999999996</v>
      </c>
      <c r="S182" s="270" t="s">
        <v>239</v>
      </c>
      <c r="T182" s="109" t="s">
        <v>285</v>
      </c>
    </row>
    <row r="183" spans="1:20" s="60" customFormat="1" ht="15.75">
      <c r="A183" s="377" t="s">
        <v>34</v>
      </c>
      <c r="B183" s="377"/>
      <c r="C183" s="377"/>
      <c r="D183" s="377"/>
      <c r="E183" s="377"/>
      <c r="F183" s="120"/>
      <c r="G183" s="114">
        <f>SUM(G180:G182)</f>
        <v>1357.5</v>
      </c>
      <c r="H183" s="114"/>
      <c r="I183" s="114">
        <f t="shared" ref="I183:Q183" si="88">SUM(I180:I182)</f>
        <v>1357.5</v>
      </c>
      <c r="J183" s="114"/>
      <c r="K183" s="114"/>
      <c r="L183" s="114">
        <f t="shared" si="88"/>
        <v>1163.2</v>
      </c>
      <c r="M183" s="114"/>
      <c r="N183" s="114">
        <f t="shared" si="88"/>
        <v>386</v>
      </c>
      <c r="O183" s="114"/>
      <c r="P183" s="114"/>
      <c r="Q183" s="114">
        <f t="shared" si="88"/>
        <v>194.29999999999995</v>
      </c>
      <c r="R183" s="115"/>
      <c r="S183" s="119"/>
      <c r="T183" s="119"/>
    </row>
    <row r="184" spans="1:20" s="60" customFormat="1" ht="15.75">
      <c r="A184" s="389" t="s">
        <v>35</v>
      </c>
      <c r="B184" s="390"/>
      <c r="C184" s="390"/>
      <c r="D184" s="390"/>
      <c r="E184" s="390"/>
      <c r="F184" s="390"/>
      <c r="G184" s="390"/>
      <c r="H184" s="390"/>
      <c r="I184" s="390"/>
      <c r="J184" s="390"/>
      <c r="K184" s="390"/>
      <c r="L184" s="390"/>
      <c r="M184" s="390"/>
      <c r="N184" s="390"/>
      <c r="O184" s="390"/>
      <c r="P184" s="390"/>
      <c r="Q184" s="390"/>
      <c r="R184" s="390"/>
      <c r="S184" s="390"/>
      <c r="T184" s="391"/>
    </row>
    <row r="185" spans="1:20" s="60" customFormat="1" ht="15.75">
      <c r="A185" s="389" t="s">
        <v>61</v>
      </c>
      <c r="B185" s="391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91"/>
      <c r="Q185" s="91"/>
      <c r="R185" s="109"/>
      <c r="S185" s="109"/>
      <c r="T185" s="109"/>
    </row>
    <row r="186" spans="1:20" s="60" customFormat="1" ht="47.25">
      <c r="A186" s="72">
        <v>6.1</v>
      </c>
      <c r="B186" s="248" t="s">
        <v>210</v>
      </c>
      <c r="C186" s="63" t="s">
        <v>42</v>
      </c>
      <c r="D186" s="240" t="s">
        <v>299</v>
      </c>
      <c r="E186" s="200">
        <f>G186/F186</f>
        <v>1680.248</v>
      </c>
      <c r="F186" s="201">
        <v>1</v>
      </c>
      <c r="G186" s="200">
        <v>1680.248</v>
      </c>
      <c r="H186" s="201">
        <v>1</v>
      </c>
      <c r="I186" s="200">
        <v>1680.249</v>
      </c>
      <c r="J186" s="87">
        <f>L186/K186</f>
        <v>1680.248</v>
      </c>
      <c r="K186" s="94">
        <v>1</v>
      </c>
      <c r="L186" s="200">
        <v>1680.248</v>
      </c>
      <c r="M186" s="94">
        <v>1</v>
      </c>
      <c r="N186" s="200">
        <v>1680.248</v>
      </c>
      <c r="O186" s="132" t="s">
        <v>246</v>
      </c>
      <c r="P186" s="90">
        <f t="shared" ref="P186:P190" si="89">H186-K186</f>
        <v>0</v>
      </c>
      <c r="Q186" s="87">
        <f t="shared" ref="Q186:Q190" si="90">I186-L186</f>
        <v>9.9999999997635314E-4</v>
      </c>
      <c r="R186" s="258">
        <f t="shared" ref="R186:R190" si="91">(J186-E186)/E186</f>
        <v>0</v>
      </c>
      <c r="S186" s="270" t="s">
        <v>240</v>
      </c>
      <c r="T186" s="62"/>
    </row>
    <row r="187" spans="1:20" s="60" customFormat="1" ht="15.75">
      <c r="A187" s="72">
        <v>6.2</v>
      </c>
      <c r="B187" s="333" t="s">
        <v>293</v>
      </c>
      <c r="C187" s="63" t="s">
        <v>42</v>
      </c>
      <c r="D187" s="240" t="s">
        <v>298</v>
      </c>
      <c r="E187" s="200">
        <f t="shared" ref="E187:E190" si="92">G187/F187</f>
        <v>359.16667000000001</v>
      </c>
      <c r="F187" s="201">
        <v>9</v>
      </c>
      <c r="G187" s="200">
        <v>3232.5000300000002</v>
      </c>
      <c r="H187" s="201">
        <v>9</v>
      </c>
      <c r="I187" s="200">
        <v>3232.5000300000002</v>
      </c>
      <c r="J187" s="87"/>
      <c r="K187" s="94"/>
      <c r="L187" s="95"/>
      <c r="M187" s="94"/>
      <c r="N187" s="95"/>
      <c r="O187" s="127"/>
      <c r="P187" s="90">
        <f t="shared" si="89"/>
        <v>9</v>
      </c>
      <c r="Q187" s="87">
        <f t="shared" si="90"/>
        <v>3232.5000300000002</v>
      </c>
      <c r="R187" s="258">
        <f t="shared" si="91"/>
        <v>-1</v>
      </c>
      <c r="S187" s="270"/>
      <c r="T187" s="62"/>
    </row>
    <row r="188" spans="1:20" s="60" customFormat="1" ht="28.5">
      <c r="A188" s="72">
        <v>6.3</v>
      </c>
      <c r="B188" s="248" t="s">
        <v>211</v>
      </c>
      <c r="C188" s="63" t="s">
        <v>42</v>
      </c>
      <c r="D188" s="240" t="s">
        <v>298</v>
      </c>
      <c r="E188" s="200">
        <f t="shared" si="92"/>
        <v>696.25</v>
      </c>
      <c r="F188" s="201">
        <v>1</v>
      </c>
      <c r="G188" s="200">
        <v>696.25</v>
      </c>
      <c r="H188" s="201">
        <v>1</v>
      </c>
      <c r="I188" s="200">
        <v>696.25</v>
      </c>
      <c r="J188" s="87">
        <f>L188/K188</f>
        <v>696.25</v>
      </c>
      <c r="K188" s="94">
        <v>1</v>
      </c>
      <c r="L188" s="95">
        <v>696.25</v>
      </c>
      <c r="M188" s="94">
        <v>1</v>
      </c>
      <c r="N188" s="95">
        <v>696.25</v>
      </c>
      <c r="O188" s="132" t="s">
        <v>246</v>
      </c>
      <c r="P188" s="90">
        <f t="shared" si="89"/>
        <v>0</v>
      </c>
      <c r="Q188" s="87">
        <f t="shared" si="90"/>
        <v>0</v>
      </c>
      <c r="R188" s="258">
        <f t="shared" si="91"/>
        <v>0</v>
      </c>
      <c r="S188" s="270" t="s">
        <v>279</v>
      </c>
      <c r="T188" s="62"/>
    </row>
    <row r="189" spans="1:20" s="60" customFormat="1" ht="28.5">
      <c r="A189" s="72">
        <v>6.4</v>
      </c>
      <c r="B189" s="248" t="s">
        <v>294</v>
      </c>
      <c r="C189" s="63" t="s">
        <v>42</v>
      </c>
      <c r="D189" s="240" t="s">
        <v>298</v>
      </c>
      <c r="E189" s="200">
        <f t="shared" si="92"/>
        <v>399.95</v>
      </c>
      <c r="F189" s="201">
        <v>5</v>
      </c>
      <c r="G189" s="200">
        <v>1999.75</v>
      </c>
      <c r="H189" s="201">
        <v>5</v>
      </c>
      <c r="I189" s="200">
        <v>1999.75</v>
      </c>
      <c r="J189" s="87">
        <f>L189/K189</f>
        <v>399.95</v>
      </c>
      <c r="K189" s="94">
        <v>5</v>
      </c>
      <c r="L189" s="95">
        <f>1199.85+799.9</f>
        <v>1999.75</v>
      </c>
      <c r="M189" s="94">
        <v>3</v>
      </c>
      <c r="N189" s="95">
        <f>1199.85</f>
        <v>1199.8499999999999</v>
      </c>
      <c r="O189" s="132" t="s">
        <v>246</v>
      </c>
      <c r="P189" s="90">
        <f t="shared" si="89"/>
        <v>0</v>
      </c>
      <c r="Q189" s="87">
        <f t="shared" si="90"/>
        <v>0</v>
      </c>
      <c r="R189" s="258">
        <f t="shared" si="91"/>
        <v>0</v>
      </c>
      <c r="S189" s="270" t="s">
        <v>241</v>
      </c>
      <c r="T189" s="62"/>
    </row>
    <row r="190" spans="1:20" s="60" customFormat="1" ht="28.5">
      <c r="A190" s="72">
        <v>6.5</v>
      </c>
      <c r="B190" s="333" t="s">
        <v>295</v>
      </c>
      <c r="C190" s="63" t="s">
        <v>42</v>
      </c>
      <c r="D190" s="240" t="s">
        <v>298</v>
      </c>
      <c r="E190" s="200">
        <f t="shared" si="92"/>
        <v>644.25</v>
      </c>
      <c r="F190" s="201">
        <v>2</v>
      </c>
      <c r="G190" s="200">
        <v>1288.5</v>
      </c>
      <c r="H190" s="201">
        <v>2</v>
      </c>
      <c r="I190" s="200">
        <v>1288.5</v>
      </c>
      <c r="J190" s="87">
        <f>L190/K190</f>
        <v>675</v>
      </c>
      <c r="K190" s="94">
        <v>2</v>
      </c>
      <c r="L190" s="95">
        <v>1350</v>
      </c>
      <c r="M190" s="94">
        <v>2</v>
      </c>
      <c r="N190" s="95">
        <v>1350</v>
      </c>
      <c r="O190" s="132" t="s">
        <v>246</v>
      </c>
      <c r="P190" s="90">
        <f t="shared" si="89"/>
        <v>0</v>
      </c>
      <c r="Q190" s="87">
        <f t="shared" si="90"/>
        <v>-61.5</v>
      </c>
      <c r="R190" s="258">
        <f t="shared" si="91"/>
        <v>4.7729918509895226E-2</v>
      </c>
      <c r="S190" s="270" t="s">
        <v>242</v>
      </c>
      <c r="T190" s="62"/>
    </row>
    <row r="191" spans="1:20" s="60" customFormat="1" ht="15.75">
      <c r="A191" s="377" t="s">
        <v>36</v>
      </c>
      <c r="B191" s="377"/>
      <c r="C191" s="377"/>
      <c r="D191" s="377"/>
      <c r="E191" s="377"/>
      <c r="F191" s="120"/>
      <c r="G191" s="114">
        <f>SUM(G186:G190)</f>
        <v>8897.2480300000007</v>
      </c>
      <c r="H191" s="113"/>
      <c r="I191" s="114">
        <f>SUM(I186:I190)</f>
        <v>8897.249029999999</v>
      </c>
      <c r="J191" s="114"/>
      <c r="K191" s="114"/>
      <c r="L191" s="114">
        <f t="shared" ref="L191:N191" si="93">SUM(L186:L190)</f>
        <v>5726.2479999999996</v>
      </c>
      <c r="M191" s="114"/>
      <c r="N191" s="114">
        <f t="shared" si="93"/>
        <v>4926.348</v>
      </c>
      <c r="O191" s="114"/>
      <c r="P191" s="114"/>
      <c r="Q191" s="114">
        <f>SUM(Q186:Q190)</f>
        <v>3171.0010300000004</v>
      </c>
      <c r="R191" s="118"/>
      <c r="S191" s="119"/>
      <c r="T191" s="119"/>
    </row>
    <row r="192" spans="1:20" s="60" customFormat="1" ht="15.75">
      <c r="A192" s="389" t="s">
        <v>37</v>
      </c>
      <c r="B192" s="390"/>
      <c r="C192" s="390"/>
      <c r="D192" s="390"/>
      <c r="E192" s="390"/>
      <c r="F192" s="390"/>
      <c r="G192" s="390"/>
      <c r="H192" s="390"/>
      <c r="I192" s="390"/>
      <c r="J192" s="390"/>
      <c r="K192" s="390"/>
      <c r="L192" s="390"/>
      <c r="M192" s="390"/>
      <c r="N192" s="390"/>
      <c r="O192" s="390"/>
      <c r="P192" s="390"/>
      <c r="Q192" s="390"/>
      <c r="R192" s="390"/>
      <c r="S192" s="390"/>
      <c r="T192" s="391"/>
    </row>
    <row r="193" spans="1:20" s="60" customFormat="1" ht="94.5">
      <c r="A193" s="64" t="s">
        <v>212</v>
      </c>
      <c r="B193" s="162" t="s">
        <v>213</v>
      </c>
      <c r="C193" s="63" t="s">
        <v>90</v>
      </c>
      <c r="D193" s="240" t="s">
        <v>298</v>
      </c>
      <c r="E193" s="174">
        <v>160.54</v>
      </c>
      <c r="F193" s="175">
        <v>2</v>
      </c>
      <c r="G193" s="177">
        <v>321.08</v>
      </c>
      <c r="H193" s="92">
        <v>2</v>
      </c>
      <c r="I193" s="87">
        <v>321.08</v>
      </c>
      <c r="J193" s="174">
        <v>160.54</v>
      </c>
      <c r="K193" s="175">
        <v>2</v>
      </c>
      <c r="L193" s="178">
        <f t="shared" ref="L193:L194" si="94">K193*J193</f>
        <v>321.08</v>
      </c>
      <c r="M193" s="175">
        <v>2</v>
      </c>
      <c r="N193" s="178">
        <v>321.08</v>
      </c>
      <c r="O193" s="127" t="s">
        <v>246</v>
      </c>
      <c r="P193" s="90">
        <f t="shared" ref="P193:P196" si="95">H193-K193</f>
        <v>0</v>
      </c>
      <c r="Q193" s="87">
        <f t="shared" ref="Q193:Q196" si="96">I193-L193</f>
        <v>0</v>
      </c>
      <c r="R193" s="258">
        <f t="shared" ref="R193:R196" si="97">(J193-E193)/E193</f>
        <v>0</v>
      </c>
      <c r="S193" s="270" t="s">
        <v>243</v>
      </c>
      <c r="T193" s="62"/>
    </row>
    <row r="194" spans="1:20" s="60" customFormat="1" ht="42.75">
      <c r="A194" s="64" t="s">
        <v>214</v>
      </c>
      <c r="B194" s="176" t="s">
        <v>215</v>
      </c>
      <c r="C194" s="63" t="s">
        <v>90</v>
      </c>
      <c r="D194" s="240" t="s">
        <v>298</v>
      </c>
      <c r="E194" s="174">
        <v>110.2</v>
      </c>
      <c r="F194" s="175">
        <v>4</v>
      </c>
      <c r="G194" s="177">
        <v>440.8</v>
      </c>
      <c r="H194" s="92">
        <v>4</v>
      </c>
      <c r="I194" s="87">
        <v>440.8</v>
      </c>
      <c r="J194" s="91">
        <v>110.2</v>
      </c>
      <c r="K194" s="175">
        <v>4</v>
      </c>
      <c r="L194" s="178">
        <f t="shared" si="94"/>
        <v>440.8</v>
      </c>
      <c r="M194" s="175">
        <v>4</v>
      </c>
      <c r="N194" s="178">
        <v>440.8</v>
      </c>
      <c r="O194" s="127" t="s">
        <v>246</v>
      </c>
      <c r="P194" s="90">
        <f t="shared" si="95"/>
        <v>0</v>
      </c>
      <c r="Q194" s="87">
        <f t="shared" si="96"/>
        <v>0</v>
      </c>
      <c r="R194" s="258">
        <f t="shared" si="97"/>
        <v>0</v>
      </c>
      <c r="S194" s="270" t="s">
        <v>243</v>
      </c>
      <c r="T194" s="62"/>
    </row>
    <row r="195" spans="1:20" s="60" customFormat="1" ht="78.75">
      <c r="A195" s="64" t="s">
        <v>216</v>
      </c>
      <c r="B195" s="176" t="s">
        <v>217</v>
      </c>
      <c r="C195" s="63" t="s">
        <v>90</v>
      </c>
      <c r="D195" s="240" t="s">
        <v>298</v>
      </c>
      <c r="E195" s="174">
        <v>115.7625</v>
      </c>
      <c r="F195" s="175">
        <v>4</v>
      </c>
      <c r="G195" s="177">
        <v>463.05</v>
      </c>
      <c r="H195" s="92">
        <v>4</v>
      </c>
      <c r="I195" s="87">
        <v>463.05</v>
      </c>
      <c r="J195" s="91">
        <v>115.7</v>
      </c>
      <c r="K195" s="175">
        <v>4</v>
      </c>
      <c r="L195" s="178">
        <f>K195*J195</f>
        <v>462.8</v>
      </c>
      <c r="M195" s="273">
        <v>4</v>
      </c>
      <c r="N195" s="175">
        <v>462.8</v>
      </c>
      <c r="O195" s="127" t="s">
        <v>246</v>
      </c>
      <c r="P195" s="90">
        <f t="shared" si="95"/>
        <v>0</v>
      </c>
      <c r="Q195" s="87">
        <f t="shared" si="96"/>
        <v>0.25</v>
      </c>
      <c r="R195" s="258">
        <f t="shared" si="97"/>
        <v>-5.3989849908217253E-4</v>
      </c>
      <c r="S195" s="270" t="s">
        <v>243</v>
      </c>
      <c r="T195" s="62"/>
    </row>
    <row r="196" spans="1:20" s="60" customFormat="1" ht="42.75">
      <c r="A196" s="64" t="s">
        <v>218</v>
      </c>
      <c r="B196" s="176" t="s">
        <v>219</v>
      </c>
      <c r="C196" s="63" t="s">
        <v>90</v>
      </c>
      <c r="D196" s="240" t="s">
        <v>298</v>
      </c>
      <c r="E196" s="174">
        <v>89.415000000000006</v>
      </c>
      <c r="F196" s="175">
        <v>2</v>
      </c>
      <c r="G196" s="177">
        <v>178.83</v>
      </c>
      <c r="H196" s="92">
        <v>2</v>
      </c>
      <c r="I196" s="87">
        <v>178.83</v>
      </c>
      <c r="J196" s="91">
        <v>89.4</v>
      </c>
      <c r="K196" s="175">
        <v>2</v>
      </c>
      <c r="L196" s="178">
        <f>K196*J196</f>
        <v>178.8</v>
      </c>
      <c r="M196" s="175">
        <v>2</v>
      </c>
      <c r="N196" s="178">
        <v>178.8</v>
      </c>
      <c r="O196" s="127" t="s">
        <v>246</v>
      </c>
      <c r="P196" s="90">
        <f t="shared" si="95"/>
        <v>0</v>
      </c>
      <c r="Q196" s="87">
        <f t="shared" si="96"/>
        <v>3.0000000000001137E-2</v>
      </c>
      <c r="R196" s="258">
        <f t="shared" si="97"/>
        <v>-1.6775708773696324E-4</v>
      </c>
      <c r="S196" s="270" t="s">
        <v>243</v>
      </c>
      <c r="T196" s="62"/>
    </row>
    <row r="197" spans="1:20" s="60" customFormat="1" ht="15.75">
      <c r="A197" s="377" t="s">
        <v>38</v>
      </c>
      <c r="B197" s="377"/>
      <c r="C197" s="377"/>
      <c r="D197" s="377"/>
      <c r="E197" s="377"/>
      <c r="F197" s="120"/>
      <c r="G197" s="114">
        <f>SUM(G193:G196)</f>
        <v>1403.76</v>
      </c>
      <c r="H197" s="113"/>
      <c r="I197" s="114">
        <f>SUM(I193:I196)</f>
        <v>1403.76</v>
      </c>
      <c r="J197" s="114"/>
      <c r="K197" s="114"/>
      <c r="L197" s="114">
        <f>SUM(L193:L196)</f>
        <v>1403.48</v>
      </c>
      <c r="M197" s="113"/>
      <c r="N197" s="114">
        <f>SUM(N193:N196)</f>
        <v>1403.48</v>
      </c>
      <c r="O197" s="113"/>
      <c r="P197" s="118"/>
      <c r="Q197" s="116">
        <f>I197-L197</f>
        <v>0.27999999999997272</v>
      </c>
      <c r="R197" s="118"/>
      <c r="S197" s="119"/>
      <c r="T197" s="119"/>
    </row>
    <row r="198" spans="1:20" s="60" customFormat="1" ht="18.75">
      <c r="A198" s="392" t="s">
        <v>62</v>
      </c>
      <c r="B198" s="392"/>
      <c r="C198" s="392"/>
      <c r="D198" s="392"/>
      <c r="E198" s="392"/>
      <c r="F198" s="130"/>
      <c r="G198" s="121">
        <f>G197+G191+G183+G178+G165+G160+G137</f>
        <v>124529.00373197001</v>
      </c>
      <c r="H198" s="121"/>
      <c r="I198" s="121">
        <f>I197+I191+I183+I178+I165+I160+I137</f>
        <v>87064.895930074825</v>
      </c>
      <c r="J198" s="121"/>
      <c r="K198" s="121"/>
      <c r="L198" s="121">
        <f>L197+L191+L183+L178+L165+L160+L137</f>
        <v>110302.21537166668</v>
      </c>
      <c r="M198" s="121"/>
      <c r="N198" s="121">
        <f>N197+N191+N183+N178+N165+N160+N137</f>
        <v>93494.186963333341</v>
      </c>
      <c r="O198" s="128"/>
      <c r="P198" s="131"/>
      <c r="Q198" s="122">
        <f>I198-L198</f>
        <v>-23237.319441591855</v>
      </c>
      <c r="R198" s="118"/>
      <c r="S198" s="119"/>
      <c r="T198" s="119"/>
    </row>
    <row r="199" spans="1:20" s="60" customFormat="1">
      <c r="A199" s="73"/>
      <c r="B199" s="73"/>
      <c r="C199" s="73"/>
      <c r="D199" s="73"/>
      <c r="E199" s="73"/>
      <c r="F199" s="74"/>
      <c r="G199" s="75"/>
      <c r="H199" s="75"/>
      <c r="I199" s="75"/>
      <c r="J199" s="75"/>
      <c r="K199" s="75"/>
      <c r="L199" s="75"/>
      <c r="M199" s="75"/>
      <c r="N199" s="75"/>
      <c r="O199" s="75"/>
      <c r="P199" s="76"/>
      <c r="Q199" s="76"/>
      <c r="R199" s="76"/>
      <c r="S199" s="77"/>
      <c r="T199" s="77"/>
    </row>
    <row r="200" spans="1:20">
      <c r="L200" s="272"/>
      <c r="S200" s="58"/>
    </row>
    <row r="201" spans="1:20" s="82" customFormat="1" ht="15.75">
      <c r="A201" s="45"/>
      <c r="B201" s="78" t="s">
        <v>50</v>
      </c>
      <c r="C201" s="79"/>
      <c r="D201" s="79"/>
      <c r="E201" s="79"/>
      <c r="F201" s="79"/>
      <c r="G201" s="79"/>
      <c r="H201" s="79"/>
      <c r="I201" s="79"/>
      <c r="J201" s="125" t="s">
        <v>305</v>
      </c>
      <c r="K201" s="80"/>
      <c r="L201" s="80"/>
      <c r="M201" s="79"/>
      <c r="N201" s="79"/>
      <c r="O201" s="81"/>
      <c r="P201" s="81"/>
      <c r="Q201" s="81"/>
      <c r="R201" s="81"/>
      <c r="S201" s="205"/>
      <c r="T201" s="81"/>
    </row>
    <row r="202" spans="1:20" s="82" customFormat="1" ht="15.75">
      <c r="A202" s="49"/>
      <c r="B202" s="83" t="s">
        <v>51</v>
      </c>
      <c r="C202" s="79"/>
      <c r="D202" s="79"/>
      <c r="E202" s="79"/>
      <c r="F202" s="79"/>
      <c r="G202" s="79"/>
      <c r="H202" s="79"/>
      <c r="I202" s="79"/>
      <c r="J202" s="80" t="s">
        <v>18</v>
      </c>
      <c r="K202" s="80"/>
      <c r="L202" s="340"/>
      <c r="M202" s="79"/>
      <c r="N202" s="79"/>
      <c r="O202" s="81"/>
      <c r="P202" s="81"/>
      <c r="Q202" s="81"/>
      <c r="R202" s="81"/>
      <c r="S202" s="205"/>
      <c r="T202" s="81"/>
    </row>
    <row r="203" spans="1:20" s="82" customFormat="1" ht="15.75">
      <c r="A203" s="79"/>
      <c r="B203" s="83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179"/>
      <c r="P203" s="81"/>
      <c r="Q203" s="81"/>
      <c r="R203" s="81"/>
      <c r="S203" s="205"/>
      <c r="T203" s="81"/>
    </row>
    <row r="204" spans="1:20" s="82" customFormat="1" ht="15.75">
      <c r="A204" s="79"/>
      <c r="B204" s="180" t="s">
        <v>306</v>
      </c>
      <c r="C204" s="79"/>
      <c r="D204" s="81"/>
      <c r="E204" s="84"/>
      <c r="F204" s="387" t="s">
        <v>52</v>
      </c>
      <c r="G204" s="387"/>
      <c r="H204" s="79"/>
      <c r="I204" s="79"/>
      <c r="J204" s="79"/>
      <c r="K204" s="79"/>
      <c r="L204" s="79"/>
      <c r="M204" s="79"/>
      <c r="N204" s="79"/>
      <c r="O204" s="81"/>
      <c r="P204" s="81"/>
      <c r="Q204" s="81"/>
      <c r="R204" s="81"/>
      <c r="S204" s="205"/>
      <c r="T204" s="81"/>
    </row>
    <row r="205" spans="1:20" s="86" customFormat="1" ht="12.75">
      <c r="A205" s="37"/>
      <c r="B205" s="37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S205" s="202"/>
    </row>
    <row r="207" spans="1:20" ht="15.75">
      <c r="A207" s="388"/>
      <c r="B207" s="388"/>
      <c r="C207" s="388"/>
      <c r="D207" s="388"/>
      <c r="E207" s="388"/>
      <c r="F207" s="388"/>
      <c r="G207" s="388"/>
      <c r="H207" s="388"/>
      <c r="I207" s="388"/>
      <c r="J207" s="388"/>
      <c r="K207" s="388"/>
      <c r="L207" s="388"/>
      <c r="M207" s="388"/>
    </row>
  </sheetData>
  <mergeCells count="112">
    <mergeCell ref="S106:S107"/>
    <mergeCell ref="S108:S111"/>
    <mergeCell ref="S112:S116"/>
    <mergeCell ref="S88:S90"/>
    <mergeCell ref="S91:S92"/>
    <mergeCell ref="S94:S97"/>
    <mergeCell ref="S99:S100"/>
    <mergeCell ref="S101:S105"/>
    <mergeCell ref="S75:S76"/>
    <mergeCell ref="S77:S78"/>
    <mergeCell ref="S79:S80"/>
    <mergeCell ref="S82:S83"/>
    <mergeCell ref="S84:S87"/>
    <mergeCell ref="S58:S61"/>
    <mergeCell ref="S62:S65"/>
    <mergeCell ref="S66:S68"/>
    <mergeCell ref="S70:S73"/>
    <mergeCell ref="S28:S32"/>
    <mergeCell ref="S34:S38"/>
    <mergeCell ref="S39:S40"/>
    <mergeCell ref="S42:S45"/>
    <mergeCell ref="S46:S51"/>
    <mergeCell ref="S23:S26"/>
    <mergeCell ref="S10:S11"/>
    <mergeCell ref="S12:S16"/>
    <mergeCell ref="O108:O111"/>
    <mergeCell ref="O112:O116"/>
    <mergeCell ref="O91:O92"/>
    <mergeCell ref="O94:O97"/>
    <mergeCell ref="O99:O100"/>
    <mergeCell ref="O101:O105"/>
    <mergeCell ref="O106:O107"/>
    <mergeCell ref="O77:O78"/>
    <mergeCell ref="O79:O80"/>
    <mergeCell ref="O82:O83"/>
    <mergeCell ref="O84:O87"/>
    <mergeCell ref="O88:O90"/>
    <mergeCell ref="O58:O61"/>
    <mergeCell ref="O62:O65"/>
    <mergeCell ref="O66:O68"/>
    <mergeCell ref="O70:O73"/>
    <mergeCell ref="O75:O76"/>
    <mergeCell ref="O34:O38"/>
    <mergeCell ref="O39:O40"/>
    <mergeCell ref="O42:O45"/>
    <mergeCell ref="S52:S56"/>
    <mergeCell ref="F204:G204"/>
    <mergeCell ref="A207:M207"/>
    <mergeCell ref="A191:E191"/>
    <mergeCell ref="A192:T192"/>
    <mergeCell ref="A197:E197"/>
    <mergeCell ref="A198:E198"/>
    <mergeCell ref="N4:N5"/>
    <mergeCell ref="H4:H5"/>
    <mergeCell ref="A161:T161"/>
    <mergeCell ref="A185:B185"/>
    <mergeCell ref="A166:T166"/>
    <mergeCell ref="A167:B167"/>
    <mergeCell ref="A171:B171"/>
    <mergeCell ref="A172:B172"/>
    <mergeCell ref="A174:B174"/>
    <mergeCell ref="A175:B175"/>
    <mergeCell ref="A177:B177"/>
    <mergeCell ref="A178:E178"/>
    <mergeCell ref="A179:T179"/>
    <mergeCell ref="A183:E183"/>
    <mergeCell ref="A184:T184"/>
    <mergeCell ref="A165:E165"/>
    <mergeCell ref="O47:O51"/>
    <mergeCell ref="O52:O56"/>
    <mergeCell ref="A160:E160"/>
    <mergeCell ref="G4:G5"/>
    <mergeCell ref="A7:T7"/>
    <mergeCell ref="A137:E137"/>
    <mergeCell ref="A138:T138"/>
    <mergeCell ref="J4:J5"/>
    <mergeCell ref="R2:R5"/>
    <mergeCell ref="S2:S5"/>
    <mergeCell ref="A148:E148"/>
    <mergeCell ref="A151:B151"/>
    <mergeCell ref="A147:B147"/>
    <mergeCell ref="Q4:Q5"/>
    <mergeCell ref="E4:E5"/>
    <mergeCell ref="F4:F5"/>
    <mergeCell ref="A155:E155"/>
    <mergeCell ref="A159:B159"/>
    <mergeCell ref="O10:O11"/>
    <mergeCell ref="O12:O16"/>
    <mergeCell ref="O18:O22"/>
    <mergeCell ref="O23:O26"/>
    <mergeCell ref="O28:O33"/>
    <mergeCell ref="A152:E152"/>
    <mergeCell ref="A154:B154"/>
    <mergeCell ref="S18:S22"/>
    <mergeCell ref="A1:T1"/>
    <mergeCell ref="A2:A5"/>
    <mergeCell ref="B2:B5"/>
    <mergeCell ref="C2:C5"/>
    <mergeCell ref="D2:G3"/>
    <mergeCell ref="H2:I3"/>
    <mergeCell ref="J2:N2"/>
    <mergeCell ref="O2:O5"/>
    <mergeCell ref="P2:Q3"/>
    <mergeCell ref="J3:L3"/>
    <mergeCell ref="M3:N3"/>
    <mergeCell ref="T2:T5"/>
    <mergeCell ref="I4:I5"/>
    <mergeCell ref="D4:D5"/>
    <mergeCell ref="P4:P5"/>
    <mergeCell ref="K4:K5"/>
    <mergeCell ref="L4:L5"/>
    <mergeCell ref="M4:M5"/>
  </mergeCells>
  <pageMargins left="0.43307086614173229" right="0.19685039370078741" top="0.31496062992125984" bottom="0.35433070866141736" header="0.23622047244094491" footer="0.27559055118110237"/>
  <pageSetup paperSize="9" scale="42" orientation="landscape" r:id="rId1"/>
  <headerFooter alignWithMargins="0"/>
  <rowBreaks count="1" manualBreakCount="1">
    <brk id="20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Загальна інформація</vt:lpstr>
      <vt:lpstr>1. Зведений звіт</vt:lpstr>
      <vt:lpstr>2. Детальний звіт</vt:lpstr>
      <vt:lpstr>'1. Зведений звіт'!Область_печати</vt:lpstr>
      <vt:lpstr>'2. Детальний звіт'!Область_печати</vt:lpstr>
      <vt:lpstr>'Загальна інформація'!Область_печати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Mykola Pavliv</dc:creator>
  <cp:lastModifiedBy>V</cp:lastModifiedBy>
  <cp:lastPrinted>2020-10-18T11:51:13Z</cp:lastPrinted>
  <dcterms:created xsi:type="dcterms:W3CDTF">1996-10-08T23:32:33Z</dcterms:created>
  <dcterms:modified xsi:type="dcterms:W3CDTF">2020-10-18T12:22:16Z</dcterms:modified>
</cp:coreProperties>
</file>