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Documents\D\ВТС\Інвестиційні програми\ІП-2019\Виконання\червень\"/>
    </mc:Choice>
  </mc:AlternateContent>
  <bookViews>
    <workbookView xWindow="120" yWindow="120" windowWidth="9420" windowHeight="5190" tabRatio="862" activeTab="2"/>
  </bookViews>
  <sheets>
    <sheet name="Загальна інформація" sheetId="2" r:id="rId1"/>
    <sheet name="1. Зведений звіт" sheetId="1" r:id="rId2"/>
    <sheet name="2. Детальний звіт" sheetId="24" r:id="rId3"/>
  </sheets>
  <definedNames>
    <definedName name="_xlnm.Print_Area" localSheetId="1">'1. Зведений звіт'!$A$1:$H$21</definedName>
    <definedName name="_xlnm.Print_Area" localSheetId="2">'2. Детальний звіт'!$A$1:$T$123</definedName>
    <definedName name="_xlnm.Print_Area" localSheetId="0">'Загальна інформація'!$A$1:$E$29</definedName>
  </definedNames>
  <calcPr calcId="152511"/>
</workbook>
</file>

<file path=xl/calcChain.xml><?xml version="1.0" encoding="utf-8"?>
<calcChain xmlns="http://schemas.openxmlformats.org/spreadsheetml/2006/main">
  <c r="I68" i="24" l="1"/>
  <c r="L68" i="24"/>
  <c r="N68" i="24"/>
  <c r="Q68" i="24"/>
  <c r="G68" i="24"/>
  <c r="H58" i="24" l="1"/>
  <c r="I58" i="24"/>
  <c r="M58" i="24" l="1"/>
  <c r="N58" i="24"/>
  <c r="L58" i="24"/>
  <c r="K58" i="24"/>
  <c r="Q60" i="24"/>
  <c r="Q62" i="24"/>
  <c r="P60" i="24"/>
  <c r="P62" i="24"/>
  <c r="J60" i="24"/>
  <c r="J62" i="24"/>
  <c r="J65" i="24"/>
  <c r="J64" i="24"/>
  <c r="R48" i="24"/>
  <c r="R50" i="24"/>
  <c r="R52" i="24"/>
  <c r="R54" i="24"/>
  <c r="R55" i="24"/>
  <c r="R57" i="24"/>
  <c r="Q48" i="24"/>
  <c r="Q50" i="24"/>
  <c r="Q52" i="24"/>
  <c r="Q54" i="24"/>
  <c r="Q55" i="24"/>
  <c r="Q57" i="24"/>
  <c r="P48" i="24"/>
  <c r="P50" i="24"/>
  <c r="P52" i="24"/>
  <c r="P54" i="24"/>
  <c r="P55" i="24"/>
  <c r="P57" i="24"/>
  <c r="M46" i="24"/>
  <c r="N46" i="24"/>
  <c r="L46" i="24"/>
  <c r="K46" i="24"/>
  <c r="H46" i="24"/>
  <c r="I46" i="24"/>
  <c r="J48" i="24"/>
  <c r="J52" i="24"/>
  <c r="J54" i="24"/>
  <c r="J55" i="24"/>
  <c r="J57" i="24"/>
  <c r="P10" i="24" l="1"/>
  <c r="Q10" i="24"/>
  <c r="R10" i="24"/>
  <c r="R12" i="24"/>
  <c r="R13" i="24"/>
  <c r="R14" i="24"/>
  <c r="R16" i="24"/>
  <c r="R18" i="24"/>
  <c r="R19" i="24"/>
  <c r="R21" i="24"/>
  <c r="R22" i="24"/>
  <c r="R23" i="24"/>
  <c r="R25" i="24"/>
  <c r="R27" i="24"/>
  <c r="R28" i="24"/>
  <c r="R29" i="24"/>
  <c r="R31" i="24"/>
  <c r="R32" i="24"/>
  <c r="R33" i="24"/>
  <c r="R34" i="24"/>
  <c r="R36" i="24"/>
  <c r="R37" i="24"/>
  <c r="R38" i="24"/>
  <c r="R40" i="24"/>
  <c r="R42" i="24"/>
  <c r="R43" i="24"/>
  <c r="Q12" i="24"/>
  <c r="Q13" i="24"/>
  <c r="Q14" i="24"/>
  <c r="Q16" i="24"/>
  <c r="Q18" i="24"/>
  <c r="Q19" i="24"/>
  <c r="Q21" i="24"/>
  <c r="Q22" i="24"/>
  <c r="Q23" i="24"/>
  <c r="Q25" i="24"/>
  <c r="Q27" i="24"/>
  <c r="Q28" i="24"/>
  <c r="Q29" i="24"/>
  <c r="Q31" i="24"/>
  <c r="Q32" i="24"/>
  <c r="Q33" i="24"/>
  <c r="Q34" i="24"/>
  <c r="Q36" i="24"/>
  <c r="Q37" i="24"/>
  <c r="Q38" i="24"/>
  <c r="Q40" i="24"/>
  <c r="Q42" i="24"/>
  <c r="Q43" i="24"/>
  <c r="P12" i="24"/>
  <c r="P13" i="24"/>
  <c r="P14" i="24"/>
  <c r="P16" i="24"/>
  <c r="P18" i="24"/>
  <c r="P19" i="24"/>
  <c r="P21" i="24"/>
  <c r="P22" i="24"/>
  <c r="P23" i="24"/>
  <c r="P25" i="24"/>
  <c r="P27" i="24"/>
  <c r="P28" i="24"/>
  <c r="P29" i="24"/>
  <c r="P31" i="24"/>
  <c r="P32" i="24"/>
  <c r="P33" i="24"/>
  <c r="P34" i="24"/>
  <c r="P36" i="24"/>
  <c r="P37" i="24"/>
  <c r="P38" i="24"/>
  <c r="P40" i="24"/>
  <c r="P42" i="24"/>
  <c r="P43" i="24"/>
  <c r="J12" i="24"/>
  <c r="J13" i="24"/>
  <c r="J18" i="24"/>
  <c r="J19" i="24"/>
  <c r="J21" i="24"/>
  <c r="J23" i="24"/>
  <c r="J25" i="24"/>
  <c r="J27" i="24"/>
  <c r="J28" i="24"/>
  <c r="J29" i="24"/>
  <c r="J31" i="24"/>
  <c r="J36" i="24"/>
  <c r="J40" i="24"/>
  <c r="J42" i="24"/>
  <c r="J43" i="24"/>
  <c r="I8" i="24"/>
  <c r="H8" i="24"/>
  <c r="N8" i="24"/>
  <c r="M8" i="24"/>
  <c r="L8" i="24"/>
  <c r="K8" i="24"/>
  <c r="E60" i="24" l="1"/>
  <c r="R60" i="24" s="1"/>
  <c r="E62" i="24"/>
  <c r="R62" i="24" s="1"/>
  <c r="F58" i="24"/>
  <c r="G58" i="24"/>
  <c r="E50" i="24"/>
  <c r="E52" i="24"/>
  <c r="E54" i="24"/>
  <c r="E55" i="24"/>
  <c r="E57" i="24"/>
  <c r="E48" i="24"/>
  <c r="F46" i="24"/>
  <c r="G46" i="24"/>
  <c r="E46" i="24" s="1"/>
  <c r="E12" i="24"/>
  <c r="E13" i="24"/>
  <c r="E14" i="24"/>
  <c r="E16" i="24"/>
  <c r="E18" i="24"/>
  <c r="E19" i="24"/>
  <c r="E21" i="24"/>
  <c r="E22" i="24"/>
  <c r="E23" i="24"/>
  <c r="E25" i="24"/>
  <c r="E27" i="24"/>
  <c r="E28" i="24"/>
  <c r="E29" i="24"/>
  <c r="E31" i="24"/>
  <c r="E32" i="24"/>
  <c r="E33" i="24"/>
  <c r="E34" i="24"/>
  <c r="E36" i="24"/>
  <c r="E37" i="24"/>
  <c r="E38" i="24"/>
  <c r="E40" i="24"/>
  <c r="E42" i="24"/>
  <c r="E43" i="24"/>
  <c r="E10" i="24"/>
  <c r="F8" i="24"/>
  <c r="G8" i="24"/>
  <c r="E58" i="24" l="1"/>
  <c r="E8" i="24"/>
  <c r="J100" i="24" l="1"/>
  <c r="J113" i="24"/>
  <c r="J114" i="24"/>
  <c r="J115" i="24"/>
  <c r="J112" i="24"/>
  <c r="Q96" i="24"/>
  <c r="J92" i="24" l="1"/>
  <c r="J93" i="24"/>
  <c r="J90" i="24"/>
  <c r="J81" i="24" l="1"/>
  <c r="J80" i="24"/>
  <c r="J73" i="24"/>
  <c r="J72" i="24"/>
  <c r="J45" i="24"/>
  <c r="J46" i="24"/>
  <c r="J58" i="24"/>
  <c r="J8" i="24"/>
  <c r="J44" i="24"/>
  <c r="J108" i="24" l="1"/>
  <c r="J107" i="24"/>
  <c r="P58" i="24" l="1"/>
  <c r="Q8" i="24"/>
  <c r="F12" i="1"/>
  <c r="E12" i="1"/>
  <c r="D12" i="1"/>
  <c r="I87" i="24"/>
  <c r="D10" i="1" s="1"/>
  <c r="I94" i="24"/>
  <c r="I116" i="24"/>
  <c r="D14" i="1" s="1"/>
  <c r="I109" i="24"/>
  <c r="D13" i="1" s="1"/>
  <c r="I101" i="24"/>
  <c r="R91" i="24"/>
  <c r="Q91" i="24"/>
  <c r="P91" i="24"/>
  <c r="R72" i="24"/>
  <c r="R74" i="24"/>
  <c r="R75" i="24"/>
  <c r="R81" i="24"/>
  <c r="R80" i="24"/>
  <c r="R8" i="24"/>
  <c r="Q44" i="24"/>
  <c r="R44" i="24"/>
  <c r="Q45" i="24"/>
  <c r="R45" i="24"/>
  <c r="Q46" i="24"/>
  <c r="R46" i="24"/>
  <c r="Q58" i="24"/>
  <c r="R58" i="24"/>
  <c r="Q63" i="24"/>
  <c r="R63" i="24"/>
  <c r="Q64" i="24"/>
  <c r="R64" i="24"/>
  <c r="Q65" i="24"/>
  <c r="R65" i="24"/>
  <c r="Q66" i="24"/>
  <c r="R66" i="24"/>
  <c r="R67" i="24"/>
  <c r="Q67" i="24"/>
  <c r="P8" i="24"/>
  <c r="P44" i="24"/>
  <c r="P45" i="24"/>
  <c r="P46" i="24"/>
  <c r="P63" i="24"/>
  <c r="P64" i="24"/>
  <c r="P65" i="24"/>
  <c r="P66" i="24"/>
  <c r="P67" i="24"/>
  <c r="Q72" i="24"/>
  <c r="P72" i="24"/>
  <c r="P73" i="24"/>
  <c r="Q73" i="24"/>
  <c r="R73" i="24"/>
  <c r="Q74" i="24"/>
  <c r="P74" i="24"/>
  <c r="P75" i="24"/>
  <c r="Q75" i="24"/>
  <c r="Q76" i="24"/>
  <c r="P76" i="24"/>
  <c r="R76" i="24"/>
  <c r="P77" i="24"/>
  <c r="Q77" i="24"/>
  <c r="R77" i="24"/>
  <c r="Q80" i="24"/>
  <c r="P80" i="24"/>
  <c r="P81" i="24"/>
  <c r="Q81" i="24"/>
  <c r="P85" i="24"/>
  <c r="Q85" i="24"/>
  <c r="R85" i="24"/>
  <c r="P86" i="24"/>
  <c r="Q86" i="24"/>
  <c r="R86" i="24"/>
  <c r="I98" i="24" l="1"/>
  <c r="I102" i="24" s="1"/>
  <c r="D11" i="1" s="1"/>
  <c r="I82" i="24" l="1"/>
  <c r="R107" i="24"/>
  <c r="R96" i="24" l="1"/>
  <c r="P96" i="24"/>
  <c r="N98" i="24"/>
  <c r="L98" i="24"/>
  <c r="N87" i="24"/>
  <c r="F10" i="1" s="1"/>
  <c r="L87" i="24"/>
  <c r="E10" i="1" s="1"/>
  <c r="G87" i="24"/>
  <c r="G98" i="24" l="1"/>
  <c r="Q87" i="24" l="1"/>
  <c r="N109" i="24" l="1"/>
  <c r="F13" i="1" s="1"/>
  <c r="L109" i="24"/>
  <c r="E13" i="1" s="1"/>
  <c r="P108" i="24"/>
  <c r="Q108" i="24" l="1"/>
  <c r="F8" i="1"/>
  <c r="E8" i="1"/>
  <c r="Q90" i="24" l="1"/>
  <c r="Q112" i="24" l="1"/>
  <c r="Q113" i="24"/>
  <c r="Q114" i="24"/>
  <c r="Q115" i="24"/>
  <c r="Q111" i="24"/>
  <c r="Q107" i="24"/>
  <c r="Q109" i="24" s="1"/>
  <c r="N101" i="24"/>
  <c r="L101" i="24"/>
  <c r="Q100" i="24"/>
  <c r="Q101" i="24" s="1"/>
  <c r="Q97" i="24"/>
  <c r="Q98" i="24" s="1"/>
  <c r="Q92" i="24"/>
  <c r="Q93" i="24"/>
  <c r="Q82" i="24" l="1"/>
  <c r="L82" i="24" l="1"/>
  <c r="R112" i="24" l="1"/>
  <c r="R113" i="24"/>
  <c r="R114" i="24"/>
  <c r="R115" i="24"/>
  <c r="R111" i="24"/>
  <c r="R92" i="24"/>
  <c r="R93" i="24"/>
  <c r="R97" i="24"/>
  <c r="R100" i="24"/>
  <c r="P112" i="24"/>
  <c r="P113" i="24"/>
  <c r="P114" i="24"/>
  <c r="P115" i="24"/>
  <c r="P111" i="24"/>
  <c r="P107" i="24"/>
  <c r="P92" i="24"/>
  <c r="P93" i="24"/>
  <c r="P97" i="24"/>
  <c r="P100" i="24"/>
  <c r="P101" i="24"/>
  <c r="N94" i="24" l="1"/>
  <c r="L78" i="24"/>
  <c r="L83" i="24" s="1"/>
  <c r="E9" i="1" s="1"/>
  <c r="N78" i="24"/>
  <c r="N102" i="24" l="1"/>
  <c r="F11" i="1" s="1"/>
  <c r="N116" i="24" l="1"/>
  <c r="F14" i="1" s="1"/>
  <c r="L116" i="24"/>
  <c r="E14" i="1" s="1"/>
  <c r="N82" i="24" l="1"/>
  <c r="N83" i="24" s="1"/>
  <c r="F9" i="1" s="1"/>
  <c r="N117" i="24" l="1"/>
  <c r="G116" i="24"/>
  <c r="G101" i="24"/>
  <c r="G82" i="24"/>
  <c r="G14" i="1" l="1"/>
  <c r="Q116" i="24"/>
  <c r="F15" i="1"/>
  <c r="H12" i="1" l="1"/>
  <c r="H10" i="1"/>
  <c r="H14" i="1"/>
  <c r="H13" i="1" l="1"/>
  <c r="P90" i="24" l="1"/>
  <c r="Q94" i="24"/>
  <c r="Q102" i="24" s="1"/>
  <c r="L94" i="24" l="1"/>
  <c r="L102" i="24" s="1"/>
  <c r="E11" i="1" s="1"/>
  <c r="L117" i="24" l="1"/>
  <c r="H11" i="1" l="1"/>
  <c r="E15" i="1"/>
  <c r="G11" i="1"/>
  <c r="G78" i="24"/>
  <c r="G83" i="24" s="1"/>
  <c r="I78" i="24" l="1"/>
  <c r="I83" i="24" s="1"/>
  <c r="Q78" i="24"/>
  <c r="Q83" i="24" l="1"/>
  <c r="D9" i="1"/>
  <c r="G9" i="1" s="1"/>
  <c r="R90" i="24"/>
  <c r="G94" i="24"/>
  <c r="G102" i="24" s="1"/>
  <c r="H9" i="1" l="1"/>
  <c r="R108" i="24"/>
  <c r="G109" i="24"/>
  <c r="I117" i="24" l="1"/>
  <c r="Q117" i="24" s="1"/>
  <c r="D8" i="1"/>
  <c r="G117" i="24"/>
  <c r="H8" i="1" l="1"/>
  <c r="H15" i="1" s="1"/>
  <c r="G8" i="1"/>
  <c r="D15" i="1"/>
  <c r="G15" i="1" s="1"/>
</calcChain>
</file>

<file path=xl/sharedStrings.xml><?xml version="1.0" encoding="utf-8"?>
<sst xmlns="http://schemas.openxmlformats.org/spreadsheetml/2006/main" count="375" uniqueCount="214">
  <si>
    <t>№ з/п</t>
  </si>
  <si>
    <t>Впровадження та розвиток інформаційних технологій</t>
  </si>
  <si>
    <t>Інше</t>
  </si>
  <si>
    <t>Виконавець робіт, послуг, продавець товару, визначено на тендері чи без</t>
  </si>
  <si>
    <t>Одиниця виміру</t>
  </si>
  <si>
    <t>Будівництво, модернізація та реконструкція електричних мереж та обладнання</t>
  </si>
  <si>
    <t>Усього</t>
  </si>
  <si>
    <t>Різниця між фактичною вартістю одиниці продукції та плановою, %</t>
  </si>
  <si>
    <t>з</t>
  </si>
  <si>
    <t>Залишилось не профінансовано</t>
  </si>
  <si>
    <t>Відсоток фінансування</t>
  </si>
  <si>
    <t>до</t>
  </si>
  <si>
    <t>Заходи зі зниження нетехнічних витрат електричної енергії</t>
  </si>
  <si>
    <t>Впровадження та розвиток систем зв'язку</t>
  </si>
  <si>
    <t>Звіт щодо виконання інвестиційної програми</t>
  </si>
  <si>
    <t>Звітний період</t>
  </si>
  <si>
    <t>Прогнозний період</t>
  </si>
  <si>
    <t>Найменування ліцензіата</t>
  </si>
  <si>
    <t>(прізвище, ім'я, по батькові)</t>
  </si>
  <si>
    <t>Цільові програми</t>
  </si>
  <si>
    <t>Модернізація та закупівля колісної техніки</t>
  </si>
  <si>
    <t>профінансовано</t>
  </si>
  <si>
    <t>освоєно</t>
  </si>
  <si>
    <t>джерело фінансування</t>
  </si>
  <si>
    <t>Найменування заходів інвестиційної програми</t>
  </si>
  <si>
    <t>1. Будівництво, модернізація та реконструкція електричних мереж та обладнання</t>
  </si>
  <si>
    <t>Усього по розділу 1:</t>
  </si>
  <si>
    <t>Усього по розділу 2:</t>
  </si>
  <si>
    <t>2. Заходи зі зниження нетехнічних витрат електричної енергії</t>
  </si>
  <si>
    <t>3. Впровадження та розвиток АСДТК</t>
  </si>
  <si>
    <t>Усього по розділу 3:</t>
  </si>
  <si>
    <t>4. Впровадження та розвиток інформаційних технологій</t>
  </si>
  <si>
    <t>Усього по розділу 4:</t>
  </si>
  <si>
    <t>5. Впровадження та розвиток систем зв'язку</t>
  </si>
  <si>
    <t>Усього по розділу 5:</t>
  </si>
  <si>
    <t>6. Модернізація та закупівля колісної техніки</t>
  </si>
  <si>
    <t>Усього по розділу 6:</t>
  </si>
  <si>
    <t>7. Інше</t>
  </si>
  <si>
    <t>Усього по розділу 7:</t>
  </si>
  <si>
    <t>Реквізити документа, який засвідчує прийняття в експлуатацію закінченого будівництвом об'єкта або очікувана дата прийняття в експлуатацію перехідних об'єктів</t>
  </si>
  <si>
    <t>Впровадження та розвиток автоматизованих систем диспетчерсько-технологічного керування (АСДТК)</t>
  </si>
  <si>
    <t>км</t>
  </si>
  <si>
    <t>шт</t>
  </si>
  <si>
    <t xml:space="preserve">Витрати на виніс 1-фазних лічильників власними силами на фасад будинків </t>
  </si>
  <si>
    <t>Закупівля нових робочих станцій</t>
  </si>
  <si>
    <t>Закупівля програмного забезпечення, у т.ч.:</t>
  </si>
  <si>
    <t>Реконструкція/технічне переоснащення ПЛ-0,4 кВ самоутримним ізольованим проводом</t>
  </si>
  <si>
    <t xml:space="preserve">Витрати на виніс 3-фазних лічильників власними силами на фасад будинків </t>
  </si>
  <si>
    <t>Ліцензування програмного забезпечення Microsoft</t>
  </si>
  <si>
    <t>Залишилось не профінансовано,
тис. грн (без ПДВ)</t>
  </si>
  <si>
    <t>Керівник ліцензіата                                         ___________________</t>
  </si>
  <si>
    <t>(або особа, яка виконує його обов'язки)                       (підпис)</t>
  </si>
  <si>
    <t xml:space="preserve">  М. П. </t>
  </si>
  <si>
    <t>Невмержицький С.М.</t>
  </si>
  <si>
    <t>Закупівля нового мережевого обладнання</t>
  </si>
  <si>
    <t>Виконано</t>
  </si>
  <si>
    <t>Причини невико-нання плану</t>
  </si>
  <si>
    <t>кількість</t>
  </si>
  <si>
    <t>вартість, тис. грн</t>
  </si>
  <si>
    <t xml:space="preserve"> кількість</t>
  </si>
  <si>
    <t>Всього:</t>
  </si>
  <si>
    <t>Заміна приладів обліку власними силами</t>
  </si>
  <si>
    <t>Спецмеханізми</t>
  </si>
  <si>
    <t>Усього по програмі</t>
  </si>
  <si>
    <t>Впровадження обліку споживання електричної енергії населенням:</t>
  </si>
  <si>
    <t>Впровадження обліку споживання електричної енергії населенню:</t>
  </si>
  <si>
    <t>2.1.1</t>
  </si>
  <si>
    <t>2.1.2</t>
  </si>
  <si>
    <t>2.1.3</t>
  </si>
  <si>
    <t>2.1.4</t>
  </si>
  <si>
    <t>2.1.5</t>
  </si>
  <si>
    <t>3-ф прилад обліку для зведення балансу</t>
  </si>
  <si>
    <t>2.1.6</t>
  </si>
  <si>
    <t>ПрАТ "Рівнеобленерго"</t>
  </si>
  <si>
    <t>Заміна однофазних відгалужень до житлових будинків на ізольовані</t>
  </si>
  <si>
    <t>Заміна трифазних відгалужень до житлових будинків на ізольовані</t>
  </si>
  <si>
    <t>питома вартість,
тис. грн
без ПДВ</t>
  </si>
  <si>
    <t>загальна вартість, тис. грн</t>
  </si>
  <si>
    <r>
      <t xml:space="preserve">Заплановано на </t>
    </r>
    <r>
      <rPr>
        <sz val="11"/>
        <color indexed="10"/>
        <rFont val="Times New Roman"/>
        <family val="1"/>
        <charset val="204"/>
      </rPr>
      <t>2019 рік</t>
    </r>
    <r>
      <rPr>
        <sz val="11"/>
        <rFont val="Times New Roman"/>
        <family val="1"/>
        <charset val="204"/>
      </rPr>
      <t>, тис. грн (без ПДВ)</t>
    </r>
  </si>
  <si>
    <t>Амортизація - 38248,00 Розвиток виробництва/виробничі інвестиції - 9825,24</t>
  </si>
  <si>
    <t>Реактивна е/е</t>
  </si>
  <si>
    <t>Будівництво/реконструкція РТП-10/0,4кВ</t>
  </si>
  <si>
    <t>Додатково отриманий дохід за результатом діяльності 2017р. - 2660,02 Реактивна е/е - 5310,34</t>
  </si>
  <si>
    <t>Реконструкція/будівництво КЛ-6-10кВ:</t>
  </si>
  <si>
    <t>Виготовлення ПКД (встановлення реклоузера на ПЛ-10 кВ)</t>
  </si>
  <si>
    <t xml:space="preserve"> Реактивна е/е</t>
  </si>
  <si>
    <t>План розвитку оператора системи розподілу ПрАТ "Рівнеобленерго"</t>
  </si>
  <si>
    <t>Реконструкція ПС110/10 "Південна" - "Заміна масляних вимикачів 110 кВ" на елегазові   вимикачі 110 кВ  з  мікропроцесорними захистами</t>
  </si>
  <si>
    <t>Розвиток виробництва/виробничі інвестиції-9172,76 Додатково отриманий дохід за результатом діяльності 2017р. - 3997,98</t>
  </si>
  <si>
    <t>Виготовлення ПКД на реконструкцію ВРП 110-35 кВ ПС110/35/10кВ Сарни</t>
  </si>
  <si>
    <t>Виготовлення ПКД на заміну ВД, КЗ 110 Т-1, Т-2 на вакуумні або елегазові вимикачі 110 кВ з мікропроцесорними захистами на ПС 110/10 кВ Західна</t>
  </si>
  <si>
    <t xml:space="preserve">1-ф багатотарифний лічильник з модулем дистанційного зчитування (типу -СМАРТ) </t>
  </si>
  <si>
    <t xml:space="preserve">3-ф багатотарифний лічильник з модулем дистанційного зчитування (типу -СМАРТ) </t>
  </si>
  <si>
    <t>маршрутизатор для однотрансформаторної підстанції</t>
  </si>
  <si>
    <t>маршрутизатор для двотрансформаторної підстанції</t>
  </si>
  <si>
    <t xml:space="preserve">трансформатори струму </t>
  </si>
  <si>
    <t>Телемеханіка  Граніт Мікро  Рівненський міський РЕМ РП-1 (10 кВ)</t>
  </si>
  <si>
    <t>Телемеханіка  Граніт Мікро  Рівненський міський РЕМ РП-2 (10 кВ)</t>
  </si>
  <si>
    <t>4.1</t>
  </si>
  <si>
    <t>4.2</t>
  </si>
  <si>
    <t>Портативний компютер Lenovo ThinkPad E</t>
  </si>
  <si>
    <t>4.3</t>
  </si>
  <si>
    <t xml:space="preserve">БФП для середніх робочих груп HP LJ </t>
  </si>
  <si>
    <t>4.4</t>
  </si>
  <si>
    <t xml:space="preserve">ББЖ APC Smart UPS Online </t>
  </si>
  <si>
    <t>Система прицезійного серверного охолодження та парозволоження</t>
  </si>
  <si>
    <t>Комутатор HP BLc VC FlexFabric 10Gb/24-port Opt</t>
  </si>
  <si>
    <t>сітроен берлінго(пасажир)</t>
  </si>
  <si>
    <t>ТК-U-3909ВП6</t>
  </si>
  <si>
    <t>Прилад для пошуку кабельних ліній Трассошукач  ПОИСК 410Д Мастер з генератором ГК-310А-2</t>
  </si>
  <si>
    <t>шт.</t>
  </si>
  <si>
    <t>Комплект для пошуку прихованих комунікацій LKZ-700</t>
  </si>
  <si>
    <t>Тестер масляних вимикачів ТМВ-2 в комплекті</t>
  </si>
  <si>
    <t>Набор для монтажа СИП НИС-1</t>
  </si>
  <si>
    <t>Прилад УДЗ-71</t>
  </si>
  <si>
    <t>Заплановано на 2019 рік</t>
  </si>
  <si>
    <t xml:space="preserve">Заплановано на ІІ квартал
(з наростаючим підсумком) </t>
  </si>
  <si>
    <t>Акти вводу ОЗ-1</t>
  </si>
  <si>
    <t>Акт вводу №03/04/2019 від 10.04.2019</t>
  </si>
  <si>
    <t>Акт вводу ОЗ-1</t>
  </si>
  <si>
    <r>
      <t xml:space="preserve">Заплановано на </t>
    </r>
    <r>
      <rPr>
        <sz val="11"/>
        <color rgb="FFFF0000"/>
        <rFont val="Times New Roman"/>
        <family val="1"/>
        <charset val="204"/>
      </rPr>
      <t xml:space="preserve">ІІ квартали </t>
    </r>
    <r>
      <rPr>
        <sz val="11"/>
        <rFont val="Times New Roman"/>
        <family val="1"/>
        <charset val="204"/>
      </rPr>
      <t xml:space="preserve"> (з наростаючим підсумком),
тис. грн  (без ПДВ)</t>
    </r>
  </si>
  <si>
    <t>Розпорядження № 99, №125, №131</t>
  </si>
  <si>
    <t>Розпорядження № 131</t>
  </si>
  <si>
    <t>Акт вводу  № 01/06/2019 від 31.05.2019,  № 02/06/2019 від 31.05.2019</t>
  </si>
  <si>
    <r>
      <t xml:space="preserve">1. Звіт щодо виконання інвестиційної програми ПрАТ "Рівнеобленерго" </t>
    </r>
    <r>
      <rPr>
        <b/>
        <sz val="14"/>
        <color indexed="10"/>
        <rFont val="Times New Roman"/>
        <family val="1"/>
        <charset val="204"/>
      </rPr>
      <t xml:space="preserve">за січень-червень 2019 року </t>
    </r>
  </si>
  <si>
    <r>
      <t xml:space="preserve">Виконано за </t>
    </r>
    <r>
      <rPr>
        <sz val="11"/>
        <color rgb="FFFF0000"/>
        <rFont val="Times New Roman"/>
        <family val="1"/>
        <charset val="204"/>
      </rPr>
      <t xml:space="preserve">6 місяців </t>
    </r>
    <r>
      <rPr>
        <sz val="11"/>
        <rFont val="Times New Roman"/>
        <family val="1"/>
        <charset val="204"/>
      </rPr>
      <t>(з наростаючим підсумком), тис. грн (без ПДВ)</t>
    </r>
  </si>
  <si>
    <r>
      <t xml:space="preserve">2. Детальний звіт щодо виконання інвестиційної програми ПрАТ "Рівнеобленерго" за </t>
    </r>
    <r>
      <rPr>
        <b/>
        <sz val="20"/>
        <color rgb="FFFF0000"/>
        <rFont val="Times New Roman"/>
        <family val="1"/>
        <charset val="204"/>
      </rPr>
      <t>січень-червень</t>
    </r>
    <r>
      <rPr>
        <b/>
        <sz val="20"/>
        <rFont val="Times New Roman"/>
        <family val="1"/>
        <charset val="204"/>
      </rPr>
      <t xml:space="preserve"> 2019 року</t>
    </r>
  </si>
  <si>
    <t>Березнівський РЕМ</t>
  </si>
  <si>
    <t>ПЛ-0,4 кВ від ТП-85 с. Бистричі</t>
  </si>
  <si>
    <t>Володимирецький РЕМ</t>
  </si>
  <si>
    <t>ПЛ-0,4 кВ від ТП-116 в с.Діброва</t>
  </si>
  <si>
    <t xml:space="preserve">ПЛ-0,4 кВ від ТП-51 в c. Кошмаки </t>
  </si>
  <si>
    <t xml:space="preserve">ПЛ-0,4 кВ від ТП-121 в с.Любахи </t>
  </si>
  <si>
    <t>Дубенський РЕМ</t>
  </si>
  <si>
    <t xml:space="preserve">ПЛ-0,4кВ від КТП-341  в с.Заруддя </t>
  </si>
  <si>
    <t>Дубровицький РЕМ</t>
  </si>
  <si>
    <t>ПЛ-0,4 кВ від ЗТП-122 в с.Висоцьк</t>
  </si>
  <si>
    <t>ПЛ-0,4 кВ від ТП-414 в с.Заслуччя</t>
  </si>
  <si>
    <t>Здолбунівський РЕМ</t>
  </si>
  <si>
    <t>ПЛ-0,4 кВ від ТП-323 в c. П'ятигори</t>
  </si>
  <si>
    <t>ПЛ-0,4кВ від ЗТП-77 в м. Здолбунів</t>
  </si>
  <si>
    <t>ПЛ-0,4 кВ від КТП-402 в c. Глинськ</t>
  </si>
  <si>
    <t>Костопільський РЕМ</t>
  </si>
  <si>
    <t>ПЛ-0,4кВ від КТП-205 в с.Комарівка</t>
  </si>
  <si>
    <t>Млинівський РЕМ</t>
  </si>
  <si>
    <t>ПЛ-0,4кВ від ТП-279 в смт.Демидівка</t>
  </si>
  <si>
    <t>ПЛ-0,4кВ від ТП-388 в с.Вовничі</t>
  </si>
  <si>
    <t>ПЛ-0,4кВ від ТП-278 в с.Набережне</t>
  </si>
  <si>
    <t>Острозький РЕМ</t>
  </si>
  <si>
    <t>ПЛ-0,4 кВ від ТП-47 в с.Новомалин</t>
  </si>
  <si>
    <t xml:space="preserve">ПЛ-0,4кВ від ТП-126 в с. Точевики </t>
  </si>
  <si>
    <t>ПЛ-0,4кВ від ЗТП-21 в м.Острог</t>
  </si>
  <si>
    <t xml:space="preserve">ПЛ-0,4кВ від ТП-8 в м. Острог </t>
  </si>
  <si>
    <t>Рівненський міський РЕМ</t>
  </si>
  <si>
    <t>ПЛ-0,4кВ від ТП-68 в м. Рівне</t>
  </si>
  <si>
    <t>ПЛ-0,4кВ від ТП-23 в м.Рівне</t>
  </si>
  <si>
    <t>ПЛ-0,4кВ від ТП-3 в м.Рівне</t>
  </si>
  <si>
    <t>Рівненський РЕМ</t>
  </si>
  <si>
    <t xml:space="preserve"> ПЛ-0,4 кВ від ТП-32 в c. Бронники </t>
  </si>
  <si>
    <t>Сарненський РЕМ</t>
  </si>
  <si>
    <t>ПЛ-0,4 кВ від ТП-280 в с.Михнівка</t>
  </si>
  <si>
    <t xml:space="preserve">ПЛ-0,4 кВ від ТП-277 в c. Гута-Перейма </t>
  </si>
  <si>
    <t>Встановлення РТП 10/0,4 кВ від ТП-299 в м. Дубровиця</t>
  </si>
  <si>
    <t>Рокитнівський РЕМ</t>
  </si>
  <si>
    <t>Встановлення РТП 10/0,4 кВ від КТП-251 в с.Дроздинь</t>
  </si>
  <si>
    <t>Реконструкція РУ-10 кВ в ЗТП-80 в с.Хорів</t>
  </si>
  <si>
    <t>Реконструкція РУ-10 кВ в ЗТП-132 в с.Великий Олексин</t>
  </si>
  <si>
    <t>Реконструкція РУ-10 кВ в ЗТП-431 в с.Великий Житин</t>
  </si>
  <si>
    <t>Реконструкція РП-4 м.Рівне</t>
  </si>
  <si>
    <t>Радивилівський РЕМ</t>
  </si>
  <si>
    <t xml:space="preserve">КЛ-10кВ ЗТП-16  – ЗТП-33 в м.Радивилів  </t>
  </si>
  <si>
    <t xml:space="preserve">КЛ-10кВ ф-79-05 «Місто» ТП-56 - ТП-77 в м.Сарни </t>
  </si>
  <si>
    <t>1.5.1</t>
  </si>
  <si>
    <t>1.5.2</t>
  </si>
  <si>
    <t>1.4.1</t>
  </si>
  <si>
    <t>1.4.2</t>
  </si>
  <si>
    <t>1.4.3</t>
  </si>
  <si>
    <t>1.4.4</t>
  </si>
  <si>
    <t>1.4.5</t>
  </si>
  <si>
    <t>1.4.6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</si>
  <si>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</si>
  <si>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</si>
  <si>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</si>
  <si>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</si>
  <si>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</si>
  <si>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</si>
  <si>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</si>
  <si>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</si>
  <si>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</si>
  <si>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</si>
  <si>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</si>
  <si>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</si>
  <si>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</si>
  <si>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</si>
  <si>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</si>
  <si>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</si>
  <si>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</si>
  <si>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1.1.18</t>
  </si>
  <si>
    <t>1.1.19</t>
  </si>
  <si>
    <t>1.1.21</t>
  </si>
  <si>
    <t>1.1.20</t>
  </si>
  <si>
    <t>1.1.22</t>
  </si>
  <si>
    <t>1.1.23</t>
  </si>
  <si>
    <t>1.1.24</t>
  </si>
  <si>
    <t>Розпорядження №131</t>
  </si>
  <si>
    <t>Розпорядження №125</t>
  </si>
  <si>
    <t>Розпорядження №99</t>
  </si>
  <si>
    <t>Додатково отриманий дохід за результатом діяльності 2017р. - 454,03 Реактивна е/е - 5310,34</t>
  </si>
  <si>
    <t>Додатково отриманий дохід за результатом діяльності 2017р.</t>
  </si>
  <si>
    <t>Розвиток виробництва/виробничі інвестиції</t>
  </si>
  <si>
    <t>Амортизація - 1732,17 Розвиток виробництва/виробничі інвестиції - 1776,89</t>
  </si>
  <si>
    <t>Амортизація</t>
  </si>
  <si>
    <t>" 16  "  липня  2019 року</t>
  </si>
  <si>
    <t>"16 " липня 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</si>
</sst>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#,##0.00_ ;[Red]\-#,##0.00\ "/>
    <numFmt numFmtId="166" formatCode="#,##0.0_ ;[Red]\-#,##0.0\ "/>
    <numFmt numFmtId="167" formatCode="#,##0.000_ ;[Red]\-#,##0.000\ "/>
    <numFmt numFmtId="168" formatCode="#,##0_ ;[Red]\-#,##0\ "/>
    <numFmt numFmtId="169" formatCode="0.000"/>
    <numFmt numFmtId="170" formatCode="#,##0.000"/>
  </numFmts>
  <fonts count="59">
    <font>
      <sz val="10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0"/>
      <name val="Arial CE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PragmaticaCTT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sz val="10"/>
      <name val="Arial"/>
      <family val="2"/>
      <charset val="204"/>
    </font>
    <font>
      <b/>
      <sz val="14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0"/>
      <color indexed="8"/>
      <name val="MS Sans Serif"/>
      <family val="2"/>
      <charset val="204"/>
    </font>
    <font>
      <u/>
      <sz val="11"/>
      <name val="Times New Roman"/>
      <family val="1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20"/>
      <name val="Times New Roman"/>
      <family val="1"/>
      <charset val="204"/>
    </font>
    <font>
      <u/>
      <sz val="12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rgb="FFFF0000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454545"/>
      <name val="Arial"/>
      <family val="2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8">
    <xf numFmtId="0" fontId="0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3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7" fillId="0" borderId="0"/>
    <xf numFmtId="0" fontId="14" fillId="0" borderId="0"/>
    <xf numFmtId="0" fontId="14" fillId="0" borderId="0"/>
    <xf numFmtId="0" fontId="3" fillId="0" borderId="0"/>
    <xf numFmtId="0" fontId="1" fillId="0" borderId="0"/>
    <xf numFmtId="0" fontId="1" fillId="0" borderId="0"/>
    <xf numFmtId="0" fontId="14" fillId="0" borderId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22" fillId="23" borderId="7" applyNumberFormat="0" applyFont="0" applyAlignment="0" applyProtection="0"/>
    <xf numFmtId="0" fontId="35" fillId="2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/>
    <xf numFmtId="0" fontId="14" fillId="0" borderId="0"/>
    <xf numFmtId="0" fontId="8" fillId="0" borderId="0"/>
    <xf numFmtId="0" fontId="8" fillId="0" borderId="0"/>
    <xf numFmtId="0" fontId="5" fillId="0" borderId="0"/>
    <xf numFmtId="0" fontId="8" fillId="0" borderId="0"/>
    <xf numFmtId="9" fontId="1" fillId="0" borderId="0" applyFont="0" applyFill="0" applyBorder="0" applyAlignment="0" applyProtection="0"/>
    <xf numFmtId="0" fontId="20" fillId="0" borderId="0"/>
    <xf numFmtId="0" fontId="14" fillId="0" borderId="0"/>
    <xf numFmtId="0" fontId="1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9" fontId="51" fillId="0" borderId="0" applyFont="0" applyFill="0" applyBorder="0" applyAlignment="0" applyProtection="0"/>
    <xf numFmtId="0" fontId="8" fillId="0" borderId="0"/>
    <xf numFmtId="0" fontId="14" fillId="0" borderId="0"/>
    <xf numFmtId="0" fontId="14" fillId="0" borderId="0"/>
  </cellStyleXfs>
  <cellXfs count="304">
    <xf numFmtId="0" fontId="0" fillId="0" borderId="0" xfId="0"/>
    <xf numFmtId="0" fontId="3" fillId="0" borderId="0" xfId="34" applyFont="1" applyBorder="1" applyProtection="1"/>
    <xf numFmtId="0" fontId="3" fillId="0" borderId="0" xfId="34" applyFont="1" applyProtection="1"/>
    <xf numFmtId="0" fontId="6" fillId="0" borderId="0" xfId="34" applyFont="1"/>
    <xf numFmtId="0" fontId="7" fillId="0" borderId="0" xfId="34" applyFont="1"/>
    <xf numFmtId="0" fontId="9" fillId="0" borderId="0" xfId="34" applyFont="1" applyAlignment="1">
      <alignment horizontal="left" indent="1"/>
    </xf>
    <xf numFmtId="0" fontId="6" fillId="0" borderId="0" xfId="34" applyFont="1" applyProtection="1"/>
    <xf numFmtId="0" fontId="6" fillId="0" borderId="0" xfId="34" applyFont="1" applyAlignment="1" applyProtection="1">
      <alignment horizontal="left" indent="1"/>
    </xf>
    <xf numFmtId="0" fontId="7" fillId="0" borderId="10" xfId="34" applyNumberFormat="1" applyFont="1" applyFill="1" applyBorder="1" applyAlignment="1" applyProtection="1">
      <alignment horizontal="center" vertical="center" wrapText="1"/>
    </xf>
    <xf numFmtId="4" fontId="7" fillId="0" borderId="10" xfId="34" applyNumberFormat="1" applyFont="1" applyFill="1" applyBorder="1" applyAlignment="1" applyProtection="1">
      <alignment horizontal="center" vertical="center"/>
    </xf>
    <xf numFmtId="10" fontId="7" fillId="0" borderId="10" xfId="34" applyNumberFormat="1" applyFont="1" applyFill="1" applyBorder="1" applyAlignment="1" applyProtection="1">
      <alignment horizontal="center" vertical="center"/>
    </xf>
    <xf numFmtId="0" fontId="7" fillId="0" borderId="0" xfId="34" applyFont="1" applyProtection="1"/>
    <xf numFmtId="0" fontId="7" fillId="0" borderId="10" xfId="34" applyFont="1" applyFill="1" applyBorder="1" applyAlignment="1" applyProtection="1">
      <alignment horizontal="center" vertical="center" wrapText="1"/>
    </xf>
    <xf numFmtId="0" fontId="7" fillId="0" borderId="12" xfId="34" applyFont="1" applyFill="1" applyBorder="1" applyAlignment="1" applyProtection="1">
      <alignment horizontal="center" vertical="center" wrapText="1"/>
    </xf>
    <xf numFmtId="0" fontId="7" fillId="0" borderId="10" xfId="34" applyFont="1" applyFill="1" applyBorder="1" applyAlignment="1" applyProtection="1">
      <alignment horizontal="center" vertical="center"/>
    </xf>
    <xf numFmtId="4" fontId="7" fillId="0" borderId="10" xfId="34" applyNumberFormat="1" applyFont="1" applyFill="1" applyBorder="1" applyAlignment="1" applyProtection="1">
      <alignment horizontal="center" vertical="center"/>
      <protection locked="0"/>
    </xf>
    <xf numFmtId="0" fontId="7" fillId="0" borderId="0" xfId="34" applyFont="1" applyFill="1" applyProtection="1"/>
    <xf numFmtId="0" fontId="7" fillId="0" borderId="0" xfId="34" applyFont="1" applyFill="1"/>
    <xf numFmtId="0" fontId="9" fillId="0" borderId="13" xfId="34" applyFont="1" applyFill="1" applyBorder="1" applyAlignment="1" applyProtection="1">
      <alignment horizontal="center" vertical="center"/>
    </xf>
    <xf numFmtId="0" fontId="12" fillId="0" borderId="10" xfId="34" applyFont="1" applyFill="1" applyBorder="1" applyAlignment="1" applyProtection="1">
      <alignment horizontal="left" vertical="center" indent="1"/>
    </xf>
    <xf numFmtId="0" fontId="9" fillId="0" borderId="10" xfId="34" applyFont="1" applyFill="1" applyBorder="1" applyAlignment="1" applyProtection="1">
      <alignment horizontal="left" vertical="center" indent="1"/>
    </xf>
    <xf numFmtId="0" fontId="9" fillId="0" borderId="10" xfId="34" applyFont="1" applyFill="1" applyBorder="1" applyAlignment="1">
      <alignment horizontal="left" vertical="center" indent="1"/>
    </xf>
    <xf numFmtId="0" fontId="9" fillId="0" borderId="11" xfId="34" applyFont="1" applyFill="1" applyBorder="1" applyAlignment="1" applyProtection="1">
      <alignment horizontal="center" vertical="center"/>
    </xf>
    <xf numFmtId="0" fontId="8" fillId="0" borderId="0" xfId="34" applyFont="1" applyFill="1"/>
    <xf numFmtId="0" fontId="8" fillId="0" borderId="0" xfId="34" applyFont="1" applyAlignment="1" applyProtection="1">
      <alignment horizontal="left" indent="4"/>
    </xf>
    <xf numFmtId="0" fontId="8" fillId="0" borderId="0" xfId="34" applyFont="1" applyProtection="1"/>
    <xf numFmtId="0" fontId="9" fillId="0" borderId="0" xfId="34" applyFont="1" applyAlignment="1"/>
    <xf numFmtId="0" fontId="9" fillId="0" borderId="0" xfId="34" applyFont="1" applyAlignment="1">
      <alignment horizontal="left" indent="4"/>
    </xf>
    <xf numFmtId="0" fontId="13" fillId="0" borderId="0" xfId="34" applyFont="1" applyFill="1" applyAlignment="1">
      <alignment horizontal="left"/>
    </xf>
    <xf numFmtId="0" fontId="14" fillId="0" borderId="0" xfId="34" applyFont="1" applyFill="1" applyProtection="1"/>
    <xf numFmtId="0" fontId="6" fillId="0" borderId="0" xfId="34" applyFont="1" applyFill="1"/>
    <xf numFmtId="0" fontId="15" fillId="0" borderId="0" xfId="34" applyFont="1" applyFill="1"/>
    <xf numFmtId="0" fontId="6" fillId="0" borderId="0" xfId="34" applyFont="1" applyFill="1" applyAlignment="1">
      <alignment horizontal="center"/>
    </xf>
    <xf numFmtId="0" fontId="16" fillId="0" borderId="0" xfId="34" applyFont="1" applyFill="1"/>
    <xf numFmtId="0" fontId="6" fillId="0" borderId="0" xfId="53" applyFont="1" applyFill="1" applyProtection="1">
      <protection hidden="1"/>
    </xf>
    <xf numFmtId="0" fontId="6" fillId="0" borderId="0" xfId="53" applyFont="1" applyFill="1" applyAlignment="1" applyProtection="1">
      <alignment horizontal="center"/>
      <protection hidden="1"/>
    </xf>
    <xf numFmtId="0" fontId="6" fillId="0" borderId="0" xfId="53" applyFont="1" applyFill="1" applyAlignment="1" applyProtection="1">
      <alignment horizontal="left"/>
      <protection hidden="1"/>
    </xf>
    <xf numFmtId="0" fontId="6" fillId="0" borderId="0" xfId="53" applyFont="1" applyFill="1" applyAlignment="1" applyProtection="1">
      <alignment horizontal="left" indent="3"/>
      <protection hidden="1"/>
    </xf>
    <xf numFmtId="0" fontId="6" fillId="0" borderId="0" xfId="53" applyFont="1" applyFill="1" applyAlignment="1" applyProtection="1">
      <protection hidden="1"/>
    </xf>
    <xf numFmtId="0" fontId="7" fillId="24" borderId="10" xfId="34" applyFont="1" applyFill="1" applyBorder="1" applyAlignment="1" applyProtection="1">
      <alignment horizontal="center" vertical="top" wrapText="1"/>
    </xf>
    <xf numFmtId="0" fontId="7" fillId="24" borderId="10" xfId="34" applyFont="1" applyFill="1" applyBorder="1" applyAlignment="1" applyProtection="1">
      <alignment horizontal="center" vertical="center"/>
    </xf>
    <xf numFmtId="0" fontId="4" fillId="0" borderId="0" xfId="53" applyFont="1" applyBorder="1" applyAlignment="1" applyProtection="1">
      <alignment horizontal="left"/>
      <protection hidden="1"/>
    </xf>
    <xf numFmtId="0" fontId="7" fillId="0" borderId="0" xfId="35" applyFont="1" applyAlignment="1">
      <alignment horizontal="center" vertical="center" wrapText="1"/>
    </xf>
    <xf numFmtId="0" fontId="7" fillId="0" borderId="0" xfId="53" applyFont="1" applyProtection="1">
      <protection hidden="1"/>
    </xf>
    <xf numFmtId="0" fontId="6" fillId="0" borderId="0" xfId="37" applyFont="1" applyFill="1"/>
    <xf numFmtId="0" fontId="4" fillId="0" borderId="0" xfId="53" applyFont="1" applyFill="1" applyBorder="1" applyAlignment="1" applyProtection="1">
      <alignment horizontal="left"/>
      <protection hidden="1"/>
    </xf>
    <xf numFmtId="0" fontId="6" fillId="0" borderId="0" xfId="38" applyFont="1" applyAlignment="1">
      <alignment horizontal="center" vertical="center" wrapText="1"/>
    </xf>
    <xf numFmtId="0" fontId="6" fillId="0" borderId="0" xfId="38" applyFont="1" applyAlignment="1" applyProtection="1">
      <alignment horizontal="center" vertical="center"/>
    </xf>
    <xf numFmtId="0" fontId="8" fillId="0" borderId="0" xfId="38" applyFont="1" applyAlignment="1" applyProtection="1">
      <alignment horizontal="center" vertical="center"/>
    </xf>
    <xf numFmtId="0" fontId="7" fillId="0" borderId="0" xfId="53" applyFont="1" applyFill="1" applyProtection="1">
      <protection hidden="1"/>
    </xf>
    <xf numFmtId="4" fontId="4" fillId="25" borderId="10" xfId="34" applyNumberFormat="1" applyFont="1" applyFill="1" applyBorder="1" applyAlignment="1" applyProtection="1">
      <alignment horizontal="center" vertical="center"/>
    </xf>
    <xf numFmtId="10" fontId="4" fillId="25" borderId="10" xfId="34" applyNumberFormat="1" applyFont="1" applyFill="1" applyBorder="1" applyAlignment="1" applyProtection="1">
      <alignment horizontal="center" vertical="center"/>
    </xf>
    <xf numFmtId="0" fontId="7" fillId="0" borderId="0" xfId="38" applyFont="1" applyAlignment="1">
      <alignment horizontal="center" vertical="center" wrapText="1"/>
    </xf>
    <xf numFmtId="0" fontId="7" fillId="0" borderId="0" xfId="38" applyFont="1" applyAlignment="1">
      <alignment horizontal="center"/>
    </xf>
    <xf numFmtId="0" fontId="21" fillId="0" borderId="0" xfId="53" applyFont="1" applyAlignment="1" applyProtection="1">
      <alignment horizontal="left"/>
      <protection hidden="1"/>
    </xf>
    <xf numFmtId="0" fontId="7" fillId="0" borderId="0" xfId="38" applyFont="1" applyAlignment="1" applyProtection="1">
      <alignment horizontal="center" vertical="center"/>
    </xf>
    <xf numFmtId="0" fontId="7" fillId="0" borderId="0" xfId="53" applyFont="1" applyAlignment="1" applyProtection="1">
      <protection hidden="1"/>
    </xf>
    <xf numFmtId="14" fontId="1" fillId="25" borderId="14" xfId="34" applyNumberFormat="1" applyFont="1" applyFill="1" applyBorder="1" applyAlignment="1" applyProtection="1">
      <alignment horizontal="center" vertical="center"/>
      <protection locked="0"/>
    </xf>
    <xf numFmtId="0" fontId="7" fillId="0" borderId="0" xfId="58" applyFont="1" applyFill="1"/>
    <xf numFmtId="0" fontId="7" fillId="0" borderId="0" xfId="58" applyFont="1" applyFill="1" applyBorder="1"/>
    <xf numFmtId="0" fontId="7" fillId="0" borderId="0" xfId="58" applyFont="1" applyFill="1" applyAlignment="1">
      <alignment horizontal="center" vertical="center" wrapText="1"/>
    </xf>
    <xf numFmtId="0" fontId="9" fillId="0" borderId="10" xfId="54" applyFont="1" applyFill="1" applyBorder="1" applyAlignment="1">
      <alignment horizontal="center" vertical="center" wrapText="1"/>
    </xf>
    <xf numFmtId="0" fontId="11" fillId="0" borderId="10" xfId="58" applyFont="1" applyFill="1" applyBorder="1" applyAlignment="1">
      <alignment horizontal="center"/>
    </xf>
    <xf numFmtId="0" fontId="7" fillId="0" borderId="10" xfId="58" applyFont="1" applyFill="1" applyBorder="1" applyAlignment="1">
      <alignment horizontal="center" vertical="center" wrapText="1"/>
    </xf>
    <xf numFmtId="164" fontId="39" fillId="0" borderId="10" xfId="51" applyNumberFormat="1" applyFont="1" applyFill="1" applyBorder="1" applyAlignment="1">
      <alignment horizontal="center" vertical="center" wrapText="1"/>
    </xf>
    <xf numFmtId="0" fontId="39" fillId="0" borderId="10" xfId="40" applyFont="1" applyFill="1" applyBorder="1" applyAlignment="1">
      <alignment horizontal="center" vertical="center"/>
    </xf>
    <xf numFmtId="0" fontId="39" fillId="0" borderId="10" xfId="36" applyFont="1" applyFill="1" applyBorder="1" applyAlignment="1">
      <alignment horizontal="center" vertical="center"/>
    </xf>
    <xf numFmtId="0" fontId="39" fillId="0" borderId="10" xfId="57" applyFont="1" applyFill="1" applyBorder="1" applyAlignment="1">
      <alignment horizontal="center" vertical="center"/>
    </xf>
    <xf numFmtId="0" fontId="4" fillId="0" borderId="10" xfId="58" applyFont="1" applyFill="1" applyBorder="1" applyAlignment="1">
      <alignment horizontal="left"/>
    </xf>
    <xf numFmtId="0" fontId="7" fillId="0" borderId="10" xfId="58" applyFont="1" applyFill="1" applyBorder="1" applyAlignment="1">
      <alignment horizontal="center" vertical="center"/>
    </xf>
    <xf numFmtId="167" fontId="7" fillId="0" borderId="10" xfId="58" applyNumberFormat="1" applyFont="1" applyFill="1" applyBorder="1" applyAlignment="1">
      <alignment horizontal="center" vertical="center"/>
    </xf>
    <xf numFmtId="166" fontId="7" fillId="0" borderId="10" xfId="58" applyNumberFormat="1" applyFont="1" applyFill="1" applyBorder="1" applyAlignment="1">
      <alignment horizontal="center" vertical="center" wrapText="1"/>
    </xf>
    <xf numFmtId="0" fontId="39" fillId="0" borderId="11" xfId="57" applyFont="1" applyFill="1" applyBorder="1" applyAlignment="1">
      <alignment horizontal="center" vertical="center"/>
    </xf>
    <xf numFmtId="0" fontId="39" fillId="0" borderId="11" xfId="57" applyNumberFormat="1" applyFont="1" applyFill="1" applyBorder="1" applyAlignment="1">
      <alignment horizontal="center" vertical="center"/>
    </xf>
    <xf numFmtId="0" fontId="39" fillId="0" borderId="10" xfId="54" applyFont="1" applyFill="1" applyBorder="1" applyAlignment="1">
      <alignment horizontal="center" vertical="center"/>
    </xf>
    <xf numFmtId="0" fontId="39" fillId="0" borderId="12" xfId="54" applyFont="1" applyFill="1" applyBorder="1" applyAlignment="1">
      <alignment horizontal="center" vertical="center"/>
    </xf>
    <xf numFmtId="0" fontId="4" fillId="0" borderId="0" xfId="58" applyFont="1" applyFill="1" applyBorder="1" applyAlignment="1">
      <alignment vertical="center"/>
    </xf>
    <xf numFmtId="166" fontId="4" fillId="0" borderId="0" xfId="58" applyNumberFormat="1" applyFont="1" applyFill="1" applyBorder="1" applyAlignment="1">
      <alignment horizontal="center" vertical="center"/>
    </xf>
    <xf numFmtId="166" fontId="4" fillId="0" borderId="0" xfId="58" applyNumberFormat="1" applyFont="1" applyFill="1" applyBorder="1" applyAlignment="1">
      <alignment horizontal="center" vertical="center" wrapText="1"/>
    </xf>
    <xf numFmtId="0" fontId="4" fillId="0" borderId="0" xfId="58" applyFont="1" applyFill="1" applyBorder="1" applyAlignment="1">
      <alignment horizontal="center" vertical="center" wrapText="1"/>
    </xf>
    <xf numFmtId="0" fontId="7" fillId="0" borderId="0" xfId="58" applyFont="1" applyFill="1" applyBorder="1" applyAlignment="1">
      <alignment horizontal="center" vertical="center" wrapText="1"/>
    </xf>
    <xf numFmtId="0" fontId="12" fillId="0" borderId="0" xfId="53" applyFont="1" applyBorder="1" applyAlignment="1" applyProtection="1">
      <alignment horizontal="left"/>
      <protection hidden="1"/>
    </xf>
    <xf numFmtId="0" fontId="6" fillId="0" borderId="0" xfId="58" applyFont="1" applyAlignment="1">
      <alignment horizontal="center" vertical="center" wrapText="1"/>
    </xf>
    <xf numFmtId="0" fontId="9" fillId="0" borderId="0" xfId="58" applyFont="1" applyAlignment="1">
      <alignment horizontal="center"/>
    </xf>
    <xf numFmtId="0" fontId="6" fillId="0" borderId="0" xfId="58" applyFont="1" applyAlignment="1" applyProtection="1">
      <alignment horizontal="center" vertical="center"/>
    </xf>
    <xf numFmtId="0" fontId="8" fillId="0" borderId="0" xfId="58" applyFont="1" applyAlignment="1" applyProtection="1">
      <alignment horizontal="center" vertical="center"/>
    </xf>
    <xf numFmtId="0" fontId="9" fillId="0" borderId="0" xfId="53" applyFont="1" applyProtection="1">
      <protection hidden="1"/>
    </xf>
    <xf numFmtId="0" fontId="9" fillId="0" borderId="0" xfId="53" applyFont="1" applyAlignment="1" applyProtection="1">
      <protection hidden="1"/>
    </xf>
    <xf numFmtId="0" fontId="6" fillId="0" borderId="0" xfId="58" applyFont="1" applyFill="1"/>
    <xf numFmtId="0" fontId="15" fillId="0" borderId="0" xfId="58" applyFont="1" applyFill="1"/>
    <xf numFmtId="4" fontId="39" fillId="0" borderId="10" xfId="58" applyNumberFormat="1" applyFont="1" applyFill="1" applyBorder="1" applyAlignment="1">
      <alignment horizontal="center" vertical="center"/>
    </xf>
    <xf numFmtId="4" fontId="40" fillId="0" borderId="10" xfId="58" applyNumberFormat="1" applyFont="1" applyFill="1" applyBorder="1" applyAlignment="1">
      <alignment horizontal="center" vertical="center"/>
    </xf>
    <xf numFmtId="0" fontId="40" fillId="0" borderId="10" xfId="58" applyFont="1" applyFill="1" applyBorder="1" applyAlignment="1">
      <alignment horizontal="center" vertical="center"/>
    </xf>
    <xf numFmtId="0" fontId="40" fillId="0" borderId="10" xfId="58" applyFont="1" applyFill="1" applyBorder="1" applyAlignment="1">
      <alignment horizontal="center"/>
    </xf>
    <xf numFmtId="3" fontId="39" fillId="0" borderId="10" xfId="58" applyNumberFormat="1" applyFont="1" applyFill="1" applyBorder="1" applyAlignment="1">
      <alignment horizontal="center" vertical="center"/>
    </xf>
    <xf numFmtId="2" fontId="39" fillId="0" borderId="10" xfId="58" applyNumberFormat="1" applyFont="1" applyFill="1" applyBorder="1" applyAlignment="1">
      <alignment horizontal="center" vertical="center"/>
    </xf>
    <xf numFmtId="0" fontId="39" fillId="0" borderId="10" xfId="58" applyFont="1" applyFill="1" applyBorder="1" applyAlignment="1">
      <alignment horizontal="center" vertical="center"/>
    </xf>
    <xf numFmtId="2" fontId="40" fillId="0" borderId="10" xfId="58" applyNumberFormat="1" applyFont="1" applyFill="1" applyBorder="1" applyAlignment="1">
      <alignment horizontal="center" vertical="center"/>
    </xf>
    <xf numFmtId="168" fontId="39" fillId="0" borderId="10" xfId="58" applyNumberFormat="1" applyFont="1" applyFill="1" applyBorder="1" applyAlignment="1">
      <alignment horizontal="center" vertical="center" wrapText="1"/>
    </xf>
    <xf numFmtId="165" fontId="39" fillId="0" borderId="10" xfId="58" applyNumberFormat="1" applyFont="1" applyFill="1" applyBorder="1" applyAlignment="1">
      <alignment horizontal="center" vertical="center" wrapText="1"/>
    </xf>
    <xf numFmtId="168" fontId="9" fillId="0" borderId="10" xfId="58" applyNumberFormat="1" applyFont="1" applyFill="1" applyBorder="1" applyAlignment="1">
      <alignment horizontal="center" vertical="center"/>
    </xf>
    <xf numFmtId="166" fontId="9" fillId="0" borderId="10" xfId="58" applyNumberFormat="1" applyFont="1" applyFill="1" applyBorder="1" applyAlignment="1">
      <alignment horizontal="center" vertical="center"/>
    </xf>
    <xf numFmtId="165" fontId="12" fillId="0" borderId="10" xfId="58" applyNumberFormat="1" applyFont="1" applyFill="1" applyBorder="1" applyAlignment="1">
      <alignment horizontal="center" vertical="center" wrapText="1"/>
    </xf>
    <xf numFmtId="166" fontId="9" fillId="0" borderId="10" xfId="58" applyNumberFormat="1" applyFont="1" applyFill="1" applyBorder="1" applyAlignment="1">
      <alignment horizontal="center" vertical="center" wrapText="1"/>
    </xf>
    <xf numFmtId="0" fontId="42" fillId="0" borderId="10" xfId="61" applyFont="1" applyFill="1" applyBorder="1" applyAlignment="1">
      <alignment horizontal="center" vertical="center"/>
    </xf>
    <xf numFmtId="3" fontId="39" fillId="0" borderId="10" xfId="36" applyNumberFormat="1" applyFont="1" applyFill="1" applyBorder="1" applyAlignment="1">
      <alignment horizontal="center" vertical="center"/>
    </xf>
    <xf numFmtId="4" fontId="40" fillId="0" borderId="10" xfId="36" applyNumberFormat="1" applyFont="1" applyFill="1" applyBorder="1" applyAlignment="1">
      <alignment horizontal="center" vertical="center"/>
    </xf>
    <xf numFmtId="0" fontId="39" fillId="0" borderId="10" xfId="58" applyFont="1" applyFill="1" applyBorder="1" applyAlignment="1">
      <alignment horizontal="center"/>
    </xf>
    <xf numFmtId="4" fontId="12" fillId="0" borderId="10" xfId="58" applyNumberFormat="1" applyFont="1" applyFill="1" applyBorder="1" applyAlignment="1">
      <alignment horizontal="center"/>
    </xf>
    <xf numFmtId="2" fontId="40" fillId="0" borderId="10" xfId="58" applyNumberFormat="1" applyFont="1" applyFill="1" applyBorder="1" applyAlignment="1">
      <alignment horizontal="center"/>
    </xf>
    <xf numFmtId="1" fontId="40" fillId="0" borderId="10" xfId="58" applyNumberFormat="1" applyFont="1" applyFill="1" applyBorder="1" applyAlignment="1">
      <alignment horizontal="center"/>
    </xf>
    <xf numFmtId="4" fontId="40" fillId="0" borderId="10" xfId="58" applyNumberFormat="1" applyFont="1" applyFill="1" applyBorder="1" applyAlignment="1">
      <alignment horizontal="center"/>
    </xf>
    <xf numFmtId="0" fontId="9" fillId="0" borderId="10" xfId="58" applyFont="1" applyFill="1" applyBorder="1" applyAlignment="1">
      <alignment horizontal="center" vertical="center" wrapText="1"/>
    </xf>
    <xf numFmtId="0" fontId="45" fillId="0" borderId="10" xfId="58" applyFont="1" applyFill="1" applyBorder="1" applyAlignment="1">
      <alignment horizontal="center"/>
    </xf>
    <xf numFmtId="0" fontId="12" fillId="0" borderId="10" xfId="58" applyFont="1" applyFill="1" applyBorder="1" applyAlignment="1">
      <alignment horizontal="left"/>
    </xf>
    <xf numFmtId="0" fontId="9" fillId="0" borderId="10" xfId="58" applyFont="1" applyFill="1" applyBorder="1" applyAlignment="1">
      <alignment horizontal="center" vertical="center"/>
    </xf>
    <xf numFmtId="167" fontId="9" fillId="0" borderId="10" xfId="58" applyNumberFormat="1" applyFont="1" applyFill="1" applyBorder="1" applyAlignment="1">
      <alignment horizontal="center" vertical="center"/>
    </xf>
    <xf numFmtId="0" fontId="9" fillId="24" borderId="10" xfId="34" applyFont="1" applyFill="1" applyBorder="1" applyAlignment="1" applyProtection="1">
      <alignment horizontal="center" vertical="top" wrapText="1"/>
    </xf>
    <xf numFmtId="166" fontId="43" fillId="25" borderId="10" xfId="58" applyNumberFormat="1" applyFont="1" applyFill="1" applyBorder="1" applyAlignment="1">
      <alignment horizontal="center" vertical="center" wrapText="1"/>
    </xf>
    <xf numFmtId="165" fontId="44" fillId="25" borderId="10" xfId="58" applyNumberFormat="1" applyFont="1" applyFill="1" applyBorder="1" applyAlignment="1">
      <alignment horizontal="center" vertical="center" wrapText="1"/>
    </xf>
    <xf numFmtId="166" fontId="44" fillId="25" borderId="10" xfId="58" applyNumberFormat="1" applyFont="1" applyFill="1" applyBorder="1" applyAlignment="1">
      <alignment horizontal="center" vertical="center" wrapText="1"/>
    </xf>
    <xf numFmtId="4" fontId="44" fillId="25" borderId="10" xfId="58" applyNumberFormat="1" applyFont="1" applyFill="1" applyBorder="1" applyAlignment="1">
      <alignment horizontal="center" vertical="center" wrapText="1"/>
    </xf>
    <xf numFmtId="166" fontId="44" fillId="25" borderId="10" xfId="58" applyNumberFormat="1" applyFont="1" applyFill="1" applyBorder="1" applyAlignment="1">
      <alignment horizontal="center" vertical="center"/>
    </xf>
    <xf numFmtId="0" fontId="4" fillId="25" borderId="10" xfId="58" applyFont="1" applyFill="1" applyBorder="1" applyAlignment="1">
      <alignment horizontal="center" vertical="center" wrapText="1"/>
    </xf>
    <xf numFmtId="0" fontId="7" fillId="25" borderId="10" xfId="58" applyFont="1" applyFill="1" applyBorder="1" applyAlignment="1">
      <alignment horizontal="center" vertical="center" wrapText="1"/>
    </xf>
    <xf numFmtId="166" fontId="43" fillId="25" borderId="10" xfId="58" applyNumberFormat="1" applyFont="1" applyFill="1" applyBorder="1" applyAlignment="1">
      <alignment horizontal="center" vertical="center"/>
    </xf>
    <xf numFmtId="165" fontId="46" fillId="25" borderId="10" xfId="58" applyNumberFormat="1" applyFont="1" applyFill="1" applyBorder="1" applyAlignment="1">
      <alignment horizontal="center" vertical="center" wrapText="1"/>
    </xf>
    <xf numFmtId="4" fontId="46" fillId="25" borderId="10" xfId="58" applyNumberFormat="1" applyFont="1" applyFill="1" applyBorder="1" applyAlignment="1">
      <alignment horizontal="center" vertical="center"/>
    </xf>
    <xf numFmtId="10" fontId="39" fillId="0" borderId="10" xfId="58" applyNumberFormat="1" applyFont="1" applyFill="1" applyBorder="1" applyAlignment="1">
      <alignment horizontal="center" vertical="center"/>
    </xf>
    <xf numFmtId="165" fontId="9" fillId="0" borderId="10" xfId="58" applyNumberFormat="1" applyFont="1" applyFill="1" applyBorder="1" applyAlignment="1">
      <alignment horizontal="center" vertical="center" wrapText="1"/>
    </xf>
    <xf numFmtId="0" fontId="48" fillId="0" borderId="0" xfId="58" applyFont="1" applyAlignment="1">
      <alignment horizontal="center"/>
    </xf>
    <xf numFmtId="0" fontId="39" fillId="0" borderId="10" xfId="39" applyNumberFormat="1" applyFont="1" applyFill="1" applyBorder="1" applyAlignment="1">
      <alignment horizontal="center" vertical="center" wrapText="1"/>
    </xf>
    <xf numFmtId="166" fontId="39" fillId="0" borderId="10" xfId="58" applyNumberFormat="1" applyFont="1" applyFill="1" applyBorder="1" applyAlignment="1">
      <alignment horizontal="center" vertical="center" wrapText="1"/>
    </xf>
    <xf numFmtId="166" fontId="46" fillId="25" borderId="10" xfId="58" applyNumberFormat="1" applyFont="1" applyFill="1" applyBorder="1" applyAlignment="1">
      <alignment horizontal="center" vertical="center" wrapText="1"/>
    </xf>
    <xf numFmtId="0" fontId="46" fillId="25" borderId="10" xfId="58" applyFont="1" applyFill="1" applyBorder="1" applyAlignment="1">
      <alignment horizontal="center" vertical="center" wrapText="1"/>
    </xf>
    <xf numFmtId="0" fontId="49" fillId="25" borderId="10" xfId="58" applyFont="1" applyFill="1" applyBorder="1" applyAlignment="1">
      <alignment horizontal="center" vertical="center" wrapText="1"/>
    </xf>
    <xf numFmtId="0" fontId="13" fillId="0" borderId="0" xfId="58" applyFont="1" applyFill="1" applyAlignment="1">
      <alignment horizontal="center" vertical="center" wrapText="1"/>
    </xf>
    <xf numFmtId="166" fontId="46" fillId="25" borderId="10" xfId="58" applyNumberFormat="1" applyFont="1" applyFill="1" applyBorder="1" applyAlignment="1">
      <alignment horizontal="center" vertical="center"/>
    </xf>
    <xf numFmtId="0" fontId="10" fillId="25" borderId="10" xfId="58" applyFont="1" applyFill="1" applyBorder="1" applyAlignment="1">
      <alignment horizontal="center" vertical="center" wrapText="1"/>
    </xf>
    <xf numFmtId="0" fontId="45" fillId="0" borderId="10" xfId="58" applyFont="1" applyFill="1" applyBorder="1" applyAlignment="1">
      <alignment horizontal="center" vertical="center" wrapText="1"/>
    </xf>
    <xf numFmtId="0" fontId="39" fillId="0" borderId="10" xfId="58" applyFont="1" applyFill="1" applyBorder="1" applyAlignment="1">
      <alignment horizontal="center" vertical="center" wrapText="1"/>
    </xf>
    <xf numFmtId="1" fontId="39" fillId="0" borderId="10" xfId="58" applyNumberFormat="1" applyFont="1" applyFill="1" applyBorder="1" applyAlignment="1">
      <alignment horizontal="center" vertical="center"/>
    </xf>
    <xf numFmtId="1" fontId="40" fillId="0" borderId="10" xfId="58" applyNumberFormat="1" applyFont="1" applyFill="1" applyBorder="1" applyAlignment="1">
      <alignment horizontal="center" vertical="center"/>
    </xf>
    <xf numFmtId="166" fontId="50" fillId="0" borderId="10" xfId="58" applyNumberFormat="1" applyFont="1" applyFill="1" applyBorder="1" applyAlignment="1">
      <alignment horizontal="center" vertical="center" wrapText="1"/>
    </xf>
    <xf numFmtId="0" fontId="9" fillId="0" borderId="10" xfId="58" applyFont="1" applyFill="1" applyBorder="1" applyAlignment="1">
      <alignment horizontal="center" vertical="center" wrapText="1"/>
    </xf>
    <xf numFmtId="0" fontId="4" fillId="0" borderId="11" xfId="58" applyFont="1" applyFill="1" applyBorder="1" applyAlignment="1">
      <alignment horizontal="left" vertical="center"/>
    </xf>
    <xf numFmtId="0" fontId="4" fillId="0" borderId="16" xfId="58" applyFont="1" applyFill="1" applyBorder="1" applyAlignment="1">
      <alignment horizontal="left" vertical="center"/>
    </xf>
    <xf numFmtId="2" fontId="39" fillId="0" borderId="10" xfId="52" applyNumberFormat="1" applyFont="1" applyFill="1" applyBorder="1" applyAlignment="1" applyProtection="1">
      <alignment horizontal="center" vertical="center" wrapText="1"/>
    </xf>
    <xf numFmtId="4" fontId="40" fillId="0" borderId="11" xfId="52" applyNumberFormat="1" applyFont="1" applyFill="1" applyBorder="1" applyAlignment="1" applyProtection="1">
      <alignment horizontal="center" vertical="center" wrapText="1"/>
    </xf>
    <xf numFmtId="2" fontId="39" fillId="0" borderId="10" xfId="54" applyNumberFormat="1" applyFont="1" applyFill="1" applyBorder="1" applyAlignment="1">
      <alignment horizontal="center" vertical="center"/>
    </xf>
    <xf numFmtId="1" fontId="39" fillId="0" borderId="10" xfId="54" applyNumberFormat="1" applyFont="1" applyFill="1" applyBorder="1" applyAlignment="1">
      <alignment horizontal="center" vertical="center"/>
    </xf>
    <xf numFmtId="0" fontId="11" fillId="0" borderId="12" xfId="58" applyFont="1" applyFill="1" applyBorder="1" applyAlignment="1">
      <alignment horizontal="center"/>
    </xf>
    <xf numFmtId="0" fontId="7" fillId="0" borderId="12" xfId="58" applyFont="1" applyFill="1" applyBorder="1" applyAlignment="1">
      <alignment horizontal="center" vertical="center" wrapText="1"/>
    </xf>
    <xf numFmtId="0" fontId="11" fillId="0" borderId="10" xfId="58" applyFont="1" applyFill="1" applyBorder="1" applyAlignment="1">
      <alignment horizontal="left"/>
    </xf>
    <xf numFmtId="49" fontId="39" fillId="0" borderId="10" xfId="40" applyNumberFormat="1" applyFont="1" applyFill="1" applyBorder="1" applyAlignment="1">
      <alignment horizontal="center" vertical="center"/>
    </xf>
    <xf numFmtId="0" fontId="9" fillId="0" borderId="16" xfId="61" applyFont="1" applyFill="1" applyBorder="1" applyAlignment="1">
      <alignment horizontal="left" vertical="center" wrapText="1"/>
    </xf>
    <xf numFmtId="0" fontId="39" fillId="0" borderId="10" xfId="65" applyFont="1" applyFill="1" applyBorder="1" applyAlignment="1">
      <alignment horizontal="center" vertical="center"/>
    </xf>
    <xf numFmtId="0" fontId="9" fillId="0" borderId="10" xfId="57" applyFont="1" applyFill="1" applyBorder="1" applyAlignment="1">
      <alignment horizontal="center" vertical="center" wrapText="1"/>
    </xf>
    <xf numFmtId="2" fontId="39" fillId="0" borderId="10" xfId="40" applyNumberFormat="1" applyFont="1" applyFill="1" applyBorder="1" applyAlignment="1">
      <alignment horizontal="center" vertical="center"/>
    </xf>
    <xf numFmtId="2" fontId="40" fillId="0" borderId="11" xfId="40" applyNumberFormat="1" applyFont="1" applyFill="1" applyBorder="1" applyAlignment="1">
      <alignment horizontal="center" vertical="center"/>
    </xf>
    <xf numFmtId="4" fontId="40" fillId="0" borderId="11" xfId="36" applyNumberFormat="1" applyFont="1" applyFill="1" applyBorder="1" applyAlignment="1">
      <alignment horizontal="center" vertical="center"/>
    </xf>
    <xf numFmtId="2" fontId="39" fillId="0" borderId="10" xfId="66" applyNumberFormat="1" applyFont="1" applyFill="1" applyBorder="1" applyAlignment="1">
      <alignment horizontal="center" vertical="center"/>
    </xf>
    <xf numFmtId="1" fontId="39" fillId="0" borderId="10" xfId="40" applyNumberFormat="1" applyFont="1" applyFill="1" applyBorder="1" applyAlignment="1">
      <alignment horizontal="center" vertical="center"/>
    </xf>
    <xf numFmtId="0" fontId="41" fillId="0" borderId="10" xfId="36" applyFont="1" applyFill="1" applyBorder="1" applyAlignment="1">
      <alignment vertical="center" wrapText="1"/>
    </xf>
    <xf numFmtId="10" fontId="39" fillId="0" borderId="10" xfId="64" applyNumberFormat="1" applyFont="1" applyFill="1" applyBorder="1" applyAlignment="1">
      <alignment horizontal="center" vertical="center"/>
    </xf>
    <xf numFmtId="10" fontId="40" fillId="0" borderId="10" xfId="64" applyNumberFormat="1" applyFont="1" applyFill="1" applyBorder="1" applyAlignment="1">
      <alignment horizontal="center" vertical="center"/>
    </xf>
    <xf numFmtId="10" fontId="9" fillId="0" borderId="10" xfId="64" applyNumberFormat="1" applyFont="1" applyFill="1" applyBorder="1" applyAlignment="1">
      <alignment horizontal="center" vertical="center" wrapText="1"/>
    </xf>
    <xf numFmtId="165" fontId="7" fillId="0" borderId="10" xfId="58" applyNumberFormat="1" applyFont="1" applyFill="1" applyBorder="1" applyAlignment="1">
      <alignment horizontal="center" vertical="center" wrapText="1"/>
    </xf>
    <xf numFmtId="4" fontId="39" fillId="0" borderId="10" xfId="52" applyNumberFormat="1" applyFont="1" applyFill="1" applyBorder="1" applyAlignment="1" applyProtection="1">
      <alignment horizontal="center" vertical="center" wrapText="1"/>
    </xf>
    <xf numFmtId="3" fontId="39" fillId="0" borderId="10" xfId="52" applyNumberFormat="1" applyFont="1" applyFill="1" applyBorder="1" applyAlignment="1" applyProtection="1">
      <alignment horizontal="center" vertical="center" wrapText="1"/>
    </xf>
    <xf numFmtId="1" fontId="39" fillId="0" borderId="10" xfId="39" applyNumberFormat="1" applyFont="1" applyFill="1" applyBorder="1" applyAlignment="1">
      <alignment horizontal="center" vertical="center" wrapText="1"/>
    </xf>
    <xf numFmtId="4" fontId="12" fillId="0" borderId="10" xfId="58" applyNumberFormat="1" applyFont="1" applyFill="1" applyBorder="1" applyAlignment="1">
      <alignment horizontal="center" vertical="center"/>
    </xf>
    <xf numFmtId="2" fontId="12" fillId="0" borderId="10" xfId="58" applyNumberFormat="1" applyFont="1" applyFill="1" applyBorder="1" applyAlignment="1">
      <alignment horizontal="center"/>
    </xf>
    <xf numFmtId="0" fontId="9" fillId="0" borderId="10" xfId="58" applyFont="1" applyFill="1" applyBorder="1" applyAlignment="1">
      <alignment horizontal="center"/>
    </xf>
    <xf numFmtId="3" fontId="12" fillId="0" borderId="10" xfId="58" applyNumberFormat="1" applyFont="1" applyFill="1" applyBorder="1" applyAlignment="1">
      <alignment horizontal="center"/>
    </xf>
    <xf numFmtId="0" fontId="54" fillId="0" borderId="10" xfId="51" applyFont="1" applyFill="1" applyBorder="1" applyAlignment="1">
      <alignment horizontal="center" vertical="center"/>
    </xf>
    <xf numFmtId="0" fontId="54" fillId="0" borderId="10" xfId="56" applyFont="1" applyFill="1" applyBorder="1" applyAlignment="1">
      <alignment horizontal="center" vertical="center" wrapText="1"/>
    </xf>
    <xf numFmtId="0" fontId="54" fillId="0" borderId="10" xfId="40" applyFont="1" applyFill="1" applyBorder="1" applyAlignment="1">
      <alignment horizontal="left" vertical="center" wrapText="1"/>
    </xf>
    <xf numFmtId="0" fontId="54" fillId="0" borderId="10" xfId="54" applyFont="1" applyFill="1" applyBorder="1" applyAlignment="1">
      <alignment horizontal="center" vertical="center" wrapText="1"/>
    </xf>
    <xf numFmtId="2" fontId="50" fillId="0" borderId="10" xfId="52" applyNumberFormat="1" applyFont="1" applyFill="1" applyBorder="1" applyAlignment="1" applyProtection="1">
      <alignment horizontal="center" vertical="center" wrapText="1"/>
    </xf>
    <xf numFmtId="3" fontId="50" fillId="0" borderId="10" xfId="35" applyNumberFormat="1" applyFont="1" applyFill="1" applyBorder="1" applyAlignment="1">
      <alignment horizontal="center" vertical="center"/>
    </xf>
    <xf numFmtId="4" fontId="55" fillId="0" borderId="10" xfId="36" applyNumberFormat="1" applyFont="1" applyFill="1" applyBorder="1" applyAlignment="1">
      <alignment horizontal="center" vertical="center"/>
    </xf>
    <xf numFmtId="2" fontId="54" fillId="0" borderId="10" xfId="40" applyNumberFormat="1" applyFont="1" applyFill="1" applyBorder="1" applyAlignment="1">
      <alignment vertical="center" wrapText="1"/>
    </xf>
    <xf numFmtId="0" fontId="54" fillId="0" borderId="10" xfId="36" applyFont="1" applyFill="1" applyBorder="1" applyAlignment="1">
      <alignment horizontal="left" vertical="center" wrapText="1"/>
    </xf>
    <xf numFmtId="0" fontId="50" fillId="0" borderId="10" xfId="54" applyFont="1" applyFill="1" applyBorder="1" applyAlignment="1">
      <alignment horizontal="center" vertical="center"/>
    </xf>
    <xf numFmtId="2" fontId="50" fillId="0" borderId="10" xfId="61" applyNumberFormat="1" applyFont="1" applyFill="1" applyBorder="1" applyAlignment="1">
      <alignment horizontal="center" vertical="center"/>
    </xf>
    <xf numFmtId="0" fontId="50" fillId="0" borderId="10" xfId="61" applyFont="1" applyFill="1" applyBorder="1" applyAlignment="1">
      <alignment horizontal="center" vertical="center"/>
    </xf>
    <xf numFmtId="2" fontId="55" fillId="0" borderId="10" xfId="57" applyNumberFormat="1" applyFont="1" applyFill="1" applyBorder="1" applyAlignment="1">
      <alignment horizontal="center" vertical="center"/>
    </xf>
    <xf numFmtId="2" fontId="55" fillId="0" borderId="16" xfId="57" applyNumberFormat="1" applyFont="1" applyFill="1" applyBorder="1" applyAlignment="1">
      <alignment horizontal="center" vertical="center"/>
    </xf>
    <xf numFmtId="0" fontId="54" fillId="0" borderId="10" xfId="36" applyFont="1" applyFill="1" applyBorder="1" applyAlignment="1">
      <alignment vertical="center" wrapText="1"/>
    </xf>
    <xf numFmtId="0" fontId="50" fillId="0" borderId="10" xfId="54" applyFont="1" applyFill="1" applyBorder="1" applyAlignment="1">
      <alignment horizontal="center"/>
    </xf>
    <xf numFmtId="2" fontId="50" fillId="0" borderId="10" xfId="67" applyNumberFormat="1" applyFont="1" applyFill="1" applyBorder="1" applyAlignment="1">
      <alignment horizontal="center" vertical="center"/>
    </xf>
    <xf numFmtId="0" fontId="50" fillId="0" borderId="10" xfId="67" applyFont="1" applyFill="1" applyBorder="1" applyAlignment="1">
      <alignment horizontal="center" vertical="center"/>
    </xf>
    <xf numFmtId="2" fontId="55" fillId="0" borderId="10" xfId="67" applyNumberFormat="1" applyFont="1" applyFill="1" applyBorder="1" applyAlignment="1">
      <alignment horizontal="center" vertical="center"/>
    </xf>
    <xf numFmtId="1" fontId="50" fillId="0" borderId="10" xfId="67" applyNumberFormat="1" applyFont="1" applyFill="1" applyBorder="1" applyAlignment="1">
      <alignment horizontal="center" vertical="center"/>
    </xf>
    <xf numFmtId="0" fontId="50" fillId="0" borderId="10" xfId="57" applyFont="1" applyFill="1" applyBorder="1" applyAlignment="1">
      <alignment horizontal="center" vertical="center"/>
    </xf>
    <xf numFmtId="168" fontId="50" fillId="0" borderId="11" xfId="57" applyNumberFormat="1" applyFont="1" applyFill="1" applyBorder="1" applyAlignment="1">
      <alignment horizontal="center" vertical="center"/>
    </xf>
    <xf numFmtId="2" fontId="50" fillId="0" borderId="10" xfId="63" applyNumberFormat="1" applyFont="1" applyFill="1" applyBorder="1" applyAlignment="1">
      <alignment horizontal="center" vertical="center"/>
    </xf>
    <xf numFmtId="0" fontId="50" fillId="0" borderId="10" xfId="54" applyFont="1" applyFill="1" applyBorder="1" applyAlignment="1">
      <alignment horizontal="center" vertical="center" wrapText="1"/>
    </xf>
    <xf numFmtId="4" fontId="55" fillId="0" borderId="10" xfId="56" applyNumberFormat="1" applyFont="1" applyFill="1" applyBorder="1" applyAlignment="1">
      <alignment horizontal="center" vertical="center" wrapText="1"/>
    </xf>
    <xf numFmtId="0" fontId="54" fillId="0" borderId="10" xfId="57" applyFont="1" applyFill="1" applyBorder="1" applyAlignment="1">
      <alignment horizontal="left" vertical="center"/>
    </xf>
    <xf numFmtId="0" fontId="54" fillId="0" borderId="10" xfId="57" applyFont="1" applyFill="1" applyBorder="1" applyAlignment="1">
      <alignment horizontal="left" vertical="center" wrapText="1"/>
    </xf>
    <xf numFmtId="2" fontId="55" fillId="0" borderId="10" xfId="40" applyNumberFormat="1" applyFont="1" applyFill="1" applyBorder="1" applyAlignment="1">
      <alignment horizontal="center" vertical="center"/>
    </xf>
    <xf numFmtId="2" fontId="50" fillId="0" borderId="10" xfId="54" applyNumberFormat="1" applyFont="1" applyFill="1" applyBorder="1" applyAlignment="1">
      <alignment horizontal="center" vertical="center" wrapText="1"/>
    </xf>
    <xf numFmtId="0" fontId="9" fillId="0" borderId="10" xfId="58" applyFont="1" applyFill="1" applyBorder="1" applyAlignment="1">
      <alignment horizontal="center" vertical="center" wrapText="1"/>
    </xf>
    <xf numFmtId="0" fontId="9" fillId="24" borderId="10" xfId="38" applyFont="1" applyFill="1" applyBorder="1" applyAlignment="1" applyProtection="1">
      <alignment horizontal="center" vertical="top" wrapText="1"/>
    </xf>
    <xf numFmtId="0" fontId="56" fillId="0" borderId="10" xfId="0" applyFont="1" applyBorder="1" applyAlignment="1">
      <alignment wrapText="1"/>
    </xf>
    <xf numFmtId="0" fontId="56" fillId="0" borderId="0" xfId="0" applyFont="1" applyAlignment="1">
      <alignment wrapText="1"/>
    </xf>
    <xf numFmtId="0" fontId="54" fillId="0" borderId="10" xfId="0" applyFont="1" applyFill="1" applyBorder="1" applyAlignment="1">
      <alignment horizontal="left" vertical="center" wrapText="1"/>
    </xf>
    <xf numFmtId="0" fontId="11" fillId="0" borderId="10" xfId="54" applyFont="1" applyFill="1" applyBorder="1" applyAlignment="1">
      <alignment horizontal="center" vertical="center" wrapText="1"/>
    </xf>
    <xf numFmtId="167" fontId="6" fillId="0" borderId="0" xfId="58" applyNumberFormat="1" applyFont="1" applyAlignment="1" applyProtection="1">
      <alignment horizontal="center" vertical="center"/>
    </xf>
    <xf numFmtId="0" fontId="11" fillId="0" borderId="10" xfId="54" applyFont="1" applyFill="1" applyBorder="1" applyAlignment="1">
      <alignment horizontal="center" vertical="center"/>
    </xf>
    <xf numFmtId="0" fontId="40" fillId="0" borderId="10" xfId="36" applyFont="1" applyFill="1" applyBorder="1" applyAlignment="1">
      <alignment horizontal="center" vertical="center"/>
    </xf>
    <xf numFmtId="0" fontId="40" fillId="0" borderId="10" xfId="54" applyFont="1" applyFill="1" applyBorder="1" applyAlignment="1">
      <alignment horizontal="center" vertical="center" wrapText="1"/>
    </xf>
    <xf numFmtId="2" fontId="40" fillId="0" borderId="10" xfId="36" applyNumberFormat="1" applyFont="1" applyFill="1" applyBorder="1" applyAlignment="1">
      <alignment horizontal="center" vertical="center"/>
    </xf>
    <xf numFmtId="2" fontId="40" fillId="0" borderId="10" xfId="54" applyNumberFormat="1" applyFont="1" applyFill="1" applyBorder="1" applyAlignment="1">
      <alignment horizontal="center" vertical="center" wrapText="1"/>
    </xf>
    <xf numFmtId="3" fontId="39" fillId="0" borderId="10" xfId="54" applyNumberFormat="1" applyFont="1" applyFill="1" applyBorder="1" applyAlignment="1">
      <alignment horizontal="center" vertical="center" wrapText="1"/>
    </xf>
    <xf numFmtId="0" fontId="40" fillId="0" borderId="10" xfId="40" applyFont="1" applyFill="1" applyBorder="1" applyAlignment="1">
      <alignment horizontal="left" vertical="center" wrapText="1"/>
    </xf>
    <xf numFmtId="0" fontId="9" fillId="0" borderId="0" xfId="53" applyFont="1" applyAlignment="1" applyProtection="1">
      <alignment horizontal="left"/>
      <protection hidden="1"/>
    </xf>
    <xf numFmtId="169" fontId="39" fillId="0" borderId="10" xfId="54" applyNumberFormat="1" applyFont="1" applyFill="1" applyBorder="1" applyAlignment="1">
      <alignment horizontal="center" vertical="center" wrapText="1"/>
    </xf>
    <xf numFmtId="169" fontId="39" fillId="0" borderId="10" xfId="58" applyNumberFormat="1" applyFont="1" applyFill="1" applyBorder="1" applyAlignment="1">
      <alignment horizontal="center" vertical="center"/>
    </xf>
    <xf numFmtId="170" fontId="39" fillId="0" borderId="10" xfId="52" applyNumberFormat="1" applyFont="1" applyFill="1" applyBorder="1" applyAlignment="1" applyProtection="1">
      <alignment horizontal="center" vertical="center" wrapText="1"/>
    </xf>
    <xf numFmtId="169" fontId="40" fillId="0" borderId="10" xfId="58" applyNumberFormat="1" applyFont="1" applyFill="1" applyBorder="1" applyAlignment="1">
      <alignment horizontal="center" vertical="center"/>
    </xf>
    <xf numFmtId="3" fontId="12" fillId="0" borderId="10" xfId="58" applyNumberFormat="1" applyFont="1" applyFill="1" applyBorder="1" applyAlignment="1">
      <alignment horizontal="center" vertical="center"/>
    </xf>
    <xf numFmtId="0" fontId="0" fillId="0" borderId="10" xfId="0" applyBorder="1"/>
    <xf numFmtId="2" fontId="0" fillId="0" borderId="10" xfId="0" applyNumberFormat="1" applyBorder="1"/>
    <xf numFmtId="2" fontId="39" fillId="0" borderId="10" xfId="54" applyNumberFormat="1" applyFont="1" applyFill="1" applyBorder="1" applyAlignment="1">
      <alignment horizontal="center" vertical="center" wrapText="1"/>
    </xf>
    <xf numFmtId="0" fontId="57" fillId="0" borderId="10" xfId="40" applyFont="1" applyFill="1" applyBorder="1" applyAlignment="1">
      <alignment horizontal="left" vertical="center" wrapText="1"/>
    </xf>
    <xf numFmtId="3" fontId="40" fillId="0" borderId="11" xfId="52" applyNumberFormat="1" applyFont="1" applyFill="1" applyBorder="1" applyAlignment="1" applyProtection="1">
      <alignment horizontal="center" vertical="center" wrapText="1"/>
    </xf>
    <xf numFmtId="4" fontId="39" fillId="0" borderId="11" xfId="52" applyNumberFormat="1" applyFont="1" applyFill="1" applyBorder="1" applyAlignment="1" applyProtection="1">
      <alignment horizontal="center" vertical="center" wrapText="1"/>
    </xf>
    <xf numFmtId="170" fontId="40" fillId="0" borderId="11" xfId="52" applyNumberFormat="1" applyFont="1" applyFill="1" applyBorder="1" applyAlignment="1" applyProtection="1">
      <alignment horizontal="center" vertical="center" wrapText="1"/>
    </xf>
    <xf numFmtId="49" fontId="39" fillId="0" borderId="10" xfId="36" applyNumberFormat="1" applyFont="1" applyFill="1" applyBorder="1" applyAlignment="1">
      <alignment horizontal="center" vertical="center"/>
    </xf>
    <xf numFmtId="0" fontId="40" fillId="0" borderId="10" xfId="58" applyFont="1" applyFill="1" applyBorder="1" applyAlignment="1">
      <alignment horizontal="center" vertical="center" wrapText="1"/>
    </xf>
    <xf numFmtId="0" fontId="11" fillId="0" borderId="10" xfId="58" applyFont="1" applyFill="1" applyBorder="1" applyAlignment="1">
      <alignment horizontal="center" vertical="center" wrapText="1"/>
    </xf>
    <xf numFmtId="0" fontId="4" fillId="0" borderId="10" xfId="58" applyFont="1" applyFill="1" applyBorder="1" applyAlignment="1">
      <alignment horizontal="center" vertical="center" wrapText="1"/>
    </xf>
    <xf numFmtId="0" fontId="58" fillId="0" borderId="11" xfId="52" applyFont="1" applyFill="1" applyBorder="1" applyAlignment="1" applyProtection="1">
      <alignment horizontal="left" vertical="center" wrapText="1"/>
    </xf>
    <xf numFmtId="0" fontId="58" fillId="0" borderId="10" xfId="56" applyFont="1" applyFill="1" applyBorder="1" applyAlignment="1">
      <alignment horizontal="center" vertical="center" wrapText="1"/>
    </xf>
    <xf numFmtId="0" fontId="58" fillId="0" borderId="10" xfId="54" applyFont="1" applyFill="1" applyBorder="1" applyAlignment="1">
      <alignment horizontal="center" vertical="center" wrapText="1"/>
    </xf>
    <xf numFmtId="2" fontId="40" fillId="0" borderId="10" xfId="52" applyNumberFormat="1" applyFont="1" applyFill="1" applyBorder="1" applyAlignment="1" applyProtection="1">
      <alignment horizontal="center" vertical="center" wrapText="1"/>
    </xf>
    <xf numFmtId="1" fontId="40" fillId="0" borderId="10" xfId="54" applyNumberFormat="1" applyFont="1" applyFill="1" applyBorder="1" applyAlignment="1">
      <alignment horizontal="center" vertical="center"/>
    </xf>
    <xf numFmtId="3" fontId="40" fillId="0" borderId="10" xfId="52" applyNumberFormat="1" applyFont="1" applyFill="1" applyBorder="1" applyAlignment="1" applyProtection="1">
      <alignment horizontal="center" vertical="center" wrapText="1"/>
    </xf>
    <xf numFmtId="0" fontId="58" fillId="0" borderId="10" xfId="40" applyFont="1" applyFill="1" applyBorder="1" applyAlignment="1">
      <alignment horizontal="left" vertical="center" wrapText="1"/>
    </xf>
    <xf numFmtId="0" fontId="58" fillId="0" borderId="10" xfId="51" applyFont="1" applyFill="1" applyBorder="1" applyAlignment="1">
      <alignment horizontal="center" vertical="center"/>
    </xf>
    <xf numFmtId="1" fontId="40" fillId="0" borderId="10" xfId="54" applyNumberFormat="1" applyFont="1" applyFill="1" applyBorder="1" applyAlignment="1">
      <alignment horizontal="center" vertical="center" wrapText="1"/>
    </xf>
    <xf numFmtId="0" fontId="58" fillId="0" borderId="11" xfId="54" applyFont="1" applyFill="1" applyBorder="1" applyAlignment="1">
      <alignment horizontal="left" vertical="center" wrapText="1"/>
    </xf>
    <xf numFmtId="164" fontId="40" fillId="0" borderId="10" xfId="36" applyNumberFormat="1" applyFont="1" applyFill="1" applyBorder="1" applyAlignment="1">
      <alignment horizontal="center" vertical="center"/>
    </xf>
    <xf numFmtId="0" fontId="10" fillId="24" borderId="10" xfId="34" applyFont="1" applyFill="1" applyBorder="1" applyAlignment="1" applyProtection="1">
      <alignment horizontal="center" vertical="center"/>
    </xf>
    <xf numFmtId="0" fontId="6" fillId="24" borderId="10" xfId="34" applyFont="1" applyFill="1" applyBorder="1"/>
    <xf numFmtId="0" fontId="4" fillId="25" borderId="12" xfId="34" applyFont="1" applyFill="1" applyBorder="1" applyAlignment="1" applyProtection="1">
      <alignment horizontal="center" vertical="center"/>
    </xf>
    <xf numFmtId="0" fontId="9" fillId="0" borderId="0" xfId="34" applyFont="1" applyFill="1" applyAlignment="1">
      <alignment horizontal="left" indent="1"/>
    </xf>
    <xf numFmtId="0" fontId="9" fillId="0" borderId="0" xfId="34" applyFont="1" applyAlignment="1">
      <alignment horizontal="left" indent="1"/>
    </xf>
    <xf numFmtId="0" fontId="21" fillId="0" borderId="0" xfId="35" applyFont="1" applyAlignment="1">
      <alignment horizontal="left"/>
    </xf>
    <xf numFmtId="0" fontId="7" fillId="0" borderId="0" xfId="35" applyFont="1" applyAlignment="1">
      <alignment horizontal="left"/>
    </xf>
    <xf numFmtId="0" fontId="9" fillId="0" borderId="0" xfId="34" applyFont="1" applyFill="1" applyAlignment="1">
      <alignment horizontal="right"/>
    </xf>
    <xf numFmtId="0" fontId="4" fillId="25" borderId="11" xfId="34" applyNumberFormat="1" applyFont="1" applyFill="1" applyBorder="1" applyAlignment="1" applyProtection="1">
      <alignment horizontal="center" vertical="center" wrapText="1"/>
    </xf>
    <xf numFmtId="0" fontId="4" fillId="25" borderId="16" xfId="34" applyNumberFormat="1" applyFont="1" applyFill="1" applyBorder="1" applyAlignment="1" applyProtection="1">
      <alignment horizontal="center" vertical="center" wrapText="1"/>
    </xf>
    <xf numFmtId="0" fontId="10" fillId="24" borderId="11" xfId="34" applyFont="1" applyFill="1" applyBorder="1" applyAlignment="1" applyProtection="1">
      <alignment horizontal="center" vertical="center" wrapText="1"/>
    </xf>
    <xf numFmtId="0" fontId="10" fillId="24" borderId="13" xfId="34" applyFont="1" applyFill="1" applyBorder="1" applyAlignment="1" applyProtection="1">
      <alignment horizontal="center" vertical="center" wrapText="1"/>
    </xf>
    <xf numFmtId="0" fontId="10" fillId="24" borderId="16" xfId="34" applyFont="1" applyFill="1" applyBorder="1" applyAlignment="1" applyProtection="1">
      <alignment horizontal="center" vertical="center" wrapText="1"/>
    </xf>
    <xf numFmtId="0" fontId="7" fillId="0" borderId="12" xfId="34" applyFont="1" applyFill="1" applyBorder="1" applyAlignment="1" applyProtection="1">
      <alignment horizontal="center" vertical="center" wrapText="1"/>
    </xf>
    <xf numFmtId="0" fontId="7" fillId="0" borderId="15" xfId="34" applyFont="1" applyFill="1" applyBorder="1" applyAlignment="1" applyProtection="1">
      <alignment horizontal="center" vertical="center" wrapText="1"/>
    </xf>
    <xf numFmtId="0" fontId="7" fillId="0" borderId="17" xfId="34" applyFont="1" applyFill="1" applyBorder="1" applyAlignment="1" applyProtection="1">
      <alignment horizontal="center" vertical="center" wrapText="1"/>
    </xf>
    <xf numFmtId="0" fontId="7" fillId="0" borderId="20" xfId="34" applyFont="1" applyFill="1" applyBorder="1" applyAlignment="1" applyProtection="1">
      <alignment horizontal="center" vertical="center" wrapText="1"/>
    </xf>
    <xf numFmtId="0" fontId="21" fillId="0" borderId="0" xfId="38" applyFont="1" applyAlignment="1">
      <alignment horizontal="center"/>
    </xf>
    <xf numFmtId="0" fontId="7" fillId="0" borderId="0" xfId="53" applyFont="1" applyAlignment="1" applyProtection="1">
      <alignment horizontal="left"/>
      <protection hidden="1"/>
    </xf>
    <xf numFmtId="0" fontId="21" fillId="0" borderId="0" xfId="38" applyFont="1" applyAlignment="1">
      <alignment horizontal="center" vertical="center" wrapText="1"/>
    </xf>
    <xf numFmtId="0" fontId="7" fillId="0" borderId="0" xfId="38" applyFont="1" applyAlignment="1">
      <alignment horizontal="center" vertical="center" wrapText="1"/>
    </xf>
    <xf numFmtId="0" fontId="9" fillId="0" borderId="0" xfId="53" applyFont="1" applyAlignment="1" applyProtection="1">
      <alignment horizontal="left"/>
      <protection hidden="1"/>
    </xf>
    <xf numFmtId="0" fontId="39" fillId="0" borderId="0" xfId="58" applyFont="1" applyFill="1" applyAlignment="1">
      <alignment horizontal="left" wrapText="1"/>
    </xf>
    <xf numFmtId="0" fontId="44" fillId="25" borderId="10" xfId="58" applyFont="1" applyFill="1" applyBorder="1" applyAlignment="1">
      <alignment vertical="center"/>
    </xf>
    <xf numFmtId="0" fontId="12" fillId="0" borderId="11" xfId="58" applyFont="1" applyFill="1" applyBorder="1" applyAlignment="1">
      <alignment horizontal="left"/>
    </xf>
    <xf numFmtId="0" fontId="12" fillId="0" borderId="13" xfId="58" applyFont="1" applyFill="1" applyBorder="1" applyAlignment="1">
      <alignment horizontal="left"/>
    </xf>
    <xf numFmtId="0" fontId="12" fillId="0" borderId="16" xfId="58" applyFont="1" applyFill="1" applyBorder="1" applyAlignment="1">
      <alignment horizontal="left"/>
    </xf>
    <xf numFmtId="0" fontId="46" fillId="25" borderId="10" xfId="58" applyFont="1" applyFill="1" applyBorder="1" applyAlignment="1">
      <alignment vertical="center"/>
    </xf>
    <xf numFmtId="0" fontId="9" fillId="0" borderId="17" xfId="58" applyFont="1" applyFill="1" applyBorder="1" applyAlignment="1">
      <alignment horizontal="center" vertical="center" wrapText="1"/>
    </xf>
    <xf numFmtId="0" fontId="9" fillId="0" borderId="21" xfId="58" applyFont="1" applyFill="1" applyBorder="1" applyAlignment="1">
      <alignment horizontal="center" vertical="center" wrapText="1"/>
    </xf>
    <xf numFmtId="0" fontId="12" fillId="0" borderId="11" xfId="58" applyFont="1" applyFill="1" applyBorder="1" applyAlignment="1">
      <alignment horizontal="left" vertical="center" wrapText="1"/>
    </xf>
    <xf numFmtId="0" fontId="12" fillId="0" borderId="16" xfId="58" applyFont="1" applyFill="1" applyBorder="1" applyAlignment="1">
      <alignment horizontal="left" vertical="center" wrapText="1"/>
    </xf>
    <xf numFmtId="0" fontId="9" fillId="0" borderId="11" xfId="58" applyFont="1" applyFill="1" applyBorder="1" applyAlignment="1">
      <alignment horizontal="left" vertical="center" wrapText="1"/>
    </xf>
    <xf numFmtId="0" fontId="9" fillId="0" borderId="16" xfId="58" applyFont="1" applyFill="1" applyBorder="1" applyAlignment="1">
      <alignment horizontal="left" vertical="center" wrapText="1"/>
    </xf>
    <xf numFmtId="0" fontId="44" fillId="25" borderId="10" xfId="58" applyFont="1" applyFill="1" applyBorder="1" applyAlignment="1">
      <alignment horizontal="left" vertical="center"/>
    </xf>
    <xf numFmtId="0" fontId="9" fillId="0" borderId="12" xfId="58" applyFont="1" applyFill="1" applyBorder="1" applyAlignment="1">
      <alignment horizontal="center" vertical="center" wrapText="1"/>
    </xf>
    <xf numFmtId="0" fontId="9" fillId="0" borderId="15" xfId="58" applyFont="1" applyFill="1" applyBorder="1" applyAlignment="1">
      <alignment horizontal="center" vertical="center" wrapText="1"/>
    </xf>
    <xf numFmtId="0" fontId="10" fillId="0" borderId="11" xfId="58" applyFont="1" applyFill="1" applyBorder="1" applyAlignment="1">
      <alignment horizontal="left"/>
    </xf>
    <xf numFmtId="0" fontId="10" fillId="0" borderId="13" xfId="58" applyFont="1" applyFill="1" applyBorder="1" applyAlignment="1">
      <alignment horizontal="left"/>
    </xf>
    <xf numFmtId="0" fontId="10" fillId="0" borderId="16" xfId="58" applyFont="1" applyFill="1" applyBorder="1" applyAlignment="1">
      <alignment horizontal="left"/>
    </xf>
    <xf numFmtId="0" fontId="9" fillId="0" borderId="19" xfId="58" applyFont="1" applyFill="1" applyBorder="1" applyAlignment="1">
      <alignment horizontal="center" vertical="center" wrapText="1"/>
    </xf>
    <xf numFmtId="0" fontId="12" fillId="0" borderId="11" xfId="58" applyFont="1" applyFill="1" applyBorder="1" applyAlignment="1">
      <alignment horizontal="left" vertical="center"/>
    </xf>
    <xf numFmtId="0" fontId="12" fillId="0" borderId="13" xfId="58" applyFont="1" applyFill="1" applyBorder="1" applyAlignment="1">
      <alignment horizontal="left" vertical="center"/>
    </xf>
    <xf numFmtId="0" fontId="12" fillId="0" borderId="16" xfId="58" applyFont="1" applyFill="1" applyBorder="1" applyAlignment="1">
      <alignment horizontal="left" vertical="center"/>
    </xf>
    <xf numFmtId="0" fontId="47" fillId="24" borderId="11" xfId="34" applyFont="1" applyFill="1" applyBorder="1" applyAlignment="1" applyProtection="1">
      <alignment horizontal="center" vertical="top" wrapText="1"/>
    </xf>
    <xf numFmtId="0" fontId="47" fillId="24" borderId="13" xfId="34" applyFont="1" applyFill="1" applyBorder="1" applyAlignment="1" applyProtection="1">
      <alignment horizontal="center" vertical="top" wrapText="1"/>
    </xf>
    <xf numFmtId="0" fontId="47" fillId="24" borderId="16" xfId="34" applyFont="1" applyFill="1" applyBorder="1" applyAlignment="1" applyProtection="1">
      <alignment horizontal="center" vertical="top" wrapText="1"/>
    </xf>
    <xf numFmtId="0" fontId="13" fillId="0" borderId="12" xfId="58" applyFont="1" applyFill="1" applyBorder="1" applyAlignment="1">
      <alignment horizontal="center" vertical="center" wrapText="1"/>
    </xf>
    <xf numFmtId="0" fontId="13" fillId="0" borderId="19" xfId="58" applyFont="1" applyFill="1" applyBorder="1" applyAlignment="1">
      <alignment horizontal="center" vertical="center" wrapText="1"/>
    </xf>
    <xf numFmtId="0" fontId="13" fillId="0" borderId="15" xfId="58" applyFont="1" applyFill="1" applyBorder="1" applyAlignment="1">
      <alignment horizontal="center" vertical="center" wrapText="1"/>
    </xf>
    <xf numFmtId="0" fontId="9" fillId="0" borderId="20" xfId="58" applyFont="1" applyFill="1" applyBorder="1" applyAlignment="1">
      <alignment horizontal="center" vertical="center" wrapText="1"/>
    </xf>
    <xf numFmtId="0" fontId="9" fillId="0" borderId="18" xfId="58" applyFont="1" applyFill="1" applyBorder="1" applyAlignment="1">
      <alignment horizontal="center" vertical="center" wrapText="1"/>
    </xf>
    <xf numFmtId="0" fontId="9" fillId="0" borderId="22" xfId="58" applyFont="1" applyFill="1" applyBorder="1" applyAlignment="1">
      <alignment horizontal="center" vertical="center" wrapText="1"/>
    </xf>
    <xf numFmtId="0" fontId="9" fillId="0" borderId="23" xfId="58" applyFont="1" applyFill="1" applyBorder="1" applyAlignment="1">
      <alignment horizontal="center" vertical="center" wrapText="1"/>
    </xf>
    <xf numFmtId="0" fontId="13" fillId="0" borderId="10" xfId="58" applyFont="1" applyFill="1" applyBorder="1" applyAlignment="1">
      <alignment horizontal="center" vertical="center" wrapText="1"/>
    </xf>
    <xf numFmtId="0" fontId="9" fillId="0" borderId="10" xfId="58" applyFont="1" applyFill="1" applyBorder="1" applyAlignment="1">
      <alignment horizontal="center" vertical="center" wrapText="1"/>
    </xf>
    <xf numFmtId="0" fontId="9" fillId="0" borderId="11" xfId="58" applyFont="1" applyFill="1" applyBorder="1" applyAlignment="1">
      <alignment horizontal="center" vertical="center" wrapText="1"/>
    </xf>
    <xf numFmtId="0" fontId="9" fillId="0" borderId="13" xfId="58" applyFont="1" applyFill="1" applyBorder="1" applyAlignment="1">
      <alignment horizontal="center" vertical="center" wrapText="1"/>
    </xf>
  </cellXfs>
  <cellStyles count="6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au?iue" xfId="34"/>
    <cellStyle name="Iau?iue 2" xfId="35"/>
    <cellStyle name="Iau?iue 2 2" xfId="36"/>
    <cellStyle name="Iau?iue 2 2 2" xfId="66"/>
    <cellStyle name="Iau?iue 3" xfId="37"/>
    <cellStyle name="Iau?iue 3 2" xfId="38"/>
    <cellStyle name="Iau?iue 4" xfId="39"/>
    <cellStyle name="Iau?iue_dodatok 3" xfId="58"/>
    <cellStyle name="Iau?iue_ІП-2015 20.06.14" xfId="57"/>
    <cellStyle name="Iau?iue_ІП-2015 28.07.14" xfId="63"/>
    <cellStyle name="Iau?iue_Пропозиції до ІП_2013 7 розділ" xfId="40"/>
    <cellStyle name="Input" xfId="41"/>
    <cellStyle name="Linked Cell" xfId="42"/>
    <cellStyle name="Neutral" xfId="43"/>
    <cellStyle name="Note" xfId="44"/>
    <cellStyle name="Output" xfId="45"/>
    <cellStyle name="Title" xfId="46"/>
    <cellStyle name="Total" xfId="47"/>
    <cellStyle name="Warning Text" xfId="48"/>
    <cellStyle name="Звичайний_445583" xfId="59"/>
    <cellStyle name="Обычный" xfId="0" builtinId="0"/>
    <cellStyle name="Обычный 2" xfId="49"/>
    <cellStyle name="Обычный 2 2" xfId="61"/>
    <cellStyle name="Обычный 2 4" xfId="62"/>
    <cellStyle name="Обычный 2 4 2" xfId="67"/>
    <cellStyle name="Обычный 3" xfId="50"/>
    <cellStyle name="Обычный_IP_2008_Оригинал" xfId="51"/>
    <cellStyle name="Обычный_IP_2008_Оригинал_31199" xfId="52"/>
    <cellStyle name="Обычный_IP_2008_Оригинал_new" xfId="65"/>
    <cellStyle name="Обычный_nkre1" xfId="53"/>
    <cellStyle name="Обычный_Проект_IP_2009_260608" xfId="54"/>
    <cellStyle name="Процентный" xfId="64" builtinId="5"/>
    <cellStyle name="Процентный 2" xfId="55"/>
    <cellStyle name="Стиль 1" xfId="56"/>
    <cellStyle name="Стиль 1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FF00"/>
  </sheetPr>
  <dimension ref="A1:I9"/>
  <sheetViews>
    <sheetView zoomScaleNormal="100" zoomScaleSheetLayoutView="100" workbookViewId="0">
      <selection activeCell="F22" sqref="F22"/>
    </sheetView>
  </sheetViews>
  <sheetFormatPr defaultRowHeight="12.75"/>
  <cols>
    <col min="1" max="1" width="29.7109375" style="3" customWidth="1"/>
    <col min="2" max="2" width="3.7109375" style="3" customWidth="1"/>
    <col min="3" max="3" width="21.28515625" style="3" customWidth="1"/>
    <col min="4" max="4" width="5.7109375" style="3" customWidth="1"/>
    <col min="5" max="5" width="22.140625" style="3" customWidth="1"/>
    <col min="6" max="16384" width="9.140625" style="3"/>
  </cols>
  <sheetData>
    <row r="1" spans="1:9" s="6" customFormat="1" ht="15.75">
      <c r="C1" s="249"/>
      <c r="D1" s="249"/>
      <c r="E1" s="249"/>
      <c r="F1" s="7"/>
      <c r="G1" s="7"/>
      <c r="H1" s="7"/>
      <c r="I1" s="7"/>
    </row>
    <row r="2" spans="1:9" s="6" customFormat="1" ht="15.75" customHeight="1">
      <c r="C2" s="249"/>
      <c r="D2" s="249"/>
      <c r="E2" s="249"/>
      <c r="F2" s="249"/>
      <c r="G2" s="7"/>
      <c r="H2" s="7"/>
      <c r="I2" s="7"/>
    </row>
    <row r="3" spans="1:9" s="6" customFormat="1" ht="15.75" customHeight="1">
      <c r="C3" s="250"/>
      <c r="D3" s="250"/>
      <c r="E3" s="250"/>
      <c r="F3" s="250"/>
      <c r="G3" s="250"/>
      <c r="H3" s="250"/>
      <c r="I3" s="250"/>
    </row>
    <row r="4" spans="1:9" s="6" customFormat="1" ht="15.75" customHeight="1">
      <c r="C4" s="250"/>
      <c r="D4" s="250"/>
      <c r="E4" s="250"/>
      <c r="F4" s="250"/>
      <c r="G4" s="5"/>
      <c r="H4" s="5"/>
      <c r="I4" s="5"/>
    </row>
    <row r="6" spans="1:9" ht="26.25" customHeight="1">
      <c r="A6" s="246" t="s">
        <v>14</v>
      </c>
      <c r="B6" s="247"/>
      <c r="C6" s="247"/>
      <c r="D6" s="247"/>
      <c r="E6" s="247"/>
    </row>
    <row r="7" spans="1:9" ht="29.25" customHeight="1" thickBot="1">
      <c r="A7" s="19" t="s">
        <v>17</v>
      </c>
      <c r="B7" s="248" t="s">
        <v>73</v>
      </c>
      <c r="C7" s="248"/>
      <c r="D7" s="248"/>
      <c r="E7" s="248"/>
    </row>
    <row r="8" spans="1:9" ht="26.25" customHeight="1" thickBot="1">
      <c r="A8" s="20" t="s">
        <v>15</v>
      </c>
      <c r="B8" s="22" t="s">
        <v>8</v>
      </c>
      <c r="C8" s="57">
        <v>43466</v>
      </c>
      <c r="D8" s="18" t="s">
        <v>11</v>
      </c>
      <c r="E8" s="57">
        <v>43646</v>
      </c>
    </row>
    <row r="9" spans="1:9" ht="22.5" customHeight="1" thickBot="1">
      <c r="A9" s="21" t="s">
        <v>16</v>
      </c>
      <c r="B9" s="22" t="s">
        <v>8</v>
      </c>
      <c r="C9" s="57">
        <v>43466</v>
      </c>
      <c r="D9" s="18" t="s">
        <v>11</v>
      </c>
      <c r="E9" s="57">
        <v>43830</v>
      </c>
    </row>
  </sheetData>
  <mergeCells count="6">
    <mergeCell ref="A6:E6"/>
    <mergeCell ref="B7:E7"/>
    <mergeCell ref="C1:E1"/>
    <mergeCell ref="C2:F2"/>
    <mergeCell ref="C3:I3"/>
    <mergeCell ref="C4:F4"/>
  </mergeCells>
  <phoneticPr fontId="2" type="noConversion"/>
  <pageMargins left="0.67" right="0.39370078740157483" top="0.70866141732283472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FF00"/>
  </sheetPr>
  <dimension ref="A1:T28"/>
  <sheetViews>
    <sheetView zoomScale="85" zoomScaleNormal="85" zoomScaleSheetLayoutView="85" zoomScalePageLayoutView="85" workbookViewId="0">
      <selection activeCell="D24" sqref="D24"/>
    </sheetView>
  </sheetViews>
  <sheetFormatPr defaultRowHeight="12.75"/>
  <cols>
    <col min="1" max="1" width="4.7109375" style="2" customWidth="1"/>
    <col min="2" max="2" width="29.85546875" style="2" customWidth="1"/>
    <col min="3" max="3" width="16.140625" style="2" customWidth="1"/>
    <col min="4" max="4" width="18.5703125" style="2" customWidth="1"/>
    <col min="5" max="5" width="18.7109375" style="2" customWidth="1"/>
    <col min="6" max="6" width="21.5703125" style="2" customWidth="1"/>
    <col min="7" max="7" width="17.28515625" style="2" customWidth="1"/>
    <col min="8" max="8" width="19.5703125" style="2" customWidth="1"/>
    <col min="9" max="16384" width="9.140625" style="2"/>
  </cols>
  <sheetData>
    <row r="1" spans="1:10" s="23" customFormat="1" ht="18.75">
      <c r="A1" s="30"/>
      <c r="B1" s="30"/>
      <c r="C1" s="30"/>
      <c r="D1" s="30"/>
      <c r="E1" s="28"/>
      <c r="F1" s="30"/>
      <c r="G1" s="30"/>
      <c r="H1" s="30"/>
    </row>
    <row r="2" spans="1:10" s="23" customFormat="1" ht="15.75">
      <c r="A2" s="30"/>
      <c r="B2" s="30"/>
      <c r="C2" s="30"/>
      <c r="D2" s="30"/>
      <c r="E2" s="30"/>
      <c r="F2" s="30"/>
      <c r="G2" s="253"/>
      <c r="H2" s="253"/>
      <c r="I2" s="24"/>
      <c r="J2" s="25"/>
    </row>
    <row r="3" spans="1:10" s="23" customFormat="1" ht="15.75">
      <c r="A3" s="30"/>
      <c r="B3" s="30"/>
      <c r="C3" s="30"/>
      <c r="D3" s="30"/>
      <c r="E3" s="30"/>
      <c r="F3" s="26"/>
      <c r="G3" s="27"/>
      <c r="H3" s="27"/>
      <c r="I3" s="27"/>
      <c r="J3" s="25"/>
    </row>
    <row r="4" spans="1:10" ht="21" customHeight="1">
      <c r="A4" s="256" t="s">
        <v>124</v>
      </c>
      <c r="B4" s="257"/>
      <c r="C4" s="257"/>
      <c r="D4" s="257"/>
      <c r="E4" s="257"/>
      <c r="F4" s="257"/>
      <c r="G4" s="257"/>
      <c r="H4" s="258"/>
    </row>
    <row r="5" spans="1:10" s="1" customFormat="1" ht="34.5" customHeight="1">
      <c r="A5" s="259" t="s">
        <v>0</v>
      </c>
      <c r="B5" s="259" t="s">
        <v>19</v>
      </c>
      <c r="C5" s="259" t="s">
        <v>78</v>
      </c>
      <c r="D5" s="259" t="s">
        <v>120</v>
      </c>
      <c r="E5" s="261" t="s">
        <v>125</v>
      </c>
      <c r="F5" s="262"/>
      <c r="G5" s="259" t="s">
        <v>10</v>
      </c>
      <c r="H5" s="259" t="s">
        <v>49</v>
      </c>
    </row>
    <row r="6" spans="1:10" s="1" customFormat="1" ht="45" customHeight="1">
      <c r="A6" s="260"/>
      <c r="B6" s="260"/>
      <c r="C6" s="260"/>
      <c r="D6" s="260"/>
      <c r="E6" s="13" t="s">
        <v>21</v>
      </c>
      <c r="F6" s="12" t="s">
        <v>22</v>
      </c>
      <c r="G6" s="260"/>
      <c r="H6" s="260"/>
    </row>
    <row r="7" spans="1:10" s="1" customFormat="1" ht="14.25" customHeight="1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40">
        <v>8</v>
      </c>
    </row>
    <row r="8" spans="1:10" ht="45" customHeight="1">
      <c r="A8" s="14">
        <v>1</v>
      </c>
      <c r="B8" s="8" t="s">
        <v>5</v>
      </c>
      <c r="C8" s="9">
        <v>73967.335000000006</v>
      </c>
      <c r="D8" s="9">
        <f>'2. Детальний звіт'!I68</f>
        <v>34625.144999999997</v>
      </c>
      <c r="E8" s="9">
        <f>'2. Детальний звіт'!L68</f>
        <v>36644.306595000002</v>
      </c>
      <c r="F8" s="9">
        <f>'2. Детальний звіт'!N68</f>
        <v>13456.064666666669</v>
      </c>
      <c r="G8" s="10">
        <f>E8/D8</f>
        <v>1.0583148921109213</v>
      </c>
      <c r="H8" s="9">
        <f>D8-E8</f>
        <v>-2019.161595000005</v>
      </c>
    </row>
    <row r="9" spans="1:10" ht="45" customHeight="1">
      <c r="A9" s="14">
        <v>2</v>
      </c>
      <c r="B9" s="8" t="s">
        <v>12</v>
      </c>
      <c r="C9" s="9">
        <v>14781.280381500001</v>
      </c>
      <c r="D9" s="9">
        <f>'2. Детальний звіт'!I83</f>
        <v>6650.6859452999988</v>
      </c>
      <c r="E9" s="9">
        <f>'2. Детальний звіт'!L83</f>
        <v>7326.2869950000004</v>
      </c>
      <c r="F9" s="9">
        <f>'2. Детальний звіт'!N83</f>
        <v>3131.4478200000003</v>
      </c>
      <c r="G9" s="10">
        <f t="shared" ref="G9:G11" si="0">E9/D9</f>
        <v>1.1015836644906447</v>
      </c>
      <c r="H9" s="9">
        <f t="shared" ref="H9:H14" si="1">D9-E9</f>
        <v>-675.60104970000157</v>
      </c>
    </row>
    <row r="10" spans="1:10" ht="61.5" customHeight="1">
      <c r="A10" s="14">
        <v>3</v>
      </c>
      <c r="B10" s="8" t="s">
        <v>40</v>
      </c>
      <c r="C10" s="9">
        <v>587.62</v>
      </c>
      <c r="D10" s="9">
        <f>'2. Детальний звіт'!I87</f>
        <v>587.62</v>
      </c>
      <c r="E10" s="9">
        <f>'2. Детальний звіт'!L87</f>
        <v>0</v>
      </c>
      <c r="F10" s="9">
        <f>'2. Детальний звіт'!N87</f>
        <v>0</v>
      </c>
      <c r="G10" s="10">
        <v>0</v>
      </c>
      <c r="H10" s="9">
        <f t="shared" si="1"/>
        <v>587.62</v>
      </c>
    </row>
    <row r="11" spans="1:10" ht="28.5" customHeight="1">
      <c r="A11" s="14">
        <v>4</v>
      </c>
      <c r="B11" s="8" t="s">
        <v>1</v>
      </c>
      <c r="C11" s="9">
        <v>2890.84</v>
      </c>
      <c r="D11" s="9">
        <f>'2. Детальний звіт'!I102</f>
        <v>2015</v>
      </c>
      <c r="E11" s="9">
        <f>'2. Детальний звіт'!L102</f>
        <v>1980.4975199999999</v>
      </c>
      <c r="F11" s="9">
        <f>'2. Детальний звіт'!N102</f>
        <v>1065.4449999999999</v>
      </c>
      <c r="G11" s="10">
        <f t="shared" si="0"/>
        <v>0.98287718114143918</v>
      </c>
      <c r="H11" s="9">
        <f t="shared" si="1"/>
        <v>34.502480000000105</v>
      </c>
    </row>
    <row r="12" spans="1:10" ht="33.75" customHeight="1">
      <c r="A12" s="14">
        <v>5</v>
      </c>
      <c r="B12" s="8" t="s">
        <v>13</v>
      </c>
      <c r="C12" s="9">
        <v>0</v>
      </c>
      <c r="D12" s="9">
        <f>'2. Детальний звіт'!I104</f>
        <v>0</v>
      </c>
      <c r="E12" s="9">
        <f>'2. Детальний звіт'!L104</f>
        <v>0</v>
      </c>
      <c r="F12" s="9">
        <f>'2. Детальний звіт'!N104</f>
        <v>0</v>
      </c>
      <c r="G12" s="10">
        <v>0</v>
      </c>
      <c r="H12" s="9">
        <f t="shared" si="1"/>
        <v>0</v>
      </c>
    </row>
    <row r="13" spans="1:10" ht="29.25" customHeight="1">
      <c r="A13" s="14">
        <v>6</v>
      </c>
      <c r="B13" s="8" t="s">
        <v>20</v>
      </c>
      <c r="C13" s="9">
        <v>5448.51</v>
      </c>
      <c r="D13" s="15">
        <f>'2. Детальний звіт'!I109</f>
        <v>0</v>
      </c>
      <c r="E13" s="15">
        <f>'2. Детальний звіт'!L109</f>
        <v>5089</v>
      </c>
      <c r="F13" s="15">
        <f>'2. Детальний звіт'!N109</f>
        <v>5089</v>
      </c>
      <c r="G13" s="10">
        <v>0</v>
      </c>
      <c r="H13" s="9">
        <f t="shared" si="1"/>
        <v>-5089</v>
      </c>
    </row>
    <row r="14" spans="1:10" ht="16.5" customHeight="1">
      <c r="A14" s="14">
        <v>7</v>
      </c>
      <c r="B14" s="8" t="s">
        <v>2</v>
      </c>
      <c r="C14" s="9">
        <v>330.41300000000001</v>
      </c>
      <c r="D14" s="15">
        <f>'2. Детальний звіт'!I116</f>
        <v>330.41300000000001</v>
      </c>
      <c r="E14" s="15">
        <f>'2. Детальний звіт'!L116</f>
        <v>303.61</v>
      </c>
      <c r="F14" s="15">
        <f>'2. Детальний звіт'!N116</f>
        <v>303.61</v>
      </c>
      <c r="G14" s="10">
        <f>E14/D14</f>
        <v>0.91888031039940921</v>
      </c>
      <c r="H14" s="9">
        <f t="shared" si="1"/>
        <v>26.802999999999997</v>
      </c>
    </row>
    <row r="15" spans="1:10" ht="15" customHeight="1">
      <c r="A15" s="254" t="s">
        <v>6</v>
      </c>
      <c r="B15" s="255"/>
      <c r="C15" s="50">
        <v>98005.998381500001</v>
      </c>
      <c r="D15" s="50">
        <f t="shared" ref="D15:H15" si="2">SUM(D8:D14)</f>
        <v>44208.8639453</v>
      </c>
      <c r="E15" s="50">
        <f t="shared" si="2"/>
        <v>51343.701110000002</v>
      </c>
      <c r="F15" s="50">
        <f t="shared" si="2"/>
        <v>23045.56748666667</v>
      </c>
      <c r="G15" s="51">
        <f>E15/D15</f>
        <v>1.1613892900194855</v>
      </c>
      <c r="H15" s="50">
        <f t="shared" si="2"/>
        <v>-7134.8371647000067</v>
      </c>
    </row>
    <row r="16" spans="1:10" ht="15">
      <c r="A16" s="16"/>
      <c r="B16" s="16"/>
      <c r="C16" s="16"/>
      <c r="D16" s="16"/>
      <c r="E16" s="16"/>
      <c r="F16" s="16"/>
      <c r="G16" s="16"/>
      <c r="H16" s="16"/>
    </row>
    <row r="17" spans="1:20" s="48" customFormat="1" ht="15">
      <c r="A17" s="45"/>
      <c r="B17" s="41" t="s">
        <v>50</v>
      </c>
      <c r="C17" s="52"/>
      <c r="D17" s="52"/>
      <c r="E17" s="265" t="s">
        <v>53</v>
      </c>
      <c r="F17" s="266"/>
      <c r="G17" s="52"/>
      <c r="H17" s="263"/>
      <c r="I17" s="263"/>
      <c r="J17" s="263"/>
      <c r="K17" s="263"/>
      <c r="L17" s="263"/>
      <c r="M17" s="46"/>
      <c r="N17" s="47"/>
      <c r="O17" s="47"/>
      <c r="P17" s="47"/>
      <c r="Q17" s="47"/>
      <c r="R17" s="47"/>
      <c r="S17" s="47"/>
      <c r="T17" s="47"/>
    </row>
    <row r="18" spans="1:20" s="48" customFormat="1" ht="15">
      <c r="A18" s="49"/>
      <c r="B18" s="43" t="s">
        <v>51</v>
      </c>
      <c r="C18" s="52"/>
      <c r="D18" s="52"/>
      <c r="E18" s="266" t="s">
        <v>18</v>
      </c>
      <c r="F18" s="266"/>
      <c r="G18" s="52"/>
      <c r="H18" s="52"/>
      <c r="I18" s="53"/>
      <c r="J18" s="53"/>
      <c r="K18" s="53"/>
      <c r="L18" s="52"/>
      <c r="M18" s="46"/>
      <c r="N18" s="47"/>
      <c r="O18" s="47"/>
      <c r="P18" s="47"/>
      <c r="Q18" s="47"/>
      <c r="R18" s="47"/>
      <c r="S18" s="47"/>
      <c r="T18" s="47"/>
    </row>
    <row r="19" spans="1:20" s="48" customFormat="1" ht="15">
      <c r="A19" s="52"/>
      <c r="B19" s="43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46"/>
      <c r="N19" s="46"/>
      <c r="O19" s="47"/>
      <c r="P19" s="47"/>
      <c r="Q19" s="47"/>
      <c r="R19" s="47"/>
      <c r="S19" s="47"/>
      <c r="T19" s="47"/>
    </row>
    <row r="20" spans="1:20" s="48" customFormat="1" ht="15">
      <c r="A20" s="52"/>
      <c r="B20" s="54" t="s">
        <v>213</v>
      </c>
      <c r="C20" s="52"/>
      <c r="D20" s="55" t="s">
        <v>52</v>
      </c>
      <c r="E20" s="56"/>
      <c r="F20" s="264"/>
      <c r="G20" s="264"/>
      <c r="H20" s="52"/>
      <c r="I20" s="52"/>
      <c r="J20" s="52"/>
      <c r="K20" s="52"/>
      <c r="L20" s="52"/>
      <c r="M20" s="46"/>
      <c r="N20" s="46"/>
      <c r="O20" s="47"/>
      <c r="P20" s="47"/>
      <c r="Q20" s="47"/>
      <c r="R20" s="47"/>
      <c r="S20" s="47"/>
      <c r="T20" s="47"/>
    </row>
    <row r="21" spans="1:20" s="29" customFormat="1" ht="1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</row>
    <row r="22" spans="1:20" s="31" customFormat="1" ht="15">
      <c r="A22" s="41"/>
      <c r="B22" s="42"/>
      <c r="C22" s="42"/>
      <c r="D22" s="42"/>
      <c r="E22" s="251"/>
      <c r="F22" s="251"/>
      <c r="G22" s="251"/>
      <c r="H22" s="251"/>
      <c r="I22" s="32"/>
      <c r="J22" s="30"/>
      <c r="K22" s="30"/>
      <c r="L22" s="30"/>
    </row>
    <row r="23" spans="1:20" s="33" customFormat="1" ht="15" customHeight="1">
      <c r="A23" s="43"/>
      <c r="B23" s="42"/>
      <c r="C23" s="42"/>
      <c r="D23" s="42"/>
      <c r="E23" s="252"/>
      <c r="F23" s="252"/>
      <c r="G23" s="252"/>
      <c r="H23" s="252"/>
      <c r="I23" s="32"/>
      <c r="J23" s="17"/>
      <c r="K23" s="17"/>
      <c r="L23" s="17"/>
    </row>
    <row r="24" spans="1:20" s="31" customFormat="1">
      <c r="A24" s="34"/>
      <c r="B24" s="34"/>
      <c r="C24" s="44"/>
      <c r="D24" s="44"/>
      <c r="E24" s="44"/>
      <c r="F24" s="44"/>
      <c r="G24" s="44"/>
      <c r="H24" s="44"/>
      <c r="I24" s="30"/>
      <c r="J24" s="30"/>
      <c r="K24" s="30"/>
      <c r="L24" s="30"/>
    </row>
    <row r="25" spans="1:20" s="31" customFormat="1">
      <c r="A25" s="38"/>
      <c r="B25" s="38"/>
      <c r="C25" s="38"/>
      <c r="D25" s="35"/>
      <c r="E25" s="36"/>
      <c r="F25" s="44"/>
      <c r="G25" s="44"/>
      <c r="H25" s="44"/>
      <c r="I25" s="30"/>
      <c r="J25" s="30"/>
      <c r="K25" s="30"/>
      <c r="L25" s="30"/>
    </row>
    <row r="26" spans="1:20" s="31" customFormat="1">
      <c r="A26" s="37"/>
      <c r="B26" s="37"/>
      <c r="C26" s="30"/>
      <c r="D26" s="30"/>
      <c r="E26" s="30"/>
      <c r="F26" s="30"/>
      <c r="G26" s="30"/>
      <c r="H26" s="30"/>
      <c r="I26" s="30"/>
      <c r="J26" s="30"/>
      <c r="K26" s="30"/>
      <c r="L26" s="30"/>
    </row>
    <row r="27" spans="1:20" s="3" customFormat="1" ht="15">
      <c r="A27" s="4"/>
      <c r="B27" s="4"/>
      <c r="C27" s="4"/>
      <c r="D27" s="4"/>
      <c r="E27" s="4"/>
      <c r="F27" s="4"/>
      <c r="G27" s="4"/>
      <c r="H27" s="4"/>
    </row>
    <row r="28" spans="1:20" ht="15">
      <c r="A28" s="11"/>
      <c r="B28" s="11"/>
      <c r="C28" s="11"/>
      <c r="D28" s="11"/>
      <c r="E28" s="11"/>
      <c r="F28" s="11"/>
      <c r="G28" s="11"/>
      <c r="H28" s="11"/>
    </row>
  </sheetData>
  <mergeCells count="16">
    <mergeCell ref="E22:H22"/>
    <mergeCell ref="E23:H23"/>
    <mergeCell ref="G2:H2"/>
    <mergeCell ref="A15:B15"/>
    <mergeCell ref="A4:H4"/>
    <mergeCell ref="B5:B6"/>
    <mergeCell ref="A5:A6"/>
    <mergeCell ref="C5:C6"/>
    <mergeCell ref="D5:D6"/>
    <mergeCell ref="G5:G6"/>
    <mergeCell ref="H5:H6"/>
    <mergeCell ref="E5:F5"/>
    <mergeCell ref="H17:L17"/>
    <mergeCell ref="F20:G20"/>
    <mergeCell ref="E17:F17"/>
    <mergeCell ref="E18:F18"/>
  </mergeCells>
  <phoneticPr fontId="0" type="noConversion"/>
  <pageMargins left="0.47244094488188981" right="0.15748031496062992" top="0.31496062992125984" bottom="0.35433070866141736" header="0.23622047244094491" footer="0.31496062992125984"/>
  <pageSetup paperSize="9" scale="95" orientation="landscape" r:id="rId1"/>
  <headerFooter alignWithMargins="0"/>
  <colBreaks count="1" manualBreakCount="1">
    <brk id="8" max="2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6"/>
  <sheetViews>
    <sheetView tabSelected="1" view="pageBreakPreview" topLeftCell="A88" zoomScale="70" zoomScaleNormal="25" zoomScaleSheetLayoutView="70" zoomScalePageLayoutView="55" workbookViewId="0">
      <selection activeCell="D120" sqref="D120"/>
    </sheetView>
  </sheetViews>
  <sheetFormatPr defaultRowHeight="15"/>
  <cols>
    <col min="1" max="1" width="6.85546875" style="58" customWidth="1"/>
    <col min="2" max="2" width="35" style="58" customWidth="1"/>
    <col min="3" max="3" width="9.7109375" style="58" customWidth="1"/>
    <col min="4" max="4" width="25.7109375" style="58" customWidth="1"/>
    <col min="5" max="5" width="12.28515625" style="58" customWidth="1"/>
    <col min="6" max="6" width="11" style="58" customWidth="1"/>
    <col min="7" max="7" width="21.5703125" style="58" customWidth="1"/>
    <col min="8" max="8" width="16.5703125" style="58" customWidth="1"/>
    <col min="9" max="9" width="14.7109375" style="58" customWidth="1"/>
    <col min="10" max="10" width="12.42578125" style="58" customWidth="1"/>
    <col min="11" max="11" width="9.42578125" style="58" customWidth="1"/>
    <col min="12" max="12" width="18.42578125" style="58" customWidth="1"/>
    <col min="13" max="13" width="9.85546875" style="58" customWidth="1"/>
    <col min="14" max="14" width="14.42578125" style="58" customWidth="1"/>
    <col min="15" max="15" width="27" style="58" customWidth="1"/>
    <col min="16" max="16" width="9.42578125" style="58" customWidth="1"/>
    <col min="17" max="17" width="18" style="58" customWidth="1"/>
    <col min="18" max="18" width="14.28515625" style="58" customWidth="1"/>
    <col min="19" max="19" width="16.85546875" style="58" customWidth="1"/>
    <col min="20" max="20" width="23.5703125" style="58" customWidth="1"/>
    <col min="21" max="16384" width="9.140625" style="58"/>
  </cols>
  <sheetData>
    <row r="1" spans="1:20" ht="25.5">
      <c r="A1" s="290" t="s">
        <v>126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2"/>
    </row>
    <row r="2" spans="1:20" s="59" customFormat="1" ht="18.75" customHeight="1">
      <c r="A2" s="281" t="s">
        <v>0</v>
      </c>
      <c r="B2" s="293" t="s">
        <v>24</v>
      </c>
      <c r="C2" s="281" t="s">
        <v>4</v>
      </c>
      <c r="D2" s="274" t="s">
        <v>115</v>
      </c>
      <c r="E2" s="296"/>
      <c r="F2" s="296"/>
      <c r="G2" s="297"/>
      <c r="H2" s="274" t="s">
        <v>116</v>
      </c>
      <c r="I2" s="296"/>
      <c r="J2" s="300" t="s">
        <v>55</v>
      </c>
      <c r="K2" s="300"/>
      <c r="L2" s="300"/>
      <c r="M2" s="300"/>
      <c r="N2" s="300"/>
      <c r="O2" s="281" t="s">
        <v>39</v>
      </c>
      <c r="P2" s="301" t="s">
        <v>9</v>
      </c>
      <c r="Q2" s="301"/>
      <c r="R2" s="281" t="s">
        <v>7</v>
      </c>
      <c r="S2" s="281" t="s">
        <v>3</v>
      </c>
      <c r="T2" s="281" t="s">
        <v>56</v>
      </c>
    </row>
    <row r="3" spans="1:20" s="59" customFormat="1" ht="15.75">
      <c r="A3" s="286"/>
      <c r="B3" s="294"/>
      <c r="C3" s="286"/>
      <c r="D3" s="275"/>
      <c r="E3" s="298"/>
      <c r="F3" s="298"/>
      <c r="G3" s="299"/>
      <c r="H3" s="275"/>
      <c r="I3" s="298"/>
      <c r="J3" s="302" t="s">
        <v>21</v>
      </c>
      <c r="K3" s="303"/>
      <c r="L3" s="303"/>
      <c r="M3" s="302" t="s">
        <v>22</v>
      </c>
      <c r="N3" s="303"/>
      <c r="O3" s="286"/>
      <c r="P3" s="301"/>
      <c r="Q3" s="301"/>
      <c r="R3" s="286"/>
      <c r="S3" s="286"/>
      <c r="T3" s="286"/>
    </row>
    <row r="4" spans="1:20" s="59" customFormat="1" ht="15.75" customHeight="1">
      <c r="A4" s="286"/>
      <c r="B4" s="294"/>
      <c r="C4" s="286"/>
      <c r="D4" s="281" t="s">
        <v>23</v>
      </c>
      <c r="E4" s="281" t="s">
        <v>76</v>
      </c>
      <c r="F4" s="281" t="s">
        <v>57</v>
      </c>
      <c r="G4" s="281" t="s">
        <v>58</v>
      </c>
      <c r="H4" s="274" t="s">
        <v>57</v>
      </c>
      <c r="I4" s="274" t="s">
        <v>58</v>
      </c>
      <c r="J4" s="281" t="s">
        <v>76</v>
      </c>
      <c r="K4" s="274" t="s">
        <v>59</v>
      </c>
      <c r="L4" s="274" t="s">
        <v>77</v>
      </c>
      <c r="M4" s="274" t="s">
        <v>59</v>
      </c>
      <c r="N4" s="274" t="s">
        <v>58</v>
      </c>
      <c r="O4" s="286"/>
      <c r="P4" s="281" t="s">
        <v>57</v>
      </c>
      <c r="Q4" s="281" t="s">
        <v>58</v>
      </c>
      <c r="R4" s="286"/>
      <c r="S4" s="286"/>
      <c r="T4" s="286"/>
    </row>
    <row r="5" spans="1:20" s="59" customFormat="1" ht="70.5" customHeight="1">
      <c r="A5" s="282"/>
      <c r="B5" s="295"/>
      <c r="C5" s="282"/>
      <c r="D5" s="282"/>
      <c r="E5" s="282"/>
      <c r="F5" s="282"/>
      <c r="G5" s="282"/>
      <c r="H5" s="275"/>
      <c r="I5" s="275"/>
      <c r="J5" s="282"/>
      <c r="K5" s="275"/>
      <c r="L5" s="275"/>
      <c r="M5" s="275"/>
      <c r="N5" s="275"/>
      <c r="O5" s="282"/>
      <c r="P5" s="282"/>
      <c r="Q5" s="282"/>
      <c r="R5" s="282"/>
      <c r="S5" s="282"/>
      <c r="T5" s="282"/>
    </row>
    <row r="6" spans="1:20" s="59" customFormat="1" ht="15.75">
      <c r="A6" s="117">
        <v>1</v>
      </c>
      <c r="B6" s="117">
        <v>2</v>
      </c>
      <c r="C6" s="117">
        <v>3</v>
      </c>
      <c r="D6" s="117">
        <v>4</v>
      </c>
      <c r="E6" s="117">
        <v>5</v>
      </c>
      <c r="F6" s="117">
        <v>6</v>
      </c>
      <c r="G6" s="117">
        <v>7</v>
      </c>
      <c r="H6" s="117">
        <v>8</v>
      </c>
      <c r="I6" s="117">
        <v>11</v>
      </c>
      <c r="J6" s="117">
        <v>14</v>
      </c>
      <c r="K6" s="117">
        <v>15</v>
      </c>
      <c r="L6" s="117">
        <v>18</v>
      </c>
      <c r="M6" s="117">
        <v>21</v>
      </c>
      <c r="N6" s="117">
        <v>24</v>
      </c>
      <c r="O6" s="117">
        <v>27</v>
      </c>
      <c r="P6" s="117">
        <v>28</v>
      </c>
      <c r="Q6" s="117">
        <v>29</v>
      </c>
      <c r="R6" s="117">
        <v>30</v>
      </c>
      <c r="S6" s="205">
        <v>31</v>
      </c>
      <c r="T6" s="117">
        <v>32</v>
      </c>
    </row>
    <row r="7" spans="1:20" s="60" customFormat="1" ht="18.75">
      <c r="A7" s="283" t="s">
        <v>25</v>
      </c>
      <c r="B7" s="284"/>
      <c r="C7" s="284"/>
      <c r="D7" s="284"/>
      <c r="E7" s="284"/>
      <c r="F7" s="284"/>
      <c r="G7" s="284"/>
      <c r="H7" s="284"/>
      <c r="I7" s="284"/>
      <c r="J7" s="284"/>
      <c r="K7" s="284"/>
      <c r="L7" s="284"/>
      <c r="M7" s="284"/>
      <c r="N7" s="284"/>
      <c r="O7" s="284"/>
      <c r="P7" s="284"/>
      <c r="Q7" s="284"/>
      <c r="R7" s="284"/>
      <c r="S7" s="284"/>
      <c r="T7" s="285"/>
    </row>
    <row r="8" spans="1:20" s="60" customFormat="1" ht="114" customHeight="1">
      <c r="A8" s="212">
        <v>1.1000000000000001</v>
      </c>
      <c r="B8" s="217" t="s">
        <v>46</v>
      </c>
      <c r="C8" s="212" t="s">
        <v>41</v>
      </c>
      <c r="D8" s="213" t="s">
        <v>79</v>
      </c>
      <c r="E8" s="214">
        <f>G8/F8</f>
        <v>470.19325717415552</v>
      </c>
      <c r="F8" s="215">
        <f>SUM(F10:F43)</f>
        <v>102.24199999999999</v>
      </c>
      <c r="G8" s="215">
        <f>SUM(G10:G43)</f>
        <v>48073.499000000003</v>
      </c>
      <c r="H8" s="215">
        <f>SUM(H10:H43)</f>
        <v>68.361861607485125</v>
      </c>
      <c r="I8" s="215">
        <f>SUM(I10:I43)</f>
        <v>31454.278999999999</v>
      </c>
      <c r="J8" s="91">
        <f>L8/K8</f>
        <v>457.28233063013903</v>
      </c>
      <c r="K8" s="97">
        <f>SUM(K9:K43)</f>
        <v>50.729556146855693</v>
      </c>
      <c r="L8" s="97">
        <f>SUM(L9:L43)</f>
        <v>23197.729666666666</v>
      </c>
      <c r="M8" s="97">
        <f>SUM(M9:M43)</f>
        <v>25.591648571881226</v>
      </c>
      <c r="N8" s="97">
        <f>SUM(N9:N43)</f>
        <v>11736.118666666669</v>
      </c>
      <c r="O8" s="232" t="s">
        <v>121</v>
      </c>
      <c r="P8" s="97">
        <f t="shared" ref="P8:P66" si="0">H8-K8</f>
        <v>17.632305460629432</v>
      </c>
      <c r="Q8" s="91">
        <f t="shared" ref="Q8:Q66" si="1">I8-L8</f>
        <v>8256.5493333333325</v>
      </c>
      <c r="R8" s="165">
        <f t="shared" ref="R8:R66" si="2">(J8-E8)/E8</f>
        <v>-2.7458765830906832E-2</v>
      </c>
      <c r="S8" s="233"/>
      <c r="T8" s="234"/>
    </row>
    <row r="9" spans="1:20" s="60" customFormat="1" ht="15.75">
      <c r="A9" s="231"/>
      <c r="B9" s="227" t="s">
        <v>127</v>
      </c>
      <c r="C9" s="224"/>
      <c r="D9" s="224"/>
      <c r="E9" s="224"/>
      <c r="F9" s="224"/>
      <c r="G9" s="224"/>
      <c r="H9" s="168"/>
      <c r="I9" s="91"/>
      <c r="J9" s="90"/>
      <c r="K9" s="95"/>
      <c r="L9" s="90"/>
      <c r="M9" s="95"/>
      <c r="N9" s="90"/>
      <c r="O9" s="140"/>
      <c r="P9" s="97"/>
      <c r="Q9" s="91"/>
      <c r="R9" s="165"/>
      <c r="S9" s="139"/>
      <c r="T9" s="63"/>
    </row>
    <row r="10" spans="1:20" s="60" customFormat="1" ht="15.75">
      <c r="A10" s="231" t="s">
        <v>180</v>
      </c>
      <c r="B10" s="177" t="s">
        <v>128</v>
      </c>
      <c r="C10" s="176" t="s">
        <v>41</v>
      </c>
      <c r="D10" s="178" t="s">
        <v>211</v>
      </c>
      <c r="E10" s="147">
        <f>G10/F10</f>
        <v>439.71051983247105</v>
      </c>
      <c r="F10" s="226">
        <v>8.1180000000000003</v>
      </c>
      <c r="G10" s="147">
        <v>3569.57</v>
      </c>
      <c r="H10" s="226">
        <v>8.1180000000000003</v>
      </c>
      <c r="I10" s="147">
        <v>3569.57</v>
      </c>
      <c r="J10" s="90"/>
      <c r="K10" s="95"/>
      <c r="L10" s="90"/>
      <c r="M10" s="95"/>
      <c r="N10" s="90"/>
      <c r="O10" s="140"/>
      <c r="P10" s="97">
        <f t="shared" si="0"/>
        <v>8.1180000000000003</v>
      </c>
      <c r="Q10" s="91">
        <f t="shared" si="1"/>
        <v>3569.57</v>
      </c>
      <c r="R10" s="165">
        <f t="shared" si="2"/>
        <v>-1</v>
      </c>
      <c r="S10" s="139"/>
      <c r="T10" s="63"/>
    </row>
    <row r="11" spans="1:20" s="60" customFormat="1" ht="15.75">
      <c r="A11" s="231"/>
      <c r="B11" s="227" t="s">
        <v>129</v>
      </c>
      <c r="C11" s="176"/>
      <c r="D11" s="224"/>
      <c r="E11" s="147"/>
      <c r="F11" s="225"/>
      <c r="G11" s="147"/>
      <c r="H11" s="168"/>
      <c r="I11" s="91"/>
      <c r="J11" s="90"/>
      <c r="K11" s="95"/>
      <c r="L11" s="90"/>
      <c r="M11" s="95"/>
      <c r="N11" s="90"/>
      <c r="O11" s="140"/>
      <c r="P11" s="97"/>
      <c r="Q11" s="91"/>
      <c r="R11" s="165"/>
      <c r="S11" s="139"/>
      <c r="T11" s="63"/>
    </row>
    <row r="12" spans="1:20" s="60" customFormat="1" ht="63">
      <c r="A12" s="231" t="s">
        <v>181</v>
      </c>
      <c r="B12" s="177" t="s">
        <v>130</v>
      </c>
      <c r="C12" s="176" t="s">
        <v>41</v>
      </c>
      <c r="D12" s="178" t="s">
        <v>210</v>
      </c>
      <c r="E12" s="147">
        <f t="shared" ref="E12:E43" si="3">G12/F12</f>
        <v>392.51230425055928</v>
      </c>
      <c r="F12" s="226">
        <v>8.94</v>
      </c>
      <c r="G12" s="147">
        <v>3509.06</v>
      </c>
      <c r="H12" s="95">
        <v>8.94</v>
      </c>
      <c r="I12" s="90">
        <v>3509.06</v>
      </c>
      <c r="J12" s="90">
        <f t="shared" ref="J12:J43" si="4">L12/K12</f>
        <v>353.18820577164365</v>
      </c>
      <c r="K12" s="95">
        <v>4.9645952819095465</v>
      </c>
      <c r="L12" s="90">
        <v>1753.4365</v>
      </c>
      <c r="M12" s="95"/>
      <c r="N12" s="90"/>
      <c r="O12" s="140"/>
      <c r="P12" s="97">
        <f t="shared" si="0"/>
        <v>3.975404718090453</v>
      </c>
      <c r="Q12" s="91">
        <f t="shared" si="1"/>
        <v>1755.6234999999999</v>
      </c>
      <c r="R12" s="165">
        <f t="shared" si="2"/>
        <v>-0.10018564527295222</v>
      </c>
      <c r="S12" s="139"/>
      <c r="T12" s="63"/>
    </row>
    <row r="13" spans="1:20" s="60" customFormat="1" ht="47.25">
      <c r="A13" s="231" t="s">
        <v>182</v>
      </c>
      <c r="B13" s="177" t="s">
        <v>131</v>
      </c>
      <c r="C13" s="176" t="s">
        <v>41</v>
      </c>
      <c r="D13" s="178" t="s">
        <v>209</v>
      </c>
      <c r="E13" s="147">
        <f t="shared" si="3"/>
        <v>459.75294117647059</v>
      </c>
      <c r="F13" s="226">
        <v>5.0999999999999996</v>
      </c>
      <c r="G13" s="147">
        <v>2344.7399999999998</v>
      </c>
      <c r="H13" s="95">
        <v>5.0999999999999996</v>
      </c>
      <c r="I13" s="90">
        <v>2344.7399999999998</v>
      </c>
      <c r="J13" s="90">
        <f t="shared" si="4"/>
        <v>459.75294117647059</v>
      </c>
      <c r="K13" s="95">
        <v>3.9953523631618006</v>
      </c>
      <c r="L13" s="90">
        <v>1836.875</v>
      </c>
      <c r="M13" s="95"/>
      <c r="N13" s="90"/>
      <c r="O13" s="140"/>
      <c r="P13" s="97">
        <f t="shared" si="0"/>
        <v>1.104647636838199</v>
      </c>
      <c r="Q13" s="91">
        <f t="shared" si="1"/>
        <v>507.86499999999978</v>
      </c>
      <c r="R13" s="165">
        <f t="shared" si="2"/>
        <v>0</v>
      </c>
      <c r="S13" s="139"/>
      <c r="T13" s="63"/>
    </row>
    <row r="14" spans="1:20" s="60" customFormat="1" ht="47.25">
      <c r="A14" s="231" t="s">
        <v>183</v>
      </c>
      <c r="B14" s="177" t="s">
        <v>132</v>
      </c>
      <c r="C14" s="176" t="s">
        <v>41</v>
      </c>
      <c r="D14" s="178" t="s">
        <v>209</v>
      </c>
      <c r="E14" s="147">
        <f t="shared" si="3"/>
        <v>444.1717934740285</v>
      </c>
      <c r="F14" s="226">
        <v>12.840999999999999</v>
      </c>
      <c r="G14" s="147">
        <v>5703.61</v>
      </c>
      <c r="H14" s="95">
        <v>12.841000000000001</v>
      </c>
      <c r="I14" s="90">
        <v>5703.61</v>
      </c>
      <c r="J14" s="90"/>
      <c r="K14" s="95"/>
      <c r="L14" s="90"/>
      <c r="M14" s="95"/>
      <c r="N14" s="90"/>
      <c r="O14" s="140"/>
      <c r="P14" s="97">
        <f t="shared" si="0"/>
        <v>12.841000000000001</v>
      </c>
      <c r="Q14" s="91">
        <f t="shared" si="1"/>
        <v>5703.61</v>
      </c>
      <c r="R14" s="165">
        <f t="shared" si="2"/>
        <v>-1</v>
      </c>
      <c r="S14" s="139"/>
      <c r="T14" s="63"/>
    </row>
    <row r="15" spans="1:20" s="60" customFormat="1" ht="15.75">
      <c r="A15" s="231"/>
      <c r="B15" s="227" t="s">
        <v>133</v>
      </c>
      <c r="C15" s="176"/>
      <c r="D15" s="178"/>
      <c r="E15" s="147"/>
      <c r="F15" s="226"/>
      <c r="G15" s="147"/>
      <c r="H15" s="95"/>
      <c r="I15" s="90"/>
      <c r="J15" s="90"/>
      <c r="K15" s="95"/>
      <c r="L15" s="90"/>
      <c r="M15" s="95"/>
      <c r="N15" s="90"/>
      <c r="O15" s="140"/>
      <c r="P15" s="97"/>
      <c r="Q15" s="91"/>
      <c r="R15" s="165"/>
      <c r="S15" s="139"/>
      <c r="T15" s="63"/>
    </row>
    <row r="16" spans="1:20" s="60" customFormat="1" ht="31.5">
      <c r="A16" s="231" t="s">
        <v>184</v>
      </c>
      <c r="B16" s="177" t="s">
        <v>134</v>
      </c>
      <c r="C16" s="176" t="s">
        <v>41</v>
      </c>
      <c r="D16" s="178" t="s">
        <v>211</v>
      </c>
      <c r="E16" s="147">
        <f t="shared" si="3"/>
        <v>413.72182377049182</v>
      </c>
      <c r="F16" s="226">
        <v>7.8079999999999998</v>
      </c>
      <c r="G16" s="147">
        <v>3230.34</v>
      </c>
      <c r="H16" s="95">
        <v>7.8079999999999998</v>
      </c>
      <c r="I16" s="90">
        <v>3230.34</v>
      </c>
      <c r="J16" s="90"/>
      <c r="K16" s="95"/>
      <c r="L16" s="90"/>
      <c r="M16" s="95"/>
      <c r="N16" s="90"/>
      <c r="O16" s="140"/>
      <c r="P16" s="97">
        <f t="shared" si="0"/>
        <v>7.8079999999999998</v>
      </c>
      <c r="Q16" s="91">
        <f t="shared" si="1"/>
        <v>3230.34</v>
      </c>
      <c r="R16" s="165">
        <f t="shared" si="2"/>
        <v>-1</v>
      </c>
      <c r="S16" s="139"/>
      <c r="T16" s="63"/>
    </row>
    <row r="17" spans="1:20" s="60" customFormat="1" ht="15.75">
      <c r="A17" s="231"/>
      <c r="B17" s="227" t="s">
        <v>135</v>
      </c>
      <c r="C17" s="176"/>
      <c r="D17" s="178"/>
      <c r="E17" s="147"/>
      <c r="F17" s="226"/>
      <c r="G17" s="147"/>
      <c r="H17" s="95"/>
      <c r="I17" s="90"/>
      <c r="J17" s="90"/>
      <c r="K17" s="95"/>
      <c r="L17" s="90"/>
      <c r="M17" s="95"/>
      <c r="N17" s="90"/>
      <c r="O17" s="140"/>
      <c r="P17" s="97"/>
      <c r="Q17" s="91"/>
      <c r="R17" s="165"/>
      <c r="S17" s="139"/>
      <c r="T17" s="63"/>
    </row>
    <row r="18" spans="1:20" s="60" customFormat="1" ht="31.5">
      <c r="A18" s="231" t="s">
        <v>185</v>
      </c>
      <c r="B18" s="177" t="s">
        <v>136</v>
      </c>
      <c r="C18" s="176" t="s">
        <v>41</v>
      </c>
      <c r="D18" s="178" t="s">
        <v>211</v>
      </c>
      <c r="E18" s="147">
        <f t="shared" si="3"/>
        <v>467.71407837445577</v>
      </c>
      <c r="F18" s="226">
        <v>1.3779999999999999</v>
      </c>
      <c r="G18" s="147">
        <v>644.51</v>
      </c>
      <c r="H18" s="95">
        <v>1.3779999999999999</v>
      </c>
      <c r="I18" s="90">
        <v>644.51</v>
      </c>
      <c r="J18" s="90">
        <f t="shared" si="4"/>
        <v>466.69811320754724</v>
      </c>
      <c r="K18" s="95">
        <v>1.3779999999999999</v>
      </c>
      <c r="L18" s="90">
        <v>643.11</v>
      </c>
      <c r="M18" s="95">
        <v>1.3779999999999999</v>
      </c>
      <c r="N18" s="90">
        <v>643.11</v>
      </c>
      <c r="O18" s="140" t="s">
        <v>204</v>
      </c>
      <c r="P18" s="97">
        <f t="shared" si="0"/>
        <v>0</v>
      </c>
      <c r="Q18" s="91">
        <f t="shared" si="1"/>
        <v>1.3999999999999773</v>
      </c>
      <c r="R18" s="165">
        <f t="shared" si="2"/>
        <v>-2.17219282866046E-3</v>
      </c>
      <c r="S18" s="139"/>
      <c r="T18" s="63"/>
    </row>
    <row r="19" spans="1:20" s="60" customFormat="1" ht="31.5">
      <c r="A19" s="231" t="s">
        <v>186</v>
      </c>
      <c r="B19" s="177" t="s">
        <v>137</v>
      </c>
      <c r="C19" s="176" t="s">
        <v>41</v>
      </c>
      <c r="D19" s="178" t="s">
        <v>211</v>
      </c>
      <c r="E19" s="147">
        <f t="shared" si="3"/>
        <v>437.0438356164384</v>
      </c>
      <c r="F19" s="226">
        <v>3.65</v>
      </c>
      <c r="G19" s="147">
        <v>1595.21</v>
      </c>
      <c r="H19" s="95">
        <v>3.65</v>
      </c>
      <c r="I19" s="90">
        <v>1595.21</v>
      </c>
      <c r="J19" s="90">
        <f t="shared" si="4"/>
        <v>437.04246575342472</v>
      </c>
      <c r="K19" s="95">
        <v>3.65</v>
      </c>
      <c r="L19" s="90">
        <v>1595.2050000000002</v>
      </c>
      <c r="M19" s="95">
        <v>3.65</v>
      </c>
      <c r="N19" s="90">
        <v>1595.2050000000002</v>
      </c>
      <c r="O19" s="140" t="s">
        <v>206</v>
      </c>
      <c r="P19" s="97">
        <f t="shared" si="0"/>
        <v>0</v>
      </c>
      <c r="Q19" s="91">
        <f t="shared" si="1"/>
        <v>4.9999999998817657E-3</v>
      </c>
      <c r="R19" s="165">
        <f t="shared" si="2"/>
        <v>-3.1343835607394887E-6</v>
      </c>
      <c r="S19" s="139"/>
      <c r="T19" s="63"/>
    </row>
    <row r="20" spans="1:20" s="60" customFormat="1" ht="15.75">
      <c r="A20" s="231"/>
      <c r="B20" s="227" t="s">
        <v>138</v>
      </c>
      <c r="C20" s="176"/>
      <c r="D20" s="178"/>
      <c r="E20" s="147"/>
      <c r="F20" s="226"/>
      <c r="G20" s="147"/>
      <c r="H20" s="95"/>
      <c r="I20" s="90"/>
      <c r="J20" s="90"/>
      <c r="K20" s="95"/>
      <c r="L20" s="90"/>
      <c r="M20" s="95"/>
      <c r="N20" s="90"/>
      <c r="O20" s="140"/>
      <c r="P20" s="97"/>
      <c r="Q20" s="91"/>
      <c r="R20" s="165"/>
      <c r="S20" s="139"/>
      <c r="T20" s="63"/>
    </row>
    <row r="21" spans="1:20" s="60" customFormat="1" ht="31.5">
      <c r="A21" s="231" t="s">
        <v>187</v>
      </c>
      <c r="B21" s="177" t="s">
        <v>139</v>
      </c>
      <c r="C21" s="176" t="s">
        <v>41</v>
      </c>
      <c r="D21" s="178" t="s">
        <v>211</v>
      </c>
      <c r="E21" s="147">
        <f t="shared" si="3"/>
        <v>521.77384464110128</v>
      </c>
      <c r="F21" s="226">
        <v>5.085</v>
      </c>
      <c r="G21" s="147">
        <v>2653.22</v>
      </c>
      <c r="H21" s="95">
        <v>5.085</v>
      </c>
      <c r="I21" s="90">
        <v>2653.22</v>
      </c>
      <c r="J21" s="90">
        <f t="shared" si="4"/>
        <v>463.87401574803147</v>
      </c>
      <c r="K21" s="95">
        <v>5.0142601677077678</v>
      </c>
      <c r="L21" s="90">
        <v>2325.9850000000001</v>
      </c>
      <c r="M21" s="95">
        <v>2.8596485718812241</v>
      </c>
      <c r="N21" s="90">
        <v>1326.5166666666667</v>
      </c>
      <c r="O21" s="140"/>
      <c r="P21" s="97">
        <f t="shared" si="0"/>
        <v>7.073983229223213E-2</v>
      </c>
      <c r="Q21" s="91">
        <f t="shared" si="1"/>
        <v>327.23499999999967</v>
      </c>
      <c r="R21" s="165">
        <f t="shared" si="2"/>
        <v>-0.11096728877411598</v>
      </c>
      <c r="S21" s="139"/>
      <c r="T21" s="63"/>
    </row>
    <row r="22" spans="1:20" s="60" customFormat="1" ht="31.5">
      <c r="A22" s="231" t="s">
        <v>188</v>
      </c>
      <c r="B22" s="177" t="s">
        <v>140</v>
      </c>
      <c r="C22" s="176" t="s">
        <v>41</v>
      </c>
      <c r="D22" s="178" t="s">
        <v>211</v>
      </c>
      <c r="E22" s="147">
        <f t="shared" si="3"/>
        <v>645.29249193919861</v>
      </c>
      <c r="F22" s="226">
        <v>2.1709999999999998</v>
      </c>
      <c r="G22" s="147">
        <v>1400.93</v>
      </c>
      <c r="H22" s="95">
        <v>2.1709999999999998</v>
      </c>
      <c r="I22" s="90">
        <v>1400.93</v>
      </c>
      <c r="J22" s="90"/>
      <c r="K22" s="95"/>
      <c r="L22" s="90"/>
      <c r="M22" s="95"/>
      <c r="N22" s="90"/>
      <c r="O22" s="140"/>
      <c r="P22" s="97">
        <f t="shared" si="0"/>
        <v>2.1709999999999998</v>
      </c>
      <c r="Q22" s="91">
        <f t="shared" si="1"/>
        <v>1400.93</v>
      </c>
      <c r="R22" s="165">
        <f t="shared" si="2"/>
        <v>-1</v>
      </c>
      <c r="S22" s="139"/>
      <c r="T22" s="63"/>
    </row>
    <row r="23" spans="1:20" s="60" customFormat="1" ht="31.5">
      <c r="A23" s="231" t="s">
        <v>189</v>
      </c>
      <c r="B23" s="177" t="s">
        <v>141</v>
      </c>
      <c r="C23" s="176" t="s">
        <v>41</v>
      </c>
      <c r="D23" s="178" t="s">
        <v>211</v>
      </c>
      <c r="E23" s="147">
        <f t="shared" si="3"/>
        <v>521.67412140575084</v>
      </c>
      <c r="F23" s="226">
        <v>3.13</v>
      </c>
      <c r="G23" s="147">
        <v>1632.84</v>
      </c>
      <c r="H23" s="95">
        <v>3.13</v>
      </c>
      <c r="I23" s="90">
        <v>1632.84</v>
      </c>
      <c r="J23" s="90">
        <f t="shared" si="4"/>
        <v>521.67412140575084</v>
      </c>
      <c r="K23" s="95">
        <v>2.8091761501433083</v>
      </c>
      <c r="L23" s="90">
        <v>1465.4745</v>
      </c>
      <c r="M23" s="95"/>
      <c r="N23" s="90"/>
      <c r="O23" s="140"/>
      <c r="P23" s="97">
        <f t="shared" si="0"/>
        <v>0.32082384985669155</v>
      </c>
      <c r="Q23" s="91">
        <f t="shared" si="1"/>
        <v>167.36549999999988</v>
      </c>
      <c r="R23" s="165">
        <f t="shared" si="2"/>
        <v>0</v>
      </c>
      <c r="S23" s="139"/>
      <c r="T23" s="63"/>
    </row>
    <row r="24" spans="1:20" s="60" customFormat="1" ht="15.75">
      <c r="A24" s="231"/>
      <c r="B24" s="227" t="s">
        <v>142</v>
      </c>
      <c r="C24" s="176"/>
      <c r="D24" s="178"/>
      <c r="E24" s="147"/>
      <c r="F24" s="226"/>
      <c r="G24" s="147"/>
      <c r="H24" s="95"/>
      <c r="I24" s="90"/>
      <c r="J24" s="90"/>
      <c r="K24" s="95"/>
      <c r="L24" s="90"/>
      <c r="M24" s="95"/>
      <c r="N24" s="90"/>
      <c r="O24" s="140"/>
      <c r="P24" s="97"/>
      <c r="Q24" s="91"/>
      <c r="R24" s="165"/>
      <c r="S24" s="139"/>
      <c r="T24" s="63"/>
    </row>
    <row r="25" spans="1:20" s="60" customFormat="1" ht="31.5">
      <c r="A25" s="231" t="s">
        <v>190</v>
      </c>
      <c r="B25" s="177" t="s">
        <v>143</v>
      </c>
      <c r="C25" s="176" t="s">
        <v>41</v>
      </c>
      <c r="D25" s="178" t="s">
        <v>211</v>
      </c>
      <c r="E25" s="147">
        <f t="shared" si="3"/>
        <v>415.37185226636825</v>
      </c>
      <c r="F25" s="226">
        <v>3.5739999999999998</v>
      </c>
      <c r="G25" s="147">
        <v>1484.539</v>
      </c>
      <c r="H25" s="95">
        <v>3.5739999999999998</v>
      </c>
      <c r="I25" s="90">
        <v>1484.539</v>
      </c>
      <c r="J25" s="90">
        <f t="shared" si="4"/>
        <v>415.36094012311145</v>
      </c>
      <c r="K25" s="95">
        <v>3.5739999999999998</v>
      </c>
      <c r="L25" s="90">
        <v>1484.5000000000002</v>
      </c>
      <c r="M25" s="95">
        <v>3.5739999999999998</v>
      </c>
      <c r="N25" s="90">
        <v>1484.5000000000002</v>
      </c>
      <c r="O25" s="140" t="s">
        <v>206</v>
      </c>
      <c r="P25" s="97">
        <f t="shared" si="0"/>
        <v>0</v>
      </c>
      <c r="Q25" s="91">
        <f t="shared" si="1"/>
        <v>3.8999999999759893E-2</v>
      </c>
      <c r="R25" s="165">
        <f t="shared" si="2"/>
        <v>-2.6270781703824786E-5</v>
      </c>
      <c r="S25" s="139"/>
      <c r="T25" s="63"/>
    </row>
    <row r="26" spans="1:20" s="60" customFormat="1" ht="15.75">
      <c r="A26" s="231"/>
      <c r="B26" s="227" t="s">
        <v>144</v>
      </c>
      <c r="C26" s="176"/>
      <c r="D26" s="178"/>
      <c r="E26" s="147"/>
      <c r="F26" s="226"/>
      <c r="G26" s="147"/>
      <c r="H26" s="95"/>
      <c r="I26" s="90"/>
      <c r="J26" s="90"/>
      <c r="K26" s="95"/>
      <c r="L26" s="90"/>
      <c r="M26" s="95"/>
      <c r="N26" s="90"/>
      <c r="O26" s="140"/>
      <c r="P26" s="97"/>
      <c r="Q26" s="91"/>
      <c r="R26" s="165"/>
      <c r="S26" s="139"/>
      <c r="T26" s="63"/>
    </row>
    <row r="27" spans="1:20" s="60" customFormat="1" ht="31.5">
      <c r="A27" s="231" t="s">
        <v>191</v>
      </c>
      <c r="B27" s="177" t="s">
        <v>145</v>
      </c>
      <c r="C27" s="176" t="s">
        <v>41</v>
      </c>
      <c r="D27" s="178" t="s">
        <v>211</v>
      </c>
      <c r="E27" s="147">
        <f t="shared" si="3"/>
        <v>553.77816291161173</v>
      </c>
      <c r="F27" s="226">
        <v>1.7310000000000001</v>
      </c>
      <c r="G27" s="147">
        <v>958.59</v>
      </c>
      <c r="H27" s="95">
        <v>1.7310000000000001</v>
      </c>
      <c r="I27" s="90">
        <v>958.59</v>
      </c>
      <c r="J27" s="90">
        <f t="shared" si="4"/>
        <v>504.67359907567879</v>
      </c>
      <c r="K27" s="95">
        <v>0.94822013186964138</v>
      </c>
      <c r="L27" s="90">
        <v>478.54166666666669</v>
      </c>
      <c r="M27" s="95"/>
      <c r="N27" s="90"/>
      <c r="O27" s="140"/>
      <c r="P27" s="97">
        <f t="shared" si="0"/>
        <v>0.78277986813035871</v>
      </c>
      <c r="Q27" s="91">
        <f t="shared" si="1"/>
        <v>480.04833333333335</v>
      </c>
      <c r="R27" s="165">
        <f t="shared" si="2"/>
        <v>-8.8671903524968884E-2</v>
      </c>
      <c r="S27" s="139"/>
      <c r="T27" s="63"/>
    </row>
    <row r="28" spans="1:20" s="60" customFormat="1" ht="15.75">
      <c r="A28" s="231" t="s">
        <v>192</v>
      </c>
      <c r="B28" s="177" t="s">
        <v>146</v>
      </c>
      <c r="C28" s="176" t="s">
        <v>41</v>
      </c>
      <c r="D28" s="178" t="s">
        <v>211</v>
      </c>
      <c r="E28" s="147">
        <f t="shared" si="3"/>
        <v>501.00463678516223</v>
      </c>
      <c r="F28" s="226">
        <v>2.5880000000000001</v>
      </c>
      <c r="G28" s="147">
        <v>1296.5999999999999</v>
      </c>
      <c r="H28" s="95">
        <v>2.5880000000000001</v>
      </c>
      <c r="I28" s="90">
        <v>1296.5999999999999</v>
      </c>
      <c r="J28" s="90">
        <f t="shared" si="4"/>
        <v>498.0680061823802</v>
      </c>
      <c r="K28" s="95">
        <v>2.5880000000000001</v>
      </c>
      <c r="L28" s="90">
        <v>1289</v>
      </c>
      <c r="M28" s="95">
        <v>2.5880000000000001</v>
      </c>
      <c r="N28" s="90">
        <v>1289</v>
      </c>
      <c r="O28" s="140" t="s">
        <v>205</v>
      </c>
      <c r="P28" s="97">
        <f t="shared" si="0"/>
        <v>0</v>
      </c>
      <c r="Q28" s="91">
        <f t="shared" si="1"/>
        <v>7.5999999999999091</v>
      </c>
      <c r="R28" s="165">
        <f t="shared" si="2"/>
        <v>-5.8614838809192488E-3</v>
      </c>
      <c r="S28" s="139"/>
      <c r="T28" s="63"/>
    </row>
    <row r="29" spans="1:20" s="60" customFormat="1" ht="31.5">
      <c r="A29" s="231" t="s">
        <v>193</v>
      </c>
      <c r="B29" s="177" t="s">
        <v>147</v>
      </c>
      <c r="C29" s="176" t="s">
        <v>41</v>
      </c>
      <c r="D29" s="178" t="s">
        <v>211</v>
      </c>
      <c r="E29" s="147">
        <f t="shared" si="3"/>
        <v>636.39149102263855</v>
      </c>
      <c r="F29" s="226">
        <v>5.1239999999999997</v>
      </c>
      <c r="G29" s="147">
        <v>3260.87</v>
      </c>
      <c r="H29" s="95">
        <v>2.247861607485119</v>
      </c>
      <c r="I29" s="90">
        <v>1430.52</v>
      </c>
      <c r="J29" s="90">
        <f t="shared" si="4"/>
        <v>574.0454636893985</v>
      </c>
      <c r="K29" s="95">
        <v>2.0222585261320867</v>
      </c>
      <c r="L29" s="90">
        <v>1160.8683333333333</v>
      </c>
      <c r="M29" s="95"/>
      <c r="N29" s="90"/>
      <c r="O29" s="140"/>
      <c r="P29" s="97">
        <f t="shared" si="0"/>
        <v>0.22560308135303231</v>
      </c>
      <c r="Q29" s="91">
        <f t="shared" si="1"/>
        <v>269.65166666666664</v>
      </c>
      <c r="R29" s="165">
        <f t="shared" si="2"/>
        <v>-9.796804044795468E-2</v>
      </c>
      <c r="S29" s="139"/>
      <c r="T29" s="63"/>
    </row>
    <row r="30" spans="1:20" s="60" customFormat="1" ht="15.75">
      <c r="A30" s="231"/>
      <c r="B30" s="227" t="s">
        <v>148</v>
      </c>
      <c r="C30" s="176"/>
      <c r="D30" s="178"/>
      <c r="E30" s="147"/>
      <c r="F30" s="226"/>
      <c r="G30" s="147"/>
      <c r="H30" s="95"/>
      <c r="I30" s="90"/>
      <c r="J30" s="90"/>
      <c r="K30" s="95"/>
      <c r="L30" s="90"/>
      <c r="M30" s="95"/>
      <c r="N30" s="90"/>
      <c r="O30" s="140"/>
      <c r="P30" s="97"/>
      <c r="Q30" s="91"/>
      <c r="R30" s="165"/>
      <c r="S30" s="139"/>
      <c r="T30" s="63"/>
    </row>
    <row r="31" spans="1:20" s="60" customFormat="1" ht="31.5">
      <c r="A31" s="231" t="s">
        <v>194</v>
      </c>
      <c r="B31" s="177" t="s">
        <v>149</v>
      </c>
      <c r="C31" s="176" t="s">
        <v>41</v>
      </c>
      <c r="D31" s="178" t="s">
        <v>211</v>
      </c>
      <c r="E31" s="147">
        <f t="shared" si="3"/>
        <v>478.53726708074532</v>
      </c>
      <c r="F31" s="226">
        <v>6.44</v>
      </c>
      <c r="G31" s="147">
        <v>3081.78</v>
      </c>
      <c r="H31" s="95"/>
      <c r="I31" s="90"/>
      <c r="J31" s="90">
        <f t="shared" si="4"/>
        <v>478.41552795031055</v>
      </c>
      <c r="K31" s="95">
        <v>6.44</v>
      </c>
      <c r="L31" s="90">
        <v>3080.9960000000001</v>
      </c>
      <c r="M31" s="95">
        <v>6.44</v>
      </c>
      <c r="N31" s="90">
        <v>3080.9960000000001</v>
      </c>
      <c r="O31" s="140" t="s">
        <v>204</v>
      </c>
      <c r="P31" s="97">
        <f t="shared" si="0"/>
        <v>-6.44</v>
      </c>
      <c r="Q31" s="91">
        <f t="shared" si="1"/>
        <v>-3080.9960000000001</v>
      </c>
      <c r="R31" s="165">
        <f t="shared" si="2"/>
        <v>-2.5439843207495521E-4</v>
      </c>
      <c r="S31" s="139"/>
      <c r="T31" s="63"/>
    </row>
    <row r="32" spans="1:20" s="60" customFormat="1" ht="31.5">
      <c r="A32" s="231" t="s">
        <v>195</v>
      </c>
      <c r="B32" s="177" t="s">
        <v>150</v>
      </c>
      <c r="C32" s="176" t="s">
        <v>41</v>
      </c>
      <c r="D32" s="178" t="s">
        <v>211</v>
      </c>
      <c r="E32" s="147">
        <f t="shared" si="3"/>
        <v>380.24242424242425</v>
      </c>
      <c r="F32" s="226">
        <v>5.7750000000000004</v>
      </c>
      <c r="G32" s="147">
        <v>2195.9</v>
      </c>
      <c r="H32" s="95"/>
      <c r="I32" s="90"/>
      <c r="J32" s="90"/>
      <c r="K32" s="95"/>
      <c r="L32" s="90"/>
      <c r="M32" s="95"/>
      <c r="N32" s="90"/>
      <c r="O32" s="140"/>
      <c r="P32" s="97">
        <f t="shared" si="0"/>
        <v>0</v>
      </c>
      <c r="Q32" s="91">
        <f t="shared" si="1"/>
        <v>0</v>
      </c>
      <c r="R32" s="165">
        <f t="shared" si="2"/>
        <v>-1</v>
      </c>
      <c r="S32" s="139"/>
      <c r="T32" s="63"/>
    </row>
    <row r="33" spans="1:20" s="60" customFormat="1" ht="15.75">
      <c r="A33" s="231" t="s">
        <v>196</v>
      </c>
      <c r="B33" s="177" t="s">
        <v>151</v>
      </c>
      <c r="C33" s="176" t="s">
        <v>41</v>
      </c>
      <c r="D33" s="178" t="s">
        <v>211</v>
      </c>
      <c r="E33" s="147">
        <f t="shared" si="3"/>
        <v>508.39616613418531</v>
      </c>
      <c r="F33" s="226">
        <v>1.5649999999999999</v>
      </c>
      <c r="G33" s="147">
        <v>795.64</v>
      </c>
      <c r="H33" s="95"/>
      <c r="I33" s="90"/>
      <c r="J33" s="90"/>
      <c r="K33" s="95"/>
      <c r="L33" s="90"/>
      <c r="M33" s="95"/>
      <c r="N33" s="90"/>
      <c r="O33" s="140"/>
      <c r="P33" s="97">
        <f t="shared" si="0"/>
        <v>0</v>
      </c>
      <c r="Q33" s="91">
        <f t="shared" si="1"/>
        <v>0</v>
      </c>
      <c r="R33" s="165">
        <f t="shared" si="2"/>
        <v>-1</v>
      </c>
      <c r="S33" s="139"/>
      <c r="T33" s="63"/>
    </row>
    <row r="34" spans="1:20" s="60" customFormat="1" ht="15.75">
      <c r="A34" s="231" t="s">
        <v>197</v>
      </c>
      <c r="B34" s="177" t="s">
        <v>152</v>
      </c>
      <c r="C34" s="176" t="s">
        <v>41</v>
      </c>
      <c r="D34" s="178" t="s">
        <v>211</v>
      </c>
      <c r="E34" s="147">
        <f t="shared" si="3"/>
        <v>506.57097288676238</v>
      </c>
      <c r="F34" s="226">
        <v>0.627</v>
      </c>
      <c r="G34" s="147">
        <v>317.62</v>
      </c>
      <c r="H34" s="95"/>
      <c r="I34" s="90"/>
      <c r="J34" s="90"/>
      <c r="K34" s="95"/>
      <c r="L34" s="90"/>
      <c r="M34" s="95"/>
      <c r="N34" s="90"/>
      <c r="O34" s="140"/>
      <c r="P34" s="97">
        <f t="shared" si="0"/>
        <v>0</v>
      </c>
      <c r="Q34" s="91">
        <f t="shared" si="1"/>
        <v>0</v>
      </c>
      <c r="R34" s="165">
        <f t="shared" si="2"/>
        <v>-1</v>
      </c>
      <c r="S34" s="139"/>
      <c r="T34" s="63"/>
    </row>
    <row r="35" spans="1:20" s="60" customFormat="1" ht="15.75">
      <c r="A35" s="231"/>
      <c r="B35" s="227" t="s">
        <v>153</v>
      </c>
      <c r="C35" s="176"/>
      <c r="D35" s="178"/>
      <c r="E35" s="147"/>
      <c r="F35" s="226"/>
      <c r="G35" s="147"/>
      <c r="H35" s="95"/>
      <c r="I35" s="90"/>
      <c r="J35" s="90"/>
      <c r="K35" s="95"/>
      <c r="L35" s="90"/>
      <c r="M35" s="95"/>
      <c r="N35" s="90"/>
      <c r="O35" s="140"/>
      <c r="P35" s="97"/>
      <c r="Q35" s="91"/>
      <c r="R35" s="165"/>
      <c r="S35" s="139"/>
      <c r="T35" s="63"/>
    </row>
    <row r="36" spans="1:20" s="60" customFormat="1" ht="15.75">
      <c r="A36" s="231" t="s">
        <v>198</v>
      </c>
      <c r="B36" s="177" t="s">
        <v>154</v>
      </c>
      <c r="C36" s="176" t="s">
        <v>41</v>
      </c>
      <c r="D36" s="178" t="s">
        <v>211</v>
      </c>
      <c r="E36" s="147">
        <f t="shared" si="3"/>
        <v>825.16556291390725</v>
      </c>
      <c r="F36" s="226">
        <v>0.755</v>
      </c>
      <c r="G36" s="147">
        <v>623</v>
      </c>
      <c r="H36" s="95"/>
      <c r="I36" s="90"/>
      <c r="J36" s="90">
        <f t="shared" si="4"/>
        <v>823.67814569536415</v>
      </c>
      <c r="K36" s="95">
        <v>0.755</v>
      </c>
      <c r="L36" s="90">
        <v>621.87699999999995</v>
      </c>
      <c r="M36" s="95">
        <v>0.755</v>
      </c>
      <c r="N36" s="90">
        <v>621.87699999999995</v>
      </c>
      <c r="O36" s="140" t="s">
        <v>206</v>
      </c>
      <c r="P36" s="97">
        <f t="shared" si="0"/>
        <v>-0.755</v>
      </c>
      <c r="Q36" s="91">
        <f t="shared" si="1"/>
        <v>-621.87699999999995</v>
      </c>
      <c r="R36" s="165">
        <f t="shared" si="2"/>
        <v>-1.8025682182986214E-3</v>
      </c>
      <c r="S36" s="139"/>
      <c r="T36" s="63"/>
    </row>
    <row r="37" spans="1:20" s="60" customFormat="1" ht="15.75">
      <c r="A37" s="231" t="s">
        <v>200</v>
      </c>
      <c r="B37" s="177" t="s">
        <v>155</v>
      </c>
      <c r="C37" s="176" t="s">
        <v>41</v>
      </c>
      <c r="D37" s="178" t="s">
        <v>211</v>
      </c>
      <c r="E37" s="147">
        <f t="shared" si="3"/>
        <v>779.95375722543349</v>
      </c>
      <c r="F37" s="226">
        <v>0.86499999999999999</v>
      </c>
      <c r="G37" s="147">
        <v>674.66</v>
      </c>
      <c r="H37" s="95"/>
      <c r="I37" s="90"/>
      <c r="J37" s="90"/>
      <c r="K37" s="95"/>
      <c r="L37" s="90"/>
      <c r="M37" s="95"/>
      <c r="N37" s="90"/>
      <c r="O37" s="140"/>
      <c r="P37" s="97">
        <f t="shared" si="0"/>
        <v>0</v>
      </c>
      <c r="Q37" s="91">
        <f t="shared" si="1"/>
        <v>0</v>
      </c>
      <c r="R37" s="165">
        <f t="shared" si="2"/>
        <v>-1</v>
      </c>
      <c r="S37" s="139"/>
      <c r="T37" s="63"/>
    </row>
    <row r="38" spans="1:20" s="60" customFormat="1" ht="15.75">
      <c r="A38" s="231" t="s">
        <v>199</v>
      </c>
      <c r="B38" s="177" t="s">
        <v>156</v>
      </c>
      <c r="C38" s="176" t="s">
        <v>41</v>
      </c>
      <c r="D38" s="178" t="s">
        <v>211</v>
      </c>
      <c r="E38" s="147">
        <f t="shared" si="3"/>
        <v>654.98666666666668</v>
      </c>
      <c r="F38" s="226">
        <v>1.5</v>
      </c>
      <c r="G38" s="147">
        <v>982.48</v>
      </c>
      <c r="H38" s="95"/>
      <c r="I38" s="90"/>
      <c r="J38" s="90"/>
      <c r="K38" s="95"/>
      <c r="L38" s="90"/>
      <c r="M38" s="95"/>
      <c r="N38" s="90"/>
      <c r="O38" s="140"/>
      <c r="P38" s="97">
        <f t="shared" si="0"/>
        <v>0</v>
      </c>
      <c r="Q38" s="91">
        <f t="shared" si="1"/>
        <v>0</v>
      </c>
      <c r="R38" s="165">
        <f t="shared" si="2"/>
        <v>-1</v>
      </c>
      <c r="S38" s="139"/>
      <c r="T38" s="63"/>
    </row>
    <row r="39" spans="1:20" s="60" customFormat="1" ht="15.75">
      <c r="A39" s="231"/>
      <c r="B39" s="227" t="s">
        <v>157</v>
      </c>
      <c r="C39" s="176"/>
      <c r="D39" s="178"/>
      <c r="E39" s="147"/>
      <c r="F39" s="226"/>
      <c r="G39" s="147"/>
      <c r="H39" s="95"/>
      <c r="I39" s="90"/>
      <c r="J39" s="90"/>
      <c r="K39" s="95"/>
      <c r="L39" s="90"/>
      <c r="M39" s="95"/>
      <c r="N39" s="90"/>
      <c r="O39" s="140"/>
      <c r="P39" s="97"/>
      <c r="Q39" s="91"/>
      <c r="R39" s="165"/>
      <c r="S39" s="139"/>
      <c r="T39" s="63"/>
    </row>
    <row r="40" spans="1:20" s="60" customFormat="1" ht="31.5">
      <c r="A40" s="231" t="s">
        <v>201</v>
      </c>
      <c r="B40" s="177" t="s">
        <v>158</v>
      </c>
      <c r="C40" s="176" t="s">
        <v>41</v>
      </c>
      <c r="D40" s="178" t="s">
        <v>211</v>
      </c>
      <c r="E40" s="147">
        <f t="shared" si="3"/>
        <v>390.73383942949158</v>
      </c>
      <c r="F40" s="226">
        <v>4.3470000000000004</v>
      </c>
      <c r="G40" s="147">
        <v>1698.52</v>
      </c>
      <c r="H40" s="95"/>
      <c r="I40" s="90"/>
      <c r="J40" s="90">
        <f t="shared" si="4"/>
        <v>389.9043018173453</v>
      </c>
      <c r="K40" s="95">
        <v>4.3470000000000004</v>
      </c>
      <c r="L40" s="90">
        <v>1694.9140000000002</v>
      </c>
      <c r="M40" s="95">
        <v>4.3470000000000004</v>
      </c>
      <c r="N40" s="90">
        <v>1694.9140000000002</v>
      </c>
      <c r="O40" s="140"/>
      <c r="P40" s="97">
        <f t="shared" si="0"/>
        <v>-4.3470000000000004</v>
      </c>
      <c r="Q40" s="91">
        <f t="shared" si="1"/>
        <v>-1694.9140000000002</v>
      </c>
      <c r="R40" s="165">
        <f t="shared" si="2"/>
        <v>-2.1230247509595938E-3</v>
      </c>
      <c r="S40" s="139"/>
      <c r="T40" s="63"/>
    </row>
    <row r="41" spans="1:20" s="60" customFormat="1" ht="15.75">
      <c r="A41" s="231"/>
      <c r="B41" s="227" t="s">
        <v>159</v>
      </c>
      <c r="C41" s="176"/>
      <c r="D41" s="178"/>
      <c r="E41" s="147"/>
      <c r="F41" s="226"/>
      <c r="G41" s="147"/>
      <c r="H41" s="95"/>
      <c r="I41" s="90"/>
      <c r="J41" s="90"/>
      <c r="K41" s="95"/>
      <c r="L41" s="90"/>
      <c r="M41" s="95"/>
      <c r="N41" s="90"/>
      <c r="O41" s="140"/>
      <c r="P41" s="97"/>
      <c r="Q41" s="91"/>
      <c r="R41" s="165"/>
      <c r="S41" s="139"/>
      <c r="T41" s="63"/>
    </row>
    <row r="42" spans="1:20" s="60" customFormat="1" ht="31.5">
      <c r="A42" s="231" t="s">
        <v>202</v>
      </c>
      <c r="B42" s="177" t="s">
        <v>160</v>
      </c>
      <c r="C42" s="176" t="s">
        <v>41</v>
      </c>
      <c r="D42" s="178" t="s">
        <v>211</v>
      </c>
      <c r="E42" s="147">
        <f t="shared" si="3"/>
        <v>527.35198135198141</v>
      </c>
      <c r="F42" s="226">
        <v>4.29</v>
      </c>
      <c r="G42" s="147">
        <v>2262.34</v>
      </c>
      <c r="H42" s="95"/>
      <c r="I42" s="90"/>
      <c r="J42" s="90">
        <f t="shared" si="4"/>
        <v>493.93006993006992</v>
      </c>
      <c r="K42" s="95">
        <v>3.9614784611318767</v>
      </c>
      <c r="L42" s="90">
        <v>1956.6933333333336</v>
      </c>
      <c r="M42" s="95"/>
      <c r="N42" s="90"/>
      <c r="O42" s="140"/>
      <c r="P42" s="97">
        <f t="shared" si="0"/>
        <v>-3.9614784611318767</v>
      </c>
      <c r="Q42" s="91">
        <f t="shared" si="1"/>
        <v>-1956.6933333333336</v>
      </c>
      <c r="R42" s="165">
        <f t="shared" si="2"/>
        <v>-6.3376857589929128E-2</v>
      </c>
      <c r="S42" s="139"/>
      <c r="T42" s="63"/>
    </row>
    <row r="43" spans="1:20" s="60" customFormat="1" ht="31.5">
      <c r="A43" s="231" t="s">
        <v>203</v>
      </c>
      <c r="B43" s="177" t="s">
        <v>161</v>
      </c>
      <c r="C43" s="176" t="s">
        <v>41</v>
      </c>
      <c r="D43" s="178" t="s">
        <v>211</v>
      </c>
      <c r="E43" s="147">
        <f t="shared" si="3"/>
        <v>445.64669421487599</v>
      </c>
      <c r="F43" s="226">
        <v>4.84</v>
      </c>
      <c r="G43" s="147">
        <v>2156.9299999999998</v>
      </c>
      <c r="H43" s="95"/>
      <c r="I43" s="90"/>
      <c r="J43" s="90">
        <f t="shared" si="4"/>
        <v>422.73760330578511</v>
      </c>
      <c r="K43" s="95">
        <v>4.2822150647996553</v>
      </c>
      <c r="L43" s="90">
        <v>1810.2533333333336</v>
      </c>
      <c r="M43" s="95"/>
      <c r="N43" s="90"/>
      <c r="O43" s="140"/>
      <c r="P43" s="97">
        <f t="shared" si="0"/>
        <v>-4.2822150647996553</v>
      </c>
      <c r="Q43" s="91">
        <f t="shared" si="1"/>
        <v>-1810.2533333333336</v>
      </c>
      <c r="R43" s="165">
        <f t="shared" si="2"/>
        <v>-5.1406397055073584E-2</v>
      </c>
      <c r="S43" s="139"/>
      <c r="T43" s="63"/>
    </row>
    <row r="44" spans="1:20" s="60" customFormat="1" ht="47.25">
      <c r="A44" s="212">
        <v>1.2</v>
      </c>
      <c r="B44" s="235" t="s">
        <v>74</v>
      </c>
      <c r="C44" s="236" t="s">
        <v>42</v>
      </c>
      <c r="D44" s="237" t="s">
        <v>80</v>
      </c>
      <c r="E44" s="238">
        <v>0.54200000000000004</v>
      </c>
      <c r="F44" s="239">
        <v>1455</v>
      </c>
      <c r="G44" s="148">
        <v>788.61</v>
      </c>
      <c r="H44" s="240">
        <v>655</v>
      </c>
      <c r="I44" s="91">
        <v>355.01</v>
      </c>
      <c r="J44" s="91">
        <f>L44/K44</f>
        <v>0.44462620803662262</v>
      </c>
      <c r="K44" s="142">
        <v>983</v>
      </c>
      <c r="L44" s="91">
        <v>437.06756250000001</v>
      </c>
      <c r="M44" s="142">
        <v>604</v>
      </c>
      <c r="N44" s="91">
        <v>279.61923000000002</v>
      </c>
      <c r="O44" s="232" t="s">
        <v>117</v>
      </c>
      <c r="P44" s="142">
        <f t="shared" si="0"/>
        <v>-328</v>
      </c>
      <c r="Q44" s="91">
        <f t="shared" si="1"/>
        <v>-82.057562500000017</v>
      </c>
      <c r="R44" s="165">
        <f t="shared" si="2"/>
        <v>-0.17965644273685868</v>
      </c>
      <c r="S44" s="233"/>
      <c r="T44" s="234"/>
    </row>
    <row r="45" spans="1:20" s="60" customFormat="1" ht="47.25">
      <c r="A45" s="212">
        <v>1.3</v>
      </c>
      <c r="B45" s="235" t="s">
        <v>75</v>
      </c>
      <c r="C45" s="236" t="s">
        <v>42</v>
      </c>
      <c r="D45" s="237" t="s">
        <v>80</v>
      </c>
      <c r="E45" s="238">
        <v>1.03</v>
      </c>
      <c r="F45" s="239">
        <v>660</v>
      </c>
      <c r="G45" s="148">
        <v>679.80000000000007</v>
      </c>
      <c r="H45" s="240">
        <v>297</v>
      </c>
      <c r="I45" s="91">
        <v>305.91000000000003</v>
      </c>
      <c r="J45" s="91">
        <f t="shared" ref="J45:J58" si="5">L45/K45</f>
        <v>0.83433046806167399</v>
      </c>
      <c r="K45" s="142">
        <v>454</v>
      </c>
      <c r="L45" s="97">
        <v>378.78603249999998</v>
      </c>
      <c r="M45" s="142">
        <v>176</v>
      </c>
      <c r="N45" s="91">
        <v>143.32677000000001</v>
      </c>
      <c r="O45" s="232" t="s">
        <v>117</v>
      </c>
      <c r="P45" s="142">
        <f t="shared" si="0"/>
        <v>-157</v>
      </c>
      <c r="Q45" s="91">
        <f t="shared" si="1"/>
        <v>-72.876032499999951</v>
      </c>
      <c r="R45" s="165">
        <f t="shared" si="2"/>
        <v>-0.18997041935759809</v>
      </c>
      <c r="S45" s="233"/>
      <c r="T45" s="234"/>
    </row>
    <row r="46" spans="1:20" s="60" customFormat="1" ht="78.75">
      <c r="A46" s="212">
        <v>1.4</v>
      </c>
      <c r="B46" s="241" t="s">
        <v>81</v>
      </c>
      <c r="C46" s="242" t="s">
        <v>42</v>
      </c>
      <c r="D46" s="237" t="s">
        <v>82</v>
      </c>
      <c r="E46" s="238">
        <f>G46/F46</f>
        <v>1328.3933333333332</v>
      </c>
      <c r="F46" s="228">
        <f>SUM(F48:F57)</f>
        <v>6</v>
      </c>
      <c r="G46" s="148">
        <f>SUM(G48:G57)</f>
        <v>7970.36</v>
      </c>
      <c r="H46" s="240">
        <f>SUM(H47:H57)</f>
        <v>1</v>
      </c>
      <c r="I46" s="91">
        <f>SUM(I47:I57)</f>
        <v>793.89</v>
      </c>
      <c r="J46" s="91">
        <f t="shared" si="5"/>
        <v>756.27266666666674</v>
      </c>
      <c r="K46" s="142">
        <f>SUM(K48:K57)</f>
        <v>5</v>
      </c>
      <c r="L46" s="97">
        <f>SUM(L48:L57)</f>
        <v>3781.3633333333337</v>
      </c>
      <c r="M46" s="142">
        <f t="shared" ref="M46:N46" si="6">SUM(M48:M57)</f>
        <v>0</v>
      </c>
      <c r="N46" s="97">
        <f t="shared" si="6"/>
        <v>0</v>
      </c>
      <c r="O46" s="232"/>
      <c r="P46" s="142">
        <f t="shared" si="0"/>
        <v>-4</v>
      </c>
      <c r="Q46" s="91">
        <f t="shared" si="1"/>
        <v>-2987.4733333333338</v>
      </c>
      <c r="R46" s="165">
        <f t="shared" si="2"/>
        <v>-0.43068619234262934</v>
      </c>
      <c r="S46" s="233"/>
      <c r="T46" s="234"/>
    </row>
    <row r="47" spans="1:20" s="60" customFormat="1" ht="15.75">
      <c r="A47" s="66"/>
      <c r="B47" s="227" t="s">
        <v>135</v>
      </c>
      <c r="C47" s="175"/>
      <c r="D47" s="178"/>
      <c r="E47" s="147"/>
      <c r="F47" s="216"/>
      <c r="G47" s="148"/>
      <c r="H47" s="169"/>
      <c r="I47" s="91"/>
      <c r="J47" s="91"/>
      <c r="K47" s="141"/>
      <c r="L47" s="95"/>
      <c r="M47" s="95"/>
      <c r="N47" s="90"/>
      <c r="O47" s="140"/>
      <c r="P47" s="142"/>
      <c r="Q47" s="91"/>
      <c r="R47" s="165"/>
      <c r="S47" s="139"/>
      <c r="T47" s="63"/>
    </row>
    <row r="48" spans="1:20" s="60" customFormat="1" ht="47.25">
      <c r="A48" s="231" t="s">
        <v>174</v>
      </c>
      <c r="B48" s="177" t="s">
        <v>162</v>
      </c>
      <c r="C48" s="175" t="s">
        <v>42</v>
      </c>
      <c r="D48" s="178" t="s">
        <v>208</v>
      </c>
      <c r="E48" s="147">
        <f>G48-F48</f>
        <v>464.83</v>
      </c>
      <c r="F48" s="216">
        <v>1</v>
      </c>
      <c r="G48" s="229">
        <v>465.83</v>
      </c>
      <c r="H48" s="141"/>
      <c r="I48" s="95"/>
      <c r="J48" s="90">
        <f t="shared" si="5"/>
        <v>428.77500000000003</v>
      </c>
      <c r="K48" s="141">
        <v>1</v>
      </c>
      <c r="L48" s="95">
        <v>428.77500000000003</v>
      </c>
      <c r="M48" s="95"/>
      <c r="N48" s="90"/>
      <c r="O48" s="140"/>
      <c r="P48" s="142">
        <f t="shared" si="0"/>
        <v>-1</v>
      </c>
      <c r="Q48" s="91">
        <f t="shared" si="1"/>
        <v>-428.77500000000003</v>
      </c>
      <c r="R48" s="165">
        <f t="shared" si="2"/>
        <v>-7.7565991867994649E-2</v>
      </c>
      <c r="S48" s="139"/>
      <c r="T48" s="63"/>
    </row>
    <row r="49" spans="1:20" s="60" customFormat="1" ht="15.75">
      <c r="A49" s="231"/>
      <c r="B49" s="227" t="s">
        <v>163</v>
      </c>
      <c r="C49" s="175"/>
      <c r="D49" s="178"/>
      <c r="E49" s="147"/>
      <c r="F49" s="216"/>
      <c r="G49" s="229"/>
      <c r="H49" s="141"/>
      <c r="I49" s="95"/>
      <c r="J49" s="90"/>
      <c r="K49" s="141"/>
      <c r="L49" s="95"/>
      <c r="M49" s="95"/>
      <c r="N49" s="90"/>
      <c r="O49" s="140"/>
      <c r="P49" s="142"/>
      <c r="Q49" s="91"/>
      <c r="R49" s="165"/>
      <c r="S49" s="139"/>
      <c r="T49" s="63"/>
    </row>
    <row r="50" spans="1:20" s="60" customFormat="1" ht="47.25">
      <c r="A50" s="231" t="s">
        <v>175</v>
      </c>
      <c r="B50" s="177" t="s">
        <v>164</v>
      </c>
      <c r="C50" s="175" t="s">
        <v>42</v>
      </c>
      <c r="D50" s="178" t="s">
        <v>208</v>
      </c>
      <c r="E50" s="147">
        <f t="shared" ref="E50:E57" si="7">G50-F50</f>
        <v>792.89</v>
      </c>
      <c r="F50" s="216">
        <v>1</v>
      </c>
      <c r="G50" s="229">
        <v>793.89</v>
      </c>
      <c r="H50" s="216">
        <v>1</v>
      </c>
      <c r="I50" s="229">
        <v>793.89</v>
      </c>
      <c r="J50" s="90"/>
      <c r="K50" s="141"/>
      <c r="L50" s="95"/>
      <c r="M50" s="95"/>
      <c r="N50" s="90"/>
      <c r="O50" s="140"/>
      <c r="P50" s="142">
        <f t="shared" si="0"/>
        <v>1</v>
      </c>
      <c r="Q50" s="91">
        <f t="shared" si="1"/>
        <v>793.89</v>
      </c>
      <c r="R50" s="165">
        <f t="shared" si="2"/>
        <v>-1</v>
      </c>
      <c r="S50" s="139"/>
      <c r="T50" s="63"/>
    </row>
    <row r="51" spans="1:20" s="60" customFormat="1" ht="15.75">
      <c r="A51" s="231"/>
      <c r="B51" s="227" t="s">
        <v>148</v>
      </c>
      <c r="C51" s="175"/>
      <c r="D51" s="178"/>
      <c r="E51" s="147"/>
      <c r="F51" s="216"/>
      <c r="G51" s="229"/>
      <c r="H51" s="141"/>
      <c r="I51" s="95"/>
      <c r="J51" s="90"/>
      <c r="K51" s="141"/>
      <c r="L51" s="95"/>
      <c r="M51" s="95"/>
      <c r="N51" s="90"/>
      <c r="O51" s="140"/>
      <c r="P51" s="142"/>
      <c r="Q51" s="91"/>
      <c r="R51" s="165"/>
      <c r="S51" s="139"/>
      <c r="T51" s="63"/>
    </row>
    <row r="52" spans="1:20" s="60" customFormat="1" ht="47.25">
      <c r="A52" s="231" t="s">
        <v>176</v>
      </c>
      <c r="B52" s="177" t="s">
        <v>165</v>
      </c>
      <c r="C52" s="175" t="s">
        <v>42</v>
      </c>
      <c r="D52" s="178" t="s">
        <v>208</v>
      </c>
      <c r="E52" s="147">
        <f t="shared" si="7"/>
        <v>337.38</v>
      </c>
      <c r="F52" s="216">
        <v>1</v>
      </c>
      <c r="G52" s="229">
        <v>338.38</v>
      </c>
      <c r="H52" s="141"/>
      <c r="I52" s="95"/>
      <c r="J52" s="90">
        <f t="shared" si="5"/>
        <v>169.16666666666669</v>
      </c>
      <c r="K52" s="141">
        <v>1</v>
      </c>
      <c r="L52" s="95">
        <v>169.16666666666669</v>
      </c>
      <c r="M52" s="95"/>
      <c r="N52" s="90"/>
      <c r="O52" s="140"/>
      <c r="P52" s="142">
        <f t="shared" si="0"/>
        <v>-1</v>
      </c>
      <c r="Q52" s="91">
        <f t="shared" si="1"/>
        <v>-169.16666666666669</v>
      </c>
      <c r="R52" s="165">
        <f t="shared" si="2"/>
        <v>-0.49858715197502318</v>
      </c>
      <c r="S52" s="139"/>
      <c r="T52" s="63"/>
    </row>
    <row r="53" spans="1:20" s="60" customFormat="1" ht="15.75">
      <c r="A53" s="231"/>
      <c r="B53" s="227" t="s">
        <v>157</v>
      </c>
      <c r="C53" s="175"/>
      <c r="D53" s="178"/>
      <c r="E53" s="147"/>
      <c r="F53" s="216"/>
      <c r="G53" s="229"/>
      <c r="H53" s="169"/>
      <c r="I53" s="91"/>
      <c r="J53" s="90"/>
      <c r="K53" s="141"/>
      <c r="L53" s="95"/>
      <c r="M53" s="95"/>
      <c r="N53" s="90"/>
      <c r="O53" s="140"/>
      <c r="P53" s="142"/>
      <c r="Q53" s="91"/>
      <c r="R53" s="165"/>
      <c r="S53" s="139"/>
      <c r="T53" s="63"/>
    </row>
    <row r="54" spans="1:20" s="60" customFormat="1" ht="47.25">
      <c r="A54" s="231" t="s">
        <v>177</v>
      </c>
      <c r="B54" s="177" t="s">
        <v>166</v>
      </c>
      <c r="C54" s="175" t="s">
        <v>42</v>
      </c>
      <c r="D54" s="178" t="s">
        <v>208</v>
      </c>
      <c r="E54" s="147">
        <f t="shared" si="7"/>
        <v>267.51</v>
      </c>
      <c r="F54" s="216">
        <v>1</v>
      </c>
      <c r="G54" s="229">
        <v>268.51</v>
      </c>
      <c r="H54" s="169"/>
      <c r="I54" s="91"/>
      <c r="J54" s="90">
        <f t="shared" si="5"/>
        <v>134.255</v>
      </c>
      <c r="K54" s="141">
        <v>1</v>
      </c>
      <c r="L54" s="95">
        <v>134.255</v>
      </c>
      <c r="M54" s="95"/>
      <c r="N54" s="90"/>
      <c r="O54" s="140"/>
      <c r="P54" s="142">
        <f t="shared" si="0"/>
        <v>-1</v>
      </c>
      <c r="Q54" s="91">
        <f t="shared" si="1"/>
        <v>-134.255</v>
      </c>
      <c r="R54" s="165">
        <f t="shared" si="2"/>
        <v>-0.49813091099398155</v>
      </c>
      <c r="S54" s="139"/>
      <c r="T54" s="63"/>
    </row>
    <row r="55" spans="1:20" s="60" customFormat="1" ht="47.25">
      <c r="A55" s="231" t="s">
        <v>178</v>
      </c>
      <c r="B55" s="177" t="s">
        <v>167</v>
      </c>
      <c r="C55" s="175" t="s">
        <v>42</v>
      </c>
      <c r="D55" s="178" t="s">
        <v>208</v>
      </c>
      <c r="E55" s="147">
        <f t="shared" si="7"/>
        <v>337.38</v>
      </c>
      <c r="F55" s="216">
        <v>1</v>
      </c>
      <c r="G55" s="229">
        <v>338.38</v>
      </c>
      <c r="H55" s="141"/>
      <c r="I55" s="95"/>
      <c r="J55" s="90">
        <f t="shared" si="5"/>
        <v>169.16666666666669</v>
      </c>
      <c r="K55" s="141">
        <v>1</v>
      </c>
      <c r="L55" s="95">
        <v>169.16666666666669</v>
      </c>
      <c r="M55" s="95"/>
      <c r="N55" s="90"/>
      <c r="O55" s="140"/>
      <c r="P55" s="142">
        <f t="shared" si="0"/>
        <v>-1</v>
      </c>
      <c r="Q55" s="91">
        <f t="shared" si="1"/>
        <v>-169.16666666666669</v>
      </c>
      <c r="R55" s="165">
        <f t="shared" si="2"/>
        <v>-0.49858715197502318</v>
      </c>
      <c r="S55" s="139"/>
      <c r="T55" s="63"/>
    </row>
    <row r="56" spans="1:20" s="60" customFormat="1" ht="15.75">
      <c r="A56" s="231"/>
      <c r="B56" s="227" t="s">
        <v>153</v>
      </c>
      <c r="C56" s="175"/>
      <c r="D56" s="178"/>
      <c r="E56" s="147"/>
      <c r="F56" s="216"/>
      <c r="G56" s="229"/>
      <c r="H56" s="169"/>
      <c r="I56" s="91"/>
      <c r="J56" s="90"/>
      <c r="K56" s="141"/>
      <c r="L56" s="95"/>
      <c r="M56" s="95"/>
      <c r="N56" s="90"/>
      <c r="O56" s="140"/>
      <c r="P56" s="142"/>
      <c r="Q56" s="91"/>
      <c r="R56" s="165"/>
      <c r="S56" s="139"/>
      <c r="T56" s="63"/>
    </row>
    <row r="57" spans="1:20" s="60" customFormat="1" ht="78.75">
      <c r="A57" s="231" t="s">
        <v>179</v>
      </c>
      <c r="B57" s="177" t="s">
        <v>168</v>
      </c>
      <c r="C57" s="175" t="s">
        <v>42</v>
      </c>
      <c r="D57" s="178" t="s">
        <v>207</v>
      </c>
      <c r="E57" s="147">
        <f t="shared" si="7"/>
        <v>5764.37</v>
      </c>
      <c r="F57" s="216">
        <v>1</v>
      </c>
      <c r="G57" s="229">
        <v>5765.37</v>
      </c>
      <c r="H57" s="169"/>
      <c r="I57" s="90"/>
      <c r="J57" s="90">
        <f t="shared" si="5"/>
        <v>2880</v>
      </c>
      <c r="K57" s="141">
        <v>1</v>
      </c>
      <c r="L57" s="95">
        <v>2880</v>
      </c>
      <c r="M57" s="95"/>
      <c r="N57" s="90"/>
      <c r="O57" s="140"/>
      <c r="P57" s="142">
        <f t="shared" si="0"/>
        <v>-1</v>
      </c>
      <c r="Q57" s="91">
        <f t="shared" si="1"/>
        <v>-2880</v>
      </c>
      <c r="R57" s="165">
        <f t="shared" si="2"/>
        <v>-0.50037905269786631</v>
      </c>
      <c r="S57" s="139"/>
      <c r="T57" s="63"/>
    </row>
    <row r="58" spans="1:20" s="60" customFormat="1" ht="31.5">
      <c r="A58" s="212">
        <v>1.5</v>
      </c>
      <c r="B58" s="241" t="s">
        <v>83</v>
      </c>
      <c r="C58" s="236" t="s">
        <v>41</v>
      </c>
      <c r="D58" s="237" t="s">
        <v>80</v>
      </c>
      <c r="E58" s="238">
        <f>G58/F58</f>
        <v>969.52542372881351</v>
      </c>
      <c r="F58" s="230">
        <f>SUM(F60:F62)</f>
        <v>1.77</v>
      </c>
      <c r="G58" s="148">
        <f>SUM(G60:G62)</f>
        <v>1716.06</v>
      </c>
      <c r="H58" s="230">
        <f t="shared" ref="H58:I58" si="8">SUM(H60:H62)</f>
        <v>1.77</v>
      </c>
      <c r="I58" s="148">
        <f t="shared" si="8"/>
        <v>1716.056</v>
      </c>
      <c r="J58" s="91">
        <f t="shared" si="5"/>
        <v>981.73628003713645</v>
      </c>
      <c r="K58" s="222">
        <f>SUM(K60:K62)</f>
        <v>1.6606632213608958</v>
      </c>
      <c r="L58" s="97">
        <f>SUM(L60:L62)</f>
        <v>1630.3333333333335</v>
      </c>
      <c r="M58" s="222">
        <f t="shared" ref="M58:N58" si="9">SUM(M60:M62)</f>
        <v>1.23</v>
      </c>
      <c r="N58" s="97">
        <f t="shared" si="9"/>
        <v>1297.0000000000002</v>
      </c>
      <c r="O58" s="232" t="s">
        <v>122</v>
      </c>
      <c r="P58" s="222">
        <f t="shared" si="0"/>
        <v>0.10933677863910418</v>
      </c>
      <c r="Q58" s="91">
        <f t="shared" si="1"/>
        <v>85.722666666666555</v>
      </c>
      <c r="R58" s="165">
        <f t="shared" si="2"/>
        <v>1.2594673651114538E-2</v>
      </c>
      <c r="S58" s="233"/>
      <c r="T58" s="234"/>
    </row>
    <row r="59" spans="1:20" s="60" customFormat="1" ht="15.75">
      <c r="A59" s="66"/>
      <c r="B59" s="227" t="s">
        <v>169</v>
      </c>
      <c r="C59" s="176"/>
      <c r="D59" s="178"/>
      <c r="E59" s="147"/>
      <c r="F59" s="219"/>
      <c r="G59" s="148"/>
      <c r="H59" s="221"/>
      <c r="I59" s="91"/>
      <c r="J59" s="90"/>
      <c r="K59" s="220"/>
      <c r="L59" s="95"/>
      <c r="M59" s="141"/>
      <c r="N59" s="95"/>
      <c r="O59" s="140"/>
      <c r="P59" s="220"/>
      <c r="Q59" s="90"/>
      <c r="R59" s="164"/>
      <c r="S59" s="139"/>
      <c r="T59" s="63"/>
    </row>
    <row r="60" spans="1:20" s="60" customFormat="1" ht="31.5">
      <c r="A60" s="231" t="s">
        <v>172</v>
      </c>
      <c r="B60" s="177" t="s">
        <v>170</v>
      </c>
      <c r="C60" s="176" t="s">
        <v>41</v>
      </c>
      <c r="D60" s="178" t="s">
        <v>80</v>
      </c>
      <c r="E60" s="147">
        <f t="shared" ref="E60:E62" si="10">G60/F60</f>
        <v>773.99999999999989</v>
      </c>
      <c r="F60" s="219">
        <v>0.54</v>
      </c>
      <c r="G60" s="229">
        <v>417.96</v>
      </c>
      <c r="H60" s="221">
        <v>0.54</v>
      </c>
      <c r="I60" s="90">
        <v>417.96</v>
      </c>
      <c r="J60" s="90">
        <f t="shared" ref="J60" si="11">L60/K60</f>
        <v>773.99999999999989</v>
      </c>
      <c r="K60" s="220">
        <v>0.43066322136089591</v>
      </c>
      <c r="L60" s="95">
        <v>333.33333333333337</v>
      </c>
      <c r="M60" s="141"/>
      <c r="N60" s="95"/>
      <c r="O60" s="140"/>
      <c r="P60" s="220">
        <f t="shared" si="0"/>
        <v>0.10933677863910413</v>
      </c>
      <c r="Q60" s="90">
        <f t="shared" si="1"/>
        <v>84.626666666666608</v>
      </c>
      <c r="R60" s="164">
        <f t="shared" si="2"/>
        <v>0</v>
      </c>
      <c r="S60" s="139"/>
      <c r="T60" s="63"/>
    </row>
    <row r="61" spans="1:20" s="60" customFormat="1" ht="15.75">
      <c r="A61" s="231"/>
      <c r="B61" s="227" t="s">
        <v>159</v>
      </c>
      <c r="C61" s="176"/>
      <c r="D61" s="178"/>
      <c r="E61" s="147"/>
      <c r="F61" s="219"/>
      <c r="G61" s="229"/>
      <c r="H61" s="221"/>
      <c r="I61" s="91"/>
      <c r="J61" s="90"/>
      <c r="K61" s="220"/>
      <c r="L61" s="95"/>
      <c r="M61" s="141"/>
      <c r="N61" s="95"/>
      <c r="O61" s="140"/>
      <c r="P61" s="220"/>
      <c r="Q61" s="90"/>
      <c r="R61" s="164"/>
      <c r="S61" s="139"/>
      <c r="T61" s="63"/>
    </row>
    <row r="62" spans="1:20" s="60" customFormat="1" ht="31.5">
      <c r="A62" s="231" t="s">
        <v>173</v>
      </c>
      <c r="B62" s="177" t="s">
        <v>171</v>
      </c>
      <c r="C62" s="176" t="s">
        <v>41</v>
      </c>
      <c r="D62" s="178" t="s">
        <v>80</v>
      </c>
      <c r="E62" s="147">
        <f t="shared" si="10"/>
        <v>1055.3658536585365</v>
      </c>
      <c r="F62" s="219">
        <v>1.23</v>
      </c>
      <c r="G62" s="229">
        <v>1298.0999999999999</v>
      </c>
      <c r="H62" s="219">
        <v>1.23</v>
      </c>
      <c r="I62" s="229">
        <v>1298.096</v>
      </c>
      <c r="J62" s="90">
        <f>L62/K62</f>
        <v>1054.4715447154474</v>
      </c>
      <c r="K62" s="220">
        <v>1.23</v>
      </c>
      <c r="L62" s="95">
        <v>1297.0000000000002</v>
      </c>
      <c r="M62" s="220">
        <v>1.23</v>
      </c>
      <c r="N62" s="95">
        <v>1297.0000000000002</v>
      </c>
      <c r="O62" s="140" t="s">
        <v>204</v>
      </c>
      <c r="P62" s="220">
        <f t="shared" si="0"/>
        <v>0</v>
      </c>
      <c r="Q62" s="90">
        <f t="shared" si="1"/>
        <v>1.0959999999997763</v>
      </c>
      <c r="R62" s="164">
        <f t="shared" si="2"/>
        <v>-8.4739234265430942E-4</v>
      </c>
      <c r="S62" s="139"/>
      <c r="T62" s="63"/>
    </row>
    <row r="63" spans="1:20" s="60" customFormat="1" ht="47.25">
      <c r="A63" s="212">
        <v>1.6</v>
      </c>
      <c r="B63" s="241" t="s">
        <v>84</v>
      </c>
      <c r="C63" s="242" t="s">
        <v>42</v>
      </c>
      <c r="D63" s="237" t="s">
        <v>85</v>
      </c>
      <c r="E63" s="238">
        <v>31.36</v>
      </c>
      <c r="F63" s="243">
        <v>2</v>
      </c>
      <c r="G63" s="148">
        <v>62.72</v>
      </c>
      <c r="H63" s="240"/>
      <c r="I63" s="91"/>
      <c r="J63" s="91"/>
      <c r="K63" s="97"/>
      <c r="L63" s="97"/>
      <c r="M63" s="97"/>
      <c r="N63" s="91"/>
      <c r="O63" s="232"/>
      <c r="P63" s="142">
        <f t="shared" si="0"/>
        <v>0</v>
      </c>
      <c r="Q63" s="91">
        <f t="shared" si="1"/>
        <v>0</v>
      </c>
      <c r="R63" s="165">
        <f t="shared" si="2"/>
        <v>-1</v>
      </c>
      <c r="S63" s="209"/>
      <c r="T63" s="234"/>
    </row>
    <row r="64" spans="1:20" s="60" customFormat="1" ht="47.25">
      <c r="A64" s="212">
        <v>1.7</v>
      </c>
      <c r="B64" s="244" t="s">
        <v>86</v>
      </c>
      <c r="C64" s="242" t="s">
        <v>42</v>
      </c>
      <c r="D64" s="237" t="s">
        <v>80</v>
      </c>
      <c r="E64" s="238">
        <v>400</v>
      </c>
      <c r="F64" s="243">
        <v>1</v>
      </c>
      <c r="G64" s="148">
        <v>400</v>
      </c>
      <c r="H64" s="240"/>
      <c r="I64" s="91"/>
      <c r="J64" s="91">
        <f>L64/K64</f>
        <v>333.33333333333337</v>
      </c>
      <c r="K64" s="142">
        <v>1</v>
      </c>
      <c r="L64" s="97">
        <v>333.33333333333337</v>
      </c>
      <c r="M64" s="142"/>
      <c r="N64" s="97"/>
      <c r="O64" s="211"/>
      <c r="P64" s="142">
        <f t="shared" si="0"/>
        <v>-1</v>
      </c>
      <c r="Q64" s="91">
        <f t="shared" si="1"/>
        <v>-333.33333333333337</v>
      </c>
      <c r="R64" s="165">
        <f t="shared" si="2"/>
        <v>-0.16666666666666657</v>
      </c>
      <c r="S64" s="233"/>
      <c r="T64" s="234"/>
    </row>
    <row r="65" spans="1:20" s="60" customFormat="1" ht="110.25">
      <c r="A65" s="212">
        <v>1.8</v>
      </c>
      <c r="B65" s="244" t="s">
        <v>87</v>
      </c>
      <c r="C65" s="242" t="s">
        <v>42</v>
      </c>
      <c r="D65" s="237" t="s">
        <v>88</v>
      </c>
      <c r="E65" s="238">
        <v>3292.6849999999999</v>
      </c>
      <c r="F65" s="243">
        <v>4</v>
      </c>
      <c r="G65" s="148">
        <v>13170.74</v>
      </c>
      <c r="H65" s="240"/>
      <c r="I65" s="91"/>
      <c r="J65" s="91">
        <f t="shared" ref="J65" si="12">L65/K65</f>
        <v>3166.4583333333335</v>
      </c>
      <c r="K65" s="142">
        <v>2</v>
      </c>
      <c r="L65" s="97">
        <v>6332.916666666667</v>
      </c>
      <c r="M65" s="142"/>
      <c r="N65" s="91"/>
      <c r="O65" s="211"/>
      <c r="P65" s="142">
        <f t="shared" si="0"/>
        <v>-2</v>
      </c>
      <c r="Q65" s="91">
        <f t="shared" si="1"/>
        <v>-6332.916666666667</v>
      </c>
      <c r="R65" s="165">
        <f t="shared" si="2"/>
        <v>-3.8335482035684092E-2</v>
      </c>
      <c r="S65" s="233"/>
      <c r="T65" s="234"/>
    </row>
    <row r="66" spans="1:20" s="60" customFormat="1" ht="47.25">
      <c r="A66" s="245">
        <v>1.9</v>
      </c>
      <c r="B66" s="244" t="s">
        <v>89</v>
      </c>
      <c r="C66" s="236" t="s">
        <v>42</v>
      </c>
      <c r="D66" s="237" t="s">
        <v>80</v>
      </c>
      <c r="E66" s="238">
        <v>650.33000000000004</v>
      </c>
      <c r="F66" s="243">
        <v>1</v>
      </c>
      <c r="G66" s="148">
        <v>650.33000000000004</v>
      </c>
      <c r="H66" s="240"/>
      <c r="I66" s="91"/>
      <c r="J66" s="91"/>
      <c r="K66" s="142"/>
      <c r="L66" s="97">
        <v>325.16666666666669</v>
      </c>
      <c r="M66" s="142"/>
      <c r="N66" s="91"/>
      <c r="O66" s="211"/>
      <c r="P66" s="142">
        <f t="shared" si="0"/>
        <v>0</v>
      </c>
      <c r="Q66" s="91">
        <f t="shared" si="1"/>
        <v>-325.16666666666669</v>
      </c>
      <c r="R66" s="165">
        <f t="shared" si="2"/>
        <v>-1</v>
      </c>
      <c r="S66" s="233"/>
      <c r="T66" s="234"/>
    </row>
    <row r="67" spans="1:20" s="60" customFormat="1" ht="78.75">
      <c r="A67" s="214">
        <v>1.1000000000000001</v>
      </c>
      <c r="B67" s="244" t="s">
        <v>90</v>
      </c>
      <c r="C67" s="236" t="s">
        <v>42</v>
      </c>
      <c r="D67" s="237" t="s">
        <v>85</v>
      </c>
      <c r="E67" s="238">
        <v>455.22</v>
      </c>
      <c r="F67" s="243">
        <v>1</v>
      </c>
      <c r="G67" s="148">
        <v>455.22</v>
      </c>
      <c r="H67" s="240"/>
      <c r="I67" s="91"/>
      <c r="J67" s="91"/>
      <c r="K67" s="142"/>
      <c r="L67" s="97">
        <v>227.61</v>
      </c>
      <c r="M67" s="142"/>
      <c r="N67" s="91"/>
      <c r="O67" s="211"/>
      <c r="P67" s="142">
        <f t="shared" ref="P67" si="13">H67-K67</f>
        <v>0</v>
      </c>
      <c r="Q67" s="91">
        <f t="shared" ref="Q67" si="14">I67-L67</f>
        <v>-227.61</v>
      </c>
      <c r="R67" s="165">
        <f t="shared" ref="R67" si="15">(J67-E67)/E67</f>
        <v>-1</v>
      </c>
      <c r="S67" s="233"/>
      <c r="T67" s="234"/>
    </row>
    <row r="68" spans="1:20" s="136" customFormat="1" ht="18.75">
      <c r="A68" s="273" t="s">
        <v>26</v>
      </c>
      <c r="B68" s="273"/>
      <c r="C68" s="273"/>
      <c r="D68" s="273"/>
      <c r="E68" s="273"/>
      <c r="F68" s="133"/>
      <c r="G68" s="126">
        <f>G67+G66+G65+G64+G63+G58+G46+G45+G44+G8</f>
        <v>73967.339000000007</v>
      </c>
      <c r="H68" s="126"/>
      <c r="I68" s="126">
        <f t="shared" ref="I68:Q68" si="16">I67+I66+I65+I64+I63+I58+I46+I45+I44+I8</f>
        <v>34625.144999999997</v>
      </c>
      <c r="J68" s="126"/>
      <c r="K68" s="126"/>
      <c r="L68" s="126">
        <f t="shared" si="16"/>
        <v>36644.306595000002</v>
      </c>
      <c r="M68" s="126"/>
      <c r="N68" s="126">
        <f t="shared" si="16"/>
        <v>13456.064666666669</v>
      </c>
      <c r="O68" s="126"/>
      <c r="P68" s="126"/>
      <c r="Q68" s="126">
        <f t="shared" si="16"/>
        <v>-2019.1615950000014</v>
      </c>
      <c r="R68" s="134"/>
      <c r="S68" s="135"/>
      <c r="T68" s="135"/>
    </row>
    <row r="69" spans="1:20" s="60" customFormat="1" ht="18.75">
      <c r="A69" s="283" t="s">
        <v>28</v>
      </c>
      <c r="B69" s="284"/>
      <c r="C69" s="284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5"/>
    </row>
    <row r="70" spans="1:20" s="60" customFormat="1" ht="15.75">
      <c r="A70" s="145" t="s">
        <v>64</v>
      </c>
      <c r="B70" s="146"/>
      <c r="C70" s="153"/>
      <c r="D70" s="153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109"/>
      <c r="Q70" s="111"/>
      <c r="R70" s="62"/>
      <c r="S70" s="63"/>
      <c r="T70" s="63"/>
    </row>
    <row r="71" spans="1:20" s="60" customFormat="1" ht="47.25">
      <c r="A71" s="154">
        <v>2.1</v>
      </c>
      <c r="B71" s="155" t="s">
        <v>65</v>
      </c>
      <c r="C71" s="156"/>
      <c r="D71" s="157"/>
      <c r="E71" s="149"/>
      <c r="F71" s="158"/>
      <c r="G71" s="159"/>
      <c r="H71" s="62"/>
      <c r="I71" s="62"/>
      <c r="J71" s="62"/>
      <c r="K71" s="62"/>
      <c r="L71" s="62"/>
      <c r="M71" s="62"/>
      <c r="N71" s="62"/>
      <c r="O71" s="151"/>
      <c r="P71" s="97"/>
      <c r="Q71" s="91"/>
      <c r="R71" s="165"/>
      <c r="S71" s="152"/>
      <c r="T71" s="63"/>
    </row>
    <row r="72" spans="1:20" s="60" customFormat="1" ht="47.25">
      <c r="A72" s="154" t="s">
        <v>66</v>
      </c>
      <c r="B72" s="182" t="s">
        <v>91</v>
      </c>
      <c r="C72" s="64" t="s">
        <v>42</v>
      </c>
      <c r="D72" s="178" t="s">
        <v>85</v>
      </c>
      <c r="E72" s="179">
        <v>1.3</v>
      </c>
      <c r="F72" s="180">
        <v>7879</v>
      </c>
      <c r="G72" s="181">
        <v>10242.700000000001</v>
      </c>
      <c r="H72" s="105">
        <v>3546</v>
      </c>
      <c r="I72" s="106">
        <v>4609.8</v>
      </c>
      <c r="J72" s="90">
        <f>L72/K72</f>
        <v>1.3</v>
      </c>
      <c r="K72" s="141">
        <v>4300</v>
      </c>
      <c r="L72" s="90">
        <v>5590</v>
      </c>
      <c r="M72" s="170">
        <v>2091</v>
      </c>
      <c r="N72" s="90">
        <v>2718.3</v>
      </c>
      <c r="O72" s="140" t="s">
        <v>117</v>
      </c>
      <c r="P72" s="142">
        <f t="shared" ref="P72:Q77" si="17">H72-K72</f>
        <v>-754</v>
      </c>
      <c r="Q72" s="91">
        <f t="shared" si="17"/>
        <v>-980.19999999999982</v>
      </c>
      <c r="R72" s="165">
        <f t="shared" ref="R72:R77" si="18">(J72-E72)/E72</f>
        <v>0</v>
      </c>
      <c r="S72" s="139"/>
      <c r="T72" s="63"/>
    </row>
    <row r="73" spans="1:20" s="60" customFormat="1" ht="47.25">
      <c r="A73" s="154" t="s">
        <v>67</v>
      </c>
      <c r="B73" s="182" t="s">
        <v>92</v>
      </c>
      <c r="C73" s="64" t="s">
        <v>42</v>
      </c>
      <c r="D73" s="178" t="s">
        <v>85</v>
      </c>
      <c r="E73" s="179">
        <v>2.835</v>
      </c>
      <c r="F73" s="180">
        <v>711</v>
      </c>
      <c r="G73" s="181">
        <v>2015.6849999999999</v>
      </c>
      <c r="H73" s="105">
        <v>317</v>
      </c>
      <c r="I73" s="106">
        <v>898.69499999999994</v>
      </c>
      <c r="J73" s="90">
        <f>L73/K73</f>
        <v>2.835</v>
      </c>
      <c r="K73" s="141">
        <v>350</v>
      </c>
      <c r="L73" s="90">
        <v>992.25</v>
      </c>
      <c r="M73" s="170">
        <v>10</v>
      </c>
      <c r="N73" s="90">
        <v>28.35</v>
      </c>
      <c r="O73" s="140" t="s">
        <v>117</v>
      </c>
      <c r="P73" s="142">
        <f t="shared" si="17"/>
        <v>-33</v>
      </c>
      <c r="Q73" s="91">
        <f t="shared" si="17"/>
        <v>-93.555000000000064</v>
      </c>
      <c r="R73" s="165">
        <f t="shared" si="18"/>
        <v>0</v>
      </c>
      <c r="S73" s="139"/>
      <c r="T73" s="63"/>
    </row>
    <row r="74" spans="1:20" s="60" customFormat="1" ht="31.5">
      <c r="A74" s="154" t="s">
        <v>68</v>
      </c>
      <c r="B74" s="182" t="s">
        <v>93</v>
      </c>
      <c r="C74" s="64" t="s">
        <v>42</v>
      </c>
      <c r="D74" s="178" t="s">
        <v>85</v>
      </c>
      <c r="E74" s="179">
        <v>13.131</v>
      </c>
      <c r="F74" s="180">
        <v>25</v>
      </c>
      <c r="G74" s="181">
        <v>328.27499999999998</v>
      </c>
      <c r="H74" s="105">
        <v>11</v>
      </c>
      <c r="I74" s="106">
        <v>144.441</v>
      </c>
      <c r="J74" s="90"/>
      <c r="K74" s="141"/>
      <c r="L74" s="90"/>
      <c r="M74" s="170"/>
      <c r="N74" s="90"/>
      <c r="O74" s="140"/>
      <c r="P74" s="142">
        <f t="shared" si="17"/>
        <v>11</v>
      </c>
      <c r="Q74" s="91">
        <f t="shared" si="17"/>
        <v>144.441</v>
      </c>
      <c r="R74" s="165">
        <f t="shared" si="18"/>
        <v>-1</v>
      </c>
      <c r="S74" s="139"/>
      <c r="T74" s="63"/>
    </row>
    <row r="75" spans="1:20" s="60" customFormat="1" ht="31.5">
      <c r="A75" s="154" t="s">
        <v>69</v>
      </c>
      <c r="B75" s="182" t="s">
        <v>94</v>
      </c>
      <c r="C75" s="64" t="s">
        <v>42</v>
      </c>
      <c r="D75" s="178" t="s">
        <v>85</v>
      </c>
      <c r="E75" s="179">
        <v>21.85</v>
      </c>
      <c r="F75" s="180">
        <v>30</v>
      </c>
      <c r="G75" s="181">
        <v>655.5</v>
      </c>
      <c r="H75" s="105">
        <v>14</v>
      </c>
      <c r="I75" s="106">
        <v>305.90000000000003</v>
      </c>
      <c r="J75" s="90"/>
      <c r="K75" s="141"/>
      <c r="L75" s="90"/>
      <c r="M75" s="170"/>
      <c r="N75" s="90"/>
      <c r="O75" s="140"/>
      <c r="P75" s="142">
        <f t="shared" si="17"/>
        <v>14</v>
      </c>
      <c r="Q75" s="91">
        <f t="shared" si="17"/>
        <v>305.90000000000003</v>
      </c>
      <c r="R75" s="165">
        <f t="shared" si="18"/>
        <v>-1</v>
      </c>
      <c r="S75" s="139"/>
      <c r="T75" s="63"/>
    </row>
    <row r="76" spans="1:20" s="60" customFormat="1" ht="31.5">
      <c r="A76" s="154" t="s">
        <v>70</v>
      </c>
      <c r="B76" s="182" t="s">
        <v>71</v>
      </c>
      <c r="C76" s="64" t="s">
        <v>42</v>
      </c>
      <c r="D76" s="178" t="s">
        <v>85</v>
      </c>
      <c r="E76" s="179">
        <v>3.1779999999999999</v>
      </c>
      <c r="F76" s="180">
        <v>56</v>
      </c>
      <c r="G76" s="181">
        <v>177.96799999999999</v>
      </c>
      <c r="H76" s="105">
        <v>25</v>
      </c>
      <c r="I76" s="106">
        <v>79.449999999999989</v>
      </c>
      <c r="J76" s="90"/>
      <c r="K76" s="141"/>
      <c r="L76" s="90"/>
      <c r="M76" s="170"/>
      <c r="N76" s="90"/>
      <c r="O76" s="140"/>
      <c r="P76" s="142">
        <f t="shared" si="17"/>
        <v>25</v>
      </c>
      <c r="Q76" s="91">
        <f t="shared" si="17"/>
        <v>79.449999999999989</v>
      </c>
      <c r="R76" s="165">
        <f t="shared" si="18"/>
        <v>-1</v>
      </c>
      <c r="S76" s="139"/>
      <c r="T76" s="63"/>
    </row>
    <row r="77" spans="1:20" s="60" customFormat="1" ht="15.75">
      <c r="A77" s="154" t="s">
        <v>72</v>
      </c>
      <c r="B77" s="182" t="s">
        <v>95</v>
      </c>
      <c r="C77" s="64" t="s">
        <v>42</v>
      </c>
      <c r="D77" s="178" t="s">
        <v>85</v>
      </c>
      <c r="E77" s="179">
        <v>0.44289899999999999</v>
      </c>
      <c r="F77" s="180">
        <v>168</v>
      </c>
      <c r="G77" s="181">
        <v>74.407032000000001</v>
      </c>
      <c r="H77" s="105">
        <v>75</v>
      </c>
      <c r="I77" s="106">
        <v>33.217424999999999</v>
      </c>
      <c r="J77" s="90"/>
      <c r="K77" s="141"/>
      <c r="L77" s="90"/>
      <c r="M77" s="170"/>
      <c r="N77" s="90"/>
      <c r="O77" s="140"/>
      <c r="P77" s="142">
        <f t="shared" si="17"/>
        <v>75</v>
      </c>
      <c r="Q77" s="91">
        <f t="shared" si="17"/>
        <v>33.217424999999999</v>
      </c>
      <c r="R77" s="165">
        <f t="shared" si="18"/>
        <v>-1</v>
      </c>
      <c r="S77" s="139"/>
      <c r="T77" s="63"/>
    </row>
    <row r="78" spans="1:20" s="60" customFormat="1" ht="15.75">
      <c r="A78" s="276" t="s">
        <v>60</v>
      </c>
      <c r="B78" s="277"/>
      <c r="C78" s="93"/>
      <c r="D78" s="93"/>
      <c r="E78" s="107"/>
      <c r="F78" s="107"/>
      <c r="G78" s="108">
        <f>SUM(G72:G77)</f>
        <v>13494.535032</v>
      </c>
      <c r="H78" s="108"/>
      <c r="I78" s="108">
        <f>SUM(I72:I77)</f>
        <v>6071.503424999999</v>
      </c>
      <c r="J78" s="90"/>
      <c r="K78" s="108"/>
      <c r="L78" s="108">
        <f t="shared" ref="L78:Q78" si="19">SUM(L72:L77)</f>
        <v>6582.25</v>
      </c>
      <c r="M78" s="108"/>
      <c r="N78" s="108">
        <f t="shared" si="19"/>
        <v>2746.65</v>
      </c>
      <c r="O78" s="108"/>
      <c r="P78" s="108"/>
      <c r="Q78" s="108">
        <f t="shared" si="19"/>
        <v>-510.74657499999972</v>
      </c>
      <c r="R78" s="165"/>
      <c r="S78" s="108"/>
      <c r="T78" s="63"/>
    </row>
    <row r="79" spans="1:20" s="60" customFormat="1" ht="15.75">
      <c r="A79" s="287" t="s">
        <v>61</v>
      </c>
      <c r="B79" s="288"/>
      <c r="C79" s="288"/>
      <c r="D79" s="288"/>
      <c r="E79" s="289"/>
      <c r="F79" s="107"/>
      <c r="G79" s="93"/>
      <c r="H79" s="93"/>
      <c r="I79" s="93"/>
      <c r="J79" s="90"/>
      <c r="K79" s="107"/>
      <c r="L79" s="107"/>
      <c r="M79" s="107"/>
      <c r="N79" s="107"/>
      <c r="O79" s="93"/>
      <c r="P79" s="110"/>
      <c r="Q79" s="113"/>
      <c r="R79" s="165"/>
      <c r="S79" s="63"/>
      <c r="T79" s="63"/>
    </row>
    <row r="80" spans="1:20" s="60" customFormat="1" ht="47.25">
      <c r="A80" s="66">
        <v>2.2000000000000002</v>
      </c>
      <c r="B80" s="183" t="s">
        <v>43</v>
      </c>
      <c r="C80" s="64" t="s">
        <v>42</v>
      </c>
      <c r="D80" s="61" t="s">
        <v>80</v>
      </c>
      <c r="E80" s="161">
        <v>0.59645209999999993</v>
      </c>
      <c r="F80" s="162">
        <v>1455</v>
      </c>
      <c r="G80" s="160">
        <v>867.83780549999994</v>
      </c>
      <c r="H80" s="141">
        <v>655</v>
      </c>
      <c r="I80" s="91">
        <v>390.67412549999995</v>
      </c>
      <c r="J80" s="90">
        <f>L80/K80</f>
        <v>0.50205360376398767</v>
      </c>
      <c r="K80" s="141">
        <v>983</v>
      </c>
      <c r="L80" s="90">
        <v>493.51869249999993</v>
      </c>
      <c r="M80" s="96">
        <v>604</v>
      </c>
      <c r="N80" s="90">
        <v>297.63373999999999</v>
      </c>
      <c r="O80" s="140" t="s">
        <v>117</v>
      </c>
      <c r="P80" s="142">
        <f>H80-K80</f>
        <v>-328</v>
      </c>
      <c r="Q80" s="90">
        <f>I80-L80</f>
        <v>-102.84456699999998</v>
      </c>
      <c r="R80" s="165">
        <f t="shared" ref="R80:R81" si="20">(J80-E80)/E80</f>
        <v>-0.1582666843423173</v>
      </c>
      <c r="S80" s="139"/>
      <c r="T80" s="63"/>
    </row>
    <row r="81" spans="1:20" s="60" customFormat="1" ht="47.25">
      <c r="A81" s="66">
        <v>2.2999999999999998</v>
      </c>
      <c r="B81" s="183" t="s">
        <v>47</v>
      </c>
      <c r="C81" s="64" t="s">
        <v>42</v>
      </c>
      <c r="D81" s="61" t="s">
        <v>80</v>
      </c>
      <c r="E81" s="161">
        <v>0.63470840000000006</v>
      </c>
      <c r="F81" s="150">
        <v>660</v>
      </c>
      <c r="G81" s="160">
        <v>418.90754400000003</v>
      </c>
      <c r="H81" s="141">
        <v>297</v>
      </c>
      <c r="I81" s="91">
        <v>188.50839480000002</v>
      </c>
      <c r="J81" s="90">
        <f>L81/K81</f>
        <v>0.55180242841409688</v>
      </c>
      <c r="K81" s="141">
        <v>454</v>
      </c>
      <c r="L81" s="90">
        <v>250.5183025</v>
      </c>
      <c r="M81" s="96">
        <v>176</v>
      </c>
      <c r="N81" s="90">
        <v>87.164079999999998</v>
      </c>
      <c r="O81" s="140" t="s">
        <v>117</v>
      </c>
      <c r="P81" s="142">
        <f>H81-K81</f>
        <v>-157</v>
      </c>
      <c r="Q81" s="90">
        <f>I81-L81</f>
        <v>-62.009907699999985</v>
      </c>
      <c r="R81" s="165">
        <f t="shared" si="20"/>
        <v>-0.13062056778499098</v>
      </c>
      <c r="S81" s="139"/>
      <c r="T81" s="63"/>
    </row>
    <row r="82" spans="1:20" s="60" customFormat="1" ht="15.75">
      <c r="A82" s="276" t="s">
        <v>60</v>
      </c>
      <c r="B82" s="277"/>
      <c r="C82" s="93"/>
      <c r="D82" s="93"/>
      <c r="E82" s="93"/>
      <c r="F82" s="93"/>
      <c r="G82" s="108">
        <f>SUM(G80:G81)</f>
        <v>1286.7453495</v>
      </c>
      <c r="H82" s="93"/>
      <c r="I82" s="172">
        <f>SUM(I80:I81)</f>
        <v>579.18252029999996</v>
      </c>
      <c r="J82" s="173"/>
      <c r="K82" s="173"/>
      <c r="L82" s="108">
        <f>SUM(L80:L81)</f>
        <v>744.03699499999993</v>
      </c>
      <c r="M82" s="174"/>
      <c r="N82" s="108">
        <f>SUM(N80:N81)</f>
        <v>384.79782</v>
      </c>
      <c r="O82" s="93"/>
      <c r="P82" s="171"/>
      <c r="Q82" s="171">
        <f>SUM(Q80:Q81)</f>
        <v>-164.85447469999997</v>
      </c>
      <c r="R82" s="128"/>
      <c r="S82" s="63"/>
      <c r="T82" s="63"/>
    </row>
    <row r="83" spans="1:20" s="60" customFormat="1" ht="15.75">
      <c r="A83" s="269" t="s">
        <v>27</v>
      </c>
      <c r="B83" s="269"/>
      <c r="C83" s="269"/>
      <c r="D83" s="269"/>
      <c r="E83" s="269"/>
      <c r="F83" s="122"/>
      <c r="G83" s="119">
        <f>G82+G78</f>
        <v>14781.280381500001</v>
      </c>
      <c r="H83" s="119"/>
      <c r="I83" s="119">
        <f t="shared" ref="I83" si="21">I82+I78</f>
        <v>6650.6859452999988</v>
      </c>
      <c r="J83" s="120"/>
      <c r="K83" s="120"/>
      <c r="L83" s="121">
        <f>L82+L78</f>
        <v>7326.2869950000004</v>
      </c>
      <c r="M83" s="120"/>
      <c r="N83" s="121">
        <f>N82+N78</f>
        <v>3131.4478200000003</v>
      </c>
      <c r="O83" s="118"/>
      <c r="P83" s="123"/>
      <c r="Q83" s="121">
        <f>I83-L83</f>
        <v>-675.60104970000157</v>
      </c>
      <c r="R83" s="123"/>
      <c r="S83" s="124"/>
      <c r="T83" s="124"/>
    </row>
    <row r="84" spans="1:20" s="60" customFormat="1" ht="15.75">
      <c r="A84" s="270" t="s">
        <v>29</v>
      </c>
      <c r="B84" s="271"/>
      <c r="C84" s="271"/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P84" s="271"/>
      <c r="Q84" s="271"/>
      <c r="R84" s="271"/>
      <c r="S84" s="271"/>
      <c r="T84" s="272"/>
    </row>
    <row r="85" spans="1:20" s="60" customFormat="1" ht="47.25">
      <c r="A85" s="67">
        <v>3.1</v>
      </c>
      <c r="B85" s="183" t="s">
        <v>96</v>
      </c>
      <c r="C85" s="184" t="s">
        <v>42</v>
      </c>
      <c r="D85" s="61" t="s">
        <v>80</v>
      </c>
      <c r="E85" s="185">
        <v>299.37</v>
      </c>
      <c r="F85" s="186">
        <v>1</v>
      </c>
      <c r="G85" s="187">
        <v>299.37</v>
      </c>
      <c r="H85" s="92">
        <v>1</v>
      </c>
      <c r="I85" s="187">
        <v>299.37</v>
      </c>
      <c r="J85" s="90"/>
      <c r="K85" s="92"/>
      <c r="L85" s="90"/>
      <c r="M85" s="94"/>
      <c r="N85" s="90"/>
      <c r="O85" s="132"/>
      <c r="P85" s="142">
        <f>H85-K85</f>
        <v>1</v>
      </c>
      <c r="Q85" s="99">
        <f>I85-L85</f>
        <v>299.37</v>
      </c>
      <c r="R85" s="166">
        <f>(J85-E85)/E85</f>
        <v>-1</v>
      </c>
      <c r="S85" s="206"/>
      <c r="T85" s="68"/>
    </row>
    <row r="86" spans="1:20" s="60" customFormat="1" ht="47.25">
      <c r="A86" s="67">
        <v>3.2</v>
      </c>
      <c r="B86" s="183" t="s">
        <v>97</v>
      </c>
      <c r="C86" s="184" t="s">
        <v>42</v>
      </c>
      <c r="D86" s="61" t="s">
        <v>80</v>
      </c>
      <c r="E86" s="185">
        <v>288.25</v>
      </c>
      <c r="F86" s="186">
        <v>1</v>
      </c>
      <c r="G86" s="188">
        <v>288.25</v>
      </c>
      <c r="H86" s="92">
        <v>1</v>
      </c>
      <c r="I86" s="188">
        <v>288.25</v>
      </c>
      <c r="J86" s="90"/>
      <c r="K86" s="92"/>
      <c r="L86" s="90"/>
      <c r="M86" s="94"/>
      <c r="N86" s="90"/>
      <c r="O86" s="143"/>
      <c r="P86" s="142">
        <f>H86-K86</f>
        <v>1</v>
      </c>
      <c r="Q86" s="99">
        <f>I86-L86</f>
        <v>288.25</v>
      </c>
      <c r="R86" s="166">
        <f>(J86-E86)/E86</f>
        <v>-1</v>
      </c>
      <c r="S86" s="207"/>
      <c r="T86" s="68"/>
    </row>
    <row r="87" spans="1:20" s="60" customFormat="1" ht="15.75">
      <c r="A87" s="280" t="s">
        <v>30</v>
      </c>
      <c r="B87" s="280"/>
      <c r="C87" s="280"/>
      <c r="D87" s="280"/>
      <c r="E87" s="280"/>
      <c r="F87" s="122"/>
      <c r="G87" s="119">
        <f>G85+G86</f>
        <v>587.62</v>
      </c>
      <c r="H87" s="119"/>
      <c r="I87" s="119">
        <f t="shared" ref="I87" si="22">I85+I86</f>
        <v>587.62</v>
      </c>
      <c r="J87" s="119"/>
      <c r="K87" s="119"/>
      <c r="L87" s="119">
        <f t="shared" ref="L87" si="23">L85+L86</f>
        <v>0</v>
      </c>
      <c r="M87" s="119"/>
      <c r="N87" s="119">
        <f t="shared" ref="N87" si="24">N85+N86</f>
        <v>0</v>
      </c>
      <c r="O87" s="119"/>
      <c r="P87" s="119"/>
      <c r="Q87" s="119">
        <f t="shared" ref="Q87" si="25">Q85+Q86</f>
        <v>587.62</v>
      </c>
      <c r="R87" s="119"/>
      <c r="S87" s="124"/>
      <c r="T87" s="124"/>
    </row>
    <row r="88" spans="1:20" s="60" customFormat="1" ht="15.75">
      <c r="A88" s="270" t="s">
        <v>31</v>
      </c>
      <c r="B88" s="271"/>
      <c r="C88" s="271"/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P88" s="271"/>
      <c r="Q88" s="271"/>
      <c r="R88" s="271"/>
      <c r="S88" s="271"/>
      <c r="T88" s="272"/>
    </row>
    <row r="89" spans="1:20" s="60" customFormat="1" ht="15.75">
      <c r="A89" s="276" t="s">
        <v>44</v>
      </c>
      <c r="B89" s="277"/>
      <c r="C89" s="115"/>
      <c r="D89" s="116"/>
      <c r="E89" s="100"/>
      <c r="F89" s="101"/>
      <c r="G89" s="103"/>
      <c r="H89" s="103"/>
      <c r="I89" s="103"/>
      <c r="J89" s="103"/>
      <c r="K89" s="103"/>
      <c r="L89" s="103"/>
      <c r="M89" s="103"/>
      <c r="N89" s="103"/>
      <c r="O89" s="103"/>
      <c r="P89" s="99"/>
      <c r="Q89" s="99"/>
      <c r="R89" s="112"/>
      <c r="S89" s="204"/>
      <c r="T89" s="112"/>
    </row>
    <row r="90" spans="1:20" s="60" customFormat="1" ht="65.25" customHeight="1">
      <c r="A90" s="67" t="s">
        <v>98</v>
      </c>
      <c r="B90" s="189" t="s">
        <v>44</v>
      </c>
      <c r="C90" s="190" t="s">
        <v>42</v>
      </c>
      <c r="D90" s="61" t="s">
        <v>80</v>
      </c>
      <c r="E90" s="191">
        <v>25</v>
      </c>
      <c r="F90" s="192">
        <v>31</v>
      </c>
      <c r="G90" s="193">
        <v>775</v>
      </c>
      <c r="H90" s="194">
        <v>31</v>
      </c>
      <c r="I90" s="193">
        <v>775</v>
      </c>
      <c r="J90" s="90">
        <f>L90/K90</f>
        <v>24.999838386450318</v>
      </c>
      <c r="K90" s="170">
        <v>30.938000000000002</v>
      </c>
      <c r="L90" s="90">
        <v>773.44499999999994</v>
      </c>
      <c r="M90" s="170">
        <v>31</v>
      </c>
      <c r="N90" s="90">
        <v>773.44499999999994</v>
      </c>
      <c r="O90" s="132" t="s">
        <v>123</v>
      </c>
      <c r="P90" s="98">
        <f t="shared" ref="P90:Q93" si="26">H90-K90</f>
        <v>6.1999999999997613E-2</v>
      </c>
      <c r="Q90" s="99">
        <f t="shared" si="26"/>
        <v>1.5550000000000637</v>
      </c>
      <c r="R90" s="166">
        <f>(J90-E90)/E90</f>
        <v>-6.4645419872988439E-6</v>
      </c>
      <c r="S90" s="206"/>
      <c r="T90" s="63"/>
    </row>
    <row r="91" spans="1:20" s="60" customFormat="1" ht="31.5">
      <c r="A91" s="72" t="s">
        <v>99</v>
      </c>
      <c r="B91" s="189" t="s">
        <v>100</v>
      </c>
      <c r="C91" s="190" t="s">
        <v>42</v>
      </c>
      <c r="D91" s="61" t="s">
        <v>80</v>
      </c>
      <c r="E91" s="191">
        <v>26.6</v>
      </c>
      <c r="F91" s="192">
        <v>10</v>
      </c>
      <c r="G91" s="193">
        <v>266</v>
      </c>
      <c r="H91" s="194">
        <v>10</v>
      </c>
      <c r="I91" s="193">
        <v>266</v>
      </c>
      <c r="J91" s="90"/>
      <c r="K91" s="170"/>
      <c r="L91" s="90"/>
      <c r="M91" s="131"/>
      <c r="N91" s="90"/>
      <c r="O91" s="132"/>
      <c r="P91" s="98">
        <f t="shared" si="26"/>
        <v>10</v>
      </c>
      <c r="Q91" s="99">
        <f t="shared" si="26"/>
        <v>266</v>
      </c>
      <c r="R91" s="166">
        <f>(J91-E91)/E91</f>
        <v>-1</v>
      </c>
      <c r="S91" s="206"/>
      <c r="T91" s="63"/>
    </row>
    <row r="92" spans="1:20" s="60" customFormat="1" ht="31.5">
      <c r="A92" s="72" t="s">
        <v>101</v>
      </c>
      <c r="B92" s="189" t="s">
        <v>102</v>
      </c>
      <c r="C92" s="190" t="s">
        <v>42</v>
      </c>
      <c r="D92" s="61" t="s">
        <v>80</v>
      </c>
      <c r="E92" s="191">
        <v>28</v>
      </c>
      <c r="F92" s="192">
        <v>8</v>
      </c>
      <c r="G92" s="193">
        <v>224</v>
      </c>
      <c r="H92" s="194">
        <v>8</v>
      </c>
      <c r="I92" s="193">
        <v>224</v>
      </c>
      <c r="J92" s="90">
        <f t="shared" ref="J92:J93" si="27">L92/K92</f>
        <v>28</v>
      </c>
      <c r="K92" s="170">
        <v>7.9428571428571431</v>
      </c>
      <c r="L92" s="90">
        <v>222.4</v>
      </c>
      <c r="M92" s="131">
        <v>8</v>
      </c>
      <c r="N92" s="90">
        <v>222.4</v>
      </c>
      <c r="O92" s="143" t="s">
        <v>118</v>
      </c>
      <c r="P92" s="98">
        <f t="shared" si="26"/>
        <v>5.714285714285694E-2</v>
      </c>
      <c r="Q92" s="99">
        <f t="shared" si="26"/>
        <v>1.5999999999999943</v>
      </c>
      <c r="R92" s="166">
        <f>(J92-E92)/E92</f>
        <v>0</v>
      </c>
      <c r="S92" s="206"/>
      <c r="T92" s="63"/>
    </row>
    <row r="93" spans="1:20" s="60" customFormat="1" ht="31.5">
      <c r="A93" s="67" t="s">
        <v>103</v>
      </c>
      <c r="B93" s="189" t="s">
        <v>104</v>
      </c>
      <c r="C93" s="184" t="s">
        <v>42</v>
      </c>
      <c r="D93" s="61" t="s">
        <v>80</v>
      </c>
      <c r="E93" s="191">
        <v>35</v>
      </c>
      <c r="F93" s="192">
        <v>2</v>
      </c>
      <c r="G93" s="193">
        <v>70</v>
      </c>
      <c r="H93" s="194">
        <v>2</v>
      </c>
      <c r="I93" s="193">
        <v>70</v>
      </c>
      <c r="J93" s="90">
        <f t="shared" si="27"/>
        <v>34.799999999999997</v>
      </c>
      <c r="K93" s="131">
        <v>2</v>
      </c>
      <c r="L93" s="90">
        <v>69.599999999999994</v>
      </c>
      <c r="M93" s="131">
        <v>2</v>
      </c>
      <c r="N93" s="90">
        <v>69.599999999999994</v>
      </c>
      <c r="O93" s="143" t="s">
        <v>118</v>
      </c>
      <c r="P93" s="98">
        <f t="shared" si="26"/>
        <v>0</v>
      </c>
      <c r="Q93" s="99">
        <f t="shared" si="26"/>
        <v>0.40000000000000568</v>
      </c>
      <c r="R93" s="166">
        <f>(J93-E93)/E93</f>
        <v>-5.7142857142857958E-3</v>
      </c>
      <c r="S93" s="206"/>
      <c r="T93" s="63"/>
    </row>
    <row r="94" spans="1:20" s="60" customFormat="1" ht="15.75">
      <c r="A94" s="276" t="s">
        <v>60</v>
      </c>
      <c r="B94" s="277"/>
      <c r="C94" s="69"/>
      <c r="D94" s="70"/>
      <c r="E94" s="100"/>
      <c r="F94" s="101"/>
      <c r="G94" s="102">
        <f>SUM(G90:G93)</f>
        <v>1335</v>
      </c>
      <c r="H94" s="103"/>
      <c r="I94" s="102">
        <f t="shared" ref="I94" si="28">SUM(I90:I93)</f>
        <v>1335</v>
      </c>
      <c r="J94" s="102"/>
      <c r="K94" s="102"/>
      <c r="L94" s="102">
        <f>SUM(L90:L93)</f>
        <v>1065.4449999999999</v>
      </c>
      <c r="M94" s="102"/>
      <c r="N94" s="102">
        <f>SUM(N90:N93)</f>
        <v>1065.4449999999999</v>
      </c>
      <c r="O94" s="102"/>
      <c r="P94" s="98"/>
      <c r="Q94" s="102">
        <f>SUM(Q90:Q93)</f>
        <v>269.55500000000006</v>
      </c>
      <c r="R94" s="166"/>
      <c r="S94" s="63"/>
      <c r="T94" s="63"/>
    </row>
    <row r="95" spans="1:20" s="60" customFormat="1" ht="15.75">
      <c r="A95" s="276" t="s">
        <v>54</v>
      </c>
      <c r="B95" s="277"/>
      <c r="C95" s="69"/>
      <c r="D95" s="70"/>
      <c r="E95" s="100"/>
      <c r="F95" s="101"/>
      <c r="G95" s="103"/>
      <c r="H95" s="103"/>
      <c r="I95" s="129"/>
      <c r="J95" s="95"/>
      <c r="K95" s="131"/>
      <c r="L95" s="90"/>
      <c r="M95" s="71"/>
      <c r="N95" s="71"/>
      <c r="O95" s="71"/>
      <c r="P95" s="98"/>
      <c r="Q95" s="99"/>
      <c r="R95" s="166"/>
      <c r="S95" s="63"/>
      <c r="T95" s="63"/>
    </row>
    <row r="96" spans="1:20" s="60" customFormat="1" ht="47.25">
      <c r="A96" s="195">
        <v>4.5</v>
      </c>
      <c r="B96" s="189" t="s">
        <v>105</v>
      </c>
      <c r="C96" s="184" t="s">
        <v>42</v>
      </c>
      <c r="D96" s="61" t="s">
        <v>80</v>
      </c>
      <c r="E96" s="191">
        <v>582.1</v>
      </c>
      <c r="F96" s="192">
        <v>1</v>
      </c>
      <c r="G96" s="193">
        <v>582.1</v>
      </c>
      <c r="H96" s="192">
        <v>0</v>
      </c>
      <c r="I96" s="193">
        <v>0</v>
      </c>
      <c r="J96" s="95"/>
      <c r="K96" s="131">
        <v>1</v>
      </c>
      <c r="L96" s="90">
        <v>241.83924999999999</v>
      </c>
      <c r="M96" s="131"/>
      <c r="N96" s="90"/>
      <c r="O96" s="132"/>
      <c r="P96" s="142">
        <f t="shared" ref="P96:Q97" si="29">H96-K96</f>
        <v>-1</v>
      </c>
      <c r="Q96" s="91">
        <f>I96-L96</f>
        <v>-241.83924999999999</v>
      </c>
      <c r="R96" s="166">
        <f>(J96-E96)/E96</f>
        <v>-1</v>
      </c>
      <c r="S96" s="206"/>
      <c r="T96" s="63"/>
    </row>
    <row r="97" spans="1:20" s="60" customFormat="1" ht="31.5">
      <c r="A97" s="195">
        <v>4.5999999999999996</v>
      </c>
      <c r="B97" s="189" t="s">
        <v>106</v>
      </c>
      <c r="C97" s="184" t="s">
        <v>42</v>
      </c>
      <c r="D97" s="61" t="s">
        <v>80</v>
      </c>
      <c r="E97" s="191">
        <v>293.74</v>
      </c>
      <c r="F97" s="196">
        <v>1</v>
      </c>
      <c r="G97" s="193">
        <v>293.74</v>
      </c>
      <c r="H97" s="192">
        <v>0</v>
      </c>
      <c r="I97" s="193">
        <v>0</v>
      </c>
      <c r="J97" s="95"/>
      <c r="K97" s="131"/>
      <c r="L97" s="90"/>
      <c r="M97" s="131"/>
      <c r="N97" s="90"/>
      <c r="O97" s="132"/>
      <c r="P97" s="98">
        <f t="shared" si="29"/>
        <v>0</v>
      </c>
      <c r="Q97" s="99">
        <f t="shared" si="29"/>
        <v>0</v>
      </c>
      <c r="R97" s="166">
        <f>(J97-E97)/E97</f>
        <v>-1</v>
      </c>
      <c r="S97" s="206"/>
      <c r="T97" s="63"/>
    </row>
    <row r="98" spans="1:20" s="60" customFormat="1" ht="15.75">
      <c r="A98" s="276" t="s">
        <v>60</v>
      </c>
      <c r="B98" s="277"/>
      <c r="C98" s="69"/>
      <c r="D98" s="70"/>
      <c r="E98" s="100"/>
      <c r="F98" s="101"/>
      <c r="G98" s="102">
        <f>SUM(G96:G97)</f>
        <v>875.84</v>
      </c>
      <c r="H98" s="103"/>
      <c r="I98" s="102">
        <f>SUM(I96:I97)</f>
        <v>0</v>
      </c>
      <c r="J98" s="102"/>
      <c r="K98" s="102"/>
      <c r="L98" s="102">
        <f>SUM(L96:L97)</f>
        <v>241.83924999999999</v>
      </c>
      <c r="M98" s="102"/>
      <c r="N98" s="102">
        <f>SUM(N96:N97)</f>
        <v>0</v>
      </c>
      <c r="O98" s="102"/>
      <c r="P98" s="223"/>
      <c r="Q98" s="171">
        <f>SUM(Q96:Q97)</f>
        <v>-241.83924999999999</v>
      </c>
      <c r="R98" s="166"/>
      <c r="S98" s="63"/>
      <c r="T98" s="63"/>
    </row>
    <row r="99" spans="1:20" s="60" customFormat="1" ht="15.75">
      <c r="A99" s="278" t="s">
        <v>45</v>
      </c>
      <c r="B99" s="279"/>
      <c r="C99" s="69"/>
      <c r="D99" s="70"/>
      <c r="E99" s="100"/>
      <c r="F99" s="101"/>
      <c r="G99" s="103"/>
      <c r="H99" s="103"/>
      <c r="I99" s="103"/>
      <c r="J99" s="71"/>
      <c r="K99" s="71"/>
      <c r="L99" s="71"/>
      <c r="M99" s="71"/>
      <c r="N99" s="71"/>
      <c r="O99" s="71"/>
      <c r="P99" s="98"/>
      <c r="Q99" s="99"/>
      <c r="R99" s="166"/>
      <c r="S99" s="63"/>
      <c r="T99" s="63"/>
    </row>
    <row r="100" spans="1:20" s="60" customFormat="1" ht="31.5">
      <c r="A100" s="73">
        <v>4.7</v>
      </c>
      <c r="B100" s="163" t="s">
        <v>48</v>
      </c>
      <c r="C100" s="74" t="s">
        <v>42</v>
      </c>
      <c r="D100" s="61" t="s">
        <v>80</v>
      </c>
      <c r="E100" s="191">
        <v>680</v>
      </c>
      <c r="F100" s="192">
        <v>1</v>
      </c>
      <c r="G100" s="193">
        <v>680</v>
      </c>
      <c r="H100" s="98">
        <v>1</v>
      </c>
      <c r="I100" s="132">
        <v>680</v>
      </c>
      <c r="J100" s="90">
        <f>L100/K100</f>
        <v>673.21326999999997</v>
      </c>
      <c r="K100" s="104">
        <v>1</v>
      </c>
      <c r="L100" s="99">
        <v>673.21326999999997</v>
      </c>
      <c r="M100" s="104"/>
      <c r="N100" s="99"/>
      <c r="O100" s="132"/>
      <c r="P100" s="98">
        <f>H100-K100</f>
        <v>0</v>
      </c>
      <c r="Q100" s="99">
        <f>I100-L100</f>
        <v>6.7867300000000341</v>
      </c>
      <c r="R100" s="166">
        <f>(J100-E100)/E100</f>
        <v>-9.980485294117698E-3</v>
      </c>
      <c r="S100" s="206"/>
      <c r="T100" s="63"/>
    </row>
    <row r="101" spans="1:20" s="60" customFormat="1" ht="15.75">
      <c r="A101" s="276" t="s">
        <v>60</v>
      </c>
      <c r="B101" s="277"/>
      <c r="C101" s="69"/>
      <c r="D101" s="70"/>
      <c r="E101" s="100"/>
      <c r="F101" s="101"/>
      <c r="G101" s="102">
        <f>G100</f>
        <v>680</v>
      </c>
      <c r="H101" s="103"/>
      <c r="I101" s="102">
        <f t="shared" ref="I101" si="30">SUM(I100)</f>
        <v>680</v>
      </c>
      <c r="J101" s="102"/>
      <c r="K101" s="102"/>
      <c r="L101" s="102">
        <f>SUM(L100)</f>
        <v>673.21326999999997</v>
      </c>
      <c r="M101" s="167"/>
      <c r="N101" s="102">
        <f>SUM(N100)</f>
        <v>0</v>
      </c>
      <c r="O101" s="71"/>
      <c r="P101" s="98">
        <f>H101-K101</f>
        <v>0</v>
      </c>
      <c r="Q101" s="102">
        <f>Q100</f>
        <v>6.7867300000000341</v>
      </c>
      <c r="R101" s="144"/>
      <c r="S101" s="63"/>
      <c r="T101" s="63"/>
    </row>
    <row r="102" spans="1:20" s="60" customFormat="1" ht="15.75">
      <c r="A102" s="280" t="s">
        <v>32</v>
      </c>
      <c r="B102" s="280"/>
      <c r="C102" s="280"/>
      <c r="D102" s="280"/>
      <c r="E102" s="280"/>
      <c r="F102" s="125"/>
      <c r="G102" s="119">
        <f>G101+G98+G94</f>
        <v>2890.84</v>
      </c>
      <c r="H102" s="118"/>
      <c r="I102" s="119">
        <f t="shared" ref="I102" si="31">I101+I98+I94</f>
        <v>2015</v>
      </c>
      <c r="J102" s="119"/>
      <c r="K102" s="119"/>
      <c r="L102" s="119">
        <f>L101+L98+L94</f>
        <v>1980.4975199999999</v>
      </c>
      <c r="M102" s="119"/>
      <c r="N102" s="119">
        <f>N101+N98+N94</f>
        <v>1065.4449999999999</v>
      </c>
      <c r="O102" s="119"/>
      <c r="P102" s="119"/>
      <c r="Q102" s="119">
        <f>Q101+Q98+Q94</f>
        <v>34.502480000000105</v>
      </c>
      <c r="R102" s="123"/>
      <c r="S102" s="124"/>
      <c r="T102" s="124"/>
    </row>
    <row r="103" spans="1:20" s="60" customFormat="1" ht="15.75">
      <c r="A103" s="270" t="s">
        <v>33</v>
      </c>
      <c r="B103" s="271"/>
      <c r="C103" s="271"/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P103" s="271"/>
      <c r="Q103" s="271"/>
      <c r="R103" s="271"/>
      <c r="S103" s="271"/>
      <c r="T103" s="272"/>
    </row>
    <row r="104" spans="1:20" s="60" customFormat="1" ht="15.75">
      <c r="A104" s="269" t="s">
        <v>34</v>
      </c>
      <c r="B104" s="269"/>
      <c r="C104" s="269"/>
      <c r="D104" s="269"/>
      <c r="E104" s="269"/>
      <c r="F104" s="125"/>
      <c r="G104" s="119">
        <v>0</v>
      </c>
      <c r="H104" s="118"/>
      <c r="I104" s="119">
        <v>0</v>
      </c>
      <c r="J104" s="119"/>
      <c r="K104" s="119"/>
      <c r="L104" s="119">
        <v>0</v>
      </c>
      <c r="M104" s="119"/>
      <c r="N104" s="119">
        <v>0</v>
      </c>
      <c r="O104" s="119"/>
      <c r="P104" s="119"/>
      <c r="Q104" s="119">
        <v>0</v>
      </c>
      <c r="R104" s="120"/>
      <c r="S104" s="124"/>
      <c r="T104" s="124"/>
    </row>
    <row r="105" spans="1:20" s="60" customFormat="1" ht="15.75">
      <c r="A105" s="270" t="s">
        <v>35</v>
      </c>
      <c r="B105" s="271"/>
      <c r="C105" s="271"/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P105" s="271"/>
      <c r="Q105" s="271"/>
      <c r="R105" s="271"/>
      <c r="S105" s="271"/>
      <c r="T105" s="272"/>
    </row>
    <row r="106" spans="1:20" s="60" customFormat="1" ht="15.75">
      <c r="A106" s="270" t="s">
        <v>62</v>
      </c>
      <c r="B106" s="272"/>
      <c r="C106" s="114"/>
      <c r="D106" s="114"/>
      <c r="E106" s="114"/>
      <c r="F106" s="114"/>
      <c r="G106" s="114"/>
      <c r="H106" s="114"/>
      <c r="I106" s="114"/>
      <c r="J106" s="114"/>
      <c r="K106" s="114"/>
      <c r="L106" s="114"/>
      <c r="M106" s="114"/>
      <c r="N106" s="114"/>
      <c r="O106" s="114"/>
      <c r="P106" s="95"/>
      <c r="Q106" s="95"/>
      <c r="R106" s="114"/>
      <c r="S106" s="114"/>
      <c r="T106" s="114"/>
    </row>
    <row r="107" spans="1:20" s="60" customFormat="1" ht="15.75">
      <c r="A107" s="75">
        <v>6.1</v>
      </c>
      <c r="B107" s="189" t="s">
        <v>107</v>
      </c>
      <c r="C107" s="64" t="s">
        <v>42</v>
      </c>
      <c r="D107" s="61" t="s">
        <v>80</v>
      </c>
      <c r="E107" s="191">
        <v>453.33</v>
      </c>
      <c r="F107" s="192">
        <v>7</v>
      </c>
      <c r="G107" s="193">
        <v>3173.31</v>
      </c>
      <c r="H107" s="98">
        <v>0</v>
      </c>
      <c r="I107" s="99">
        <v>0</v>
      </c>
      <c r="J107" s="90">
        <f>L107/K107</f>
        <v>402.25</v>
      </c>
      <c r="K107" s="98">
        <v>7</v>
      </c>
      <c r="L107" s="99">
        <v>2815.75</v>
      </c>
      <c r="M107" s="98">
        <v>7</v>
      </c>
      <c r="N107" s="99">
        <v>2815.75</v>
      </c>
      <c r="O107" s="132" t="s">
        <v>119</v>
      </c>
      <c r="P107" s="141">
        <f>H107-K107</f>
        <v>-7</v>
      </c>
      <c r="Q107" s="95">
        <f>I107-L107</f>
        <v>-2815.75</v>
      </c>
      <c r="R107" s="164">
        <f>(J107-E107)/E107</f>
        <v>-0.11267729909778745</v>
      </c>
      <c r="S107" s="206"/>
      <c r="T107" s="63"/>
    </row>
    <row r="108" spans="1:20" s="60" customFormat="1" ht="15.75">
      <c r="A108" s="75">
        <v>6.2</v>
      </c>
      <c r="B108" s="208" t="s">
        <v>108</v>
      </c>
      <c r="C108" s="64" t="s">
        <v>42</v>
      </c>
      <c r="D108" s="61" t="s">
        <v>80</v>
      </c>
      <c r="E108" s="197">
        <v>379.2</v>
      </c>
      <c r="F108" s="198">
        <v>6</v>
      </c>
      <c r="G108" s="199">
        <v>2275.1999999999998</v>
      </c>
      <c r="H108" s="98">
        <v>0</v>
      </c>
      <c r="I108" s="99">
        <v>0</v>
      </c>
      <c r="J108" s="90">
        <f>L108/K108</f>
        <v>378.875</v>
      </c>
      <c r="K108" s="98">
        <v>6</v>
      </c>
      <c r="L108" s="99">
        <v>2273.25</v>
      </c>
      <c r="M108" s="98">
        <v>6</v>
      </c>
      <c r="N108" s="99">
        <v>2273.25</v>
      </c>
      <c r="O108" s="132" t="s">
        <v>119</v>
      </c>
      <c r="P108" s="141">
        <f>H108-K108</f>
        <v>-6</v>
      </c>
      <c r="Q108" s="95">
        <f>I108-L108</f>
        <v>-2273.25</v>
      </c>
      <c r="R108" s="164">
        <f>(J108-E108)/E108</f>
        <v>-8.5706751054849322E-4</v>
      </c>
      <c r="S108" s="206"/>
      <c r="T108" s="63"/>
    </row>
    <row r="109" spans="1:20" s="60" customFormat="1" ht="15.75">
      <c r="A109" s="269" t="s">
        <v>36</v>
      </c>
      <c r="B109" s="269"/>
      <c r="C109" s="269"/>
      <c r="D109" s="269"/>
      <c r="E109" s="269"/>
      <c r="F109" s="125"/>
      <c r="G109" s="119">
        <f>SUM(G107:G108)</f>
        <v>5448.51</v>
      </c>
      <c r="H109" s="118"/>
      <c r="I109" s="119">
        <f t="shared" ref="I109" si="32">SUM(I107:I108)</f>
        <v>0</v>
      </c>
      <c r="J109" s="119"/>
      <c r="K109" s="119"/>
      <c r="L109" s="119">
        <f>SUM(L107:L108)</f>
        <v>5089</v>
      </c>
      <c r="M109" s="118"/>
      <c r="N109" s="119">
        <f>SUM(N107:N108)</f>
        <v>5089</v>
      </c>
      <c r="O109" s="119"/>
      <c r="P109" s="119"/>
      <c r="Q109" s="119">
        <f t="shared" ref="Q109" si="33">SUM(Q107:Q108)</f>
        <v>-5089</v>
      </c>
      <c r="R109" s="123"/>
      <c r="S109" s="124"/>
      <c r="T109" s="124"/>
    </row>
    <row r="110" spans="1:20" s="60" customFormat="1" ht="15.75">
      <c r="A110" s="270" t="s">
        <v>37</v>
      </c>
      <c r="B110" s="271"/>
      <c r="C110" s="271"/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P110" s="271"/>
      <c r="Q110" s="271"/>
      <c r="R110" s="271"/>
      <c r="S110" s="271"/>
      <c r="T110" s="272"/>
    </row>
    <row r="111" spans="1:20" s="60" customFormat="1" ht="47.25">
      <c r="A111" s="65">
        <v>7.1</v>
      </c>
      <c r="B111" s="177" t="s">
        <v>109</v>
      </c>
      <c r="C111" s="64" t="s">
        <v>110</v>
      </c>
      <c r="D111" s="61" t="s">
        <v>80</v>
      </c>
      <c r="E111" s="197">
        <v>12.8665</v>
      </c>
      <c r="F111" s="198">
        <v>2</v>
      </c>
      <c r="G111" s="202">
        <v>25.733000000000001</v>
      </c>
      <c r="H111" s="96">
        <v>2</v>
      </c>
      <c r="I111" s="90">
        <v>25.733000000000001</v>
      </c>
      <c r="J111" s="95"/>
      <c r="K111" s="198"/>
      <c r="L111" s="203"/>
      <c r="M111" s="92"/>
      <c r="N111" s="203"/>
      <c r="O111" s="132"/>
      <c r="P111" s="141">
        <f t="shared" ref="P111:P115" si="34">H111-K111</f>
        <v>2</v>
      </c>
      <c r="Q111" s="90">
        <f t="shared" ref="Q111:Q115" si="35">I111-L111</f>
        <v>25.733000000000001</v>
      </c>
      <c r="R111" s="128">
        <f t="shared" ref="R111:R115" si="36">(J111-E111)/E111</f>
        <v>-1</v>
      </c>
      <c r="S111" s="206"/>
      <c r="T111" s="63"/>
    </row>
    <row r="112" spans="1:20" s="60" customFormat="1" ht="15.75">
      <c r="A112" s="65">
        <v>7.2</v>
      </c>
      <c r="B112" s="200" t="s">
        <v>111</v>
      </c>
      <c r="C112" s="64" t="s">
        <v>110</v>
      </c>
      <c r="D112" s="61" t="s">
        <v>80</v>
      </c>
      <c r="E112" s="197">
        <v>31.28</v>
      </c>
      <c r="F112" s="198">
        <v>1</v>
      </c>
      <c r="G112" s="202">
        <v>31.28</v>
      </c>
      <c r="H112" s="96">
        <v>1</v>
      </c>
      <c r="I112" s="90">
        <v>31.28</v>
      </c>
      <c r="J112" s="95">
        <f>L112/K112</f>
        <v>31.28</v>
      </c>
      <c r="K112" s="198">
        <v>1</v>
      </c>
      <c r="L112" s="203">
        <v>31.28</v>
      </c>
      <c r="M112" s="198">
        <v>1</v>
      </c>
      <c r="N112" s="203">
        <v>31.28</v>
      </c>
      <c r="O112" s="132" t="s">
        <v>119</v>
      </c>
      <c r="P112" s="141">
        <f t="shared" si="34"/>
        <v>0</v>
      </c>
      <c r="Q112" s="90">
        <f t="shared" si="35"/>
        <v>0</v>
      </c>
      <c r="R112" s="128">
        <f t="shared" si="36"/>
        <v>0</v>
      </c>
      <c r="S112" s="206"/>
      <c r="T112" s="63"/>
    </row>
    <row r="113" spans="1:20" s="60" customFormat="1" ht="31.5">
      <c r="A113" s="65">
        <v>7.3</v>
      </c>
      <c r="B113" s="201" t="s">
        <v>112</v>
      </c>
      <c r="C113" s="64" t="s">
        <v>110</v>
      </c>
      <c r="D113" s="61" t="s">
        <v>80</v>
      </c>
      <c r="E113" s="197">
        <v>152.08000000000001</v>
      </c>
      <c r="F113" s="198">
        <v>1</v>
      </c>
      <c r="G113" s="202">
        <v>152.08000000000001</v>
      </c>
      <c r="H113" s="96">
        <v>1</v>
      </c>
      <c r="I113" s="90">
        <v>152.08000000000001</v>
      </c>
      <c r="J113" s="95">
        <f t="shared" ref="J113:J115" si="37">L113/K113</f>
        <v>152.08000000000001</v>
      </c>
      <c r="K113" s="198">
        <v>1</v>
      </c>
      <c r="L113" s="203">
        <v>152.08000000000001</v>
      </c>
      <c r="M113" s="198">
        <v>1</v>
      </c>
      <c r="N113" s="203">
        <v>152.08000000000001</v>
      </c>
      <c r="O113" s="132" t="s">
        <v>119</v>
      </c>
      <c r="P113" s="141">
        <f t="shared" si="34"/>
        <v>0</v>
      </c>
      <c r="Q113" s="90">
        <f t="shared" si="35"/>
        <v>0</v>
      </c>
      <c r="R113" s="128">
        <f t="shared" si="36"/>
        <v>0</v>
      </c>
      <c r="S113" s="206"/>
      <c r="T113" s="63"/>
    </row>
    <row r="114" spans="1:20" s="60" customFormat="1" ht="15.75">
      <c r="A114" s="65">
        <v>7.4</v>
      </c>
      <c r="B114" s="201" t="s">
        <v>113</v>
      </c>
      <c r="C114" s="64" t="s">
        <v>110</v>
      </c>
      <c r="D114" s="61" t="s">
        <v>80</v>
      </c>
      <c r="E114" s="197">
        <v>15</v>
      </c>
      <c r="F114" s="198">
        <v>2</v>
      </c>
      <c r="G114" s="202">
        <v>30</v>
      </c>
      <c r="H114" s="96">
        <v>2</v>
      </c>
      <c r="I114" s="90">
        <v>30</v>
      </c>
      <c r="J114" s="95">
        <f t="shared" si="37"/>
        <v>14.75</v>
      </c>
      <c r="K114" s="198">
        <v>2</v>
      </c>
      <c r="L114" s="203">
        <v>29.5</v>
      </c>
      <c r="M114" s="198">
        <v>2</v>
      </c>
      <c r="N114" s="203">
        <v>29.5</v>
      </c>
      <c r="O114" s="132" t="s">
        <v>119</v>
      </c>
      <c r="P114" s="141">
        <f t="shared" si="34"/>
        <v>0</v>
      </c>
      <c r="Q114" s="90">
        <f t="shared" si="35"/>
        <v>0.5</v>
      </c>
      <c r="R114" s="128">
        <f t="shared" si="36"/>
        <v>-1.6666666666666666E-2</v>
      </c>
      <c r="S114" s="206"/>
      <c r="T114" s="63"/>
    </row>
    <row r="115" spans="1:20" s="60" customFormat="1" ht="15.75">
      <c r="A115" s="65">
        <v>7.5</v>
      </c>
      <c r="B115" s="201" t="s">
        <v>114</v>
      </c>
      <c r="C115" s="64" t="s">
        <v>110</v>
      </c>
      <c r="D115" s="61" t="s">
        <v>80</v>
      </c>
      <c r="E115" s="197">
        <v>91.32</v>
      </c>
      <c r="F115" s="198">
        <v>1</v>
      </c>
      <c r="G115" s="202">
        <v>91.32</v>
      </c>
      <c r="H115" s="96">
        <v>1</v>
      </c>
      <c r="I115" s="90">
        <v>91.32</v>
      </c>
      <c r="J115" s="95">
        <f t="shared" si="37"/>
        <v>90.75</v>
      </c>
      <c r="K115" s="198">
        <v>1</v>
      </c>
      <c r="L115" s="203">
        <v>90.75</v>
      </c>
      <c r="M115" s="198">
        <v>1</v>
      </c>
      <c r="N115" s="203">
        <v>90.75</v>
      </c>
      <c r="O115" s="132" t="s">
        <v>119</v>
      </c>
      <c r="P115" s="141">
        <f t="shared" si="34"/>
        <v>0</v>
      </c>
      <c r="Q115" s="90">
        <f t="shared" si="35"/>
        <v>0.56999999999999318</v>
      </c>
      <c r="R115" s="128">
        <f t="shared" si="36"/>
        <v>-6.2417871222075474E-3</v>
      </c>
      <c r="S115" s="206"/>
      <c r="T115" s="63"/>
    </row>
    <row r="116" spans="1:20" s="60" customFormat="1" ht="15.75">
      <c r="A116" s="269" t="s">
        <v>38</v>
      </c>
      <c r="B116" s="269"/>
      <c r="C116" s="269"/>
      <c r="D116" s="269"/>
      <c r="E116" s="269"/>
      <c r="F116" s="125"/>
      <c r="G116" s="119">
        <f>SUM(G111:G115)</f>
        <v>330.41300000000001</v>
      </c>
      <c r="H116" s="118"/>
      <c r="I116" s="119">
        <f t="shared" ref="I116" si="38">SUM(I111:I115)</f>
        <v>330.41300000000001</v>
      </c>
      <c r="J116" s="119"/>
      <c r="K116" s="119"/>
      <c r="L116" s="119">
        <f>SUM(L111:L115)</f>
        <v>303.61</v>
      </c>
      <c r="M116" s="118"/>
      <c r="N116" s="119">
        <f>SUM(N111:N115)</f>
        <v>303.61</v>
      </c>
      <c r="O116" s="118"/>
      <c r="P116" s="123"/>
      <c r="Q116" s="121">
        <f>I116-L116</f>
        <v>26.802999999999997</v>
      </c>
      <c r="R116" s="123"/>
      <c r="S116" s="124"/>
      <c r="T116" s="124"/>
    </row>
    <row r="117" spans="1:20" s="60" customFormat="1" ht="18.75">
      <c r="A117" s="273" t="s">
        <v>63</v>
      </c>
      <c r="B117" s="273"/>
      <c r="C117" s="273"/>
      <c r="D117" s="273"/>
      <c r="E117" s="273"/>
      <c r="F117" s="137"/>
      <c r="G117" s="126">
        <f>G116+G109+G104+G102+G87+G83+G68</f>
        <v>98006.002381500002</v>
      </c>
      <c r="H117" s="126"/>
      <c r="I117" s="126">
        <f>I116+I109+I104+I102+I87+I83+I68</f>
        <v>44208.863945299992</v>
      </c>
      <c r="J117" s="126"/>
      <c r="K117" s="126"/>
      <c r="L117" s="126">
        <f>L116+L109+L104+L102+L87+L83+L68</f>
        <v>51343.701110000002</v>
      </c>
      <c r="M117" s="126"/>
      <c r="N117" s="126">
        <f>N116+N109+N104+N102+N87+N83+N68</f>
        <v>23045.567486666667</v>
      </c>
      <c r="O117" s="133"/>
      <c r="P117" s="138"/>
      <c r="Q117" s="127">
        <f>I117-L117</f>
        <v>-7134.8371647000095</v>
      </c>
      <c r="R117" s="123"/>
      <c r="S117" s="124"/>
      <c r="T117" s="124"/>
    </row>
    <row r="118" spans="1:20" s="60" customFormat="1">
      <c r="A118" s="76"/>
      <c r="B118" s="76"/>
      <c r="C118" s="76"/>
      <c r="D118" s="76"/>
      <c r="E118" s="76"/>
      <c r="F118" s="77"/>
      <c r="G118" s="78"/>
      <c r="H118" s="78"/>
      <c r="I118" s="78"/>
      <c r="J118" s="78"/>
      <c r="K118" s="78"/>
      <c r="L118" s="78"/>
      <c r="M118" s="78"/>
      <c r="N118" s="78"/>
      <c r="O118" s="78"/>
      <c r="P118" s="79"/>
      <c r="Q118" s="79"/>
      <c r="R118" s="79"/>
      <c r="S118" s="80"/>
      <c r="T118" s="80"/>
    </row>
    <row r="120" spans="1:20" s="85" customFormat="1" ht="15.75">
      <c r="A120" s="45"/>
      <c r="B120" s="81" t="s">
        <v>50</v>
      </c>
      <c r="C120" s="82"/>
      <c r="D120" s="82"/>
      <c r="E120" s="82"/>
      <c r="F120" s="82"/>
      <c r="G120" s="82"/>
      <c r="H120" s="82"/>
      <c r="I120" s="82"/>
      <c r="J120" s="130" t="s">
        <v>53</v>
      </c>
      <c r="K120" s="83"/>
      <c r="L120" s="83"/>
      <c r="M120" s="82"/>
      <c r="N120" s="82"/>
      <c r="O120" s="84"/>
      <c r="P120" s="84"/>
      <c r="Q120" s="84"/>
      <c r="R120" s="84"/>
      <c r="S120" s="84"/>
      <c r="T120" s="84"/>
    </row>
    <row r="121" spans="1:20" s="85" customFormat="1" ht="15.75">
      <c r="A121" s="49"/>
      <c r="B121" s="86" t="s">
        <v>51</v>
      </c>
      <c r="C121" s="82"/>
      <c r="D121" s="82"/>
      <c r="E121" s="82"/>
      <c r="F121" s="82"/>
      <c r="G121" s="82"/>
      <c r="H121" s="82"/>
      <c r="I121" s="82"/>
      <c r="J121" s="83" t="s">
        <v>18</v>
      </c>
      <c r="K121" s="83"/>
      <c r="L121" s="83"/>
      <c r="M121" s="82"/>
      <c r="N121" s="82"/>
      <c r="O121" s="84"/>
      <c r="P121" s="84"/>
      <c r="Q121" s="84"/>
      <c r="R121" s="84"/>
      <c r="S121" s="84"/>
      <c r="T121" s="84"/>
    </row>
    <row r="122" spans="1:20" s="85" customFormat="1" ht="15.75">
      <c r="A122" s="82"/>
      <c r="B122" s="86"/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210"/>
      <c r="P122" s="84"/>
      <c r="Q122" s="84"/>
      <c r="R122" s="84"/>
      <c r="S122" s="84"/>
      <c r="T122" s="84"/>
    </row>
    <row r="123" spans="1:20" s="85" customFormat="1" ht="15.75">
      <c r="A123" s="82"/>
      <c r="B123" s="218" t="s">
        <v>212</v>
      </c>
      <c r="C123" s="82"/>
      <c r="D123" s="84"/>
      <c r="E123" s="87"/>
      <c r="F123" s="267" t="s">
        <v>52</v>
      </c>
      <c r="G123" s="267"/>
      <c r="H123" s="82"/>
      <c r="I123" s="82"/>
      <c r="J123" s="82"/>
      <c r="K123" s="82"/>
      <c r="L123" s="82"/>
      <c r="M123" s="82"/>
      <c r="N123" s="82"/>
      <c r="O123" s="84"/>
      <c r="P123" s="84"/>
      <c r="Q123" s="84"/>
      <c r="R123" s="84"/>
      <c r="S123" s="84"/>
      <c r="T123" s="84"/>
    </row>
    <row r="124" spans="1:20" s="89" customFormat="1" ht="12.75">
      <c r="A124" s="37"/>
      <c r="B124" s="37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</row>
    <row r="126" spans="1:20" ht="15.75">
      <c r="A126" s="268"/>
      <c r="B126" s="268"/>
      <c r="C126" s="268"/>
      <c r="D126" s="268"/>
      <c r="E126" s="268"/>
      <c r="F126" s="268"/>
      <c r="G126" s="268"/>
      <c r="H126" s="268"/>
      <c r="I126" s="268"/>
      <c r="J126" s="268"/>
      <c r="K126" s="268"/>
      <c r="L126" s="268"/>
      <c r="M126" s="268"/>
    </row>
  </sheetData>
  <mergeCells count="54">
    <mergeCell ref="A1:T1"/>
    <mergeCell ref="A2:A5"/>
    <mergeCell ref="B2:B5"/>
    <mergeCell ref="C2:C5"/>
    <mergeCell ref="D2:G3"/>
    <mergeCell ref="H2:I3"/>
    <mergeCell ref="J2:N2"/>
    <mergeCell ref="O2:O5"/>
    <mergeCell ref="P2:Q3"/>
    <mergeCell ref="J3:L3"/>
    <mergeCell ref="M3:N3"/>
    <mergeCell ref="T2:T5"/>
    <mergeCell ref="I4:I5"/>
    <mergeCell ref="D4:D5"/>
    <mergeCell ref="P4:P5"/>
    <mergeCell ref="K4:K5"/>
    <mergeCell ref="L4:L5"/>
    <mergeCell ref="M4:M5"/>
    <mergeCell ref="A83:E83"/>
    <mergeCell ref="G4:G5"/>
    <mergeCell ref="A7:T7"/>
    <mergeCell ref="A68:E68"/>
    <mergeCell ref="A69:T69"/>
    <mergeCell ref="J4:J5"/>
    <mergeCell ref="R2:R5"/>
    <mergeCell ref="S2:S5"/>
    <mergeCell ref="A79:E79"/>
    <mergeCell ref="A82:B82"/>
    <mergeCell ref="A78:B78"/>
    <mergeCell ref="Q4:Q5"/>
    <mergeCell ref="E4:E5"/>
    <mergeCell ref="F4:F5"/>
    <mergeCell ref="N4:N5"/>
    <mergeCell ref="H4:H5"/>
    <mergeCell ref="A84:T84"/>
    <mergeCell ref="A106:B106"/>
    <mergeCell ref="A88:T88"/>
    <mergeCell ref="A89:B89"/>
    <mergeCell ref="A94:B94"/>
    <mergeCell ref="A95:B95"/>
    <mergeCell ref="A98:B98"/>
    <mergeCell ref="A99:B99"/>
    <mergeCell ref="A101:B101"/>
    <mergeCell ref="A102:E102"/>
    <mergeCell ref="A103:T103"/>
    <mergeCell ref="A104:E104"/>
    <mergeCell ref="A105:T105"/>
    <mergeCell ref="A87:E87"/>
    <mergeCell ref="F123:G123"/>
    <mergeCell ref="A126:M126"/>
    <mergeCell ref="A109:E109"/>
    <mergeCell ref="A110:T110"/>
    <mergeCell ref="A116:E116"/>
    <mergeCell ref="A117:E117"/>
  </mergeCells>
  <pageMargins left="0.43307086614173229" right="0.19685039370078741" top="0.31496062992125984" bottom="0.35433070866141736" header="0.23622047244094491" footer="0.27559055118110237"/>
  <pageSetup paperSize="9" scale="41" orientation="landscape" r:id="rId1"/>
  <headerFooter alignWithMargins="0"/>
  <rowBreaks count="2" manualBreakCount="2">
    <brk id="83" max="19" man="1"/>
    <brk id="126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Загальна інформація</vt:lpstr>
      <vt:lpstr>1. Зведений звіт</vt:lpstr>
      <vt:lpstr>2. Детальний звіт</vt:lpstr>
      <vt:lpstr>'1. Зведений звіт'!Область_печати</vt:lpstr>
      <vt:lpstr>'2. Детальний звіт'!Область_печати</vt:lpstr>
      <vt:lpstr>'Загальна інформація'!Область_печати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Mykola Pavliv</dc:creator>
  <cp:lastModifiedBy>Volodymyr Yanchuk</cp:lastModifiedBy>
  <cp:lastPrinted>2019-07-16T10:17:34Z</cp:lastPrinted>
  <dcterms:created xsi:type="dcterms:W3CDTF">1996-10-08T23:32:33Z</dcterms:created>
  <dcterms:modified xsi:type="dcterms:W3CDTF">2019-07-16T10:17:37Z</dcterms:modified>
</cp:coreProperties>
</file>