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ЭтаКнига" defaultThemeVersion="124226"/>
  <mc:AlternateContent xmlns:mc="http://schemas.openxmlformats.org/markup-compatibility/2006">
    <mc:Choice Requires="x15">
      <x15ac:absPath xmlns:x15ac="http://schemas.microsoft.com/office/spreadsheetml/2010/11/ac" url="C:\Documents\D\ВТС\Інвестиційні програми\ІП-2019\Формування\Січень 2019 98006 Затверджена  26.02.19\Зміни за І півріччяпо ІП 2019\ІП 2019 Зміни затверджені 23.08.19\"/>
    </mc:Choice>
  </mc:AlternateContent>
  <bookViews>
    <workbookView xWindow="0" yWindow="0" windowWidth="20730" windowHeight="11760" tabRatio="905" firstSheet="21" activeTab="25"/>
  </bookViews>
  <sheets>
    <sheet name="Титульна сторінка" sheetId="47" r:id="rId1"/>
    <sheet name="1. Незавершене будівництво" sheetId="30" r:id="rId2"/>
    <sheet name="2. Джерела фінансування " sheetId="56" r:id="rId3"/>
    <sheet name="3. План інвестицій " sheetId="57" r:id="rId4"/>
    <sheet name="4. Технічний стан" sheetId="75" r:id="rId5"/>
    <sheet name="4.1. Характеристика мереж " sheetId="76" r:id="rId6"/>
    <sheet name="4.2. Облік " sheetId="69" r:id="rId7"/>
    <sheet name="4.2.1. Облік промспоживачів " sheetId="61" r:id="rId8"/>
    <sheet name="4.2.2. Облік промспоживачів" sheetId="19" r:id="rId9"/>
    <sheet name="4.2.3. Облік населення" sheetId="20" r:id="rId10"/>
    <sheet name="4.2.4. Облік населення" sheetId="21" r:id="rId11"/>
    <sheet name="4.3. Стан комерційного обліку " sheetId="62" r:id="rId12"/>
    <sheet name="4.3.1. Техн стан вимір Т" sheetId="45" r:id="rId13"/>
    <sheet name="4.4. Технічний облік " sheetId="63" r:id="rId14"/>
    <sheet name="4.5. Стан комп'ютерної техніки" sheetId="35" r:id="rId15"/>
    <sheet name="4.6. Стан транспорту" sheetId="73" r:id="rId16"/>
    <sheet name="4.6.1." sheetId="72" r:id="rId17"/>
    <sheet name="4.6.2" sheetId="74" r:id="rId18"/>
    <sheet name="4.7. Витрати" sheetId="37" r:id="rId19"/>
    <sheet name="4.8. Характеристика за 5 років" sheetId="29" r:id="rId20"/>
    <sheet name="5. Загальний опис робіт" sheetId="54" r:id="rId21"/>
    <sheet name="5.1.1. Обсяги робіт" sheetId="38" r:id="rId22"/>
    <sheet name="5.1. Електричні мережі" sheetId="36" r:id="rId23"/>
    <sheet name="5.2. Зниження понаднорматива" sheetId="3" r:id="rId24"/>
    <sheet name="5.3. АСДТК " sheetId="77" r:id="rId25"/>
    <sheet name="5.3.1  " sheetId="78" r:id="rId26"/>
    <sheet name="5.4. Інформаційні технологі" sheetId="79" r:id="rId27"/>
    <sheet name="5.5. Зв'язок " sheetId="80" r:id="rId28"/>
    <sheet name="5.5.1 " sheetId="81" r:id="rId29"/>
    <sheet name="5.6. Транс" sheetId="52" r:id="rId30"/>
    <sheet name="5.7. Інше" sheetId="9" r:id="rId31"/>
    <sheet name="6. Проведення закупівлі" sheetId="55" r:id="rId32"/>
  </sheets>
  <externalReferences>
    <externalReference r:id="rId33"/>
  </externalReferences>
  <definedNames>
    <definedName name="_xlnm._FilterDatabase" localSheetId="11" hidden="1">'4.3. Стан комерційного обліку '!$K$1:$K$125</definedName>
    <definedName name="_xlnm._FilterDatabase" localSheetId="16" hidden="1">'4.6.1.'!$F$1:$F$467</definedName>
    <definedName name="_xlnm.Print_Area" localSheetId="1">'1. Незавершене будівництво'!$A$1:$M$208</definedName>
    <definedName name="_xlnm.Print_Area" localSheetId="2">'2. Джерела фінансування '!$A$1:$L$25</definedName>
    <definedName name="_xlnm.Print_Area" localSheetId="3">'3. План інвестицій '!$A$1:$F$7</definedName>
    <definedName name="_xlnm.Print_Area" localSheetId="4">'4. Технічний стан'!$A$1:$F$107</definedName>
    <definedName name="_xlnm.Print_Area" localSheetId="5">'4.1. Характеристика мереж '!$A$1:$I$183</definedName>
    <definedName name="_xlnm.Print_Area" localSheetId="6">'4.2. Облік '!$A$1:$AR$45</definedName>
    <definedName name="_xlnm.Print_Area" localSheetId="9">'4.2.3. Облік населення'!$A$1:$H$13</definedName>
    <definedName name="_xlnm.Print_Area" localSheetId="10">'4.2.4. Облік населення'!$A$1:$F$12</definedName>
    <definedName name="_xlnm.Print_Area" localSheetId="11">'4.3. Стан комерційного обліку '!$A$1:$M$125</definedName>
    <definedName name="_xlnm.Print_Area" localSheetId="14">'4.5. Стан комп''ютерної техніки'!$A$1:$D$11</definedName>
    <definedName name="_xlnm.Print_Area" localSheetId="15">'4.6. Стан транспорту'!$A$1:$G$73</definedName>
    <definedName name="_xlnm.Print_Area" localSheetId="16">'4.6.1.'!$A$1:$P$471</definedName>
    <definedName name="_xlnm.Print_Area" localSheetId="17">'4.6.2'!$A$1:$J$22</definedName>
    <definedName name="_xlnm.Print_Area" localSheetId="19">'4.8. Характеристика за 5 років'!$A$1:$G$55</definedName>
    <definedName name="_xlnm.Print_Area" localSheetId="20">'5. Загальний опис робіт'!$A$1:$J$21</definedName>
    <definedName name="_xlnm.Print_Area" localSheetId="22">'5.1. Електричні мережі'!$A$1:$N$34</definedName>
    <definedName name="_xlnm.Print_Area" localSheetId="23">'5.2. Зниження понаднорматива'!$A$1:$M$18</definedName>
    <definedName name="_xlnm.Print_Area" localSheetId="24">'5.3. АСДТК '!$A$1:$J$70</definedName>
    <definedName name="_xlnm.Print_Area" localSheetId="26">'5.4. Інформаційні технологі'!$A$1:$J$43</definedName>
    <definedName name="_xlnm.Print_Area" localSheetId="29">'5.6. Транс'!$A$1:$K$11</definedName>
    <definedName name="_xlnm.Print_Area" localSheetId="31">'6. Проведення закупівлі'!$A$1:$S$128</definedName>
    <definedName name="_xlnm.Print_Area" localSheetId="0">'Титульна сторінка'!$A$1:$G$19</definedName>
  </definedNames>
  <calcPr calcId="152511"/>
</workbook>
</file>

<file path=xl/calcChain.xml><?xml version="1.0" encoding="utf-8"?>
<calcChain xmlns="http://schemas.openxmlformats.org/spreadsheetml/2006/main">
  <c r="M20" i="36" l="1"/>
  <c r="N20" i="36"/>
  <c r="L20" i="36"/>
  <c r="K20" i="36"/>
  <c r="N32" i="55" l="1"/>
  <c r="M32" i="55"/>
  <c r="K32" i="55"/>
  <c r="L112" i="55"/>
  <c r="L111" i="55"/>
  <c r="L71" i="55"/>
  <c r="L70" i="55"/>
  <c r="L68" i="55"/>
  <c r="J62" i="55"/>
  <c r="J60" i="55"/>
  <c r="N57" i="55"/>
  <c r="N55" i="55"/>
  <c r="N54" i="55"/>
  <c r="N52" i="55"/>
  <c r="J50" i="55"/>
  <c r="N48" i="55"/>
  <c r="N36" i="55"/>
  <c r="N37" i="55"/>
  <c r="N38" i="55"/>
  <c r="N40" i="55"/>
  <c r="N42" i="55"/>
  <c r="N43" i="55"/>
  <c r="N34" i="55"/>
  <c r="N33" i="55"/>
  <c r="M33" i="55"/>
  <c r="L31" i="55"/>
  <c r="L29" i="55"/>
  <c r="I29" i="55"/>
  <c r="K29" i="55" s="1"/>
  <c r="J19" i="55"/>
  <c r="J21" i="55"/>
  <c r="J22" i="55"/>
  <c r="J23" i="55"/>
  <c r="J25" i="55"/>
  <c r="J27" i="55"/>
  <c r="J28" i="55"/>
  <c r="J18" i="55"/>
  <c r="G16" i="55"/>
  <c r="I16" i="55" s="1"/>
  <c r="J16" i="55"/>
  <c r="H14" i="55"/>
  <c r="H13" i="55" l="1"/>
  <c r="H12" i="55"/>
  <c r="H10" i="55"/>
  <c r="D23" i="38"/>
  <c r="E24" i="38"/>
  <c r="D24" i="38" s="1"/>
  <c r="D61" i="38"/>
  <c r="D62" i="38"/>
  <c r="D63" i="38"/>
  <c r="D77" i="38"/>
  <c r="D104" i="38"/>
  <c r="D109" i="38"/>
  <c r="I13" i="74" l="1"/>
  <c r="J13" i="74" s="1"/>
  <c r="I14" i="74"/>
  <c r="J14" i="74"/>
  <c r="I21" i="74"/>
  <c r="J21" i="74" s="1"/>
  <c r="I22" i="74"/>
  <c r="J22" i="74"/>
  <c r="D92" i="38"/>
  <c r="D93" i="38"/>
  <c r="D90" i="38"/>
  <c r="D91" i="38"/>
  <c r="D81" i="38"/>
  <c r="D116" i="38"/>
  <c r="D114" i="38"/>
  <c r="D113" i="38"/>
  <c r="D111" i="38"/>
  <c r="D79" i="38"/>
  <c r="G22" i="29" l="1"/>
  <c r="G17" i="29"/>
  <c r="G12" i="29"/>
  <c r="G11" i="29" s="1"/>
  <c r="E29" i="79"/>
  <c r="E13" i="79"/>
  <c r="E11" i="79"/>
  <c r="E10" i="79"/>
  <c r="E9" i="79"/>
  <c r="F78" i="55"/>
  <c r="F79" i="55"/>
  <c r="F80" i="55"/>
  <c r="F77" i="55"/>
  <c r="F18" i="36"/>
  <c r="F60" i="38" l="1"/>
  <c r="F77" i="38"/>
  <c r="F74" i="38" s="1"/>
  <c r="F89" i="38"/>
  <c r="F86" i="38" s="1"/>
  <c r="F104" i="38"/>
  <c r="F109" i="38"/>
  <c r="D108" i="38"/>
  <c r="D106" i="38"/>
  <c r="E104" i="38"/>
  <c r="D59" i="38"/>
  <c r="D58" i="38"/>
  <c r="D56" i="38"/>
  <c r="D54" i="38"/>
  <c r="D53" i="38"/>
  <c r="D52" i="38"/>
  <c r="D50" i="38"/>
  <c r="D49" i="38"/>
  <c r="D48" i="38"/>
  <c r="D47" i="38"/>
  <c r="D45" i="38"/>
  <c r="D44" i="38"/>
  <c r="D43" i="38"/>
  <c r="D41" i="38"/>
  <c r="D39" i="38"/>
  <c r="D38" i="38"/>
  <c r="D37" i="38"/>
  <c r="D35" i="38"/>
  <c r="D34" i="38"/>
  <c r="D32" i="38"/>
  <c r="D30" i="38"/>
  <c r="D29" i="38"/>
  <c r="D28" i="38"/>
  <c r="D26" i="38"/>
  <c r="F24" i="38"/>
  <c r="F23" i="38" s="1"/>
  <c r="L76" i="55"/>
  <c r="J76" i="55"/>
  <c r="H76" i="55"/>
  <c r="I46" i="55"/>
  <c r="J46" i="55"/>
  <c r="M46" i="55"/>
  <c r="F46" i="55"/>
  <c r="D50" i="55"/>
  <c r="F103" i="38" l="1"/>
  <c r="F20" i="38"/>
  <c r="N76" i="55"/>
  <c r="F119" i="38" l="1"/>
  <c r="E81" i="55"/>
  <c r="F81" i="55" s="1"/>
  <c r="F20" i="36"/>
  <c r="H77" i="55" l="1"/>
  <c r="H78" i="55"/>
  <c r="H79" i="55"/>
  <c r="H80" i="55"/>
  <c r="H81" i="55"/>
  <c r="L78" i="55" l="1"/>
  <c r="L77" i="55"/>
  <c r="M76" i="55"/>
  <c r="M78" i="55"/>
  <c r="N78" i="55" s="1"/>
  <c r="N120" i="55"/>
  <c r="L120" i="55"/>
  <c r="J120" i="55"/>
  <c r="F120" i="55"/>
  <c r="H119" i="55"/>
  <c r="G119" i="55"/>
  <c r="D119" i="55"/>
  <c r="H118" i="55"/>
  <c r="G118" i="55"/>
  <c r="D118" i="55"/>
  <c r="H117" i="55"/>
  <c r="G117" i="55"/>
  <c r="D117" i="55"/>
  <c r="H116" i="55"/>
  <c r="G116" i="55"/>
  <c r="D116" i="55"/>
  <c r="H115" i="55"/>
  <c r="G115" i="55"/>
  <c r="D115" i="55"/>
  <c r="N113" i="55"/>
  <c r="J113" i="55"/>
  <c r="H113" i="55"/>
  <c r="K112" i="55"/>
  <c r="L113" i="55"/>
  <c r="K111" i="55"/>
  <c r="D111" i="55"/>
  <c r="N105" i="55"/>
  <c r="L105" i="55"/>
  <c r="H105" i="55"/>
  <c r="F105" i="55"/>
  <c r="J104" i="55"/>
  <c r="J105" i="55" s="1"/>
  <c r="I104" i="55"/>
  <c r="L102" i="55"/>
  <c r="J102" i="55"/>
  <c r="H102" i="55"/>
  <c r="M101" i="55"/>
  <c r="F101" i="55"/>
  <c r="E22" i="79" s="1"/>
  <c r="N100" i="55"/>
  <c r="M100" i="55"/>
  <c r="F100" i="55"/>
  <c r="E26" i="79" s="1"/>
  <c r="N98" i="55"/>
  <c r="L98" i="55"/>
  <c r="J98" i="55"/>
  <c r="F98" i="55"/>
  <c r="H97" i="55"/>
  <c r="G97" i="55"/>
  <c r="H96" i="55"/>
  <c r="G96" i="55"/>
  <c r="H95" i="55"/>
  <c r="G95" i="55"/>
  <c r="H94" i="55"/>
  <c r="G94" i="55"/>
  <c r="N91" i="55"/>
  <c r="L91" i="55"/>
  <c r="H91" i="55"/>
  <c r="I90" i="55"/>
  <c r="F90" i="55"/>
  <c r="J90" i="55" s="1"/>
  <c r="I89" i="55"/>
  <c r="F89" i="55"/>
  <c r="F86" i="55"/>
  <c r="D85" i="55"/>
  <c r="J85" i="55" s="1"/>
  <c r="D84" i="55"/>
  <c r="L81" i="55"/>
  <c r="J81" i="55"/>
  <c r="L80" i="55"/>
  <c r="J80" i="55"/>
  <c r="M79" i="55"/>
  <c r="N79" i="55" s="1"/>
  <c r="L79" i="55"/>
  <c r="J79" i="55"/>
  <c r="J78" i="55"/>
  <c r="J77" i="55"/>
  <c r="D71" i="55"/>
  <c r="D70" i="55"/>
  <c r="D69" i="55"/>
  <c r="D68" i="55"/>
  <c r="D67" i="55"/>
  <c r="D65" i="55"/>
  <c r="L63" i="55"/>
  <c r="K63" i="55"/>
  <c r="D63" i="55"/>
  <c r="D62" i="55"/>
  <c r="D60" i="55"/>
  <c r="J58" i="55"/>
  <c r="I58" i="55"/>
  <c r="F58" i="55"/>
  <c r="E58" i="55"/>
  <c r="D57" i="55"/>
  <c r="D55" i="55"/>
  <c r="D54" i="55"/>
  <c r="D52" i="55"/>
  <c r="N46" i="55"/>
  <c r="D48" i="55"/>
  <c r="D46" i="55"/>
  <c r="D45" i="55"/>
  <c r="D44" i="55"/>
  <c r="D43" i="55"/>
  <c r="D42" i="55"/>
  <c r="D40" i="55"/>
  <c r="D38" i="55"/>
  <c r="D37" i="55"/>
  <c r="D36" i="55"/>
  <c r="D34" i="55"/>
  <c r="D33" i="55"/>
  <c r="D32" i="55"/>
  <c r="D31" i="55"/>
  <c r="D29" i="55"/>
  <c r="D28" i="55"/>
  <c r="D27" i="55"/>
  <c r="D25" i="55"/>
  <c r="D23" i="55"/>
  <c r="D22" i="55"/>
  <c r="D21" i="55"/>
  <c r="D19" i="55"/>
  <c r="D18" i="55"/>
  <c r="D16" i="55"/>
  <c r="D14" i="55"/>
  <c r="D13" i="55"/>
  <c r="D12" i="55"/>
  <c r="D10" i="55"/>
  <c r="N8" i="55"/>
  <c r="M8" i="55"/>
  <c r="L8" i="55"/>
  <c r="K8" i="55"/>
  <c r="J8" i="55"/>
  <c r="I8" i="55"/>
  <c r="H8" i="55"/>
  <c r="H72" i="55" s="1"/>
  <c r="G8" i="55"/>
  <c r="F8" i="55"/>
  <c r="D8" i="55" s="1"/>
  <c r="E8" i="55"/>
  <c r="N72" i="55" l="1"/>
  <c r="F72" i="55"/>
  <c r="J72" i="55"/>
  <c r="F91" i="55"/>
  <c r="L72" i="55"/>
  <c r="J106" i="55"/>
  <c r="F102" i="55"/>
  <c r="F106" i="55" s="1"/>
  <c r="D58" i="55"/>
  <c r="J89" i="55"/>
  <c r="J91" i="55" s="1"/>
  <c r="N102" i="55"/>
  <c r="N106" i="55" s="1"/>
  <c r="H120" i="55"/>
  <c r="H98" i="55"/>
  <c r="H106" i="55" s="1"/>
  <c r="L106" i="55"/>
  <c r="H85" i="55"/>
  <c r="H86" i="55" s="1"/>
  <c r="M81" i="55"/>
  <c r="N80" i="55"/>
  <c r="M80" i="55"/>
  <c r="M77" i="55"/>
  <c r="N77" i="55" s="1"/>
  <c r="H82" i="55"/>
  <c r="L82" i="55"/>
  <c r="J82" i="55"/>
  <c r="N81" i="55"/>
  <c r="J86" i="55"/>
  <c r="N85" i="55"/>
  <c r="L85" i="55"/>
  <c r="L86" i="55" s="1"/>
  <c r="F82" i="55"/>
  <c r="F87" i="55" s="1"/>
  <c r="E102" i="75"/>
  <c r="E12" i="54"/>
  <c r="E10" i="54"/>
  <c r="E9" i="54"/>
  <c r="E8" i="54"/>
  <c r="F33" i="36"/>
  <c r="H87" i="55" l="1"/>
  <c r="H121" i="55" s="1"/>
  <c r="N82" i="55"/>
  <c r="J87" i="55"/>
  <c r="J121" i="55" s="1"/>
  <c r="L87" i="55"/>
  <c r="L121" i="55" s="1"/>
  <c r="N86" i="55"/>
  <c r="L27" i="36"/>
  <c r="M27" i="36" s="1"/>
  <c r="N27" i="36" s="1"/>
  <c r="K27" i="36"/>
  <c r="K28" i="36"/>
  <c r="L28" i="36" s="1"/>
  <c r="M28" i="36" s="1"/>
  <c r="N28" i="36" s="1"/>
  <c r="E6" i="54"/>
  <c r="N87" i="55" l="1"/>
  <c r="N121" i="55" s="1"/>
  <c r="I192" i="30" l="1"/>
  <c r="I191" i="30"/>
  <c r="I190" i="30"/>
  <c r="I189" i="30"/>
  <c r="I188" i="30"/>
  <c r="I187" i="30"/>
  <c r="I186" i="30"/>
  <c r="I185" i="30"/>
  <c r="I184" i="30"/>
  <c r="I183" i="30"/>
  <c r="I182" i="30"/>
  <c r="I181" i="30"/>
  <c r="I180" i="30"/>
  <c r="I179" i="30"/>
  <c r="I178" i="30"/>
  <c r="I177" i="30"/>
  <c r="I176" i="30"/>
  <c r="I175" i="30"/>
  <c r="I174" i="30"/>
  <c r="I173" i="30"/>
  <c r="I172" i="30"/>
  <c r="I171" i="30"/>
  <c r="I170" i="30"/>
  <c r="I169" i="30"/>
  <c r="I168" i="30"/>
  <c r="I167" i="30"/>
  <c r="I166" i="30"/>
  <c r="I165" i="30"/>
  <c r="I164" i="30"/>
  <c r="I163" i="30"/>
  <c r="I162" i="30"/>
  <c r="I161" i="30"/>
  <c r="I160" i="30"/>
  <c r="I159" i="30"/>
  <c r="I158" i="30"/>
  <c r="I157" i="30"/>
  <c r="I156" i="30"/>
  <c r="I155" i="30"/>
  <c r="I154" i="30"/>
  <c r="I153" i="30"/>
  <c r="I152" i="30"/>
  <c r="I151" i="30"/>
  <c r="I150" i="30"/>
  <c r="I149" i="30"/>
  <c r="I148" i="30"/>
  <c r="I147" i="30"/>
  <c r="I146" i="30"/>
  <c r="I145" i="30"/>
  <c r="I144" i="30"/>
  <c r="I143" i="30"/>
  <c r="I142" i="30"/>
  <c r="I141" i="30"/>
  <c r="I140" i="30"/>
  <c r="I139" i="30"/>
  <c r="I138" i="30"/>
  <c r="I137" i="30"/>
  <c r="I136" i="30"/>
  <c r="I135" i="30"/>
  <c r="I134" i="30"/>
  <c r="I133" i="30"/>
  <c r="I132" i="30"/>
  <c r="I131" i="30"/>
  <c r="I130" i="30"/>
  <c r="I129" i="30"/>
  <c r="I128" i="30"/>
  <c r="I127" i="30"/>
  <c r="I126" i="30"/>
  <c r="I125" i="30"/>
  <c r="I124" i="30"/>
  <c r="I123" i="30"/>
  <c r="I122" i="30"/>
  <c r="I121" i="30"/>
  <c r="I120" i="30"/>
  <c r="I119" i="30"/>
  <c r="I118" i="30"/>
  <c r="I117" i="30"/>
  <c r="I116" i="30"/>
  <c r="I115" i="30"/>
  <c r="I114" i="30"/>
  <c r="I113" i="30"/>
  <c r="I112" i="30"/>
  <c r="I111" i="30"/>
  <c r="I110" i="30"/>
  <c r="I109" i="30"/>
  <c r="I108" i="30"/>
  <c r="I107" i="30"/>
  <c r="I106" i="30"/>
  <c r="I105" i="30"/>
  <c r="I104" i="30"/>
  <c r="I103" i="30"/>
  <c r="G101" i="30"/>
  <c r="D101" i="30"/>
  <c r="D100" i="30"/>
  <c r="D99" i="30"/>
  <c r="D98" i="30"/>
  <c r="I97" i="30"/>
  <c r="I96" i="30"/>
  <c r="I95" i="30"/>
  <c r="D94" i="30"/>
  <c r="D93" i="30"/>
  <c r="D92" i="30"/>
  <c r="D91" i="30"/>
  <c r="H90" i="30"/>
  <c r="D90" i="30"/>
  <c r="D89" i="30"/>
  <c r="I89" i="30" s="1"/>
  <c r="I88" i="30"/>
  <c r="G88" i="30"/>
  <c r="H88" i="30" s="1"/>
  <c r="I87" i="30"/>
  <c r="G87" i="30"/>
  <c r="H87" i="30" s="1"/>
  <c r="I86" i="30"/>
  <c r="G86" i="30"/>
  <c r="H86" i="30" s="1"/>
  <c r="I85" i="30"/>
  <c r="G85" i="30"/>
  <c r="H85" i="30" s="1"/>
  <c r="I84" i="30"/>
  <c r="G84" i="30"/>
  <c r="H84" i="30" s="1"/>
  <c r="H83" i="30"/>
  <c r="D83" i="30" s="1"/>
  <c r="I82" i="30"/>
  <c r="I81" i="30"/>
  <c r="G81" i="30"/>
  <c r="I80" i="30"/>
  <c r="G80" i="30"/>
  <c r="H80" i="30" s="1"/>
  <c r="I79" i="30"/>
  <c r="G79" i="30"/>
  <c r="H79" i="30" s="1"/>
  <c r="I78" i="30"/>
  <c r="G78" i="30"/>
  <c r="H78" i="30" s="1"/>
  <c r="I77" i="30"/>
  <c r="I76" i="30"/>
  <c r="G76" i="30"/>
  <c r="H76" i="30" s="1"/>
  <c r="I75" i="30"/>
  <c r="G75" i="30"/>
  <c r="H75" i="30" s="1"/>
  <c r="I74" i="30"/>
  <c r="G74" i="30"/>
  <c r="H74" i="30" s="1"/>
  <c r="I73" i="30"/>
  <c r="G73" i="30"/>
  <c r="H73" i="30" s="1"/>
  <c r="I72" i="30"/>
  <c r="I71" i="30"/>
  <c r="G71" i="30"/>
  <c r="H71" i="30" s="1"/>
  <c r="I70" i="30"/>
  <c r="H70" i="30"/>
  <c r="G70" i="30"/>
  <c r="I69" i="30"/>
  <c r="G69" i="30"/>
  <c r="H69" i="30" s="1"/>
  <c r="H68" i="30"/>
  <c r="G68" i="30"/>
  <c r="D68" i="30"/>
  <c r="I67" i="30"/>
  <c r="G67" i="30"/>
  <c r="H67" i="30" s="1"/>
  <c r="H66" i="30"/>
  <c r="D66" i="30" s="1"/>
  <c r="G66" i="30"/>
  <c r="I65" i="30"/>
  <c r="I64" i="30"/>
  <c r="H64" i="30"/>
  <c r="I63" i="30"/>
  <c r="H63" i="30"/>
  <c r="I62" i="30"/>
  <c r="G62" i="30"/>
  <c r="H62" i="30" s="1"/>
  <c r="I61" i="30"/>
  <c r="G61" i="30"/>
  <c r="H61" i="30" s="1"/>
  <c r="I60" i="30"/>
  <c r="I59" i="30"/>
  <c r="D58" i="30"/>
  <c r="I58" i="30" s="1"/>
  <c r="D57" i="30"/>
  <c r="I57" i="30" s="1"/>
  <c r="D56" i="30"/>
  <c r="H55" i="30"/>
  <c r="D55" i="30" s="1"/>
  <c r="G55" i="30"/>
  <c r="H54" i="30"/>
  <c r="D54" i="30" s="1"/>
  <c r="G54" i="30"/>
  <c r="I53" i="30"/>
  <c r="D52" i="30"/>
  <c r="I51" i="30"/>
  <c r="I50" i="30"/>
  <c r="G50" i="30"/>
  <c r="H50" i="30" s="1"/>
  <c r="I49" i="30"/>
  <c r="D48" i="30"/>
  <c r="D47" i="30"/>
  <c r="D46" i="30"/>
  <c r="H45" i="30"/>
  <c r="D45" i="30" s="1"/>
  <c r="G45" i="30"/>
  <c r="D44" i="30"/>
  <c r="I44" i="30" s="1"/>
  <c r="D43" i="30"/>
  <c r="I43" i="30" s="1"/>
  <c r="I42" i="30"/>
  <c r="D42" i="30"/>
  <c r="H41" i="30"/>
  <c r="G41" i="30"/>
  <c r="D41" i="30"/>
  <c r="D40" i="30"/>
  <c r="D39" i="30"/>
  <c r="I38" i="30"/>
  <c r="D37" i="30"/>
  <c r="D36" i="30"/>
  <c r="D35" i="30"/>
  <c r="D34" i="30"/>
  <c r="D33" i="30"/>
  <c r="D32" i="30"/>
  <c r="I31" i="30"/>
  <c r="G31" i="30"/>
  <c r="H31" i="30" s="1"/>
  <c r="H30" i="30"/>
  <c r="G30" i="30"/>
  <c r="D30" i="30"/>
  <c r="H29" i="30"/>
  <c r="D29" i="30" s="1"/>
  <c r="H28" i="30"/>
  <c r="G28" i="30"/>
  <c r="D28" i="30"/>
  <c r="D27" i="30"/>
  <c r="I27" i="30" s="1"/>
  <c r="D26" i="30"/>
  <c r="I26" i="30" s="1"/>
  <c r="H25" i="30"/>
  <c r="G25" i="30"/>
  <c r="D25" i="30"/>
  <c r="I24" i="30"/>
  <c r="G24" i="30"/>
  <c r="H24" i="30" s="1"/>
  <c r="I23" i="30"/>
  <c r="I22" i="30"/>
  <c r="D21" i="30"/>
  <c r="I20" i="30"/>
  <c r="I19" i="30"/>
  <c r="I18" i="30"/>
  <c r="G18" i="30"/>
  <c r="H18" i="30" s="1"/>
  <c r="I17" i="30"/>
  <c r="G17" i="30"/>
  <c r="H17" i="30" s="1"/>
  <c r="I16" i="30"/>
  <c r="G16" i="30"/>
  <c r="H16" i="30" s="1"/>
  <c r="I15" i="30"/>
  <c r="G15" i="30"/>
  <c r="H15" i="30" s="1"/>
  <c r="H14" i="30"/>
  <c r="D14" i="30" s="1"/>
  <c r="H13" i="30"/>
  <c r="D13" i="30" s="1"/>
  <c r="I12" i="30"/>
  <c r="G12" i="30"/>
  <c r="H12" i="30" s="1"/>
  <c r="H11" i="30"/>
  <c r="G11" i="30"/>
  <c r="D11" i="30"/>
  <c r="G10" i="30"/>
  <c r="D10" i="30"/>
  <c r="I8" i="30"/>
  <c r="I7" i="30"/>
  <c r="H7" i="30"/>
  <c r="G7" i="30"/>
  <c r="J20" i="56" l="1"/>
  <c r="H20" i="56" s="1"/>
  <c r="I20" i="56"/>
  <c r="G20" i="56" s="1"/>
  <c r="F20" i="56"/>
  <c r="E20" i="56"/>
  <c r="L19" i="56"/>
  <c r="J19" i="56" s="1"/>
  <c r="H19" i="56" s="1"/>
  <c r="I19" i="56"/>
  <c r="J18" i="56"/>
  <c r="H18" i="56" s="1"/>
  <c r="D18" i="56" s="1"/>
  <c r="I18" i="56"/>
  <c r="G18" i="56" s="1"/>
  <c r="C18" i="56" s="1"/>
  <c r="F18" i="56"/>
  <c r="E18" i="56"/>
  <c r="J17" i="56"/>
  <c r="I17" i="56"/>
  <c r="H17" i="56"/>
  <c r="D17" i="56" s="1"/>
  <c r="G17" i="56"/>
  <c r="C17" i="56" s="1"/>
  <c r="F17" i="56"/>
  <c r="E17" i="56"/>
  <c r="J16" i="56"/>
  <c r="H16" i="56" s="1"/>
  <c r="D16" i="56" s="1"/>
  <c r="I16" i="56"/>
  <c r="G16" i="56" s="1"/>
  <c r="F16" i="56"/>
  <c r="E16" i="56"/>
  <c r="J15" i="56"/>
  <c r="I15" i="56"/>
  <c r="G15" i="56" s="1"/>
  <c r="C15" i="56" s="1"/>
  <c r="H15" i="56"/>
  <c r="D15" i="56" s="1"/>
  <c r="F15" i="56"/>
  <c r="E15" i="56"/>
  <c r="L14" i="56"/>
  <c r="H14" i="56" s="1"/>
  <c r="G14" i="56"/>
  <c r="C14" i="56" s="1"/>
  <c r="E14" i="56"/>
  <c r="L13" i="56"/>
  <c r="H13" i="56" s="1"/>
  <c r="I13" i="56"/>
  <c r="G13" i="56" s="1"/>
  <c r="C13" i="56" s="1"/>
  <c r="E13" i="56"/>
  <c r="L12" i="56"/>
  <c r="H12" i="56" s="1"/>
  <c r="G12" i="56"/>
  <c r="E12" i="56"/>
  <c r="C12" i="56" s="1"/>
  <c r="H11" i="56"/>
  <c r="G11" i="56"/>
  <c r="C11" i="56" s="1"/>
  <c r="F11" i="56"/>
  <c r="E11" i="56"/>
  <c r="K10" i="56"/>
  <c r="K6" i="56" s="1"/>
  <c r="K5" i="56" s="1"/>
  <c r="J10" i="56"/>
  <c r="E10" i="56"/>
  <c r="E6" i="56" s="1"/>
  <c r="J9" i="56"/>
  <c r="H9" i="56" s="1"/>
  <c r="D9" i="56" s="1"/>
  <c r="G9" i="56"/>
  <c r="F9" i="56"/>
  <c r="C9" i="56"/>
  <c r="J8" i="56"/>
  <c r="H8" i="56" s="1"/>
  <c r="D8" i="56" s="1"/>
  <c r="G8" i="56"/>
  <c r="C8" i="56" s="1"/>
  <c r="F8" i="56"/>
  <c r="L7" i="56"/>
  <c r="F7" i="56" s="1"/>
  <c r="G7" i="56"/>
  <c r="H31" i="61"/>
  <c r="I10" i="56" l="1"/>
  <c r="I6" i="56" s="1"/>
  <c r="C20" i="56"/>
  <c r="G10" i="56"/>
  <c r="G6" i="56" s="1"/>
  <c r="J6" i="56"/>
  <c r="C7" i="56"/>
  <c r="C16" i="56"/>
  <c r="D20" i="56"/>
  <c r="I5" i="56"/>
  <c r="F12" i="56"/>
  <c r="D12" i="56" s="1"/>
  <c r="F14" i="56"/>
  <c r="D14" i="56" s="1"/>
  <c r="F13" i="56"/>
  <c r="D13" i="56" s="1"/>
  <c r="D19" i="56"/>
  <c r="J5" i="56"/>
  <c r="C10" i="56"/>
  <c r="C6" i="56" s="1"/>
  <c r="H10" i="56"/>
  <c r="D11" i="56"/>
  <c r="G19" i="56"/>
  <c r="L10" i="56"/>
  <c r="L6" i="56" s="1"/>
  <c r="L5" i="56" s="1"/>
  <c r="F19" i="56"/>
  <c r="H7" i="56"/>
  <c r="E19" i="56"/>
  <c r="E5" i="56" s="1"/>
  <c r="H5" i="72"/>
  <c r="H6" i="72"/>
  <c r="H7" i="72"/>
  <c r="H8" i="72"/>
  <c r="H9" i="72"/>
  <c r="H10" i="72"/>
  <c r="H11" i="72"/>
  <c r="H12" i="72"/>
  <c r="H13" i="72"/>
  <c r="H14" i="72"/>
  <c r="H15" i="72"/>
  <c r="H16" i="72"/>
  <c r="H17" i="72"/>
  <c r="H18" i="72"/>
  <c r="H19" i="72"/>
  <c r="H20" i="72"/>
  <c r="H21" i="72"/>
  <c r="H22" i="72"/>
  <c r="H23" i="72"/>
  <c r="H24" i="72"/>
  <c r="H25" i="72"/>
  <c r="H26" i="72"/>
  <c r="H27" i="72"/>
  <c r="H28" i="72"/>
  <c r="H29" i="72"/>
  <c r="H30" i="72"/>
  <c r="H31" i="72"/>
  <c r="H32" i="72"/>
  <c r="H33" i="72"/>
  <c r="H34" i="72"/>
  <c r="H35" i="72"/>
  <c r="H36" i="72"/>
  <c r="H37" i="72"/>
  <c r="H38" i="72"/>
  <c r="H39" i="72"/>
  <c r="H40" i="72"/>
  <c r="H41" i="72"/>
  <c r="H42" i="72"/>
  <c r="H43" i="72"/>
  <c r="H44" i="72"/>
  <c r="H45" i="72"/>
  <c r="H46" i="72"/>
  <c r="H47" i="72"/>
  <c r="H48" i="72"/>
  <c r="H49" i="72"/>
  <c r="H50" i="72"/>
  <c r="H51" i="72"/>
  <c r="H52" i="72"/>
  <c r="H53" i="72"/>
  <c r="H54" i="72"/>
  <c r="H55" i="72"/>
  <c r="H56" i="72"/>
  <c r="H57" i="72"/>
  <c r="H58" i="72"/>
  <c r="H59" i="72"/>
  <c r="H60" i="72"/>
  <c r="H61" i="72"/>
  <c r="H62" i="72"/>
  <c r="H63" i="72"/>
  <c r="H64" i="72"/>
  <c r="H65" i="72"/>
  <c r="H66" i="72"/>
  <c r="H67" i="72"/>
  <c r="H68" i="72"/>
  <c r="H69" i="72"/>
  <c r="H70" i="72"/>
  <c r="H71" i="72"/>
  <c r="H72" i="72"/>
  <c r="H73" i="72"/>
  <c r="H74" i="72"/>
  <c r="H75" i="72"/>
  <c r="H76" i="72"/>
  <c r="H77" i="72"/>
  <c r="H78" i="72"/>
  <c r="H79" i="72"/>
  <c r="H80" i="72"/>
  <c r="H81" i="72"/>
  <c r="H82" i="72"/>
  <c r="H83" i="72"/>
  <c r="H84" i="72"/>
  <c r="H85" i="72"/>
  <c r="H86" i="72"/>
  <c r="H87" i="72"/>
  <c r="H88" i="72"/>
  <c r="H89" i="72"/>
  <c r="H90" i="72"/>
  <c r="H92" i="72"/>
  <c r="H93" i="72"/>
  <c r="H94" i="72"/>
  <c r="H95" i="72"/>
  <c r="H96" i="72"/>
  <c r="H97" i="72"/>
  <c r="H98" i="72"/>
  <c r="H99" i="72"/>
  <c r="H100" i="72"/>
  <c r="H101" i="72"/>
  <c r="H102" i="72"/>
  <c r="H103" i="72"/>
  <c r="H104" i="72"/>
  <c r="H105" i="72"/>
  <c r="H106" i="72"/>
  <c r="H107" i="72"/>
  <c r="H108" i="72"/>
  <c r="H109" i="72"/>
  <c r="H110" i="72"/>
  <c r="H111" i="72"/>
  <c r="H112" i="72"/>
  <c r="H113" i="72"/>
  <c r="H114" i="72"/>
  <c r="H115" i="72"/>
  <c r="H116" i="72"/>
  <c r="H117" i="72"/>
  <c r="H118" i="72"/>
  <c r="H119" i="72"/>
  <c r="H120" i="72"/>
  <c r="H121" i="72"/>
  <c r="H122" i="72"/>
  <c r="H123" i="72"/>
  <c r="H124" i="72"/>
  <c r="H125" i="72"/>
  <c r="H126" i="72"/>
  <c r="H127" i="72"/>
  <c r="H128" i="72"/>
  <c r="H129" i="72"/>
  <c r="H130" i="72"/>
  <c r="H131" i="72"/>
  <c r="H132" i="72"/>
  <c r="H133" i="72"/>
  <c r="H134" i="72"/>
  <c r="H135" i="72"/>
  <c r="H136" i="72"/>
  <c r="H137" i="72"/>
  <c r="H138" i="72"/>
  <c r="H139" i="72"/>
  <c r="H140" i="72"/>
  <c r="H141" i="72"/>
  <c r="H142" i="72"/>
  <c r="H143" i="72"/>
  <c r="H144" i="72"/>
  <c r="H145" i="72"/>
  <c r="H146" i="72"/>
  <c r="H147" i="72"/>
  <c r="H148" i="72"/>
  <c r="H149" i="72"/>
  <c r="H150" i="72"/>
  <c r="H151" i="72"/>
  <c r="H152" i="72"/>
  <c r="H153" i="72"/>
  <c r="H154" i="72"/>
  <c r="H155" i="72"/>
  <c r="H156" i="72"/>
  <c r="H157" i="72"/>
  <c r="H158" i="72"/>
  <c r="H159" i="72"/>
  <c r="H160" i="72"/>
  <c r="H161" i="72"/>
  <c r="H162" i="72"/>
  <c r="H163" i="72"/>
  <c r="H164" i="72"/>
  <c r="H165" i="72"/>
  <c r="H166" i="72"/>
  <c r="H167" i="72"/>
  <c r="H168" i="72"/>
  <c r="H169" i="72"/>
  <c r="H170" i="72"/>
  <c r="H171" i="72"/>
  <c r="H172" i="72"/>
  <c r="H173" i="72"/>
  <c r="H174" i="72"/>
  <c r="H175" i="72"/>
  <c r="H176" i="72"/>
  <c r="H177" i="72"/>
  <c r="H178" i="72"/>
  <c r="H179" i="72"/>
  <c r="H180" i="72"/>
  <c r="H181" i="72"/>
  <c r="H182" i="72"/>
  <c r="H183" i="72"/>
  <c r="H184" i="72"/>
  <c r="H185" i="72"/>
  <c r="H186" i="72"/>
  <c r="H187" i="72"/>
  <c r="H188" i="72"/>
  <c r="H189" i="72"/>
  <c r="H190" i="72"/>
  <c r="H191" i="72"/>
  <c r="H192" i="72"/>
  <c r="H193" i="72"/>
  <c r="H194" i="72"/>
  <c r="H195" i="72"/>
  <c r="H196" i="72"/>
  <c r="H197" i="72"/>
  <c r="H198" i="72"/>
  <c r="H199" i="72"/>
  <c r="H200" i="72"/>
  <c r="H201" i="72"/>
  <c r="H202" i="72"/>
  <c r="H203" i="72"/>
  <c r="H204" i="72"/>
  <c r="H205" i="72"/>
  <c r="H206" i="72"/>
  <c r="H207" i="72"/>
  <c r="H208" i="72"/>
  <c r="H209" i="72"/>
  <c r="H210" i="72"/>
  <c r="H211" i="72"/>
  <c r="H212" i="72"/>
  <c r="H213" i="72"/>
  <c r="H214" i="72"/>
  <c r="H215" i="72"/>
  <c r="H216" i="72"/>
  <c r="H217" i="72"/>
  <c r="H218" i="72"/>
  <c r="H219" i="72"/>
  <c r="H220" i="72"/>
  <c r="H221" i="72"/>
  <c r="H222" i="72"/>
  <c r="H223" i="72"/>
  <c r="H224" i="72"/>
  <c r="H225" i="72"/>
  <c r="H226" i="72"/>
  <c r="H227" i="72"/>
  <c r="H228" i="72"/>
  <c r="H229" i="72"/>
  <c r="H230" i="72"/>
  <c r="H231" i="72"/>
  <c r="H232" i="72"/>
  <c r="H233" i="72"/>
  <c r="H234" i="72"/>
  <c r="H235" i="72"/>
  <c r="H236" i="72"/>
  <c r="H237" i="72"/>
  <c r="H238" i="72"/>
  <c r="H239" i="72"/>
  <c r="H240" i="72"/>
  <c r="H241" i="72"/>
  <c r="H242" i="72"/>
  <c r="H243" i="72"/>
  <c r="H244" i="72"/>
  <c r="H245" i="72"/>
  <c r="H246" i="72"/>
  <c r="H247" i="72"/>
  <c r="H248" i="72"/>
  <c r="H249" i="72"/>
  <c r="H250" i="72"/>
  <c r="H251" i="72"/>
  <c r="H252" i="72"/>
  <c r="H253" i="72"/>
  <c r="H254" i="72"/>
  <c r="H255" i="72"/>
  <c r="H256" i="72"/>
  <c r="H257" i="72"/>
  <c r="H258" i="72"/>
  <c r="H259" i="72"/>
  <c r="H260" i="72"/>
  <c r="H261" i="72"/>
  <c r="H262" i="72"/>
  <c r="H263" i="72"/>
  <c r="H264" i="72"/>
  <c r="H265" i="72"/>
  <c r="H266" i="72"/>
  <c r="H267" i="72"/>
  <c r="H268" i="72"/>
  <c r="H269" i="72"/>
  <c r="H270" i="72"/>
  <c r="H271" i="72"/>
  <c r="H272" i="72"/>
  <c r="H273" i="72"/>
  <c r="H274" i="72"/>
  <c r="H275" i="72"/>
  <c r="H276" i="72"/>
  <c r="H277" i="72"/>
  <c r="H278" i="72"/>
  <c r="H279" i="72"/>
  <c r="H280" i="72"/>
  <c r="H281" i="72"/>
  <c r="H282" i="72"/>
  <c r="H283" i="72"/>
  <c r="H284" i="72"/>
  <c r="H285" i="72"/>
  <c r="H286" i="72"/>
  <c r="H287" i="72"/>
  <c r="H288" i="72"/>
  <c r="H289" i="72"/>
  <c r="H290" i="72"/>
  <c r="H291" i="72"/>
  <c r="H292" i="72"/>
  <c r="H293" i="72"/>
  <c r="H294" i="72"/>
  <c r="H295" i="72"/>
  <c r="H296" i="72"/>
  <c r="H297" i="72"/>
  <c r="H298" i="72"/>
  <c r="H299" i="72"/>
  <c r="H300" i="72"/>
  <c r="H301" i="72"/>
  <c r="H302" i="72"/>
  <c r="H303" i="72"/>
  <c r="H304" i="72"/>
  <c r="H305" i="72"/>
  <c r="H306" i="72"/>
  <c r="H307" i="72"/>
  <c r="H308" i="72"/>
  <c r="H309" i="72"/>
  <c r="H310" i="72"/>
  <c r="H311" i="72"/>
  <c r="H312" i="72"/>
  <c r="H313" i="72"/>
  <c r="H314" i="72"/>
  <c r="H315" i="72"/>
  <c r="H316" i="72"/>
  <c r="H317" i="72"/>
  <c r="H318" i="72"/>
  <c r="H319" i="72"/>
  <c r="H320" i="72"/>
  <c r="H321" i="72"/>
  <c r="H322" i="72"/>
  <c r="H323" i="72"/>
  <c r="H324" i="72"/>
  <c r="H325" i="72"/>
  <c r="H326" i="72"/>
  <c r="H327" i="72"/>
  <c r="H328" i="72"/>
  <c r="H329" i="72"/>
  <c r="H330" i="72"/>
  <c r="H331" i="72"/>
  <c r="H332" i="72"/>
  <c r="H333" i="72"/>
  <c r="H334" i="72"/>
  <c r="H335" i="72"/>
  <c r="H336" i="72"/>
  <c r="H337" i="72"/>
  <c r="H338" i="72"/>
  <c r="H339" i="72"/>
  <c r="H340" i="72"/>
  <c r="H341" i="72"/>
  <c r="H342" i="72"/>
  <c r="H343" i="72"/>
  <c r="H344" i="72"/>
  <c r="H345" i="72"/>
  <c r="H346" i="72"/>
  <c r="H347" i="72"/>
  <c r="H348" i="72"/>
  <c r="H349" i="72"/>
  <c r="H350" i="72"/>
  <c r="H351" i="72"/>
  <c r="H352" i="72"/>
  <c r="H353" i="72"/>
  <c r="H354" i="72"/>
  <c r="H355" i="72"/>
  <c r="H356" i="72"/>
  <c r="H357" i="72"/>
  <c r="H358" i="72"/>
  <c r="H359" i="72"/>
  <c r="H360" i="72"/>
  <c r="H361" i="72"/>
  <c r="H362" i="72"/>
  <c r="H363" i="72"/>
  <c r="H364" i="72"/>
  <c r="H365" i="72"/>
  <c r="H366" i="72"/>
  <c r="H367" i="72"/>
  <c r="H368" i="72"/>
  <c r="H369" i="72"/>
  <c r="H370" i="72"/>
  <c r="H371" i="72"/>
  <c r="H372" i="72"/>
  <c r="H373" i="72"/>
  <c r="H374" i="72"/>
  <c r="H375" i="72"/>
  <c r="H376" i="72"/>
  <c r="H377" i="72"/>
  <c r="H378" i="72"/>
  <c r="H379" i="72"/>
  <c r="H380" i="72"/>
  <c r="H381" i="72"/>
  <c r="H382" i="72"/>
  <c r="H383" i="72"/>
  <c r="H384" i="72"/>
  <c r="H385" i="72"/>
  <c r="H386" i="72"/>
  <c r="H387" i="72"/>
  <c r="H388" i="72"/>
  <c r="H389" i="72"/>
  <c r="H390" i="72"/>
  <c r="H391" i="72"/>
  <c r="H392" i="72"/>
  <c r="H393" i="72"/>
  <c r="H394" i="72"/>
  <c r="H395" i="72"/>
  <c r="H396" i="72"/>
  <c r="H397" i="72"/>
  <c r="H398" i="72"/>
  <c r="H399" i="72"/>
  <c r="H400" i="72"/>
  <c r="H401" i="72"/>
  <c r="H402" i="72"/>
  <c r="H403" i="72"/>
  <c r="H404" i="72"/>
  <c r="H405" i="72"/>
  <c r="H406" i="72"/>
  <c r="H407" i="72"/>
  <c r="H408" i="72"/>
  <c r="H409" i="72"/>
  <c r="H410" i="72"/>
  <c r="H411" i="72"/>
  <c r="H412" i="72"/>
  <c r="H413" i="72"/>
  <c r="H414" i="72"/>
  <c r="H415" i="72"/>
  <c r="H416" i="72"/>
  <c r="H417" i="72"/>
  <c r="H418" i="72"/>
  <c r="H419" i="72"/>
  <c r="H420" i="72"/>
  <c r="H421" i="72"/>
  <c r="H422" i="72"/>
  <c r="H423" i="72"/>
  <c r="H424" i="72"/>
  <c r="H425" i="72"/>
  <c r="H426" i="72"/>
  <c r="H427" i="72"/>
  <c r="H428" i="72"/>
  <c r="H429" i="72"/>
  <c r="H430" i="72"/>
  <c r="H431" i="72"/>
  <c r="H432" i="72"/>
  <c r="H433" i="72"/>
  <c r="H434" i="72"/>
  <c r="H435" i="72"/>
  <c r="H436" i="72"/>
  <c r="H437" i="72"/>
  <c r="H438" i="72"/>
  <c r="H439" i="72"/>
  <c r="H440" i="72"/>
  <c r="H441" i="72"/>
  <c r="H442" i="72"/>
  <c r="H443" i="72"/>
  <c r="H444" i="72"/>
  <c r="H445" i="72"/>
  <c r="H446" i="72"/>
  <c r="H447" i="72"/>
  <c r="H448" i="72"/>
  <c r="H449" i="72"/>
  <c r="H450" i="72"/>
  <c r="H451" i="72"/>
  <c r="H452" i="72"/>
  <c r="H453" i="72"/>
  <c r="H454" i="72"/>
  <c r="H455" i="72"/>
  <c r="H456" i="72"/>
  <c r="H457" i="72"/>
  <c r="H458" i="72"/>
  <c r="H459" i="72"/>
  <c r="H460" i="72"/>
  <c r="H461" i="72"/>
  <c r="H462" i="72"/>
  <c r="H463" i="72"/>
  <c r="H464" i="72"/>
  <c r="H465" i="72"/>
  <c r="H466" i="72"/>
  <c r="H468" i="72"/>
  <c r="C8" i="9"/>
  <c r="C9" i="9"/>
  <c r="C10" i="9"/>
  <c r="C7" i="9"/>
  <c r="D6" i="81"/>
  <c r="D7" i="81"/>
  <c r="D8" i="81"/>
  <c r="D9" i="81"/>
  <c r="D10" i="81"/>
  <c r="D11" i="81"/>
  <c r="D12" i="81"/>
  <c r="D15" i="81"/>
  <c r="E23" i="36"/>
  <c r="G5" i="56" l="1"/>
  <c r="F10" i="56"/>
  <c r="F6" i="56" s="1"/>
  <c r="F5" i="56" s="1"/>
  <c r="D10" i="56"/>
  <c r="D7" i="56"/>
  <c r="H6" i="56"/>
  <c r="H5" i="56" s="1"/>
  <c r="B4" i="57" s="1"/>
  <c r="C19" i="56"/>
  <c r="C5" i="56" s="1"/>
  <c r="I11" i="80"/>
  <c r="I14" i="80"/>
  <c r="J14" i="80"/>
  <c r="J18" i="80"/>
  <c r="K18" i="80"/>
  <c r="H14" i="79"/>
  <c r="I14" i="79"/>
  <c r="J14" i="79"/>
  <c r="G14" i="79"/>
  <c r="E21" i="79"/>
  <c r="D6" i="56" l="1"/>
  <c r="D5" i="56" s="1"/>
  <c r="G23" i="80"/>
  <c r="I123" i="62" l="1"/>
  <c r="N19" i="36" l="1"/>
  <c r="M19" i="36"/>
  <c r="L19" i="36"/>
  <c r="K19" i="36"/>
  <c r="F25" i="36"/>
  <c r="F29" i="36"/>
  <c r="F11" i="80"/>
  <c r="J15" i="3"/>
  <c r="K15" i="3" s="1"/>
  <c r="L15" i="3" s="1"/>
  <c r="M15" i="3" s="1"/>
  <c r="J14" i="3"/>
  <c r="K14" i="3" s="1"/>
  <c r="L14" i="3" s="1"/>
  <c r="M14" i="3" s="1"/>
  <c r="D17" i="3" l="1"/>
  <c r="D16" i="3"/>
  <c r="D15" i="3"/>
  <c r="D14" i="3"/>
  <c r="M13" i="3"/>
  <c r="L13" i="3"/>
  <c r="K13" i="3"/>
  <c r="J13" i="3"/>
  <c r="H13" i="3"/>
  <c r="I15" i="3" s="1"/>
  <c r="F13" i="3"/>
  <c r="G15" i="3" s="1"/>
  <c r="D12" i="3"/>
  <c r="D11" i="3"/>
  <c r="D10" i="3"/>
  <c r="D9" i="3"/>
  <c r="J8" i="3" l="1"/>
  <c r="J18" i="3" s="1"/>
  <c r="G7" i="54"/>
  <c r="K8" i="3"/>
  <c r="K18" i="3" s="1"/>
  <c r="H7" i="54"/>
  <c r="L8" i="3"/>
  <c r="L18" i="3" s="1"/>
  <c r="I7" i="54"/>
  <c r="M8" i="3"/>
  <c r="M18" i="3" s="1"/>
  <c r="J7" i="54"/>
  <c r="H8" i="3"/>
  <c r="I14" i="3"/>
  <c r="F8" i="3"/>
  <c r="D13" i="3"/>
  <c r="G14" i="3"/>
  <c r="I16" i="3" l="1"/>
  <c r="I12" i="3"/>
  <c r="I10" i="3"/>
  <c r="I9" i="3"/>
  <c r="H18" i="3"/>
  <c r="I17" i="3" s="1"/>
  <c r="I11" i="3"/>
  <c r="I13" i="3"/>
  <c r="E14" i="3"/>
  <c r="E15" i="3"/>
  <c r="F18" i="3"/>
  <c r="G17" i="3" s="1"/>
  <c r="G12" i="3"/>
  <c r="G10" i="3"/>
  <c r="D8" i="3"/>
  <c r="E13" i="3" s="1"/>
  <c r="G16" i="3"/>
  <c r="G13" i="3"/>
  <c r="G11" i="3"/>
  <c r="G9" i="3"/>
  <c r="I8" i="3" l="1"/>
  <c r="D18" i="3"/>
  <c r="E17" i="3" s="1"/>
  <c r="E11" i="3"/>
  <c r="E9" i="3"/>
  <c r="E12" i="3"/>
  <c r="E10" i="3"/>
  <c r="G8" i="3"/>
  <c r="E11" i="52"/>
  <c r="H10" i="52"/>
  <c r="H9" i="52"/>
  <c r="I20" i="74"/>
  <c r="J20" i="74" s="1"/>
  <c r="I19" i="74"/>
  <c r="J19" i="74" s="1"/>
  <c r="I18" i="74"/>
  <c r="J18" i="74" s="1"/>
  <c r="I17" i="74"/>
  <c r="J17" i="74" s="1"/>
  <c r="I16" i="74"/>
  <c r="J16" i="74" s="1"/>
  <c r="I15" i="74"/>
  <c r="J15" i="74" s="1"/>
  <c r="I12" i="74"/>
  <c r="J12" i="74" s="1"/>
  <c r="I11" i="74"/>
  <c r="J11" i="74" s="1"/>
  <c r="I10" i="74"/>
  <c r="J10" i="74" s="1"/>
  <c r="I9" i="74"/>
  <c r="J9" i="74" s="1"/>
  <c r="I8" i="74"/>
  <c r="J8" i="74" s="1"/>
  <c r="I7" i="74"/>
  <c r="J7" i="74" s="1"/>
  <c r="I6" i="74"/>
  <c r="J6" i="74" s="1"/>
  <c r="G67" i="73"/>
  <c r="F67" i="73"/>
  <c r="E67" i="73"/>
  <c r="D67" i="73"/>
  <c r="G55" i="73"/>
  <c r="F55" i="73"/>
  <c r="E55" i="73"/>
  <c r="D55" i="73"/>
  <c r="G52" i="73"/>
  <c r="F52" i="73"/>
  <c r="E52" i="73"/>
  <c r="D52" i="73"/>
  <c r="G49" i="73"/>
  <c r="F49" i="73"/>
  <c r="E49" i="73"/>
  <c r="D49" i="73"/>
  <c r="G46" i="73"/>
  <c r="F46" i="73"/>
  <c r="E46" i="73"/>
  <c r="D46" i="73"/>
  <c r="G43" i="73"/>
  <c r="F43" i="73"/>
  <c r="E43" i="73"/>
  <c r="D43" i="73"/>
  <c r="G37" i="73"/>
  <c r="F37" i="73"/>
  <c r="E37" i="73"/>
  <c r="D37" i="73"/>
  <c r="G34" i="73"/>
  <c r="F34" i="73"/>
  <c r="E34" i="73"/>
  <c r="D34" i="73"/>
  <c r="G31" i="73"/>
  <c r="F31" i="73"/>
  <c r="E31" i="73"/>
  <c r="D31" i="73"/>
  <c r="G28" i="73"/>
  <c r="F28" i="73"/>
  <c r="E28" i="73"/>
  <c r="D28" i="73"/>
  <c r="G22" i="73"/>
  <c r="F22" i="73"/>
  <c r="E22" i="73"/>
  <c r="D22" i="73"/>
  <c r="G19" i="73"/>
  <c r="F19" i="73"/>
  <c r="E19" i="73"/>
  <c r="D19" i="73"/>
  <c r="G16" i="73"/>
  <c r="F16" i="73"/>
  <c r="E16" i="73"/>
  <c r="G13" i="73"/>
  <c r="F13" i="73"/>
  <c r="E13" i="73"/>
  <c r="D13" i="73"/>
  <c r="G10" i="73"/>
  <c r="F10" i="73"/>
  <c r="E10" i="73"/>
  <c r="D10" i="73"/>
  <c r="F6" i="73"/>
  <c r="E6" i="73"/>
  <c r="D6" i="73"/>
  <c r="G5" i="73"/>
  <c r="F5" i="73"/>
  <c r="E5" i="73"/>
  <c r="D5" i="73"/>
  <c r="I10" i="52" l="1"/>
  <c r="J10" i="52" s="1"/>
  <c r="K10" i="52" s="1"/>
  <c r="I9" i="52"/>
  <c r="J9" i="52" s="1"/>
  <c r="K9" i="52" s="1"/>
  <c r="H11" i="52"/>
  <c r="G11" i="54" s="1"/>
  <c r="D7" i="73"/>
  <c r="E7" i="73"/>
  <c r="F10" i="52"/>
  <c r="F9" i="52"/>
  <c r="E8" i="3"/>
  <c r="C10" i="52" l="1"/>
  <c r="C9" i="52"/>
  <c r="I11" i="52"/>
  <c r="H11" i="54" s="1"/>
  <c r="J11" i="52" l="1"/>
  <c r="I11" i="54" s="1"/>
  <c r="K11" i="52"/>
  <c r="J11" i="54" s="1"/>
  <c r="C11" i="52" l="1"/>
  <c r="D10" i="52" l="1"/>
  <c r="D9" i="52"/>
  <c r="H24" i="37" l="1"/>
  <c r="H23" i="37"/>
  <c r="H22" i="37"/>
  <c r="H21" i="37"/>
  <c r="H20" i="37"/>
  <c r="H19" i="37"/>
  <c r="H22" i="81" l="1"/>
  <c r="D22" i="81" s="1"/>
  <c r="H21" i="81"/>
  <c r="D21" i="81" s="1"/>
  <c r="H20" i="81"/>
  <c r="G20" i="81"/>
  <c r="F20" i="81"/>
  <c r="E20" i="81"/>
  <c r="F19" i="81"/>
  <c r="E19" i="81"/>
  <c r="G18" i="81"/>
  <c r="D18" i="81" s="1"/>
  <c r="F18" i="81"/>
  <c r="E18" i="81"/>
  <c r="H14" i="81"/>
  <c r="G14" i="81"/>
  <c r="G19" i="81" s="1"/>
  <c r="D19" i="81" s="1"/>
  <c r="F14" i="81"/>
  <c r="E14" i="81"/>
  <c r="D14" i="81"/>
  <c r="H5" i="81"/>
  <c r="G5" i="81"/>
  <c r="F5" i="81"/>
  <c r="F23" i="81" s="1"/>
  <c r="E5" i="81"/>
  <c r="E23" i="81" s="1"/>
  <c r="D5" i="81"/>
  <c r="D20" i="80"/>
  <c r="D19" i="80"/>
  <c r="D17" i="80"/>
  <c r="D16" i="80"/>
  <c r="D15" i="80"/>
  <c r="D13" i="80"/>
  <c r="D12" i="80"/>
  <c r="K10" i="80"/>
  <c r="K8" i="80" s="1"/>
  <c r="K7" i="80" s="1"/>
  <c r="K23" i="80" s="1"/>
  <c r="I10" i="54" s="1"/>
  <c r="J10" i="80"/>
  <c r="I10" i="80"/>
  <c r="D9" i="80"/>
  <c r="L8" i="80"/>
  <c r="L7" i="80" s="1"/>
  <c r="L23" i="80" s="1"/>
  <c r="J10" i="54" s="1"/>
  <c r="J8" i="80"/>
  <c r="I8" i="80"/>
  <c r="I7" i="80" s="1"/>
  <c r="I23" i="80" s="1"/>
  <c r="G10" i="54" s="1"/>
  <c r="F8" i="80"/>
  <c r="F7" i="80" s="1"/>
  <c r="F23" i="80" s="1"/>
  <c r="J7" i="80"/>
  <c r="J23" i="80" s="1"/>
  <c r="H10" i="54" s="1"/>
  <c r="G29" i="79"/>
  <c r="G28" i="79" s="1"/>
  <c r="G27" i="79" s="1"/>
  <c r="E28" i="79"/>
  <c r="C26" i="79"/>
  <c r="E25" i="79"/>
  <c r="C22" i="79"/>
  <c r="C20" i="79"/>
  <c r="C19" i="79"/>
  <c r="C18" i="79"/>
  <c r="C17" i="79"/>
  <c r="C16" i="79"/>
  <c r="C15" i="79"/>
  <c r="E14" i="79"/>
  <c r="C13" i="79"/>
  <c r="C12" i="79"/>
  <c r="G11" i="79"/>
  <c r="H11" i="79" s="1"/>
  <c r="I11" i="79" s="1"/>
  <c r="G10" i="79"/>
  <c r="C9" i="79"/>
  <c r="E8" i="79"/>
  <c r="H56" i="78"/>
  <c r="G56" i="78"/>
  <c r="E56" i="78"/>
  <c r="D56" i="78"/>
  <c r="F56" i="78"/>
  <c r="J62" i="77"/>
  <c r="I62" i="77"/>
  <c r="H62" i="77"/>
  <c r="G62" i="77"/>
  <c r="E62" i="77"/>
  <c r="C62" i="77"/>
  <c r="E9" i="77"/>
  <c r="J9" i="77"/>
  <c r="J7" i="77" s="1"/>
  <c r="I9" i="77"/>
  <c r="I7" i="77" s="1"/>
  <c r="H9" i="77"/>
  <c r="H7" i="77" s="1"/>
  <c r="G9" i="77"/>
  <c r="C9" i="77"/>
  <c r="I64" i="77"/>
  <c r="I8" i="54" s="1"/>
  <c r="D10" i="80" l="1"/>
  <c r="D20" i="81"/>
  <c r="J64" i="77"/>
  <c r="J8" i="54" s="1"/>
  <c r="D11" i="80"/>
  <c r="D23" i="81"/>
  <c r="D18" i="80"/>
  <c r="G7" i="77"/>
  <c r="G64" i="77" s="1"/>
  <c r="G8" i="54" s="1"/>
  <c r="H64" i="77"/>
  <c r="H8" i="54" s="1"/>
  <c r="D14" i="80"/>
  <c r="H10" i="79"/>
  <c r="H8" i="79" s="1"/>
  <c r="H7" i="79" s="1"/>
  <c r="G8" i="79"/>
  <c r="G7" i="79" s="1"/>
  <c r="G43" i="79" s="1"/>
  <c r="G9" i="54" s="1"/>
  <c r="E27" i="79"/>
  <c r="C14" i="79"/>
  <c r="C25" i="79"/>
  <c r="E7" i="79"/>
  <c r="H29" i="79"/>
  <c r="C7" i="77"/>
  <c r="H23" i="81"/>
  <c r="F13" i="77"/>
  <c r="G23" i="81"/>
  <c r="D8" i="80"/>
  <c r="J11" i="79"/>
  <c r="C11" i="79" s="1"/>
  <c r="F59" i="77"/>
  <c r="F57" i="77"/>
  <c r="F55" i="77"/>
  <c r="F53" i="77"/>
  <c r="F51" i="77"/>
  <c r="F49" i="77"/>
  <c r="F47" i="77"/>
  <c r="F45" i="77"/>
  <c r="F43" i="77"/>
  <c r="F41" i="77"/>
  <c r="F39" i="77"/>
  <c r="F37" i="77"/>
  <c r="F35" i="77"/>
  <c r="F33" i="77"/>
  <c r="F31" i="77"/>
  <c r="F29" i="77"/>
  <c r="F27" i="77"/>
  <c r="F25" i="77"/>
  <c r="F23" i="77"/>
  <c r="F21" i="77"/>
  <c r="F19" i="77"/>
  <c r="F17" i="77"/>
  <c r="F15" i="77"/>
  <c r="F12" i="77"/>
  <c r="F58" i="77"/>
  <c r="F54" i="77"/>
  <c r="F52" i="77"/>
  <c r="F48" i="77"/>
  <c r="F44" i="77"/>
  <c r="F40" i="77"/>
  <c r="F36" i="77"/>
  <c r="F32" i="77"/>
  <c r="F28" i="77"/>
  <c r="F24" i="77"/>
  <c r="F20" i="77"/>
  <c r="F16" i="77"/>
  <c r="F11" i="77"/>
  <c r="E7" i="77"/>
  <c r="F56" i="77"/>
  <c r="F50" i="77"/>
  <c r="F46" i="77"/>
  <c r="F42" i="77"/>
  <c r="F38" i="77"/>
  <c r="F34" i="77"/>
  <c r="F30" i="77"/>
  <c r="F26" i="77"/>
  <c r="F22" i="77"/>
  <c r="F18" i="77"/>
  <c r="F14" i="77"/>
  <c r="F10" i="77"/>
  <c r="I10" i="79" l="1"/>
  <c r="J10" i="79" s="1"/>
  <c r="E43" i="79"/>
  <c r="F7" i="79" s="1"/>
  <c r="I29" i="79"/>
  <c r="H28" i="79"/>
  <c r="H27" i="79" s="1"/>
  <c r="H43" i="79" s="1"/>
  <c r="H9" i="54" s="1"/>
  <c r="D7" i="80"/>
  <c r="E8" i="80" s="1"/>
  <c r="F17" i="79"/>
  <c r="F20" i="79"/>
  <c r="F16" i="79"/>
  <c r="F19" i="79"/>
  <c r="F18" i="79"/>
  <c r="F61" i="77"/>
  <c r="E64" i="77"/>
  <c r="F62" i="77" s="1"/>
  <c r="F60" i="77"/>
  <c r="C64" i="77"/>
  <c r="D61" i="77"/>
  <c r="D60" i="77"/>
  <c r="D62" i="77" l="1"/>
  <c r="D10" i="77"/>
  <c r="D14" i="77"/>
  <c r="D18" i="77"/>
  <c r="D22" i="77"/>
  <c r="D26" i="77"/>
  <c r="D30" i="77"/>
  <c r="D34" i="77"/>
  <c r="D38" i="77"/>
  <c r="D42" i="77"/>
  <c r="D46" i="77"/>
  <c r="D50" i="77"/>
  <c r="D54" i="77"/>
  <c r="D58" i="77"/>
  <c r="D28" i="77"/>
  <c r="D36" i="77"/>
  <c r="D40" i="77"/>
  <c r="D48" i="77"/>
  <c r="D52" i="77"/>
  <c r="D63" i="77"/>
  <c r="D21" i="77"/>
  <c r="D33" i="77"/>
  <c r="D37" i="77"/>
  <c r="D49" i="77"/>
  <c r="D53" i="77"/>
  <c r="D11" i="77"/>
  <c r="D15" i="77"/>
  <c r="D19" i="77"/>
  <c r="D23" i="77"/>
  <c r="D27" i="77"/>
  <c r="D31" i="77"/>
  <c r="D35" i="77"/>
  <c r="D39" i="77"/>
  <c r="D43" i="77"/>
  <c r="D47" i="77"/>
  <c r="D51" i="77"/>
  <c r="D55" i="77"/>
  <c r="D59" i="77"/>
  <c r="D12" i="77"/>
  <c r="D16" i="77"/>
  <c r="D20" i="77"/>
  <c r="D24" i="77"/>
  <c r="D32" i="77"/>
  <c r="D44" i="77"/>
  <c r="D56" i="77"/>
  <c r="D13" i="77"/>
  <c r="D17" i="77"/>
  <c r="D25" i="77"/>
  <c r="D29" i="77"/>
  <c r="D41" i="77"/>
  <c r="D45" i="77"/>
  <c r="D57" i="77"/>
  <c r="D9" i="77"/>
  <c r="I8" i="79"/>
  <c r="I7" i="79" s="1"/>
  <c r="F27" i="79"/>
  <c r="F43" i="79" s="1"/>
  <c r="F12" i="79"/>
  <c r="F26" i="79"/>
  <c r="F23" i="79"/>
  <c r="F9" i="79"/>
  <c r="F13" i="79"/>
  <c r="F22" i="79"/>
  <c r="F10" i="79"/>
  <c r="F11" i="79"/>
  <c r="F15" i="79"/>
  <c r="F29" i="79"/>
  <c r="F21" i="79"/>
  <c r="F14" i="79"/>
  <c r="F28" i="79"/>
  <c r="F8" i="79"/>
  <c r="F25" i="79"/>
  <c r="E10" i="80"/>
  <c r="E17" i="80"/>
  <c r="E19" i="80"/>
  <c r="E16" i="80"/>
  <c r="E15" i="80"/>
  <c r="E13" i="80"/>
  <c r="E20" i="80"/>
  <c r="E12" i="80"/>
  <c r="E9" i="80"/>
  <c r="D7" i="77"/>
  <c r="J29" i="79"/>
  <c r="J28" i="79" s="1"/>
  <c r="J27" i="79" s="1"/>
  <c r="I28" i="79"/>
  <c r="I27" i="79" s="1"/>
  <c r="D23" i="80"/>
  <c r="E7" i="80" s="1"/>
  <c r="E18" i="80"/>
  <c r="E14" i="80"/>
  <c r="E11" i="80"/>
  <c r="J8" i="79"/>
  <c r="J7" i="79" s="1"/>
  <c r="C10" i="79"/>
  <c r="I43" i="79" l="1"/>
  <c r="I9" i="54" s="1"/>
  <c r="J43" i="79"/>
  <c r="J9" i="54" s="1"/>
  <c r="C29" i="79"/>
  <c r="C23" i="79"/>
  <c r="E21" i="80"/>
  <c r="E22" i="80"/>
  <c r="C8" i="79"/>
  <c r="E23" i="80" l="1"/>
  <c r="C28" i="79"/>
  <c r="C21" i="79"/>
  <c r="C7" i="79" s="1"/>
  <c r="C27" i="79" l="1"/>
  <c r="C43" i="79" s="1"/>
  <c r="D27" i="79" l="1"/>
  <c r="D9" i="79"/>
  <c r="D16" i="79"/>
  <c r="D19" i="79"/>
  <c r="D20" i="79"/>
  <c r="D13" i="79"/>
  <c r="D18" i="79"/>
  <c r="D26" i="79"/>
  <c r="D17" i="79"/>
  <c r="D12" i="79"/>
  <c r="D22" i="79"/>
  <c r="D15" i="79"/>
  <c r="D11" i="79"/>
  <c r="D25" i="79"/>
  <c r="D14" i="79"/>
  <c r="D10" i="79"/>
  <c r="D29" i="79"/>
  <c r="D8" i="79"/>
  <c r="D23" i="79"/>
  <c r="D28" i="79"/>
  <c r="D30" i="79"/>
  <c r="D21" i="79"/>
  <c r="D7" i="79"/>
  <c r="D43" i="79" l="1"/>
  <c r="D15" i="63"/>
  <c r="C11" i="21"/>
  <c r="D9" i="21" s="1"/>
  <c r="E11" i="21"/>
  <c r="F10" i="21" s="1"/>
  <c r="D31" i="61"/>
  <c r="AM39" i="69"/>
  <c r="AL39" i="69"/>
  <c r="AK39" i="69"/>
  <c r="AJ39" i="69"/>
  <c r="AI39" i="69"/>
  <c r="AG39" i="69"/>
  <c r="AF39" i="69"/>
  <c r="AE39" i="69"/>
  <c r="AD39" i="69"/>
  <c r="AB39" i="69"/>
  <c r="AA39" i="69"/>
  <c r="Z39" i="69"/>
  <c r="Y39" i="69"/>
  <c r="P39" i="69"/>
  <c r="O39" i="69"/>
  <c r="N39" i="69"/>
  <c r="M39" i="69"/>
  <c r="L39" i="69"/>
  <c r="K39" i="69"/>
  <c r="J39" i="69"/>
  <c r="I39" i="69"/>
  <c r="G39" i="69"/>
  <c r="F39" i="69"/>
  <c r="D39" i="69"/>
  <c r="V39" i="69" s="1"/>
  <c r="C39" i="69"/>
  <c r="B39" i="69"/>
  <c r="E39" i="69" s="1"/>
  <c r="AM38" i="69"/>
  <c r="AM40" i="69" s="1"/>
  <c r="AL38" i="69"/>
  <c r="AK38" i="69"/>
  <c r="AJ38" i="69"/>
  <c r="AJ40" i="69" s="1"/>
  <c r="AI38" i="69"/>
  <c r="AI40" i="69" s="1"/>
  <c r="AG38" i="69"/>
  <c r="AF38" i="69"/>
  <c r="AE38" i="69"/>
  <c r="AE40" i="69" s="1"/>
  <c r="AD38" i="69"/>
  <c r="AD40" i="69" s="1"/>
  <c r="AB38" i="69"/>
  <c r="AA38" i="69"/>
  <c r="Z38" i="69"/>
  <c r="Z40" i="69" s="1"/>
  <c r="Y38" i="69"/>
  <c r="Y40" i="69" s="1"/>
  <c r="P38" i="69"/>
  <c r="O38" i="69"/>
  <c r="N38" i="69"/>
  <c r="M38" i="69"/>
  <c r="M40" i="69" s="1"/>
  <c r="L38" i="69"/>
  <c r="K38" i="69"/>
  <c r="J38" i="69"/>
  <c r="I38" i="69"/>
  <c r="I40" i="69" s="1"/>
  <c r="G38" i="69"/>
  <c r="F38" i="69"/>
  <c r="D38" i="69"/>
  <c r="D40" i="69" s="1"/>
  <c r="C38" i="69"/>
  <c r="C40" i="69" s="1"/>
  <c r="B38" i="69"/>
  <c r="AM30" i="69"/>
  <c r="AL30" i="69"/>
  <c r="AK30" i="69"/>
  <c r="AJ30" i="69"/>
  <c r="AI30" i="69"/>
  <c r="AG30" i="69"/>
  <c r="AF30" i="69"/>
  <c r="AE30" i="69"/>
  <c r="AD30" i="69"/>
  <c r="AB30" i="69"/>
  <c r="AA30" i="69"/>
  <c r="Z30" i="69"/>
  <c r="Y30" i="69"/>
  <c r="N30" i="69"/>
  <c r="M30" i="69"/>
  <c r="K30" i="69"/>
  <c r="J30" i="69"/>
  <c r="I30" i="69"/>
  <c r="G30" i="69"/>
  <c r="F30" i="69"/>
  <c r="D30" i="69"/>
  <c r="C30" i="69"/>
  <c r="B30" i="69"/>
  <c r="AO29" i="69"/>
  <c r="AN29" i="69"/>
  <c r="AH29" i="69"/>
  <c r="AC29" i="69"/>
  <c r="T29" i="69"/>
  <c r="Q29" i="69"/>
  <c r="S39" i="69" s="1"/>
  <c r="P29" i="69"/>
  <c r="R39" i="69" s="1"/>
  <c r="H29" i="69"/>
  <c r="E29" i="69"/>
  <c r="AO28" i="69"/>
  <c r="AN28" i="69"/>
  <c r="AH28" i="69"/>
  <c r="AC28" i="69"/>
  <c r="T28" i="69"/>
  <c r="Q28" i="69"/>
  <c r="S38" i="69" s="1"/>
  <c r="P28" i="69"/>
  <c r="H28" i="69"/>
  <c r="E28" i="69"/>
  <c r="AM20" i="69"/>
  <c r="AL20" i="69"/>
  <c r="AK20" i="69"/>
  <c r="AJ20" i="69"/>
  <c r="AI20" i="69"/>
  <c r="AG20" i="69"/>
  <c r="AF20" i="69"/>
  <c r="AE20" i="69"/>
  <c r="AD20" i="69"/>
  <c r="AB20" i="69"/>
  <c r="AA20" i="69"/>
  <c r="Z20" i="69"/>
  <c r="Y20" i="69"/>
  <c r="Q20" i="69"/>
  <c r="P20" i="69"/>
  <c r="N20" i="69"/>
  <c r="M20" i="69"/>
  <c r="K20" i="69"/>
  <c r="J20" i="69"/>
  <c r="I20" i="69"/>
  <c r="G20" i="69"/>
  <c r="F20" i="69"/>
  <c r="D20" i="69"/>
  <c r="C20" i="69"/>
  <c r="B20" i="69"/>
  <c r="AO19" i="69"/>
  <c r="AN19" i="69"/>
  <c r="AH19" i="69"/>
  <c r="AC19" i="69"/>
  <c r="T19" i="69"/>
  <c r="O19" i="69"/>
  <c r="U19" i="69" s="1"/>
  <c r="H19" i="69"/>
  <c r="E19" i="69"/>
  <c r="AO18" i="69"/>
  <c r="AN18" i="69"/>
  <c r="AH18" i="69"/>
  <c r="AC18" i="69"/>
  <c r="T18" i="69"/>
  <c r="O18" i="69"/>
  <c r="U18" i="69" s="1"/>
  <c r="H18" i="69"/>
  <c r="E18" i="69"/>
  <c r="AM10" i="69"/>
  <c r="AL10" i="69"/>
  <c r="AK10" i="69"/>
  <c r="AJ10" i="69"/>
  <c r="AI10" i="69"/>
  <c r="AG10" i="69"/>
  <c r="AF10" i="69"/>
  <c r="AE10" i="69"/>
  <c r="AD10" i="69"/>
  <c r="AB10" i="69"/>
  <c r="AA10" i="69"/>
  <c r="Z10" i="69"/>
  <c r="Y10" i="69"/>
  <c r="Q10" i="69"/>
  <c r="P10" i="69"/>
  <c r="N10" i="69"/>
  <c r="M10" i="69"/>
  <c r="K10" i="69"/>
  <c r="J10" i="69"/>
  <c r="I10" i="69"/>
  <c r="G10" i="69"/>
  <c r="F10" i="69"/>
  <c r="D10" i="69"/>
  <c r="C10" i="69"/>
  <c r="B10" i="69"/>
  <c r="AO9" i="69"/>
  <c r="AN9" i="69"/>
  <c r="AH9" i="69"/>
  <c r="AC9" i="69"/>
  <c r="T9" i="69"/>
  <c r="O9" i="69"/>
  <c r="U9" i="69" s="1"/>
  <c r="H9" i="69"/>
  <c r="E9" i="69"/>
  <c r="AO8" i="69"/>
  <c r="AN8" i="69"/>
  <c r="AH8" i="69"/>
  <c r="AC8" i="69"/>
  <c r="T8" i="69"/>
  <c r="O8" i="69"/>
  <c r="H8" i="69"/>
  <c r="E8" i="69"/>
  <c r="G13" i="76"/>
  <c r="T38" i="69" l="1"/>
  <c r="AO20" i="69"/>
  <c r="L10" i="69"/>
  <c r="F40" i="69"/>
  <c r="E10" i="69"/>
  <c r="AH10" i="69"/>
  <c r="G40" i="69"/>
  <c r="L40" i="69"/>
  <c r="P40" i="69"/>
  <c r="AB40" i="69"/>
  <c r="AG40" i="69"/>
  <c r="AL40" i="69"/>
  <c r="AN39" i="69"/>
  <c r="L20" i="69"/>
  <c r="AC20" i="69"/>
  <c r="O29" i="69"/>
  <c r="U29" i="69" s="1"/>
  <c r="E30" i="69"/>
  <c r="L30" i="69"/>
  <c r="O20" i="69"/>
  <c r="U20" i="69" s="1"/>
  <c r="K40" i="69"/>
  <c r="O40" i="69"/>
  <c r="AA40" i="69"/>
  <c r="AF40" i="69"/>
  <c r="AK40" i="69"/>
  <c r="AN40" i="69" s="1"/>
  <c r="H30" i="69"/>
  <c r="T30" i="69"/>
  <c r="AN30" i="69"/>
  <c r="E38" i="69"/>
  <c r="D8" i="21"/>
  <c r="T10" i="69"/>
  <c r="AN10" i="69"/>
  <c r="O28" i="69"/>
  <c r="Q38" i="69" s="1"/>
  <c r="U38" i="69" s="1"/>
  <c r="P30" i="69"/>
  <c r="R38" i="69"/>
  <c r="R40" i="69" s="1"/>
  <c r="AC39" i="69"/>
  <c r="AH39" i="69"/>
  <c r="F9" i="21"/>
  <c r="AO10" i="69"/>
  <c r="E20" i="69"/>
  <c r="AH20" i="69"/>
  <c r="S40" i="69"/>
  <c r="Q30" i="69"/>
  <c r="V38" i="69"/>
  <c r="D6" i="21"/>
  <c r="D10" i="21"/>
  <c r="AN20" i="69"/>
  <c r="AC30" i="69"/>
  <c r="AH30" i="69"/>
  <c r="T39" i="69"/>
  <c r="F7" i="21"/>
  <c r="F6" i="21"/>
  <c r="F8" i="21"/>
  <c r="D7" i="21"/>
  <c r="U28" i="69"/>
  <c r="T20" i="69"/>
  <c r="H40" i="69"/>
  <c r="AO40" i="69"/>
  <c r="AH40" i="69"/>
  <c r="AC40" i="69"/>
  <c r="AN38" i="69"/>
  <c r="H39" i="69"/>
  <c r="B40" i="69"/>
  <c r="E40" i="69" s="1"/>
  <c r="J40" i="69"/>
  <c r="V40" i="69" s="1"/>
  <c r="AO30" i="69"/>
  <c r="U8" i="69"/>
  <c r="H10" i="69"/>
  <c r="AC10" i="69"/>
  <c r="AC38" i="69"/>
  <c r="AO38" i="69"/>
  <c r="O10" i="69"/>
  <c r="U10" i="69" s="1"/>
  <c r="N40" i="69"/>
  <c r="T40" i="69" s="1"/>
  <c r="AO39" i="69"/>
  <c r="H20" i="69"/>
  <c r="H38" i="69"/>
  <c r="AH38" i="69"/>
  <c r="O30" i="69" l="1"/>
  <c r="Q39" i="69"/>
  <c r="U39" i="69" s="1"/>
  <c r="U30" i="69"/>
  <c r="D11" i="21"/>
  <c r="C8" i="54"/>
  <c r="C10" i="54"/>
  <c r="F11" i="21"/>
  <c r="Q40" i="69"/>
  <c r="U40" i="69" s="1"/>
  <c r="C9" i="54" l="1"/>
  <c r="H171" i="76" l="1"/>
  <c r="H175" i="76"/>
  <c r="H176" i="76"/>
  <c r="G177" i="76"/>
  <c r="D177" i="76"/>
  <c r="G158" i="76"/>
  <c r="G154" i="76"/>
  <c r="G153" i="76"/>
  <c r="G152" i="76"/>
  <c r="H167" i="76"/>
  <c r="E167" i="76"/>
  <c r="H165" i="76"/>
  <c r="E165" i="76"/>
  <c r="H164" i="76"/>
  <c r="E164" i="76"/>
  <c r="H163" i="76"/>
  <c r="E163" i="76"/>
  <c r="H160" i="76"/>
  <c r="E160" i="76"/>
  <c r="G142" i="76"/>
  <c r="D142" i="76"/>
  <c r="H141" i="76"/>
  <c r="E141" i="76"/>
  <c r="H140" i="76"/>
  <c r="E140" i="76"/>
  <c r="H139" i="76"/>
  <c r="E139" i="76"/>
  <c r="G127" i="76"/>
  <c r="G93" i="76" s="1"/>
  <c r="H135" i="76" s="1"/>
  <c r="D127" i="76"/>
  <c r="D93" i="76" s="1"/>
  <c r="E135" i="76" s="1"/>
  <c r="H72" i="76"/>
  <c r="E72" i="76"/>
  <c r="H61" i="76"/>
  <c r="E61" i="76"/>
  <c r="H59" i="76"/>
  <c r="H57" i="76"/>
  <c r="H56" i="76"/>
  <c r="H55" i="76"/>
  <c r="H54" i="76"/>
  <c r="I50" i="76"/>
  <c r="G50" i="76"/>
  <c r="H50" i="76" s="1"/>
  <c r="H49" i="76"/>
  <c r="E49" i="76"/>
  <c r="D49" i="76"/>
  <c r="E56" i="76" s="1"/>
  <c r="H46" i="76"/>
  <c r="E46" i="76"/>
  <c r="H44" i="76"/>
  <c r="E44" i="76"/>
  <c r="H37" i="76"/>
  <c r="E37" i="76"/>
  <c r="E55" i="76" l="1"/>
  <c r="E59" i="76"/>
  <c r="E57" i="76"/>
  <c r="E50" i="76"/>
  <c r="E54" i="76"/>
  <c r="G14" i="76" l="1"/>
  <c r="D23" i="76"/>
  <c r="E33" i="76" s="1"/>
  <c r="E22" i="76"/>
  <c r="E32" i="76" l="1"/>
  <c r="E31" i="76"/>
  <c r="E30" i="76"/>
  <c r="E34" i="76"/>
  <c r="E36" i="76"/>
  <c r="E35" i="76"/>
  <c r="E29" i="76"/>
  <c r="F75" i="75" l="1"/>
  <c r="G58" i="76"/>
  <c r="K26" i="36" l="1"/>
  <c r="K25" i="36" s="1"/>
  <c r="K12" i="36"/>
  <c r="K9" i="36" s="1"/>
  <c r="K22" i="36"/>
  <c r="L22" i="36" s="1"/>
  <c r="M22" i="36" s="1"/>
  <c r="N22" i="36" s="1"/>
  <c r="K23" i="36"/>
  <c r="L23" i="36" s="1"/>
  <c r="M23" i="36" s="1"/>
  <c r="N23" i="36" s="1"/>
  <c r="K24" i="36"/>
  <c r="L24" i="36" s="1"/>
  <c r="M24" i="36" s="1"/>
  <c r="N24" i="36" s="1"/>
  <c r="K30" i="36"/>
  <c r="K31" i="36"/>
  <c r="K32" i="36"/>
  <c r="K33" i="36"/>
  <c r="L33" i="36" s="1"/>
  <c r="M33" i="36" s="1"/>
  <c r="N33" i="36" s="1"/>
  <c r="F9" i="36"/>
  <c r="F15" i="36"/>
  <c r="F21" i="36"/>
  <c r="L26" i="36" l="1"/>
  <c r="L12" i="36"/>
  <c r="F8" i="36"/>
  <c r="M26" i="36" l="1"/>
  <c r="L25" i="36"/>
  <c r="M12" i="36"/>
  <c r="L9" i="36"/>
  <c r="F34" i="36"/>
  <c r="G9" i="36"/>
  <c r="H11" i="9"/>
  <c r="G33" i="36" l="1"/>
  <c r="G24" i="36"/>
  <c r="G26" i="36"/>
  <c r="G22" i="36"/>
  <c r="G30" i="36"/>
  <c r="G28" i="36"/>
  <c r="G18" i="36"/>
  <c r="G25" i="36"/>
  <c r="G19" i="36"/>
  <c r="G29" i="36"/>
  <c r="G15" i="36"/>
  <c r="G21" i="36"/>
  <c r="I11" i="9"/>
  <c r="J11" i="9" s="1"/>
  <c r="K11" i="9" s="1"/>
  <c r="C11" i="9" s="1"/>
  <c r="E12" i="9"/>
  <c r="M25" i="36"/>
  <c r="N26" i="36"/>
  <c r="N25" i="36" s="1"/>
  <c r="M9" i="36"/>
  <c r="N12" i="36"/>
  <c r="N9" i="36" s="1"/>
  <c r="G8" i="36"/>
  <c r="F8" i="9" l="1"/>
  <c r="F7" i="9"/>
  <c r="F9" i="9"/>
  <c r="F10" i="9"/>
  <c r="F11" i="9"/>
  <c r="D9" i="36"/>
  <c r="D10" i="36"/>
  <c r="D11" i="36"/>
  <c r="D12" i="36"/>
  <c r="D13" i="36"/>
  <c r="D14" i="36"/>
  <c r="D16" i="36"/>
  <c r="D17" i="36"/>
  <c r="D23" i="36"/>
  <c r="D24" i="36"/>
  <c r="D25" i="36"/>
  <c r="D26" i="36"/>
  <c r="D27" i="36"/>
  <c r="D28" i="36"/>
  <c r="D31" i="36"/>
  <c r="D32" i="36"/>
  <c r="D33" i="36"/>
  <c r="F12" i="9" l="1"/>
  <c r="K29" i="36"/>
  <c r="L30" i="36"/>
  <c r="K21" i="36"/>
  <c r="L21" i="36"/>
  <c r="K18" i="36"/>
  <c r="L18" i="36" s="1"/>
  <c r="M18" i="36" s="1"/>
  <c r="N18" i="36" s="1"/>
  <c r="M21" i="36" l="1"/>
  <c r="K15" i="36"/>
  <c r="D19" i="36"/>
  <c r="D18" i="36"/>
  <c r="D20" i="36"/>
  <c r="M30" i="36"/>
  <c r="L29" i="36"/>
  <c r="M15" i="36"/>
  <c r="N15" i="36"/>
  <c r="L15" i="36"/>
  <c r="E20" i="36" l="1"/>
  <c r="N21" i="36"/>
  <c r="D21" i="36" s="1"/>
  <c r="L8" i="36"/>
  <c r="L34" i="36" s="1"/>
  <c r="H6" i="54" s="1"/>
  <c r="K8" i="36"/>
  <c r="D15" i="36"/>
  <c r="N30" i="36"/>
  <c r="N29" i="36" s="1"/>
  <c r="M29" i="36"/>
  <c r="N8" i="36" l="1"/>
  <c r="N34" i="36" s="1"/>
  <c r="J6" i="54" s="1"/>
  <c r="D22" i="36"/>
  <c r="D30" i="36"/>
  <c r="D29" i="36"/>
  <c r="M8" i="36"/>
  <c r="M34" i="36" s="1"/>
  <c r="I6" i="54" s="1"/>
  <c r="K34" i="36"/>
  <c r="G6" i="54" s="1"/>
  <c r="G149" i="76"/>
  <c r="C6" i="54" l="1"/>
  <c r="H152" i="76"/>
  <c r="H158" i="76"/>
  <c r="H155" i="76"/>
  <c r="H157" i="76"/>
  <c r="H154" i="76"/>
  <c r="D8" i="36"/>
  <c r="D34" i="36"/>
  <c r="F103" i="75"/>
  <c r="D102" i="75"/>
  <c r="E98" i="75"/>
  <c r="F98" i="75"/>
  <c r="D98" i="75"/>
  <c r="E84" i="75"/>
  <c r="F85" i="75" s="1"/>
  <c r="D84" i="75"/>
  <c r="D74" i="75"/>
  <c r="E79" i="75"/>
  <c r="F79" i="75"/>
  <c r="D79" i="75"/>
  <c r="E74" i="75"/>
  <c r="F76" i="75"/>
  <c r="F74" i="75" s="1"/>
  <c r="E62" i="75"/>
  <c r="D62" i="75"/>
  <c r="D55" i="75"/>
  <c r="E55" i="75"/>
  <c r="E48" i="75"/>
  <c r="F48" i="75"/>
  <c r="D48" i="75"/>
  <c r="E22" i="75"/>
  <c r="D22" i="75"/>
  <c r="E16" i="75"/>
  <c r="D16" i="75"/>
  <c r="E10" i="75"/>
  <c r="D10" i="75"/>
  <c r="E33" i="36" l="1"/>
  <c r="E25" i="36"/>
  <c r="E26" i="36"/>
  <c r="E28" i="36"/>
  <c r="E24" i="36"/>
  <c r="E19" i="36"/>
  <c r="E18" i="36"/>
  <c r="E15" i="36"/>
  <c r="E21" i="36"/>
  <c r="E30" i="36"/>
  <c r="E29" i="36"/>
  <c r="E22" i="36"/>
  <c r="E8" i="36"/>
  <c r="C4" i="57" l="1"/>
  <c r="D4" i="57" s="1"/>
  <c r="E4" i="57" s="1"/>
  <c r="F4" i="57" s="1"/>
  <c r="D4" i="76" l="1"/>
  <c r="E13" i="76" s="1"/>
  <c r="G17" i="76"/>
  <c r="G18" i="76"/>
  <c r="G20" i="76"/>
  <c r="H22" i="76"/>
  <c r="G23" i="76"/>
  <c r="D149" i="76"/>
  <c r="E169" i="76"/>
  <c r="H169" i="76"/>
  <c r="E171" i="76"/>
  <c r="E175" i="76"/>
  <c r="E176" i="76"/>
  <c r="F11" i="75"/>
  <c r="F12" i="75"/>
  <c r="F13" i="75"/>
  <c r="F14" i="75"/>
  <c r="F18" i="75"/>
  <c r="F19" i="75"/>
  <c r="F20" i="75"/>
  <c r="F24" i="75"/>
  <c r="F25" i="75"/>
  <c r="F26" i="75"/>
  <c r="D28" i="75"/>
  <c r="E28" i="75"/>
  <c r="F29" i="75" s="1"/>
  <c r="F30" i="75"/>
  <c r="F31" i="75"/>
  <c r="F32" i="75"/>
  <c r="F34" i="75"/>
  <c r="F41" i="75"/>
  <c r="F56" i="75"/>
  <c r="F57" i="75"/>
  <c r="F58" i="75"/>
  <c r="F59" i="75"/>
  <c r="F60" i="75"/>
  <c r="F63" i="75"/>
  <c r="F64" i="75"/>
  <c r="F65" i="75"/>
  <c r="F66" i="75"/>
  <c r="F67" i="75"/>
  <c r="F86" i="75"/>
  <c r="F87" i="75"/>
  <c r="F88" i="75"/>
  <c r="F104" i="75"/>
  <c r="B6" i="57"/>
  <c r="C9" i="35"/>
  <c r="C11" i="19"/>
  <c r="C6" i="57"/>
  <c r="D6" i="57"/>
  <c r="E6" i="57"/>
  <c r="F6" i="57"/>
  <c r="D7" i="35" l="1"/>
  <c r="D6" i="35"/>
  <c r="D8" i="35"/>
  <c r="D4" i="35"/>
  <c r="D5" i="35"/>
  <c r="D9" i="19"/>
  <c r="D7" i="19"/>
  <c r="D8" i="19"/>
  <c r="D6" i="19"/>
  <c r="D10" i="19"/>
  <c r="E154" i="76"/>
  <c r="E155" i="76"/>
  <c r="E157" i="76"/>
  <c r="E158" i="76"/>
  <c r="E152" i="76"/>
  <c r="H33" i="76"/>
  <c r="H34" i="76"/>
  <c r="H35" i="76"/>
  <c r="H31" i="76"/>
  <c r="H32" i="76"/>
  <c r="H36" i="76"/>
  <c r="E15" i="76"/>
  <c r="E9" i="76"/>
  <c r="F22" i="75"/>
  <c r="E156" i="76"/>
  <c r="F84" i="75"/>
  <c r="F62" i="75"/>
  <c r="F55" i="75"/>
  <c r="F10" i="75"/>
  <c r="F16" i="75"/>
  <c r="H30" i="76"/>
  <c r="F102" i="75"/>
  <c r="E150" i="76"/>
  <c r="E153" i="76"/>
  <c r="E16" i="76"/>
  <c r="E11" i="76"/>
  <c r="E18" i="76"/>
  <c r="E14" i="76"/>
  <c r="E17" i="76"/>
  <c r="H153" i="76"/>
  <c r="H156" i="76"/>
  <c r="H150" i="76"/>
  <c r="H12" i="9"/>
  <c r="G12" i="54" s="1"/>
  <c r="H29" i="76"/>
  <c r="G4" i="76"/>
  <c r="H17" i="76" s="1"/>
  <c r="H58" i="76"/>
  <c r="F28" i="75"/>
  <c r="E58" i="76"/>
  <c r="G13" i="54" l="1"/>
  <c r="D11" i="19"/>
  <c r="I12" i="9"/>
  <c r="H12" i="54" s="1"/>
  <c r="H13" i="54" s="1"/>
  <c r="D9" i="35"/>
  <c r="J12" i="9"/>
  <c r="I12" i="54" s="1"/>
  <c r="I13" i="54" s="1"/>
  <c r="H9" i="76"/>
  <c r="H14" i="76"/>
  <c r="H11" i="76"/>
  <c r="H15" i="76"/>
  <c r="H16" i="76"/>
  <c r="H18" i="76"/>
  <c r="H13" i="76"/>
  <c r="E11" i="19" l="1"/>
  <c r="F7" i="19" l="1"/>
  <c r="F10" i="19"/>
  <c r="F8" i="19"/>
  <c r="F6" i="19"/>
  <c r="F9" i="19"/>
  <c r="K12" i="9"/>
  <c r="J12" i="54" s="1"/>
  <c r="J13" i="54" l="1"/>
  <c r="C12" i="54"/>
  <c r="F11" i="19"/>
  <c r="C12" i="9"/>
  <c r="D10" i="9" l="1"/>
  <c r="D9" i="9"/>
  <c r="D7" i="9"/>
  <c r="D8" i="9"/>
  <c r="D11" i="9"/>
  <c r="D12" i="9" l="1"/>
  <c r="E7" i="54" l="1"/>
  <c r="C7" i="54" l="1"/>
  <c r="F113" i="55" l="1"/>
  <c r="E11" i="54" s="1"/>
  <c r="D112" i="55"/>
  <c r="F121" i="55" l="1"/>
  <c r="E13" i="54"/>
  <c r="F11" i="54" s="1"/>
  <c r="C11" i="54"/>
  <c r="C13" i="54" l="1"/>
  <c r="D11" i="54" s="1"/>
  <c r="F10" i="54"/>
  <c r="F8" i="54"/>
  <c r="F6" i="54"/>
  <c r="F9" i="54"/>
  <c r="F12" i="54"/>
  <c r="F7" i="54"/>
  <c r="F13" i="54" l="1"/>
  <c r="D9" i="54"/>
  <c r="D12" i="54"/>
  <c r="D8" i="54"/>
  <c r="D6" i="54"/>
  <c r="D10" i="54"/>
  <c r="D7" i="54"/>
  <c r="D13" i="54" l="1"/>
</calcChain>
</file>

<file path=xl/comments1.xml><?xml version="1.0" encoding="utf-8"?>
<comments xmlns="http://schemas.openxmlformats.org/spreadsheetml/2006/main">
  <authors>
    <author>Iryna.Levytska</author>
  </authors>
  <commentList>
    <comment ref="E7" authorId="0" shapeId="0">
      <text>
        <r>
          <rPr>
            <b/>
            <sz val="9"/>
            <color indexed="81"/>
            <rFont val="Tahoma"/>
            <family val="2"/>
            <charset val="204"/>
          </rPr>
          <t>Iryna.Levytska:</t>
        </r>
        <r>
          <rPr>
            <sz val="9"/>
            <color indexed="81"/>
            <rFont val="Tahoma"/>
            <family val="2"/>
            <charset val="204"/>
          </rPr>
          <t xml:space="preserve">
відповідає середньозваженій структурі тарифу 2018</t>
        </r>
      </text>
    </comment>
    <comment ref="I7" authorId="0" shapeId="0">
      <text>
        <r>
          <rPr>
            <b/>
            <sz val="9"/>
            <color indexed="81"/>
            <rFont val="Tahoma"/>
            <family val="2"/>
            <charset val="204"/>
          </rPr>
          <t>Iryna.Levytska:</t>
        </r>
        <r>
          <rPr>
            <sz val="9"/>
            <color indexed="81"/>
            <rFont val="Tahoma"/>
            <family val="2"/>
            <charset val="204"/>
          </rPr>
          <t xml:space="preserve">
сума - згідно розподілу заходів ІП-2018 (затверджена НКРЕКП)</t>
        </r>
      </text>
    </comment>
  </commentList>
</comments>
</file>

<file path=xl/comments2.xml><?xml version="1.0" encoding="utf-8"?>
<comments xmlns="http://schemas.openxmlformats.org/spreadsheetml/2006/main">
  <authors>
    <author>Olexandr.Kovtonuk</author>
    <author>Mykola.Pavliv</author>
  </authors>
  <commentList>
    <comment ref="E13" authorId="0" shapeId="0">
      <text>
        <r>
          <rPr>
            <b/>
            <sz val="8"/>
            <color indexed="81"/>
            <rFont val="Tahoma"/>
            <family val="2"/>
            <charset val="204"/>
          </rPr>
          <t>Olexandr.Kovtonuk:</t>
        </r>
        <r>
          <rPr>
            <sz val="8"/>
            <color indexed="81"/>
            <rFont val="Tahoma"/>
            <family val="2"/>
            <charset val="204"/>
          </rPr>
          <t xml:space="preserve">
КР - 24,2 км</t>
        </r>
      </text>
    </comment>
    <comment ref="E19" authorId="0" shapeId="0">
      <text>
        <r>
          <rPr>
            <b/>
            <sz val="8"/>
            <color indexed="81"/>
            <rFont val="Tahoma"/>
            <family val="2"/>
            <charset val="204"/>
          </rPr>
          <t>Olexandr.Kovtonuk:</t>
        </r>
        <r>
          <rPr>
            <sz val="8"/>
            <color indexed="81"/>
            <rFont val="Tahoma"/>
            <family val="2"/>
            <charset val="204"/>
          </rPr>
          <t xml:space="preserve">
КР-232,85 км</t>
        </r>
      </text>
    </comment>
    <comment ref="E23" authorId="0" shapeId="0">
      <text>
        <r>
          <rPr>
            <b/>
            <sz val="8"/>
            <color indexed="81"/>
            <rFont val="Tahoma"/>
            <family val="2"/>
            <charset val="204"/>
          </rPr>
          <t>Olexandr.Kovtonuk:</t>
        </r>
        <r>
          <rPr>
            <sz val="8"/>
            <color indexed="81"/>
            <rFont val="Tahoma"/>
            <family val="2"/>
            <charset val="204"/>
          </rPr>
          <t xml:space="preserve">
Будівництво ПЛ - 2,32 км</t>
        </r>
      </text>
    </comment>
    <comment ref="E25" authorId="0" shapeId="0">
      <text>
        <r>
          <rPr>
            <b/>
            <sz val="8"/>
            <color indexed="81"/>
            <rFont val="Tahoma"/>
            <family val="2"/>
            <charset val="204"/>
          </rPr>
          <t>Olexandr.Kovtonuk:</t>
        </r>
        <r>
          <rPr>
            <sz val="8"/>
            <color indexed="81"/>
            <rFont val="Tahoma"/>
            <family val="2"/>
            <charset val="204"/>
          </rPr>
          <t xml:space="preserve">
КР - 878,6 км</t>
        </r>
      </text>
    </comment>
    <comment ref="E30" authorId="0" shapeId="0">
      <text>
        <r>
          <rPr>
            <b/>
            <sz val="8"/>
            <color indexed="81"/>
            <rFont val="Tahoma"/>
            <family val="2"/>
            <charset val="204"/>
          </rPr>
          <t>Olexandr.Kovtonuk:</t>
        </r>
        <r>
          <rPr>
            <sz val="8"/>
            <color indexed="81"/>
            <rFont val="Tahoma"/>
            <family val="2"/>
            <charset val="204"/>
          </rPr>
          <t xml:space="preserve">
Реконструкція - 304,9 км</t>
        </r>
      </text>
    </comment>
    <comment ref="E31" authorId="0" shapeId="0">
      <text>
        <r>
          <rPr>
            <b/>
            <sz val="8"/>
            <color indexed="81"/>
            <rFont val="Tahoma"/>
            <family val="2"/>
            <charset val="204"/>
          </rPr>
          <t>Olexandr.Kovtonuk:</t>
        </r>
        <r>
          <rPr>
            <sz val="8"/>
            <color indexed="81"/>
            <rFont val="Tahoma"/>
            <family val="2"/>
            <charset val="204"/>
          </rPr>
          <t xml:space="preserve">
КР - 625,29 км</t>
        </r>
      </text>
    </comment>
    <comment ref="E57" authorId="0" shapeId="0">
      <text>
        <r>
          <rPr>
            <b/>
            <sz val="8"/>
            <color indexed="81"/>
            <rFont val="Tahoma"/>
            <family val="2"/>
            <charset val="204"/>
          </rPr>
          <t>Olexandr.Kovtonuk:</t>
        </r>
        <r>
          <rPr>
            <sz val="8"/>
            <color indexed="81"/>
            <rFont val="Tahoma"/>
            <family val="2"/>
            <charset val="204"/>
          </rPr>
          <t xml:space="preserve">
Реконструкція - 25,11 км</t>
        </r>
      </text>
    </comment>
    <comment ref="E76" authorId="0" shapeId="0">
      <text>
        <r>
          <rPr>
            <b/>
            <sz val="8"/>
            <color indexed="81"/>
            <rFont val="Tahoma"/>
            <family val="2"/>
            <charset val="204"/>
          </rPr>
          <t>Olexandr.Kovtonuk:</t>
        </r>
        <r>
          <rPr>
            <sz val="8"/>
            <color indexed="81"/>
            <rFont val="Tahoma"/>
            <family val="2"/>
            <charset val="204"/>
          </rPr>
          <t xml:space="preserve">
Заміна обладнання - 13 шт</t>
        </r>
      </text>
    </comment>
    <comment ref="E81" authorId="0" shapeId="0">
      <text>
        <r>
          <rPr>
            <b/>
            <sz val="8"/>
            <color indexed="81"/>
            <rFont val="Tahoma"/>
            <family val="2"/>
            <charset val="204"/>
          </rPr>
          <t>Olexandr.Kovtonuk:</t>
        </r>
        <r>
          <rPr>
            <sz val="8"/>
            <color indexed="81"/>
            <rFont val="Tahoma"/>
            <family val="2"/>
            <charset val="204"/>
          </rPr>
          <t xml:space="preserve">
Заміна обладнання - 3 шт</t>
        </r>
      </text>
    </comment>
    <comment ref="E85" authorId="0" shapeId="0">
      <text>
        <r>
          <rPr>
            <b/>
            <sz val="8"/>
            <color indexed="81"/>
            <rFont val="Tahoma"/>
            <family val="2"/>
            <charset val="204"/>
          </rPr>
          <t>Olexandr.Kovtonuk:</t>
        </r>
        <r>
          <rPr>
            <sz val="8"/>
            <color indexed="81"/>
            <rFont val="Tahoma"/>
            <family val="2"/>
            <charset val="204"/>
          </rPr>
          <t xml:space="preserve">
Розвантажувальні ТП -14 шт</t>
        </r>
      </text>
    </comment>
    <comment ref="E87" authorId="0" shapeId="0">
      <text>
        <r>
          <rPr>
            <b/>
            <sz val="8"/>
            <color indexed="81"/>
            <rFont val="Tahoma"/>
            <family val="2"/>
            <charset val="204"/>
          </rPr>
          <t>Olexandr.Kovtonuk:</t>
        </r>
        <r>
          <rPr>
            <sz val="8"/>
            <color indexed="81"/>
            <rFont val="Tahoma"/>
            <family val="2"/>
            <charset val="204"/>
          </rPr>
          <t xml:space="preserve">
КР - 450 шт</t>
        </r>
      </text>
    </comment>
    <comment ref="E104" authorId="1" shapeId="0">
      <text>
        <r>
          <rPr>
            <b/>
            <sz val="9"/>
            <color indexed="81"/>
            <rFont val="Tahoma"/>
            <family val="2"/>
            <charset val="204"/>
          </rPr>
          <t>Mykola.Pavliv:скільки встановлюється згідно реконструкції</t>
        </r>
      </text>
    </comment>
  </commentList>
</comments>
</file>

<file path=xl/comments3.xml><?xml version="1.0" encoding="utf-8"?>
<comments xmlns="http://schemas.openxmlformats.org/spreadsheetml/2006/main">
  <authors>
    <author>Olexandr.Kovtonuk</author>
  </authors>
  <commentList>
    <comment ref="G149" authorId="0" shapeId="0">
      <text>
        <r>
          <rPr>
            <b/>
            <sz val="8"/>
            <color indexed="81"/>
            <rFont val="Tahoma"/>
            <family val="2"/>
            <charset val="204"/>
          </rPr>
          <t>Olexandr.Kovtonuk:</t>
        </r>
        <r>
          <rPr>
            <sz val="8"/>
            <color indexed="81"/>
            <rFont val="Tahoma"/>
            <family val="2"/>
            <charset val="204"/>
          </rPr>
          <t xml:space="preserve">
14 Розвантажувальних</t>
        </r>
      </text>
    </comment>
    <comment ref="G166" authorId="0" shapeId="0">
      <text>
        <r>
          <rPr>
            <b/>
            <sz val="8"/>
            <color indexed="81"/>
            <rFont val="Tahoma"/>
            <family val="2"/>
            <charset val="204"/>
          </rPr>
          <t>Olexandr.Kovtonuk:</t>
        </r>
        <r>
          <rPr>
            <sz val="8"/>
            <color indexed="81"/>
            <rFont val="Tahoma"/>
            <family val="2"/>
            <charset val="204"/>
          </rPr>
          <t xml:space="preserve">
14 розвантажувальних</t>
        </r>
      </text>
    </comment>
  </commentList>
</comments>
</file>

<file path=xl/sharedStrings.xml><?xml version="1.0" encoding="utf-8"?>
<sst xmlns="http://schemas.openxmlformats.org/spreadsheetml/2006/main" count="5773" uniqueCount="2014">
  <si>
    <t>Т-150К 11094ВК</t>
  </si>
  <si>
    <t>Буро-кранова БКО-1</t>
  </si>
  <si>
    <t>ЮМЗ-6 11095ВК</t>
  </si>
  <si>
    <t>УАЗ-3909 ВК2117АН</t>
  </si>
  <si>
    <t>ЗІЛ-131 ВК9799АВ</t>
  </si>
  <si>
    <t>AC-U 39094 ВП6 УАЗ-374194 ВК5467АО</t>
  </si>
  <si>
    <t>ГАЗ 3309 ВК5495АР</t>
  </si>
  <si>
    <t xml:space="preserve"> ВАЗ-212140  ВК1988АТ</t>
  </si>
  <si>
    <t xml:space="preserve"> легкова службова</t>
  </si>
  <si>
    <t>AC-U 39095 ВП6  ВК8481ВА</t>
  </si>
  <si>
    <t>ГАЗ-33023  ВК8478ВА</t>
  </si>
  <si>
    <t>БКМ - 2М  34034ВК</t>
  </si>
  <si>
    <t>Машина бурильно-кран</t>
  </si>
  <si>
    <t>УАЗ-3909 ВК9080АВ</t>
  </si>
  <si>
    <t>ЗІЛ-433362 ВК4431АС</t>
  </si>
  <si>
    <t>Автопідйомник АП-18</t>
  </si>
  <si>
    <t>ВАЗ-21213 ВК9881АС</t>
  </si>
  <si>
    <t>ЮМЗ-6КЛ 4854РД</t>
  </si>
  <si>
    <t>ГАЗ-33023 ВК3279АК</t>
  </si>
  <si>
    <t>УАЗ-2206 38699РВ</t>
  </si>
  <si>
    <t>AC-U 39094 ВП6 УАЗ-374194 ВК4391АО</t>
  </si>
  <si>
    <t>Т-150К-09  20916ВК</t>
  </si>
  <si>
    <t>БКУ-1МК-Т</t>
  </si>
  <si>
    <t>МТЗ-80 9340РД</t>
  </si>
  <si>
    <t>УАЗ-3909  ВК0636АТ</t>
  </si>
  <si>
    <t>ГАЗ-33023  ВК4773АР</t>
  </si>
  <si>
    <t>ЗІЛ-433362 ВК3692АС</t>
  </si>
  <si>
    <t>УАЗ-3909 ВК4893АА</t>
  </si>
  <si>
    <t>МАЗ-5334 ВК4784АР</t>
  </si>
  <si>
    <t>Автокран КС-35626</t>
  </si>
  <si>
    <t>ГАЗ-52 ВК5502АР</t>
  </si>
  <si>
    <t>УАЗ-31519 ВК4798АР</t>
  </si>
  <si>
    <t>УАЗ-3909 ВК1766АН</t>
  </si>
  <si>
    <t>TK-U-3909-ВП6 УАЗ-3741  ВК9378АК</t>
  </si>
  <si>
    <t xml:space="preserve"> АС-U39094-ВП6  ВК2144АТ</t>
  </si>
  <si>
    <t>Т-150К-09   18609ВК</t>
  </si>
  <si>
    <t>2ПТС-4  РБ5829</t>
  </si>
  <si>
    <t>прчіп тракторний</t>
  </si>
  <si>
    <t>ВАЗ-212140  ВК8375ВА</t>
  </si>
  <si>
    <t>УАЗ-3909 ВК5831АА</t>
  </si>
  <si>
    <t>ЗИЛ-433362 ВК3693АС</t>
  </si>
  <si>
    <t>ИЖ-2715601 ВК4768АР</t>
  </si>
  <si>
    <t>ГАЗ-52 ВК4776АР</t>
  </si>
  <si>
    <t>ГАЗ-3307 ВК4772АР</t>
  </si>
  <si>
    <t>УАЗ-3909 ВК4764АР</t>
  </si>
  <si>
    <t>ГАЗ-66 ВК9316АС</t>
  </si>
  <si>
    <t>Бурова машина БМ-302</t>
  </si>
  <si>
    <t>ВАЗ-21214 ВК2283АН</t>
  </si>
  <si>
    <t>Напівпричіп NA</t>
  </si>
  <si>
    <t>АС-U-39094 ВП-6 УАЗ-374194  ВК4940АО</t>
  </si>
  <si>
    <t>УАЗ-390944  ВК3488АР</t>
  </si>
  <si>
    <t>вантажна бортова</t>
  </si>
  <si>
    <t>TK-U-3909-ВП6 УАЗ-3741  ВК9369АК</t>
  </si>
  <si>
    <t>AC-U 39095 ВП6  ВК8376ВА</t>
  </si>
  <si>
    <t>ГАЗ-3309 АР-18.04 ВК2023ВК</t>
  </si>
  <si>
    <t>2ПТС-4 2095РБ</t>
  </si>
  <si>
    <t>МТЗ-80 1469РД</t>
  </si>
  <si>
    <t>Трактор спеціальний</t>
  </si>
  <si>
    <t>УАЗ-3909-ВП6ТК ВК9166АВ</t>
  </si>
  <si>
    <t>ВАЗ-21214 ВК4151АН</t>
  </si>
  <si>
    <t>ИЖ-2717-90 ВК6721АВ</t>
  </si>
  <si>
    <t>УАЗ-3909 ВПАХ6 ВК2732АН</t>
  </si>
  <si>
    <t>ЮМЗ-6К 1776РБ</t>
  </si>
  <si>
    <t>Причіп 2П NA</t>
  </si>
  <si>
    <t>Причіп 2П</t>
  </si>
  <si>
    <t>AC-U-39094 ВП6 УАЗ ВК5809АО</t>
  </si>
  <si>
    <t>БКУ-150К 14409ВК</t>
  </si>
  <si>
    <t>машина бурильно-кран</t>
  </si>
  <si>
    <t>TK-U-3909-ВП6 УАЗ-3741  ВК9669АК</t>
  </si>
  <si>
    <t>АС-U 39094 ВП6 УАЗ-374194 ВК8525АР</t>
  </si>
  <si>
    <t>AC-U 39095 ВП6  ВК8756ВА</t>
  </si>
  <si>
    <t>ГАЗ-5327 2747РВК</t>
  </si>
  <si>
    <t>ЗІЛ-431410 ВК3057АР</t>
  </si>
  <si>
    <t>ГАЗ-5312 ВК3067АР</t>
  </si>
  <si>
    <t>УАЗ-3909  ВК3058АР</t>
  </si>
  <si>
    <t>ГАЗ-33023   ВК3066АР</t>
  </si>
  <si>
    <t>УАЗ-3909 ВК5314АА</t>
  </si>
  <si>
    <t>ЗІЛ-131 ВК1810АС</t>
  </si>
  <si>
    <t>КС-2561Д   ВК3062АР</t>
  </si>
  <si>
    <t>ГАЗ-33023  ВК3061АР</t>
  </si>
  <si>
    <t>УАЗ-3909 ВК3063АР</t>
  </si>
  <si>
    <t>УАЗ-3909  ВК3064АР</t>
  </si>
  <si>
    <t>Т-150 8853РБ</t>
  </si>
  <si>
    <t>ЗІЛ-431412 00581РО</t>
  </si>
  <si>
    <t>Автокран КС-2561К</t>
  </si>
  <si>
    <t>ЮМЗ-6Л 9165РБ</t>
  </si>
  <si>
    <t>ТВГ-15Н  ВК3065АР</t>
  </si>
  <si>
    <t>ВАЗ-21214 ВК4276АН</t>
  </si>
  <si>
    <t>УАЗ-3909 ВК4241АА</t>
  </si>
  <si>
    <t>УАЗ-31514  ВК3059АР</t>
  </si>
  <si>
    <t>2ПТС-4 9078РБ</t>
  </si>
  <si>
    <t>1-АП-3 ВК6635ХХ</t>
  </si>
  <si>
    <t>АС-U 39094 ВП6  ВК9151АР</t>
  </si>
  <si>
    <t>ВАЗ-212140  ВК0975АТ</t>
  </si>
  <si>
    <t>БКМ - 2М  33978ВК</t>
  </si>
  <si>
    <t>УАЗ-3909 ВК5282АА</t>
  </si>
  <si>
    <t>ЗИЛ-433362 ВК3697АС</t>
  </si>
  <si>
    <t>Т-150К 2146РБ</t>
  </si>
  <si>
    <t>ГАЗ-33023 ВК0635АТ</t>
  </si>
  <si>
    <t>ГАЗ-5327 ВК0634АТ</t>
  </si>
  <si>
    <t>УАЗ-3909  ВК0629АТ</t>
  </si>
  <si>
    <t>2ПТС-4 6423РБ</t>
  </si>
  <si>
    <t>ГАЗ-3307  ВК0632АТ</t>
  </si>
  <si>
    <t>ЮМЗ-6КЛ 1791РД</t>
  </si>
  <si>
    <t>ЕО-2621 2145РБ</t>
  </si>
  <si>
    <t>Екскаватор</t>
  </si>
  <si>
    <t>МТЗ-80 2082РБ</t>
  </si>
  <si>
    <t>Гідропідйомник</t>
  </si>
  <si>
    <t>ПЕЖО-J5 2454РВМ</t>
  </si>
  <si>
    <t>ГАЗ-3307 ВК9315АС</t>
  </si>
  <si>
    <t>УАЗ-3909 ВК7914АВ</t>
  </si>
  <si>
    <t>ГАЗ-2705-434  ВК2185АТ</t>
  </si>
  <si>
    <t>АС-U 39094 ВП6 УАЗ-374194 ВК8463АР</t>
  </si>
  <si>
    <t>ВАЗ-212140  ВК1086АХ</t>
  </si>
  <si>
    <t>УАЗ-3303 ВК4775АР</t>
  </si>
  <si>
    <t>МТЗ-82.1 2490РБ</t>
  </si>
  <si>
    <t>УАЗ-3909 ВК8347АВ</t>
  </si>
  <si>
    <t>ЗИЛ-131В ВК1673АС</t>
  </si>
  <si>
    <t>ВАЗ-21214 ВК4648АН</t>
  </si>
  <si>
    <t>УАЗ-3909 ВК4783АР</t>
  </si>
  <si>
    <t>ЗИЛ-5301ЕО ВК1296ВВ</t>
  </si>
  <si>
    <t>ГАЗ-52 ВК4782АР</t>
  </si>
  <si>
    <t>Т-150К 1822РД</t>
  </si>
  <si>
    <t>ГАЗ-3328 ВК4779АР</t>
  </si>
  <si>
    <t>ГАЗ-3328  ВК5689АР</t>
  </si>
  <si>
    <t>ГАЗ-3327 ВК4778АР</t>
  </si>
  <si>
    <t>2ПТС-6 9488РБ</t>
  </si>
  <si>
    <t>ТР-5 3638РБ</t>
  </si>
  <si>
    <t>АС-U 39094 ВП6 УАЗ-374194 ВК9865АР</t>
  </si>
  <si>
    <t xml:space="preserve"> AC-U-39095  ВК0388АХ</t>
  </si>
  <si>
    <t>ХТА-200 БКМ-2М  25690ВК</t>
  </si>
  <si>
    <t>ГАЗ-3309 АР-18.04 ВК2993ВК</t>
  </si>
  <si>
    <t>Т-150К 25-76 РБ</t>
  </si>
  <si>
    <t>AC-U-39094 ВП6    ВК5483АО</t>
  </si>
  <si>
    <t>Причіп-платформа</t>
  </si>
  <si>
    <t>причіп-платформа</t>
  </si>
  <si>
    <t xml:space="preserve"> ВАЗ-212140  ВК2532АТ</t>
  </si>
  <si>
    <t>AC-U 39095 ВП6  ВК0287КМ</t>
  </si>
  <si>
    <t>УАЗ-3909 ВК1616АА</t>
  </si>
  <si>
    <t>ХТЗ-150К 06001РА</t>
  </si>
  <si>
    <t>УАЗ-3909 ВК9055АВ</t>
  </si>
  <si>
    <t>ЗІЛ-432932 ВК4739АН</t>
  </si>
  <si>
    <t>Т-40 5895РБ</t>
  </si>
  <si>
    <t>2ПТС-4 1975РБ</t>
  </si>
  <si>
    <t>TK-U-3909-ВП6 УАЗ-3741  ВК8987АК</t>
  </si>
  <si>
    <t>ВАЗ-21043-20  ВК8988АК</t>
  </si>
  <si>
    <t xml:space="preserve"> АС-U39094-ВП6  ВК1992АТ</t>
  </si>
  <si>
    <t>AC-U 39095 ВП6  ВК8485ВА</t>
  </si>
  <si>
    <t>ГАЗ-5228 ВК4781АР</t>
  </si>
  <si>
    <t>МТЗ-80 01499РА</t>
  </si>
  <si>
    <t>УАЗ-3909 ВК8664АВ</t>
  </si>
  <si>
    <t>УАЗ-3909 ВК2811АН</t>
  </si>
  <si>
    <t>ВАЗ-212140 ВК8657АК</t>
  </si>
  <si>
    <t>легковий службовий</t>
  </si>
  <si>
    <t>TK-U-3909-ВП6 УАЗ-3741  ВК9229АК</t>
  </si>
  <si>
    <t>ВАЗ-21214  ВК9228АК</t>
  </si>
  <si>
    <t>АС-U 39094 ВП6 УАЗ-374194 ВК9160АР</t>
  </si>
  <si>
    <t>УАЗ-31514 ВК3142АР</t>
  </si>
  <si>
    <t>УАЗ-3909 ВК0039АА</t>
  </si>
  <si>
    <t>ГАЗ-33023 ВК3141АР</t>
  </si>
  <si>
    <t>Aвтопідйомник VT-9</t>
  </si>
  <si>
    <t>ГАЗ-5228 ВК3135АР</t>
  </si>
  <si>
    <t>ГАЗ-33023 ВК6379АР</t>
  </si>
  <si>
    <t>ИЖ-2717-90 ВК0844АВ</t>
  </si>
  <si>
    <t>ИЖ-2717-90 ВК7449АВ</t>
  </si>
  <si>
    <t>ЗИЛ-433362 ВК3150АС</t>
  </si>
  <si>
    <t>МТЗ-80 3480РД</t>
  </si>
  <si>
    <t>Екскаватор-навантажу</t>
  </si>
  <si>
    <t>ГАЗ-33023 ВК3140АР</t>
  </si>
  <si>
    <t>ВАЗ-21213 ВК3136АР</t>
  </si>
  <si>
    <t>ГАЗ-3102 ВК3143АР</t>
  </si>
  <si>
    <t>УАЗ-2206 ВК3139АР</t>
  </si>
  <si>
    <t>УАЗ-3909 ВК0695АН</t>
  </si>
  <si>
    <t>ГАЗ-2217 ВК4936АА</t>
  </si>
  <si>
    <t>ГАЗ-2705-414  ВК7782АР</t>
  </si>
  <si>
    <t>ГАЗ-2705-414  ВК7780АР</t>
  </si>
  <si>
    <t xml:space="preserve"> АС-U39094-ВП6  ВК2278АТ</t>
  </si>
  <si>
    <t xml:space="preserve"> АС-U39094-ВП6  ВК2279АТ</t>
  </si>
  <si>
    <t>ВАЗ-212140  ВК9438ВА</t>
  </si>
  <si>
    <t>шт</t>
  </si>
  <si>
    <t>Вартість одиниці продукції
(тис.грн без ПДВ)</t>
  </si>
  <si>
    <t>тис.грн без ПДВ</t>
  </si>
  <si>
    <t>Реконструкція/технічне переоснащення ПЛ-0,4 кВ самоутримним ізольованим проводом</t>
  </si>
  <si>
    <t>Рівненський РЕМ</t>
  </si>
  <si>
    <t>Заміна приладів обліку власними силами:</t>
  </si>
  <si>
    <t xml:space="preserve">Витрати на виніс 1-фазних лічильників власними силами на фасад будинків </t>
  </si>
  <si>
    <t xml:space="preserve">Витрати на виніс 3-фазних лічильників власними силами на фасад будинків </t>
  </si>
  <si>
    <t>Закупівля нового мережевого обладнання</t>
  </si>
  <si>
    <t>Закупівля програмного забезпечення, у т.ч.:</t>
  </si>
  <si>
    <t>Ліцензування програмного забезпечення Microsoft</t>
  </si>
  <si>
    <t>Спецмеханізми</t>
  </si>
  <si>
    <t>*Довжина ліній електропередачі вказується по трасі ліній.</t>
  </si>
  <si>
    <t>Голова правління                                         ___________________</t>
  </si>
  <si>
    <t>(або особа, яка виконує його обовязки)                                   (підпис)</t>
  </si>
  <si>
    <t>110  кВ</t>
  </si>
  <si>
    <t>10(6)</t>
  </si>
  <si>
    <t>0,4 (ТВП)</t>
  </si>
  <si>
    <t>35  кВ</t>
  </si>
  <si>
    <t>10 (6)</t>
  </si>
  <si>
    <t>РП – 10</t>
  </si>
  <si>
    <t>(ТП - 10)</t>
  </si>
  <si>
    <t>2,0</t>
  </si>
  <si>
    <t>Кількість і потужність підстанцій 6-10/0,4 кВ, усього</t>
  </si>
  <si>
    <t>напругою 6-10 кВ</t>
  </si>
  <si>
    <t>Кількість повітряних фідерів
6-10 кВ, усього</t>
  </si>
  <si>
    <t>довжиною з відгалуженнями до
15 км</t>
  </si>
  <si>
    <t>довжиною з відгалуженнями понад
50 км</t>
  </si>
  <si>
    <t>у тому числі:</t>
  </si>
  <si>
    <t>Усього (продовження)</t>
  </si>
  <si>
    <t>з простроче-
ним терміном повірки</t>
  </si>
  <si>
    <t>з простро-
ченим терміном повірки</t>
  </si>
  <si>
    <t>ліцензіата</t>
  </si>
  <si>
    <t>індукційні лічильники</t>
  </si>
  <si>
    <t>електронні лічильники</t>
  </si>
  <si>
    <t>клас точності</t>
  </si>
  <si>
    <t>строк експлуатації                                                                                     (у роках)</t>
  </si>
  <si>
    <t>клас  точності</t>
  </si>
  <si>
    <t>строк експлуатації                                               (у роках)</t>
  </si>
  <si>
    <t>строк експлуатації                    
(у роках)</t>
  </si>
  <si>
    <t>Виробник приладу обліку</t>
  </si>
  <si>
    <t>Лічильники із строком експлуатації</t>
  </si>
  <si>
    <t>відсоток від загальної кількості</t>
  </si>
  <si>
    <t>кількість, шт.</t>
  </si>
  <si>
    <t>індукційні</t>
  </si>
  <si>
    <t>електронні</t>
  </si>
  <si>
    <t>клас точності гірше 2,0</t>
  </si>
  <si>
    <t>клас точності  2,0 та краще</t>
  </si>
  <si>
    <t>Відповідність лічильника вимогам Інструкції про порядок комерційного обліку електричної енергії**</t>
  </si>
  <si>
    <t>Відповідність точки обліку вимогам Інструкції про порядок комерційного обліку електричної енергії**</t>
  </si>
  <si>
    <t>** Додаток 10 до Договору між Членами Оптового ринку електричної енергії України.</t>
  </si>
  <si>
    <t>* Указати всі точки комерційного обліку з суміжними ліцензіатами (Оптовий ринок електричної енергії України, електропередавальні організації, генеруючі підприємства).</t>
  </si>
  <si>
    <t>Відповідність лічильника вимогам Інструкції про порядок комерційного обліку електричної енергії*</t>
  </si>
  <si>
    <t>* Додаток 10 до Договору між Членами Оптового ринку електричної енергії України.</t>
  </si>
  <si>
    <t>марка</t>
  </si>
  <si>
    <t>призначення (тип)</t>
  </si>
  <si>
    <t>Марка колісної техніки</t>
  </si>
  <si>
    <t>зменшення витрат на технічне обслуговування і ремонт</t>
  </si>
  <si>
    <t>зменшення затрат на закупівлю автомобільних шин за рахунок збільшення їх норми пробігу</t>
  </si>
  <si>
    <r>
      <t>Строк окупності, років</t>
    </r>
    <r>
      <rPr>
        <b/>
        <sz val="10"/>
        <rFont val="Arial"/>
        <family val="2"/>
        <charset val="204"/>
      </rPr>
      <t/>
    </r>
  </si>
  <si>
    <t>Марка колісної техніки, що підлягає заміні</t>
  </si>
  <si>
    <t>Марка колісної техніки, що пропонується на заміну</t>
  </si>
  <si>
    <t>загальний очікуваний економічний ефект від заміни колісної техніки</t>
  </si>
  <si>
    <t>4.7. Витрати електричної енергії*</t>
  </si>
  <si>
    <t>Небаланс**</t>
  </si>
  <si>
    <t>Нормативні технологічні витрати</t>
  </si>
  <si>
    <t xml:space="preserve">Фактичне надходження електричної енергії </t>
  </si>
  <si>
    <t>Норма прибутку на базу
нарахування, %</t>
  </si>
  <si>
    <t>Зв'язку та обчислювальної техніки</t>
  </si>
  <si>
    <t>Релейного захисту та автоматики</t>
  </si>
  <si>
    <t>Загальна довжина електричних
мереж, км **</t>
  </si>
  <si>
    <t>Середньооблікова чисельність
персоналу, осіб</t>
  </si>
  <si>
    <t>У т.ч. по роках:</t>
  </si>
  <si>
    <t>Заходи зі зниження нетехнічних витрат електричної енергії</t>
  </si>
  <si>
    <t>5.2. Заходи зі зниження нетехнічних витрат електричної енергії</t>
  </si>
  <si>
    <t>резервне електроживлення засобів зв'язку</t>
  </si>
  <si>
    <t>Системи зв'язку, у т.ч.:</t>
  </si>
  <si>
    <t>Прибуток усього, тис. грн</t>
  </si>
  <si>
    <t>Сума залучених інвестицій, тис. грн</t>
  </si>
  <si>
    <t>Джерела фінансування
(тис. грн без ПДВ)</t>
  </si>
  <si>
    <t>Впровадження та розвиток
систем зв'язку</t>
  </si>
  <si>
    <t>Модернізація та закупівля
колісної техніки</t>
  </si>
  <si>
    <t>млн кВт·год</t>
  </si>
  <si>
    <t>усього на рік</t>
  </si>
  <si>
    <t xml:space="preserve">економічний ефект </t>
  </si>
  <si>
    <t>у т.ч. з магістральними ізольованими проводами</t>
  </si>
  <si>
    <t>Будівництво нових ЛЕП (КЛ, ПЛ), усього,
з них:</t>
  </si>
  <si>
    <t>Реконструкція ЛЕП (КЛ, ПЛ), усього,
з них:</t>
  </si>
  <si>
    <t>Будівництво нових ПС, РП та ТП, усього,
з них:</t>
  </si>
  <si>
    <t>1.5.3</t>
  </si>
  <si>
    <t>1.1.4.1</t>
  </si>
  <si>
    <t>1.2.4.1</t>
  </si>
  <si>
    <t>1.2.2</t>
  </si>
  <si>
    <t>1.2.3</t>
  </si>
  <si>
    <t>1.2.4</t>
  </si>
  <si>
    <t>1.3.1</t>
  </si>
  <si>
    <t>1.3.2</t>
  </si>
  <si>
    <t>1.3.3</t>
  </si>
  <si>
    <t>1.4.1</t>
  </si>
  <si>
    <t>1.4.2</t>
  </si>
  <si>
    <t>1.4.3</t>
  </si>
  <si>
    <t>1.5.1</t>
  </si>
  <si>
    <t>1.5.2</t>
  </si>
  <si>
    <t>окупність у роках</t>
  </si>
  <si>
    <t>* За наявності проектної документації вказати дату і номер документа про її затвердження.</t>
  </si>
  <si>
    <t>У разі відсутності проектної документації вказати дату, до якої планується виготовлення цієї документації.</t>
  </si>
  <si>
    <t>економічний ефект (зниження ТВЕ)</t>
  </si>
  <si>
    <t>впровадження обліку споживання електричної енергії населенням, у т.ч.:</t>
  </si>
  <si>
    <t>Капіталовкладення на передачу електричної енергії</t>
  </si>
  <si>
    <t>Річний обсяг передачі електричної енергії через точку обліку,
тис. кВт·год</t>
  </si>
  <si>
    <t>Річний обсяг передачі електричної енергії (відпуск з мережі), млн кВт·год</t>
  </si>
  <si>
    <t>Річна виручка від передачі
електричної енергії, тис. грн</t>
  </si>
  <si>
    <t>Операційні витрати з передачі електричної енергії, тис. грн</t>
  </si>
  <si>
    <t>Річний обсяг постачання
електричної енергії, млн кВт·год</t>
  </si>
  <si>
    <t>Річна виручка від постачання електричної енергії, тис. грн</t>
  </si>
  <si>
    <t>Операційні витрати з постачання електричної енергії, тис. грн</t>
  </si>
  <si>
    <t>Втрати електричної енергії
в мережах, %</t>
  </si>
  <si>
    <t xml:space="preserve">заміна вимірювальних трансформаторів </t>
  </si>
  <si>
    <t>Телемеханіка підстанцій</t>
  </si>
  <si>
    <t>Назва складової частини проекта</t>
  </si>
  <si>
    <t>Період реалізації складової частини проекту</t>
  </si>
  <si>
    <t>для робочих станцій</t>
  </si>
  <si>
    <t>інше</t>
  </si>
  <si>
    <t>3.3</t>
  </si>
  <si>
    <t>5.4. Впровадження та розвиток інформаційних технологій</t>
  </si>
  <si>
    <t>інші засоби інформатизації</t>
  </si>
  <si>
    <t>Комп'ютери 2016 року випуску</t>
  </si>
  <si>
    <t>Очікуваний річний економічний ефект (тис. грн з ПДВ) від:</t>
  </si>
  <si>
    <t>У промислових споживачів (продовження)</t>
  </si>
  <si>
    <t>У непромислових споживачів (продовження)</t>
  </si>
  <si>
    <t>У побутових споживачів (продовження)</t>
  </si>
  <si>
    <t>Наявність проектної документації (дата і номер документа про її затвердження)*</t>
  </si>
  <si>
    <t>Спосіб виконання робіт (підрядний/ господарський)</t>
  </si>
  <si>
    <t>Тип приладу обліку (повне маркування)</t>
  </si>
  <si>
    <t>Параметри</t>
  </si>
  <si>
    <t>_________________</t>
  </si>
  <si>
    <t>(підпис)</t>
  </si>
  <si>
    <t xml:space="preserve">Головний бухгалтер </t>
  </si>
  <si>
    <t>Характер робіт (нове будівництво, реконструкція, модернізація)</t>
  </si>
  <si>
    <t>Показник на кінець року</t>
  </si>
  <si>
    <t>Інвестиційна програма</t>
  </si>
  <si>
    <t>з</t>
  </si>
  <si>
    <t>—</t>
  </si>
  <si>
    <t>Кількість установлених  трансформаторів, шт.</t>
  </si>
  <si>
    <t>Кількість трансформаторів, що підлягають заміні, шт.</t>
  </si>
  <si>
    <t>Кількість трансформаторів, що підлягають установленню в точках обліку, які не облаштовані приладами обліку, шт.</t>
  </si>
  <si>
    <t>економії витрат на паливно-мастильні матеріали</t>
  </si>
  <si>
    <t>зменшення інших витрат</t>
  </si>
  <si>
    <t>9=5+6+7+8</t>
  </si>
  <si>
    <t>10=4/9</t>
  </si>
  <si>
    <t>млн грн</t>
  </si>
  <si>
    <t>9=4-5</t>
  </si>
  <si>
    <t xml:space="preserve"> прибуток від ліцензованої
 діяльності</t>
  </si>
  <si>
    <t xml:space="preserve"> операційні витрати</t>
  </si>
  <si>
    <t>Назва обладнання та
якісна оцінка*</t>
  </si>
  <si>
    <t>КЛ-110 (150) кВ, усього</t>
  </si>
  <si>
    <t>км
(по трасі)</t>
  </si>
  <si>
    <t>Силові трансформатори ПС вищою напругою 6-10 кВ, усього</t>
  </si>
  <si>
    <t>Силові трансформатори ПС вищою напругою 220 кВ, усього</t>
  </si>
  <si>
    <t>напругою 220 кВ</t>
  </si>
  <si>
    <t>Кількість власних знижувальних ПС 35-220 кВ та потужність силових трансформаторів на них, усього</t>
  </si>
  <si>
    <t>220 кВ</t>
  </si>
  <si>
    <t>Кількість короткозамикачів, установлених на знижувальних підстанціях напругою 35-220 кВ, усього</t>
  </si>
  <si>
    <t>Кількість відокремлювачів, установлених на знижувальних підстанціях напругою 35-220 кВ, усього</t>
  </si>
  <si>
    <t>Кількість роз'єднувачів, установлених на знижувальних підстанціях напругою 35-220 кВ, усього</t>
  </si>
  <si>
    <t>напругою 6-10 кВ, з них:</t>
  </si>
  <si>
    <t>напругою 35 кВ, з них:</t>
  </si>
  <si>
    <t>напругою 110 кВ, з них:</t>
  </si>
  <si>
    <t>напругою 150 кВ, з них:</t>
  </si>
  <si>
    <t>напругою 220 кВ, з них:</t>
  </si>
  <si>
    <t>електромагнітних</t>
  </si>
  <si>
    <t>елегазових, у .т.ч.:</t>
  </si>
  <si>
    <t xml:space="preserve"> бакових</t>
  </si>
  <si>
    <t xml:space="preserve"> колонкових</t>
  </si>
  <si>
    <t>Кількість вимикачів  навантаження 6-10 кВ, усього</t>
  </si>
  <si>
    <t>на лініях напругою 220 кВ</t>
  </si>
  <si>
    <t>1,0 
та краще</t>
  </si>
  <si>
    <t>1,0 і краще</t>
  </si>
  <si>
    <t>2=3+4</t>
  </si>
  <si>
    <t>4=5+6=
=7+8</t>
  </si>
  <si>
    <t>4=5+6=
=16+24</t>
  </si>
  <si>
    <t>10=11+12</t>
  </si>
  <si>
    <t>12=13+14</t>
  </si>
  <si>
    <t>13=14+15</t>
  </si>
  <si>
    <t>18=19+20+21=
=22+23+24+25</t>
  </si>
  <si>
    <t>16=17+18+19=
=20+21+22+23</t>
  </si>
  <si>
    <t>24=25+26=
=27+28</t>
  </si>
  <si>
    <t>26=27+28=
=29+30</t>
  </si>
  <si>
    <t>Кількість точок обліку всього, шт.</t>
  </si>
  <si>
    <t>Кількість  безоблікових точок обліку, шт.</t>
  </si>
  <si>
    <t xml:space="preserve">                  Кількість установлених лічильників, шт.</t>
  </si>
  <si>
    <t xml:space="preserve">                   Кількість встановлених лічильників, шт.</t>
  </si>
  <si>
    <t xml:space="preserve">             Кількість установлених лічильників, шт.</t>
  </si>
  <si>
    <t>Рівень напруги ЛЕП, кВ</t>
  </si>
  <si>
    <t>Кількість точок обліку у містах</t>
  </si>
  <si>
    <t>Кількість точок обліку у сільській місцевості</t>
  </si>
  <si>
    <t>Кількість точок обліку, шт.</t>
  </si>
  <si>
    <r>
      <t>млн
кВт</t>
    </r>
    <r>
      <rPr>
        <b/>
        <sz val="11"/>
        <rFont val="Times New Roman"/>
        <family val="1"/>
        <charset val="204"/>
      </rPr>
      <t>·</t>
    </r>
    <r>
      <rPr>
        <sz val="11"/>
        <rFont val="Times New Roman"/>
        <family val="1"/>
        <charset val="204"/>
      </rPr>
      <t>год</t>
    </r>
  </si>
  <si>
    <r>
      <t>Площа території, на якій здійснюється ліцензована діяльність, км</t>
    </r>
    <r>
      <rPr>
        <vertAlign val="superscript"/>
        <sz val="11"/>
        <rFont val="Times New Roman"/>
        <family val="1"/>
        <charset val="204"/>
      </rPr>
      <t>2</t>
    </r>
  </si>
  <si>
    <t>Усього
у т.ч.:</t>
  </si>
  <si>
    <t>** Без довжини вводів в індивідуальні житлові будинки та довжини внутрішньобудинкових мереж.</t>
  </si>
  <si>
    <t>0,38 кВ</t>
  </si>
  <si>
    <t>кількість*</t>
  </si>
  <si>
    <t>110 кВ (150 кВ)</t>
  </si>
  <si>
    <t>110 кВ (220, 150 кВ)</t>
  </si>
  <si>
    <t>Реконструкція ПС, ТП та РП, усього, з них:</t>
  </si>
  <si>
    <t>Модернізація ПС, ТП та РП, усього, з них:</t>
  </si>
  <si>
    <t xml:space="preserve">  Найменування ліцензіата</t>
  </si>
  <si>
    <t xml:space="preserve">  Прогнозний період</t>
  </si>
  <si>
    <t xml:space="preserve">  П'ятирічний період</t>
  </si>
  <si>
    <t>до</t>
  </si>
  <si>
    <t>Керівник ліцензіата</t>
  </si>
  <si>
    <t>(або особа, яка виконує його обов'язки)</t>
  </si>
  <si>
    <t>(прізвище, ім'я, по батькові)</t>
  </si>
  <si>
    <t>Керівник ліцензіата                                         ___________________</t>
  </si>
  <si>
    <t>(або особа, яка виконує його обов'язки)                       (підпис)</t>
  </si>
  <si>
    <t xml:space="preserve">          М. П. </t>
  </si>
  <si>
    <t>4. Узагальнений технічний стан об'єктів електричних мереж</t>
  </si>
  <si>
    <t>ПС з вищим класом напруги
110 (150) кВ, усього</t>
  </si>
  <si>
    <t>ПС з вищим класом напруги
35 кВ, усього</t>
  </si>
  <si>
    <t>вимагають заміни як такі, що не підлягають ремонту</t>
  </si>
  <si>
    <t>4.1. Характеристика електричних мереж</t>
  </si>
  <si>
    <t xml:space="preserve">4.2.2. Стан обліку електричної енергії у промислових споживачів </t>
  </si>
  <si>
    <t xml:space="preserve">4.2.4. Стан обліку електричної енергії у населення </t>
  </si>
  <si>
    <t>4.3.1. Технічний стан вимірювальних трансформаторів струму та напруги
точок комерційного обліку</t>
  </si>
  <si>
    <t>5.1. Будівництво, модернізація та реконструкція електричних мереж та обладнання</t>
  </si>
  <si>
    <t>5.3. Впровадження та розвиток АСДТК</t>
  </si>
  <si>
    <t>з ізольованим проводом (магістральним)</t>
  </si>
  <si>
    <t>км / %</t>
  </si>
  <si>
    <t>шт. / МВА</t>
  </si>
  <si>
    <t>шт. / %</t>
  </si>
  <si>
    <t>шт. / % / МВА</t>
  </si>
  <si>
    <t>шт. / км</t>
  </si>
  <si>
    <t>Кількість та потужність силових трансформаторів, установлених на знижувальних підстанціях напругою 6-220 кВ (без трансформаторів  для підключення заземлювальних реакторів та трансформаторів власних потреб), усього</t>
  </si>
  <si>
    <t>Кількість вимикачів, установлених на об'єктах  електричних мереж напругою
6-220 кВ, усього</t>
  </si>
  <si>
    <t>вакуумних</t>
  </si>
  <si>
    <t>Придбання та впровадження засобів диспетчерсько-технологічного керування замість морально і фізично зношених та для розширення наявних, у т.ч.:</t>
  </si>
  <si>
    <t>5.5. Впровадження та розвиток систем зв'язку</t>
  </si>
  <si>
    <t>Група за роком випуску</t>
  </si>
  <si>
    <t>1.19</t>
  </si>
  <si>
    <t>Інші види колісної техніки (розшифрувати)</t>
  </si>
  <si>
    <t>Закупівля нових та модернізація наявних апаратних засобів інформатизації, у т.ч.:</t>
  </si>
  <si>
    <t>закупівля  та модернізація робочих станцій</t>
  </si>
  <si>
    <t>закупівля  та модернізація серверів</t>
  </si>
  <si>
    <t>закупівля  та модернізація активного обладнання комп'ютерних мереж</t>
  </si>
  <si>
    <t>побудова та модернізація структурованих кабельних мереж</t>
  </si>
  <si>
    <t>Закупівля системного програмного забезпечення, у т.ч.:</t>
  </si>
  <si>
    <t>Закупівля та модернізація прикладного програмного забезпечення, у т.ч.:</t>
  </si>
  <si>
    <t xml:space="preserve">офісного </t>
  </si>
  <si>
    <t>захисту інформації</t>
  </si>
  <si>
    <t>геоінформаційних систем</t>
  </si>
  <si>
    <t>систем електронного документообігу</t>
  </si>
  <si>
    <t>3.4</t>
  </si>
  <si>
    <t>3.5</t>
  </si>
  <si>
    <t>3.6</t>
  </si>
  <si>
    <t>3.7</t>
  </si>
  <si>
    <t>3.8</t>
  </si>
  <si>
    <t>інформаційних систем управління виробництвом</t>
  </si>
  <si>
    <t>систем керування взаємовідносинами зі споживачами</t>
  </si>
  <si>
    <t>**Різниця між звітним значенням технологічних витрат електричної енергії та нормативним значенням технологічних витрат електричної енергії.</t>
  </si>
  <si>
    <t>Повітряні лінії (ПЛ)-220 кВ, усього</t>
  </si>
  <si>
    <t>Кабельні лінії (КЛ)-220 кВ, усього</t>
  </si>
  <si>
    <t>Підстанції (ПС) з вищим класом напруги 220 кВ, усього</t>
  </si>
  <si>
    <t>вимагають заміни з метою зниження технологічних витрат електричної енергії (ТВЕ)</t>
  </si>
  <si>
    <t>Трансформаторні підстанції (ТП), розподільні пункти (РП)-6 (10) кВ, усього</t>
  </si>
  <si>
    <t>* Оцінку необхідності капітального ремонту або повної заміни ліній електропередачі (ЛЕП) проводити за пріоритетом реального технічного стану, а не з урахуванням періодичності капітального ремонту.</t>
  </si>
  <si>
    <t>телемеханіку в повному обсязі</t>
  </si>
  <si>
    <t>Кількість обмежувачів перенапруги (ОПН) , усього</t>
  </si>
  <si>
    <t>15=16+17</t>
  </si>
  <si>
    <t>з проводом стальним (ПС)</t>
  </si>
  <si>
    <t>Трансформатори напруги (ТН), усього</t>
  </si>
  <si>
    <t>Трансформатори струму (ТС), усього</t>
  </si>
  <si>
    <t>Впровадження та розвиток автоматизованих систем диспетчерсько-технологічного керування (АСДТК)</t>
  </si>
  <si>
    <t>цифрові автоматичні телефонні станції (АТС)</t>
  </si>
  <si>
    <t>Виробник лічильників</t>
  </si>
  <si>
    <t>Кількість, шт.</t>
  </si>
  <si>
    <t>*Колонки „млн кВт•год” та „%” заповнюються відповідно до форми 1Б-ТВЕ. Колонка „млн грн” заповнюється тільки для рядків „Нормативні технологічні витрати” та „Небаланс”, при цьому розрахунок вартості здійснюється шляхом додавання помісячних даних економії (збитків), отриманих ліцензіатом внаслідок різниці між фактичними та нормативними витратами. Місячний обсяг економії (збитків), отриманих ліцензіатом, розраховується як добуток обсягів небалансу електричної енергії та фактичної середньозваженої оптової ринкової ціни, яка розрахована відповідно до Правил Оптового ринку електричної енергії України.</t>
  </si>
  <si>
    <t>впровадження корпоративного зв'язку ліцензіата</t>
  </si>
  <si>
    <t>з ізоляцією зі зшитого поліетилену</t>
  </si>
  <si>
    <t>Кількість власних знижувальних ПС 35-220 кВ, усього,
з них такі, які мають:</t>
  </si>
  <si>
    <t xml:space="preserve">Довжина грозозахисного троса по трасі ПЛ 35-220 кВ, усього </t>
  </si>
  <si>
    <t>Затверджена кошторисна вартість,
тис. грн
(без ПДВ)</t>
  </si>
  <si>
    <t>Вартість нової одиниці колісної техніки, що пропонується на заміну,
тис. грн (без ПДВ)</t>
  </si>
  <si>
    <t>тис. грн (без ПДВ)</t>
  </si>
  <si>
    <t>Вартість одиниці продукції,
тис. грн (без ПДВ)</t>
  </si>
  <si>
    <t>капіталовкладення,
тис. грн (без ПДВ)</t>
  </si>
  <si>
    <t>Вартість реалізації складової частини проекту відповідно до проектної документації,
тис. грн (без ПДВ)</t>
  </si>
  <si>
    <t>Сума коштів, необхідна для завершення реалізації складової частини проекту з розбивкою по роках,
тис. грн (без ПДВ)</t>
  </si>
  <si>
    <t>тис. грн без ПДВ</t>
  </si>
  <si>
    <t>СО-2М</t>
  </si>
  <si>
    <t>SKAITEKS</t>
  </si>
  <si>
    <t>СО-197</t>
  </si>
  <si>
    <t>ДП ХЗЕА</t>
  </si>
  <si>
    <t>ЦЭ-6807Б</t>
  </si>
  <si>
    <t>ЕНЕРГОМЕРА</t>
  </si>
  <si>
    <t>СОЕ-5028МНВ</t>
  </si>
  <si>
    <t>РОСТОК</t>
  </si>
  <si>
    <t>СОЕ-5028НВ</t>
  </si>
  <si>
    <t>Меркурій 201</t>
  </si>
  <si>
    <t>ИНКОТЕКС</t>
  </si>
  <si>
    <t>НІК 2102</t>
  </si>
  <si>
    <t>НІК</t>
  </si>
  <si>
    <t>СТК-1</t>
  </si>
  <si>
    <t>ТЕЛЕКАРТ</t>
  </si>
  <si>
    <t>СА-4</t>
  </si>
  <si>
    <t>ЛЕМЗ</t>
  </si>
  <si>
    <t>0.4</t>
  </si>
  <si>
    <t>Ф68700В</t>
  </si>
  <si>
    <t>СА-4-5030</t>
  </si>
  <si>
    <t>EMP(S)</t>
  </si>
  <si>
    <t>ELGAMA</t>
  </si>
  <si>
    <t>СТК-3</t>
  </si>
  <si>
    <t>НІК 2301</t>
  </si>
  <si>
    <t xml:space="preserve">НІК 2303 </t>
  </si>
  <si>
    <t>Меркурій 230</t>
  </si>
  <si>
    <t>ZMG</t>
  </si>
  <si>
    <t>LANDISiGIR</t>
  </si>
  <si>
    <t>ЦЕ6803</t>
  </si>
  <si>
    <t>ЄвроАльфа</t>
  </si>
  <si>
    <t>"АББ  Метроника"</t>
  </si>
  <si>
    <t>LZQM</t>
  </si>
  <si>
    <t>ZFB</t>
  </si>
  <si>
    <t>SL 7000</t>
  </si>
  <si>
    <t>"АCTARIS"</t>
  </si>
  <si>
    <t>Всього</t>
  </si>
  <si>
    <t>0,5S</t>
  </si>
  <si>
    <t>EA05RAL</t>
  </si>
  <si>
    <t>ABB</t>
  </si>
  <si>
    <t>відповідає</t>
  </si>
  <si>
    <t>п/с "Радивилів тяга"</t>
  </si>
  <si>
    <t>ПЛ 35кВ "Радивилів-Білявці"</t>
  </si>
  <si>
    <t>0,2S</t>
  </si>
  <si>
    <t>п/с "Берестечко"</t>
  </si>
  <si>
    <t>ПЛ 110кВ "Берестечко-Радивилів"</t>
  </si>
  <si>
    <t>SL761</t>
  </si>
  <si>
    <t>ПЛ 35кВ "Берестечко-Рогізне"</t>
  </si>
  <si>
    <t>ПЛ 35кВ "Берестечко-Теслугів"</t>
  </si>
  <si>
    <t>ZMD405</t>
  </si>
  <si>
    <t>ЕлвінЕТ2АSE</t>
  </si>
  <si>
    <t>п/ст 330 Радивилів</t>
  </si>
  <si>
    <t>1,0</t>
  </si>
  <si>
    <t>п/ст 330 Рівне</t>
  </si>
  <si>
    <t xml:space="preserve"> ОВ</t>
  </si>
  <si>
    <t>ШОВ</t>
  </si>
  <si>
    <t>п/ст 330 Грабів</t>
  </si>
  <si>
    <t>п/ст РАЕС</t>
  </si>
  <si>
    <t>ПЛ 110кВ "РАЕС-Володимирець"</t>
  </si>
  <si>
    <t>ПЛ 110кВ "РАЕС-Хіночі"</t>
  </si>
  <si>
    <t>Обхідний вимик</t>
  </si>
  <si>
    <t>п/с "Дубно цукрозавод"</t>
  </si>
  <si>
    <t>ЕЛГАМА</t>
  </si>
  <si>
    <t xml:space="preserve">  відповідає</t>
  </si>
  <si>
    <t>п/с "Острог цукрозавод"</t>
  </si>
  <si>
    <t>ТП 191 с. Зелений Дуб</t>
  </si>
  <si>
    <t>КТП 262 с. Мочулки</t>
  </si>
  <si>
    <t>КТП 797 с. Мочулки</t>
  </si>
  <si>
    <t>ТП-57 Рівне</t>
  </si>
  <si>
    <t>ТП-14 Рівне</t>
  </si>
  <si>
    <t>ТП-1 ст. Обарів</t>
  </si>
  <si>
    <t xml:space="preserve">ТП-АБ ст.Костопіль </t>
  </si>
  <si>
    <t xml:space="preserve">ТП ЕЦ ст.Рафалівка,       ЗТП-238 </t>
  </si>
  <si>
    <t>ЗТП-10/0,4кВ  ст.Рокитно</t>
  </si>
  <si>
    <t>п/ст ДТГО  "Львівська залізниця"</t>
  </si>
  <si>
    <t>п/ст "Здолбунів тяга" Ввід Т1</t>
  </si>
  <si>
    <t>п/ст "Здолбунів тяга" Ввід Т2</t>
  </si>
  <si>
    <t>п/ст "Дубно тяга" Ввід Т1</t>
  </si>
  <si>
    <t>п/ст "Дубно тяга" Ввід Т2</t>
  </si>
  <si>
    <t>A2R</t>
  </si>
  <si>
    <t>п/ст "Сарни"-110/35/10 кВ ком.33</t>
  </si>
  <si>
    <t xml:space="preserve">п/ст "Сарни"-110/35/10 кВ ком.7   </t>
  </si>
  <si>
    <t>п/ст "Сарни"-110/35/10 кВ ком.26</t>
  </si>
  <si>
    <t xml:space="preserve">ТП-334 м.Костопіль </t>
  </si>
  <si>
    <t>х</t>
  </si>
  <si>
    <t>ВАЗ-21213 ВК4612АА</t>
  </si>
  <si>
    <t>Легковий службовий</t>
  </si>
  <si>
    <t>СМіТ</t>
  </si>
  <si>
    <t>легковий-В універсал</t>
  </si>
  <si>
    <t>Електротехнічна лабо</t>
  </si>
  <si>
    <t>УАЗ-3741 ВК1645АВ</t>
  </si>
  <si>
    <t>Вантпасажирський фур</t>
  </si>
  <si>
    <t>ЗІЛ-131А   ВК3132АР</t>
  </si>
  <si>
    <t>Вишка телескопічна Т</t>
  </si>
  <si>
    <t>ГАЗ-5327 ВК3110АР</t>
  </si>
  <si>
    <t>ГАЗ-6627 ВК3130АР</t>
  </si>
  <si>
    <t>ГАЗ66В  ВК3111АР</t>
  </si>
  <si>
    <t>Вантажний фургон</t>
  </si>
  <si>
    <t>ГАЗ-66 ВК3134АР</t>
  </si>
  <si>
    <t>ГАЗ-33023 ВК3125АР</t>
  </si>
  <si>
    <t>Вантпасажирський бор</t>
  </si>
  <si>
    <t>технічно непридатна до подальшої експлуатації</t>
  </si>
  <si>
    <t>ГАЗ-33023 ВК5626АВ</t>
  </si>
  <si>
    <t>шт / %</t>
  </si>
  <si>
    <t>ГАЗ-33023 ВК3121АР</t>
  </si>
  <si>
    <t>ГАЗ-33023 ВК3120АР</t>
  </si>
  <si>
    <t>Мікроавтобус</t>
  </si>
  <si>
    <t>ГАЗ-33023 ВК9317АС</t>
  </si>
  <si>
    <t>ЗІЛ-5301 БО ВК6134АВ</t>
  </si>
  <si>
    <t>ІЖ-2717-90 ВК7448АВ</t>
  </si>
  <si>
    <t>ЗІЛ-131 ВК9632АС</t>
  </si>
  <si>
    <t>ГАЗ-6628 ВК3101АР</t>
  </si>
  <si>
    <t>ВАЗ-21093 ВК3124АР</t>
  </si>
  <si>
    <t>ВАЗ-21104 ВК2538АН</t>
  </si>
  <si>
    <t>ВАЗ-21104 ВК2539АН</t>
  </si>
  <si>
    <t>ВАЗ-21104 ВК3048АЕ</t>
  </si>
  <si>
    <t>ВАЗ-21213 ВК9616АС</t>
  </si>
  <si>
    <t>ВАЗ-21213 ВК9617АС</t>
  </si>
  <si>
    <t>ВАЗ-21213 ВК9618АС</t>
  </si>
  <si>
    <t>ГАЗ-22171 ВК3112АР</t>
  </si>
  <si>
    <t>ГАЗ-27057-111 ВК7524АА</t>
  </si>
  <si>
    <t>ГАЗ-32213 ВК3113АН</t>
  </si>
  <si>
    <t>ІЖ-2717-90 ВК7447АВ</t>
  </si>
  <si>
    <t>УАЗ-3741ВП6ТДА ВК1415АС</t>
  </si>
  <si>
    <t>ГАЗ-33023 ВК3114АР</t>
  </si>
  <si>
    <t>ГАЗ-33023 ВК3119АР</t>
  </si>
  <si>
    <t>ГАЗ-33023 ВК3105АР</t>
  </si>
  <si>
    <t>ГАЗ-33023 ВК3144АР</t>
  </si>
  <si>
    <t>ЗІЛ ММЗ-4502 ВК3113АР</t>
  </si>
  <si>
    <t>Самоскид</t>
  </si>
  <si>
    <t>ЗІЛ 138 ВК3109АР</t>
  </si>
  <si>
    <t>Вантажний бортовий</t>
  </si>
  <si>
    <t>ЗІЛ 138 ВК3116АР</t>
  </si>
  <si>
    <t>УРАЛ 375 ВК3129АР</t>
  </si>
  <si>
    <t>ЗІЛ-5301АО ВК3118АР</t>
  </si>
  <si>
    <t>МАЗ-53371 ВК3126АР</t>
  </si>
  <si>
    <t>КАМАЗ-5320 ВК9314АС</t>
  </si>
  <si>
    <t>КАМАЗ-5410 ВК3127АР</t>
  </si>
  <si>
    <t>Сідловий тягач</t>
  </si>
  <si>
    <t>TOYOTA LAND CRUISER 150 ВК8888АІ</t>
  </si>
  <si>
    <t>КАМАЗ-5410 ВК3117АР</t>
  </si>
  <si>
    <t>SKODA-SUPERB ВК5000АА</t>
  </si>
  <si>
    <t>ГАЗ-3110 ВК3123АР</t>
  </si>
  <si>
    <t>1.2.5</t>
  </si>
  <si>
    <t>1.2.6</t>
  </si>
  <si>
    <t>Цифрові екрани для ОДС, ОДГ</t>
  </si>
  <si>
    <t>Невмержицький Сергій Миколайович</t>
  </si>
  <si>
    <t>(або особа, яка виконує його обовязки)                        (підпис)</t>
  </si>
  <si>
    <t>Закупівля Cisco Call manager</t>
  </si>
  <si>
    <t>Модернізація системи передачі інформації</t>
  </si>
  <si>
    <t>Радіостанції</t>
  </si>
  <si>
    <t>ЗІП СПІ</t>
  </si>
  <si>
    <t>ЗІП АТС</t>
  </si>
  <si>
    <t xml:space="preserve">Заміна батарей резервного живлення системи СПІ </t>
  </si>
  <si>
    <t>Закупівля блоків ББЖ для серверних приміщень в РЕМах</t>
  </si>
  <si>
    <t>Степанчук Олена Володимирівна</t>
  </si>
  <si>
    <t xml:space="preserve"> інші доходи, в т.ч.</t>
  </si>
  <si>
    <t xml:space="preserve"> небаланс ТВЕ</t>
  </si>
  <si>
    <t>1.1.4.2</t>
  </si>
  <si>
    <t xml:space="preserve"> дохід від реактивної е/е</t>
  </si>
  <si>
    <t>1.1.4.3</t>
  </si>
  <si>
    <t>1.6.1</t>
  </si>
  <si>
    <t>невикористані кошти ІП</t>
  </si>
  <si>
    <t>підрядний</t>
  </si>
  <si>
    <t xml:space="preserve">Заміна 1-фазних відгалужень до житлових будинків на ізольовані </t>
  </si>
  <si>
    <t>типовий проект</t>
  </si>
  <si>
    <t>господарський</t>
  </si>
  <si>
    <t xml:space="preserve">Заміна 3-фазних відгалужень до житлових будинків на ізольовані </t>
  </si>
  <si>
    <t xml:space="preserve"> </t>
  </si>
  <si>
    <t>тис.грн (без ПДВ)</t>
  </si>
  <si>
    <t>тис.грн. (без ПДВ)</t>
  </si>
  <si>
    <t>тис. грн. (без ПДВ)</t>
  </si>
  <si>
    <t>тис. грн ( без ПДВ )</t>
  </si>
  <si>
    <t>Меридіан ЛТЕ-1.03</t>
  </si>
  <si>
    <t>EPQS</t>
  </si>
  <si>
    <t>Комп'ютери 2015 року випуску</t>
  </si>
  <si>
    <t>* У тому числі орендованої на довгостроковий період (більше року).</t>
  </si>
  <si>
    <t>Автонавантажувачі</t>
  </si>
  <si>
    <t>Спеціальні автомобілі, виконані на шасі вантажівок</t>
  </si>
  <si>
    <t>Спеціальні легкові автомобілі</t>
  </si>
  <si>
    <t>Автомайстерні</t>
  </si>
  <si>
    <t>Причепи, напівпричепи</t>
  </si>
  <si>
    <t>Трактори і механізми, виконані на їх базі</t>
  </si>
  <si>
    <t>Легкові автомобілі</t>
  </si>
  <si>
    <t>Автобуси категорій М3 та М2 ("мікроавтобуси")</t>
  </si>
  <si>
    <t>Автомобілі з кузовами типів фургон, пікап</t>
  </si>
  <si>
    <t>Автомобілі для перевезення вантажів та пасажирів</t>
  </si>
  <si>
    <t>Вантажні автомобілі</t>
  </si>
  <si>
    <t>у т.ч. для оперативних виїзних бригад (ОВБ)</t>
  </si>
  <si>
    <t xml:space="preserve">Автомобілі (вахтові) для перевезення бригад робітників </t>
  </si>
  <si>
    <t>Електролабораторії</t>
  </si>
  <si>
    <t>Автомобільні електромеханічні майстерні</t>
  </si>
  <si>
    <t xml:space="preserve">Автовежі телескопічні та підіймачі </t>
  </si>
  <si>
    <t>Бурильно-кранові машини</t>
  </si>
  <si>
    <t>з них підлягає списанню</t>
  </si>
  <si>
    <t>Загальна кількість колісної техніки</t>
  </si>
  <si>
    <t>МТЗ-82 0968РД</t>
  </si>
  <si>
    <t>Зарічне РЕМ</t>
  </si>
  <si>
    <t>Березне РЕМ</t>
  </si>
  <si>
    <t>ГАЗ-330610 ВК1244ВС</t>
  </si>
  <si>
    <t>Гоща РЕМ</t>
  </si>
  <si>
    <t>ТАП3-755 ВК9764ХХ</t>
  </si>
  <si>
    <t>Дубно РЕМ</t>
  </si>
  <si>
    <t>ГАЗ-3327 ВК0194ВС</t>
  </si>
  <si>
    <t>ГАЗ-52     ВК9908ВВ</t>
  </si>
  <si>
    <t>Дубровиця РЕМ</t>
  </si>
  <si>
    <t>ГАЗ-3307 ВК0467ВС</t>
  </si>
  <si>
    <t>Здолбунів РЕМ</t>
  </si>
  <si>
    <t>Корець РЕМ</t>
  </si>
  <si>
    <t>Костопіль РЕМ</t>
  </si>
  <si>
    <t>Млинів РЕМ</t>
  </si>
  <si>
    <t>Остріг РЕМ</t>
  </si>
  <si>
    <t>Рокитне РЕМ</t>
  </si>
  <si>
    <t>ГАЗ-3307 ВК0479ВС</t>
  </si>
  <si>
    <t>ГАЗ-5201 ВК9975ВВ</t>
  </si>
  <si>
    <t>Сарни РЕМ</t>
  </si>
  <si>
    <t>ГАЗ-52 ВК9135ВВ</t>
  </si>
  <si>
    <t>Радивилів РЕМ</t>
  </si>
  <si>
    <t>Міський РЕМ</t>
  </si>
  <si>
    <t>ЗІЛ-431412 ВК1235ВС</t>
  </si>
  <si>
    <t>Володимирець РЕМ</t>
  </si>
  <si>
    <t>ЗІЛ-431610 ВК0228ВС</t>
  </si>
  <si>
    <t>ГАЗ-5327 ВК0196ВС</t>
  </si>
  <si>
    <t>ДВ-40814 T00673ВК</t>
  </si>
  <si>
    <t>ГАЗ-5204 ВК0478ВС</t>
  </si>
  <si>
    <t>ГАЗ-5201 ВК9987ВВ</t>
  </si>
  <si>
    <t>ГАЗ-33023 ВК3698ВВ</t>
  </si>
  <si>
    <t>ГАЗ-33023 ВК3711ВВ</t>
  </si>
  <si>
    <t>ГАЗ-52 ВК1243ВС</t>
  </si>
  <si>
    <t>ГАЗ-52 ВК1247ВС</t>
  </si>
  <si>
    <t>УАЗ-3962 ВК4780АР</t>
  </si>
  <si>
    <t>ГАЗ-2410 ВК0476ВС</t>
  </si>
  <si>
    <t>ГАЗ-32213 ВК9980ВВ</t>
  </si>
  <si>
    <t>УАЗ-2206 ВК3699ВВ</t>
  </si>
  <si>
    <t>УАЗ-469 ВК0579ВР</t>
  </si>
  <si>
    <t>Причіп NA</t>
  </si>
  <si>
    <t>ДВ-1733.33.22 Т00672ВК</t>
  </si>
  <si>
    <t>ДВ-1792.45.20 Т00674ВК</t>
  </si>
  <si>
    <t>ГАЗ-6627 ВК7662ВВ</t>
  </si>
  <si>
    <t>ГАЗ-66 ВК0197ВС</t>
  </si>
  <si>
    <t>ГАЗ-52  ВК9136ВВ</t>
  </si>
  <si>
    <t>ЗІЛ-131 ВК0232ВС</t>
  </si>
  <si>
    <t>УАЗ-3303 ВК0199ВС</t>
  </si>
  <si>
    <t>ГАЗ-33021 ВК9141ВВ</t>
  </si>
  <si>
    <t>УАЗ-3303 ВК9137ВВ</t>
  </si>
  <si>
    <t xml:space="preserve"> ГАЗ-2705  ВК3106АР</t>
  </si>
  <si>
    <t>ЗІЛ-133ГЯ ВК9984ВВ</t>
  </si>
  <si>
    <t>ГАЗ-33023 ВК1272ВС</t>
  </si>
  <si>
    <t>УАЗ-3909 ВК1229ВС</t>
  </si>
  <si>
    <t>AC-U 39095 ВП6  ВК4113ВС</t>
  </si>
  <si>
    <t>ГАЗ-33023 ВК0198ВС</t>
  </si>
  <si>
    <t>УАЗ-3909 ВК9906ВВ</t>
  </si>
  <si>
    <t>ГАЗ-33023 ВК9904ВВ</t>
  </si>
  <si>
    <t>ГАЗ-33023 ВК2748ВВ</t>
  </si>
  <si>
    <t>ГАЗ- 2705 ВК2747ВВ</t>
  </si>
  <si>
    <t>ГАЗ-33023 ВК1233ВС</t>
  </si>
  <si>
    <t>УАЗ-3909 ВК0482ВС</t>
  </si>
  <si>
    <t>УАЗ-3909 ВК0465ВС</t>
  </si>
  <si>
    <t>ГАЗ-33023 ВК0481ВС</t>
  </si>
  <si>
    <t>ГАЗ-33023 ВК9976ВВ</t>
  </si>
  <si>
    <t>ГАЗ-33023 ВК9140ВВ</t>
  </si>
  <si>
    <t>ВАЗ-21074 ВК1237ВС</t>
  </si>
  <si>
    <t>УАЗ-2206 ВК1236ВС</t>
  </si>
  <si>
    <t>ВАЗ-21213 ВК9902ВВ</t>
  </si>
  <si>
    <t>ВАЗ-21213 ВК9910ВВ</t>
  </si>
  <si>
    <t>ВАЗ-21213 ВК0480ВС</t>
  </si>
  <si>
    <t>УАЗ-31514 ВК9982ВВ</t>
  </si>
  <si>
    <t>УАЗ-31514 ВК9981ВВ</t>
  </si>
  <si>
    <t>СЗАП-93271 ВК9398ХХ</t>
  </si>
  <si>
    <t>ЗІЛ-5301 БО ВК3710ВВ</t>
  </si>
  <si>
    <t>СЗАП-93271 ВК9464ХХ</t>
  </si>
  <si>
    <t>ЗІЛ-5301 БО ВК3909ВВ</t>
  </si>
  <si>
    <t>ЗІЛ-5301 БО ВК4401ВВ</t>
  </si>
  <si>
    <t>ГАЗ-2705 ВК3726ВВ</t>
  </si>
  <si>
    <t>ЗІЛ-5301ЕО ВК6513ВВ</t>
  </si>
  <si>
    <t>ЗІЛ-433362 ВК1232ВС</t>
  </si>
  <si>
    <t>ЗІЛ-5301ЕО ВК1708ВВ</t>
  </si>
  <si>
    <t>ЗІЛ-433362 ВК2187АС</t>
  </si>
  <si>
    <t>ЗИЛ-5301 ВК8748ВВ</t>
  </si>
  <si>
    <t xml:space="preserve">      ГАЗ-33023 ВК3115АР</t>
  </si>
  <si>
    <t>УАЗ-3909 ВК6512ВВ</t>
  </si>
  <si>
    <t>УАЗ-3909ВП6ТК ВК1709ВВ</t>
  </si>
  <si>
    <t>УАЗ-3909 ВК7948ВВ</t>
  </si>
  <si>
    <t>УАЗ-3909 ВК0025АВ</t>
  </si>
  <si>
    <t>УАЗ-3909 ВК9903ВВ</t>
  </si>
  <si>
    <t>УАЗ-3909 ВК0204ВC</t>
  </si>
  <si>
    <t>УАЗ-3909 ВК2441ВВ</t>
  </si>
  <si>
    <t>УАЗ-3909 ВК2815ВВ</t>
  </si>
  <si>
    <t>УАЗ-3909 ВК4865ВВ</t>
  </si>
  <si>
    <t>УАЗ-3909-ВП6ТК ВК2068ВВ</t>
  </si>
  <si>
    <t>УАЗ-3909 ВК0081ВВ</t>
  </si>
  <si>
    <t>УАЗ-3909 ВК1092ВВ</t>
  </si>
  <si>
    <t>УАЗ-3909 ВК2854ВВ</t>
  </si>
  <si>
    <t>УАЗ-3909 ВК2409ВВ</t>
  </si>
  <si>
    <t>УАЗ-3909 ВК2118АН</t>
  </si>
  <si>
    <t>УАЗ-3741ВП ВК9949АВ</t>
  </si>
  <si>
    <t>УАЗ-3909 ВК0213ВС</t>
  </si>
  <si>
    <t>УАЗ-3909 ВК9075ВВ</t>
  </si>
  <si>
    <t>УАЗ-3909 ВК9983ВВ</t>
  </si>
  <si>
    <t>ВАЗ-21213 ВК9974ВВ</t>
  </si>
  <si>
    <t>ВАЗ-21043 ВК9339ВА</t>
  </si>
  <si>
    <t>SKODA-OCTAVIA ВК3701ВВ</t>
  </si>
  <si>
    <t>TOYOTA-CAMRY ВК4729ВВ</t>
  </si>
  <si>
    <t>TOYOTA-AVENSIS ВК4730ВВ</t>
  </si>
  <si>
    <t>ФОЛЬКСВАГЕН -Т4 ВК2795ВВ</t>
  </si>
  <si>
    <t>ВАЗ-21213  ВК9582ВВ</t>
  </si>
  <si>
    <t>ВАЗ-21213 ВК1242ВС</t>
  </si>
  <si>
    <t>УАЗ-31514  ВК0234ВС</t>
  </si>
  <si>
    <t>УАЗ-31514 ВК2731ВВ</t>
  </si>
  <si>
    <t>ВАЗ-21150 ВК9972ВВ</t>
  </si>
  <si>
    <t>ВАЗ-21213 ВК9123ВВ</t>
  </si>
  <si>
    <t>УАЗ-2206 ВК9124ВВ</t>
  </si>
  <si>
    <t>УАЗ-3909 ВК0575ВР</t>
  </si>
  <si>
    <t>ВАЗ-21214 ВК4561АН</t>
  </si>
  <si>
    <t xml:space="preserve"> УАЗ-3909  ВК9194АК</t>
  </si>
  <si>
    <t xml:space="preserve"> УАЗ-374194  ВК5660АО</t>
  </si>
  <si>
    <t>ХТЗ-17221 БКМ-420  33899ВК</t>
  </si>
  <si>
    <t>Електротехнічна лаб</t>
  </si>
  <si>
    <t xml:space="preserve"> АС-U39094-ВП6  ВК3721АТ</t>
  </si>
  <si>
    <t xml:space="preserve">  AC-U-39095  ВК0685АХ</t>
  </si>
  <si>
    <t xml:space="preserve"> AC-U-39095  ВК0325АХ</t>
  </si>
  <si>
    <t xml:space="preserve"> AC-Y-27175-037-01  ВК0731АХ</t>
  </si>
  <si>
    <t>МТЗ-82 2163РД</t>
  </si>
  <si>
    <t>2ПТС-4 30748ВК</t>
  </si>
  <si>
    <t>2ПТС-4 30749ВК</t>
  </si>
  <si>
    <t>Т-40М 31777ВК</t>
  </si>
  <si>
    <t>2 ПТС-4 67-31РБ</t>
  </si>
  <si>
    <t>причіп</t>
  </si>
  <si>
    <t>Т-40 2579РБ</t>
  </si>
  <si>
    <t>Т-150К 9975РБ</t>
  </si>
  <si>
    <t>1Р-З</t>
  </si>
  <si>
    <t>2ПТС-4 6731РБ</t>
  </si>
  <si>
    <t>2ПТС-4 0715РД</t>
  </si>
  <si>
    <t>ВАЗ-21041-082  ВК1796ВВ</t>
  </si>
  <si>
    <t>Бурокранова установк</t>
  </si>
  <si>
    <t>AC-U 39095 ВП6  ВК3227ВС</t>
  </si>
  <si>
    <t>AC-U 39095 ВП6  ВК3532ВС</t>
  </si>
  <si>
    <t>AC-U 39095 ВП6  ВК3107ВС</t>
  </si>
  <si>
    <t>AC-U 39095 ВП6  ВК3662ВС</t>
  </si>
  <si>
    <t>AC-U 39095 ВП6  ВК3803ВС</t>
  </si>
  <si>
    <t>ГАЗ-2705   ВК3536ВС</t>
  </si>
  <si>
    <t>ГАЗ-2705   ВК3108ВС</t>
  </si>
  <si>
    <t>ГАЗ-3309-354 АП-18-09    ВК3109ВС</t>
  </si>
  <si>
    <t>Автопідйомник</t>
  </si>
  <si>
    <t>ВАЗ-212140  ВК3845ВЕ</t>
  </si>
  <si>
    <t>ВАЗ-212140  ВК3812ВЕ</t>
  </si>
  <si>
    <t>ВАЗ-212140  ВК3663ВЕ</t>
  </si>
  <si>
    <t>ВАЗ-212140  ВК3430ВЕ</t>
  </si>
  <si>
    <t>ВАЗ-212140  ВК3702ВЕ</t>
  </si>
  <si>
    <t>ВАЗ-212140  ВК1355АО</t>
  </si>
  <si>
    <t>ВАЗ-212140  ВК9737АТ</t>
  </si>
  <si>
    <t>ЗАЗ-DAEWOO LANOS   ВК8966ВЕ</t>
  </si>
  <si>
    <t>легковий седан-В</t>
  </si>
  <si>
    <t>ХТЗ-150К-09     30575ВК</t>
  </si>
  <si>
    <t>БКУ-2МК-Т</t>
  </si>
  <si>
    <t>ВАЗ-212140 ВК5395ВН</t>
  </si>
  <si>
    <t>ВАЗ-212140  ВК5431ВН</t>
  </si>
  <si>
    <t>ВАЗ-212140  ВК5784ВН</t>
  </si>
  <si>
    <t>ВАЗ-212140  ВК5628ВН</t>
  </si>
  <si>
    <t>ВАЗ-212140  ВК5932ВН</t>
  </si>
  <si>
    <t>ВАЗ-212140  ВК6829ВН</t>
  </si>
  <si>
    <t>ВАЗ-212140  ВК5806ВН</t>
  </si>
  <si>
    <t>ВАЗ-212140  ВК6475ВН</t>
  </si>
  <si>
    <t>ВАЗ-212140  ВК5831ВН</t>
  </si>
  <si>
    <t>Богдан 231040 ВК5629ВН</t>
  </si>
  <si>
    <t>ХТЗ-150К-09     31255ВК</t>
  </si>
  <si>
    <t>AC-G 2705 ВП6 ВК7426ВІ</t>
  </si>
  <si>
    <t>ВАЗ-212140  ВК7569ВІ</t>
  </si>
  <si>
    <t>ГАЗ-33023-2288 ВК7683ВІ</t>
  </si>
  <si>
    <t>ГАЗ-33023-2288 ВК7682ВІ</t>
  </si>
  <si>
    <t xml:space="preserve"> УАЗ-3909  ВК8021ВІ</t>
  </si>
  <si>
    <t>УАЗ-3909  ВК8019ВІ</t>
  </si>
  <si>
    <t>УАЗ AC-U-39095 ВП6  ВК7540ВІ</t>
  </si>
  <si>
    <t>АС-U39095-ВП6  ВК0852ВК</t>
  </si>
  <si>
    <t>вантпасажирський-В</t>
  </si>
  <si>
    <t>АС-U39095-ВП6  ВК0344ВК</t>
  </si>
  <si>
    <t>вантажпасажирський-В</t>
  </si>
  <si>
    <t>TOYOTA-CAMRY ВК9293ВК</t>
  </si>
  <si>
    <t>Загальний легковий</t>
  </si>
  <si>
    <t>ГАЗ-3309 АР-18.04 ВК8197ВМ</t>
  </si>
  <si>
    <t>ГАЗ-3309 АР-18.04 ВК8198ВМ</t>
  </si>
  <si>
    <t>MERCEDES-BENZ SPRINTER 411CDI ВК4813ВМ</t>
  </si>
  <si>
    <t>SCHMITZ S01ВК3361ХТ</t>
  </si>
  <si>
    <t>HYUNDAI SANTA FE  АА6365КТ</t>
  </si>
  <si>
    <t>Hyundai Tucson  АА4463НН</t>
  </si>
  <si>
    <t>Тойота-Камрі  АМ4466ВС</t>
  </si>
  <si>
    <t>Hyundai Sonata АМ5401ВК</t>
  </si>
  <si>
    <t>Hyundai SONATA  АМ5402ВК</t>
  </si>
  <si>
    <t>Hyundai SONATA  АМ5403ВК</t>
  </si>
  <si>
    <t>Т-40М 7629РБ</t>
  </si>
  <si>
    <t>ЮМЗ 3943РВ</t>
  </si>
  <si>
    <t>Прицеп NA</t>
  </si>
  <si>
    <t>x</t>
  </si>
  <si>
    <t>Закупівля нових робочих станцій</t>
  </si>
  <si>
    <t>3,1</t>
  </si>
  <si>
    <t>Упровадження та розвиток ліній зв'язку "останньої милі", у тому числі:</t>
  </si>
  <si>
    <t>Упровадження та розвиток локальних обчислювальних мереж (зокрема СКС), у тому числі:</t>
  </si>
  <si>
    <t>ГАЗ-5201 ВК5645ВВ</t>
  </si>
  <si>
    <t>Aвтопідйомник  ВС-18</t>
  </si>
  <si>
    <t>ЗІЛ-131 ВК3102АР</t>
  </si>
  <si>
    <t>Aвтопідйомник АГП-18</t>
  </si>
  <si>
    <t>КАМАЗ-43114 ВК4562АН</t>
  </si>
  <si>
    <t>Автопідйомник ВС-28К</t>
  </si>
  <si>
    <t>КРАЗ-250  ВК3103АР</t>
  </si>
  <si>
    <t>Автокран КС4574</t>
  </si>
  <si>
    <t>КРАЗ-255 ВК3108АР</t>
  </si>
  <si>
    <t>Автокран КТА14</t>
  </si>
  <si>
    <t>МАЗ-8926 ВК6633ХХ</t>
  </si>
  <si>
    <t>Причіп</t>
  </si>
  <si>
    <t>МАЗ-8926 ВК6634ХХ</t>
  </si>
  <si>
    <t>Напівпричіп</t>
  </si>
  <si>
    <t>Автонавантажувач</t>
  </si>
  <si>
    <t>ИЖ 27175-036  ВК9190АМ</t>
  </si>
  <si>
    <t>Вантажопасажирський</t>
  </si>
  <si>
    <t>AC-U 39094 ВП6 УАЗ-374194 ВК6442АО</t>
  </si>
  <si>
    <t>вантажопасажирський</t>
  </si>
  <si>
    <t>ГАЗ-2705  ВК6443АО</t>
  </si>
  <si>
    <t>ЕТЛ</t>
  </si>
  <si>
    <t>ГАЗ-32213-П12  ВК6441АО</t>
  </si>
  <si>
    <t>ГАЗ-33104-318 ВК9976АО</t>
  </si>
  <si>
    <t>вантажний фургон</t>
  </si>
  <si>
    <t>Тойота-Камрі  ВК3131АР</t>
  </si>
  <si>
    <t>легковий-В седан</t>
  </si>
  <si>
    <t>ГАЗ-31105-581 ВК3146АР</t>
  </si>
  <si>
    <t>ГАЗ-31105-581 ВК3145АР</t>
  </si>
  <si>
    <t>TK-U-3909-ВП6 УАЗ-3741  ВК9089АК</t>
  </si>
  <si>
    <t>TK-U-3909-ВП6 УАЗ-3741  ВК0036АМ</t>
  </si>
  <si>
    <t>TK-U-3909-ВП6 УАЗ-3741  ВК0034АМ</t>
  </si>
  <si>
    <t>TK-U-3909-ВП6 УАЗ-3741  ВК8249АК</t>
  </si>
  <si>
    <t>ГАЗ-2705-434  ВК0035АМ</t>
  </si>
  <si>
    <t>ВАЗ-21214  ВК0029АМ</t>
  </si>
  <si>
    <t>ВАЗ-21214  ВК0031АМ</t>
  </si>
  <si>
    <t>ВАЗ-21043-20  ВК7066АК</t>
  </si>
  <si>
    <t>ІЖ-27175-036  ВК6374АР</t>
  </si>
  <si>
    <t>ГАЗ-330232-414  ВК7781АР</t>
  </si>
  <si>
    <t>ГАЗ-33081  ВК5798АР</t>
  </si>
  <si>
    <t>АС-G 33104 АХУ-2  ВК9241АР</t>
  </si>
  <si>
    <t>ГАЗ-33081 БКМ-317  ВК7452АХ</t>
  </si>
  <si>
    <t>бурокранова БКМ-317</t>
  </si>
  <si>
    <t>ГАЗ-33023  ВК9386ВА</t>
  </si>
  <si>
    <t>ВАЗ-212140  ВК9437ВА</t>
  </si>
  <si>
    <t>ТК-G 33082 AGP 18 ВК0822ВК</t>
  </si>
  <si>
    <t>ГАЗ-5312 ВК4789АР</t>
  </si>
  <si>
    <t>ЗІЛ-431412  ВК4794АР</t>
  </si>
  <si>
    <t>Автокран КС-2561Д</t>
  </si>
  <si>
    <t>ВАЗ-2107 ВК4790АР</t>
  </si>
  <si>
    <t>Легковий</t>
  </si>
  <si>
    <t>ГАЗ-33023 ВК4788АР</t>
  </si>
  <si>
    <t>ГАЗ-33023 ВК4787АР</t>
  </si>
  <si>
    <t>УАЗ-3909 ВК4792АР</t>
  </si>
  <si>
    <t>Aвтопідйомник  АП-15</t>
  </si>
  <si>
    <t>ВАЗ-21213 ВК9576АС</t>
  </si>
  <si>
    <t>УАЗ-3909 ВК2731АН</t>
  </si>
  <si>
    <t>2ПТС-4 5057РБ</t>
  </si>
  <si>
    <t>ГАЗ-5227 ВК4791АР</t>
  </si>
  <si>
    <t>АП ТВГ-15</t>
  </si>
  <si>
    <t>Бурова машина БМ-202</t>
  </si>
  <si>
    <t>ГАЗ-5227 ВК4793АР</t>
  </si>
  <si>
    <t>ЮМЗ-6-КЛ 3090РД</t>
  </si>
  <si>
    <t>Трактор-колісний</t>
  </si>
  <si>
    <t>ПСЕ 3916РБ</t>
  </si>
  <si>
    <t>розпуск 2614РД</t>
  </si>
  <si>
    <t>Причіп-розпуск</t>
  </si>
  <si>
    <t>УАЗ-2206 ВК4796АР</t>
  </si>
  <si>
    <t>ВАЗ-212140 ВК5396ВН</t>
  </si>
  <si>
    <t>AC-U 39095 ВП6  ВК8750ВА</t>
  </si>
  <si>
    <t>Автокран</t>
  </si>
  <si>
    <t>УАЗ-3909 ВП6ТК ВК9021АВ</t>
  </si>
  <si>
    <t>Т-150К 6646РД</t>
  </si>
  <si>
    <t>Буро-кранова Б-2500</t>
  </si>
  <si>
    <t>ЮМЗ-6 4227РД</t>
  </si>
  <si>
    <t>Aвтопід  АП-17А-07</t>
  </si>
  <si>
    <t>ПСЕ-Ф-12.5 2525РБ</t>
  </si>
  <si>
    <t>AC-U 39094 ВП6 УАЗ-374194 ВК4370АО</t>
  </si>
  <si>
    <t>ВАЗ-21214  ВК8781АК</t>
  </si>
  <si>
    <t>АС-U 39094 ВП6 УАЗ-374194 ВК9508АР</t>
  </si>
  <si>
    <t>ГАЗ-3309 АР-18.04 ВК3101ВК</t>
  </si>
  <si>
    <t>Автопідйомник-С</t>
  </si>
  <si>
    <t>ГАЗ-5228 ВК8092АМ</t>
  </si>
  <si>
    <t>УАЗ-3962 ВК8094АМ</t>
  </si>
  <si>
    <t>УАЗ-330301 ВК8095АМ</t>
  </si>
  <si>
    <t>ГАЗ-33023 ВК8091АМ</t>
  </si>
  <si>
    <t>УАЗ-3909 ВК8096АМ</t>
  </si>
  <si>
    <t>УАЗ-3909 ВК8097АМ</t>
  </si>
  <si>
    <t>ГАЗ-278489 ВК5817АН</t>
  </si>
  <si>
    <t>Бурмашина БКМ-317</t>
  </si>
  <si>
    <t>АС-U-39094 ВП-6 УАЗ-374194 ВК4939АО</t>
  </si>
  <si>
    <t>ВАЗ-212140  ВК8374ВА</t>
  </si>
  <si>
    <t>AC-U 39095 ВП6  ВК8377ВА</t>
  </si>
  <si>
    <t>УАЗ-3909 ВПАХ6 ВК5359АА</t>
  </si>
  <si>
    <t>ЗІЛ-131 ВК2057АС</t>
  </si>
  <si>
    <t>Автопідйомник ВС-18</t>
  </si>
  <si>
    <t>Бурмашина БМ-302</t>
  </si>
  <si>
    <t>Легков універсал В</t>
  </si>
  <si>
    <t>УАЗ-3909 ВК0651АН</t>
  </si>
  <si>
    <t>Причіп ТАП3-755</t>
  </si>
  <si>
    <t>TK-U-3909-ВП6 УАЗ-3741  ВК9247АК</t>
  </si>
  <si>
    <t>ВАЗ-21043-20  ВК9255АК</t>
  </si>
  <si>
    <t>АС-U 39094 ВП6 УАЗ-374194 ВК9657АР</t>
  </si>
  <si>
    <t xml:space="preserve"> АС-U39094-ВП6  ВК9477АР</t>
  </si>
  <si>
    <t>вантпасажир фургон</t>
  </si>
  <si>
    <t>ВАЗ-212140  ВК1400АХ</t>
  </si>
  <si>
    <t>2ПТС-4 РАО1609</t>
  </si>
  <si>
    <t>1ПТС-9 РАО1610</t>
  </si>
  <si>
    <t>4.2.1.4</t>
  </si>
  <si>
    <t>4.2.1.5</t>
  </si>
  <si>
    <t>4.2.1.6</t>
  </si>
  <si>
    <t>4.2.1.7</t>
  </si>
  <si>
    <t>4.2.1.8</t>
  </si>
  <si>
    <t>4.2.1.9</t>
  </si>
  <si>
    <t>4.2.1.10</t>
  </si>
  <si>
    <t>4.2.1.14</t>
  </si>
  <si>
    <t>4.2.1.15</t>
  </si>
  <si>
    <t>4.3</t>
  </si>
  <si>
    <t>10.3.1</t>
  </si>
  <si>
    <t>1.2.7</t>
  </si>
  <si>
    <t>1.2.8</t>
  </si>
  <si>
    <t>1.2.9</t>
  </si>
  <si>
    <t>1.2.10</t>
  </si>
  <si>
    <t>1.2.11</t>
  </si>
  <si>
    <t>1.2.12</t>
  </si>
  <si>
    <t>1.2.13</t>
  </si>
  <si>
    <t>1.2.14</t>
  </si>
  <si>
    <t>1.2.15</t>
  </si>
  <si>
    <t>1.2.16</t>
  </si>
  <si>
    <t>1.2.17</t>
  </si>
  <si>
    <t>економічний ефект (окупність у роках)</t>
  </si>
  <si>
    <t>модернізація наявних видів зв'язку (радіо, високочастотні, радіорелейні тощо)</t>
  </si>
  <si>
    <t>5.5.1. Етапи впровадження системи зв'язку</t>
  </si>
  <si>
    <t>Упровадження та розвиток магістральних ліній зв'язку, у тому числі:</t>
  </si>
  <si>
    <t>Установлення та заміна каналоутворювального та комутаційного обладнання (зокрема АТС), у тому числі:</t>
  </si>
  <si>
    <t>5.6. Модернізація та закупівля колісної техніки</t>
  </si>
  <si>
    <t>5.7. Інше</t>
  </si>
  <si>
    <t>У т. ч. по кварталах</t>
  </si>
  <si>
    <t>№ сторінки обґрунто-вувальних матеріалів</t>
  </si>
  <si>
    <t>2. Заходи зі зниження нетехнічних витрат електричної енергії</t>
  </si>
  <si>
    <t>3. Впровадження та розвиток АСДТК</t>
  </si>
  <si>
    <t>4. Впровадження та розвиток інформаційних технологій</t>
  </si>
  <si>
    <t>5. Впровадження та розвиток систем зв'язку</t>
  </si>
  <si>
    <t>6. Модернізація та закупівля колісної техніки</t>
  </si>
  <si>
    <t>7. Інше</t>
  </si>
  <si>
    <t>Найменування заходів інвестиційної програми</t>
  </si>
  <si>
    <t>№ з/п</t>
  </si>
  <si>
    <t>Цільові програми</t>
  </si>
  <si>
    <t>у т.ч. по роках:</t>
  </si>
  <si>
    <t>%</t>
  </si>
  <si>
    <t>Впровадження та розвиток інформаційних технологій</t>
  </si>
  <si>
    <t>Інше</t>
  </si>
  <si>
    <t>Разом</t>
  </si>
  <si>
    <t>Складові цільової програми</t>
  </si>
  <si>
    <t>ТС 0,4 кВ</t>
  </si>
  <si>
    <t>ТС, ТН 6(10)-150 кВ</t>
  </si>
  <si>
    <t>сільським</t>
  </si>
  <si>
    <t>міським</t>
  </si>
  <si>
    <t>зниження ТВЕ</t>
  </si>
  <si>
    <t>Придбання обладнання, що не вимагає монтажу</t>
  </si>
  <si>
    <t>кількість</t>
  </si>
  <si>
    <t>І квартал</t>
  </si>
  <si>
    <t>ІІ квартал</t>
  </si>
  <si>
    <t>ІІІ квартал</t>
  </si>
  <si>
    <t>Одиниця виміру</t>
  </si>
  <si>
    <t>Джерело фінансування</t>
  </si>
  <si>
    <t>110 кВ</t>
  </si>
  <si>
    <t>км</t>
  </si>
  <si>
    <t>вимагають заміни з метою зниження ТВЕ</t>
  </si>
  <si>
    <t>Назва показника</t>
  </si>
  <si>
    <t xml:space="preserve">з них на дерев'яних опорах </t>
  </si>
  <si>
    <t>з них на дерев'яних опорах</t>
  </si>
  <si>
    <t>з них працюють понад 25 років</t>
  </si>
  <si>
    <t>з них потребують заміни</t>
  </si>
  <si>
    <t>з них підлягають списанню</t>
  </si>
  <si>
    <t>з них підлягають заміні та відновленню</t>
  </si>
  <si>
    <t>шт.</t>
  </si>
  <si>
    <t>150 кВ</t>
  </si>
  <si>
    <t>35кВ</t>
  </si>
  <si>
    <t>два і більше трансформатори</t>
  </si>
  <si>
    <t>два і більше джерел живлення</t>
  </si>
  <si>
    <t>пристрої компенсації реактивної потужності</t>
  </si>
  <si>
    <t>повітряних</t>
  </si>
  <si>
    <t>напругою 150 кВ</t>
  </si>
  <si>
    <t>напругою 110 кВ</t>
  </si>
  <si>
    <t>напругою 35 кВ</t>
  </si>
  <si>
    <t>напругою 10 кВ</t>
  </si>
  <si>
    <t>напругою 6 кВ</t>
  </si>
  <si>
    <t>у т.ч.:</t>
  </si>
  <si>
    <t>напругою 0,4 кВ і нижче</t>
  </si>
  <si>
    <t xml:space="preserve">напругою 0,4 кВ і нижче    </t>
  </si>
  <si>
    <t>з них працюють понад 30 років</t>
  </si>
  <si>
    <t>напругою 6 - 10 кВ</t>
  </si>
  <si>
    <t>напругою 110 кВ (150 кВ)</t>
  </si>
  <si>
    <t>у т. ч.:</t>
  </si>
  <si>
    <t>масляних</t>
  </si>
  <si>
    <t>Клас точності лічильника (необхідний)</t>
  </si>
  <si>
    <t>Клас точності лічильника (наявний)</t>
  </si>
  <si>
    <t>Примітка</t>
  </si>
  <si>
    <t>Найменування підстанцій (станцій) та приєднань</t>
  </si>
  <si>
    <t>Тип лічильника прийому/
віддачі</t>
  </si>
  <si>
    <t>до 8 років</t>
  </si>
  <si>
    <t>більше 30 років</t>
  </si>
  <si>
    <t>відсутні</t>
  </si>
  <si>
    <t>8 - 20 років</t>
  </si>
  <si>
    <t>20 - 30 років</t>
  </si>
  <si>
    <t>Загальна кількість точок обліку</t>
  </si>
  <si>
    <t>Прилади обліку</t>
  </si>
  <si>
    <t>з імпульсним виходом</t>
  </si>
  <si>
    <t>без імпульсного виходу</t>
  </si>
  <si>
    <t>на лініях напругою 35 кВ</t>
  </si>
  <si>
    <t>на лініях напругою 110 кВ</t>
  </si>
  <si>
    <t>на лініях напругою 150 кВ</t>
  </si>
  <si>
    <t>білінгових систем</t>
  </si>
  <si>
    <t>Архіватори мови</t>
  </si>
  <si>
    <t>Цифрові реєстратори подій</t>
  </si>
  <si>
    <t>1 клас</t>
  </si>
  <si>
    <t>2 клас</t>
  </si>
  <si>
    <t>№ з\п</t>
  </si>
  <si>
    <t>Показники капіталовкладень</t>
  </si>
  <si>
    <t xml:space="preserve"> амортизаційні відрахування</t>
  </si>
  <si>
    <t>Залучені кошти</t>
  </si>
  <si>
    <t>Кредити</t>
  </si>
  <si>
    <t>Іноземні інвестиції</t>
  </si>
  <si>
    <t>Технічна допомога (гранти)</t>
  </si>
  <si>
    <t>Власні кошти</t>
  </si>
  <si>
    <t>Одиниці виміру</t>
  </si>
  <si>
    <t>Кількість споживачів (абонентів) ліцензіата:</t>
  </si>
  <si>
    <t>з них населення</t>
  </si>
  <si>
    <t>з них повітряних:</t>
  </si>
  <si>
    <t>35 кВ</t>
  </si>
  <si>
    <t>6/10 кВ</t>
  </si>
  <si>
    <t>кабельних:</t>
  </si>
  <si>
    <t>Нормативна чисельність персоналу, осіб</t>
  </si>
  <si>
    <t>прогноз</t>
  </si>
  <si>
    <t>факт</t>
  </si>
  <si>
    <t xml:space="preserve">прогноз </t>
  </si>
  <si>
    <t>від діяльності з передачі</t>
  </si>
  <si>
    <t>від діяльності з постачання</t>
  </si>
  <si>
    <t>Понаднормативні втрати, %</t>
  </si>
  <si>
    <t>Сумарна потужність власних трансформаторів, МВА:</t>
  </si>
  <si>
    <t>закритих</t>
  </si>
  <si>
    <t xml:space="preserve">   однотрансформаторних</t>
  </si>
  <si>
    <t xml:space="preserve">      з них щоглових</t>
  </si>
  <si>
    <t xml:space="preserve">   двотрансформаторних</t>
  </si>
  <si>
    <t>Кількість приладів обліку, шт.</t>
  </si>
  <si>
    <t>Клас точності приладу обліку</t>
  </si>
  <si>
    <t>Кількість лічильників, які не відповідають вимогам нормативних документів</t>
  </si>
  <si>
    <t>з відгалуженями від 15 до 50 км</t>
  </si>
  <si>
    <t>Найменування об'єктів</t>
  </si>
  <si>
    <t>Пропозиції щодо подальшого використання</t>
  </si>
  <si>
    <t>3. План інвестицій за джерелами фінансування інвестиційної програми на 5 років</t>
  </si>
  <si>
    <t>підлягає капітальному ремонту</t>
  </si>
  <si>
    <t>підлягає повній заміні</t>
  </si>
  <si>
    <t>підлягає реконструкції</t>
  </si>
  <si>
    <t>Ліній електропередач</t>
  </si>
  <si>
    <t>Підстанцій</t>
  </si>
  <si>
    <t>Обсяг основних фондів в умовних одиницях, всього</t>
  </si>
  <si>
    <t>У промислових споживачів</t>
  </si>
  <si>
    <t>Лічильники</t>
  </si>
  <si>
    <t>ПЕРЕВІРКА</t>
  </si>
  <si>
    <t xml:space="preserve">на балансі </t>
  </si>
  <si>
    <t>багатотарифні</t>
  </si>
  <si>
    <t xml:space="preserve">з поперед-
ньою 
оплатою </t>
  </si>
  <si>
    <t>споживачів</t>
  </si>
  <si>
    <t>індукцій-
них</t>
  </si>
  <si>
    <t>електрон-
них</t>
  </si>
  <si>
    <t>до 4</t>
  </si>
  <si>
    <t>до 8</t>
  </si>
  <si>
    <t>до 12</t>
  </si>
  <si>
    <t>більше 12</t>
  </si>
  <si>
    <t>до 6</t>
  </si>
  <si>
    <t>більше 6</t>
  </si>
  <si>
    <t>(2)=(3+4)</t>
  </si>
  <si>
    <t>(4)=(5+6)</t>
  </si>
  <si>
    <t>(10)=(11+12)</t>
  </si>
  <si>
    <t>(13)=(14+15)</t>
  </si>
  <si>
    <t>Х</t>
  </si>
  <si>
    <t>(16)=(17+18+19)</t>
  </si>
  <si>
    <t>(16)=(20+21+22+23)</t>
  </si>
  <si>
    <t>(25+26)=(27+28)</t>
  </si>
  <si>
    <t>(4)=(16+24)</t>
  </si>
  <si>
    <t>1 фазні</t>
  </si>
  <si>
    <t>3 фазні</t>
  </si>
  <si>
    <t xml:space="preserve">Разом </t>
  </si>
  <si>
    <t xml:space="preserve">У непромислових споживачів </t>
  </si>
  <si>
    <t xml:space="preserve">з поперед-
ньою оплатою </t>
  </si>
  <si>
    <t xml:space="preserve">У побутових споживачів </t>
  </si>
  <si>
    <t>до 16</t>
  </si>
  <si>
    <t>до 24</t>
  </si>
  <si>
    <t>більше 24</t>
  </si>
  <si>
    <t>Таблиця 4.А</t>
  </si>
  <si>
    <t>індукційних</t>
  </si>
  <si>
    <t>електронних</t>
  </si>
  <si>
    <t>(16)=(17+18)</t>
  </si>
  <si>
    <t>(4)=(7+8)</t>
  </si>
  <si>
    <t>5. Загальний опис робіт</t>
  </si>
  <si>
    <t>№ сторінки пояснювальної записки</t>
  </si>
  <si>
    <t>Будівництво, реконструкція та модернізація електричних мереж, у т.ч:</t>
  </si>
  <si>
    <t>0,4 кВ</t>
  </si>
  <si>
    <t>Будівництво, модернізація та реконструкція електричних мереж та обладнання</t>
  </si>
  <si>
    <t>Показник</t>
  </si>
  <si>
    <t>Середньомісячна заробітна плата працівників, грн</t>
  </si>
  <si>
    <t>База нарахування прибутку, тис. грн</t>
  </si>
  <si>
    <t>1.1</t>
  </si>
  <si>
    <t>1.2</t>
  </si>
  <si>
    <t>1</t>
  </si>
  <si>
    <t>1.1.1</t>
  </si>
  <si>
    <t>1.2.1</t>
  </si>
  <si>
    <t>2.1</t>
  </si>
  <si>
    <t>2.1.1</t>
  </si>
  <si>
    <t>2.2</t>
  </si>
  <si>
    <t>2.2.1</t>
  </si>
  <si>
    <t>3.1</t>
  </si>
  <si>
    <t>3.1.1</t>
  </si>
  <si>
    <t>3.2</t>
  </si>
  <si>
    <t>4.1</t>
  </si>
  <si>
    <t>4.2</t>
  </si>
  <si>
    <t>4.2.1</t>
  </si>
  <si>
    <t>5.1</t>
  </si>
  <si>
    <t>5.1.1</t>
  </si>
  <si>
    <t>5.2</t>
  </si>
  <si>
    <t>5.2.1</t>
  </si>
  <si>
    <t>6.1</t>
  </si>
  <si>
    <t>6.1.1</t>
  </si>
  <si>
    <t>6.2.1</t>
  </si>
  <si>
    <t>6.2</t>
  </si>
  <si>
    <t>7.1</t>
  </si>
  <si>
    <t>7.2</t>
  </si>
  <si>
    <t>8.1</t>
  </si>
  <si>
    <t>8.1.1</t>
  </si>
  <si>
    <t>8.2</t>
  </si>
  <si>
    <t>9.1</t>
  </si>
  <si>
    <t>9.2</t>
  </si>
  <si>
    <t>9.3</t>
  </si>
  <si>
    <t>10.1</t>
  </si>
  <si>
    <t>10.1.1</t>
  </si>
  <si>
    <t>10.2</t>
  </si>
  <si>
    <t>10.3</t>
  </si>
  <si>
    <t>2</t>
  </si>
  <si>
    <t>3</t>
  </si>
  <si>
    <t>4</t>
  </si>
  <si>
    <t>7</t>
  </si>
  <si>
    <t>8</t>
  </si>
  <si>
    <t>9</t>
  </si>
  <si>
    <t>10</t>
  </si>
  <si>
    <t>11</t>
  </si>
  <si>
    <t>Призначення (тип)</t>
  </si>
  <si>
    <t>Рік випуску</t>
  </si>
  <si>
    <t>Пропонується для заміни</t>
  </si>
  <si>
    <t>за місяць</t>
  </si>
  <si>
    <t>щорічні</t>
  </si>
  <si>
    <t>Підстава для списання/
заміни</t>
  </si>
  <si>
    <t>Автокрани</t>
  </si>
  <si>
    <t>Автобурові машини</t>
  </si>
  <si>
    <t>1.3</t>
  </si>
  <si>
    <t>1.4</t>
  </si>
  <si>
    <t>1.5</t>
  </si>
  <si>
    <t>1.6</t>
  </si>
  <si>
    <t>1.7</t>
  </si>
  <si>
    <t>1.8</t>
  </si>
  <si>
    <t>1.9</t>
  </si>
  <si>
    <t>1.10</t>
  </si>
  <si>
    <t>1.11</t>
  </si>
  <si>
    <t>1.12</t>
  </si>
  <si>
    <t>1.13</t>
  </si>
  <si>
    <t>1.14</t>
  </si>
  <si>
    <t>1.15</t>
  </si>
  <si>
    <t>1.16</t>
  </si>
  <si>
    <t>1.17</t>
  </si>
  <si>
    <t>1.18</t>
  </si>
  <si>
    <t>М. П.</t>
  </si>
  <si>
    <t>Власні кошти, у т.ч.</t>
  </si>
  <si>
    <t>Усього</t>
  </si>
  <si>
    <t>у доброму стані</t>
  </si>
  <si>
    <t>ПС з вищим класом напруги 110 (150) кВ, усього</t>
  </si>
  <si>
    <t>ПС з вищим класом напруги 35 кВ, усього</t>
  </si>
  <si>
    <t>ТП, РП-6 (10) кВ, усього</t>
  </si>
  <si>
    <t>Силові трансформатори ПС вищою напругою 35 кВ, усього</t>
  </si>
  <si>
    <t>Силові трансформатори ПС вищою напругою 110 (150) кВ, усього</t>
  </si>
  <si>
    <t>Довжина повітряних ліній електропередачі, усього по колах</t>
  </si>
  <si>
    <t>перекидок 0,4 кВ, усього</t>
  </si>
  <si>
    <t>Довжина кабельних ліній електропередачі, усього</t>
  </si>
  <si>
    <t>Кількість вимикачів, що не відповідають струмам короткого замикання в електромережі, але експлуатуються, усього</t>
  </si>
  <si>
    <t>Кількість РП 6-20 кВ, усього</t>
  </si>
  <si>
    <t>Кількість лінійних та підстанціонних роз'єднувачів напругою 6-10 кВ, усього</t>
  </si>
  <si>
    <t>у т.ч. з ізольованими проводами (кабелями)</t>
  </si>
  <si>
    <t>пристрої компенсації ємкісного струму</t>
  </si>
  <si>
    <t>Кількість вимикачів, що випрацювали термін служби</t>
  </si>
  <si>
    <t>усього</t>
  </si>
  <si>
    <t>у т.ч. на базі тракторів</t>
  </si>
  <si>
    <t>у тому числі по 2 класу напруги</t>
  </si>
  <si>
    <t>у тому числі з передачі</t>
  </si>
  <si>
    <t>Найменування енергооб'єкта, його місцезнаходження та потужність</t>
  </si>
  <si>
    <t>ПЛ-110 (150) кВ, усього</t>
  </si>
  <si>
    <t>будівництво, усього</t>
  </si>
  <si>
    <t>реконструкція, усього</t>
  </si>
  <si>
    <t>ПЛ-35 кВ, усього</t>
  </si>
  <si>
    <t>ПЛ-6 (10) кВ, усього</t>
  </si>
  <si>
    <t>ПЛ-0,4 кВ, усього</t>
  </si>
  <si>
    <t>КЛ-110 кВ, усього</t>
  </si>
  <si>
    <t>КЛ-35 кВ, усього</t>
  </si>
  <si>
    <t>КЛ-6 (10) кВ, усього</t>
  </si>
  <si>
    <t>КЛ-0,4 кВ, усього</t>
  </si>
  <si>
    <t>модернізація, усього</t>
  </si>
  <si>
    <t>6-20 кВ</t>
  </si>
  <si>
    <t>11.1</t>
  </si>
  <si>
    <t>11.2</t>
  </si>
  <si>
    <t>11.3</t>
  </si>
  <si>
    <t>11.3.1</t>
  </si>
  <si>
    <t>1. Перелік об'єктів незавершеного будівництва, модернізації та реконструкції</t>
  </si>
  <si>
    <t>Початок робіт (рік, місяць)</t>
  </si>
  <si>
    <t>1.1.2</t>
  </si>
  <si>
    <t>1.1.3</t>
  </si>
  <si>
    <t>1.1.4</t>
  </si>
  <si>
    <t>Джерела фінансування</t>
  </si>
  <si>
    <t>IV квартал</t>
  </si>
  <si>
    <t>Тип вимірювального трансформатора</t>
  </si>
  <si>
    <t>напругою 0,4 кВ</t>
  </si>
  <si>
    <t>Наявність дублюючого лічильника</t>
  </si>
  <si>
    <t>Кількість трансформаторів напруги, що підлягають заміні (встановленню), шт.</t>
  </si>
  <si>
    <t>Кількість трансформаторів струму, що підлягають заміні (встановленню), шт.</t>
  </si>
  <si>
    <t>тис. грн. без ПДВ</t>
  </si>
  <si>
    <t>Меридіан СОЭ-1.02/5</t>
  </si>
  <si>
    <t>МЕРЕДІАН</t>
  </si>
  <si>
    <r>
      <t>п/с "Крупець"</t>
    </r>
    <r>
      <rPr>
        <sz val="10"/>
        <rFont val="Arial Cyr"/>
        <charset val="204"/>
      </rPr>
      <t xml:space="preserve"> ПЛ 35кВ "Крупець-Білявці"</t>
    </r>
  </si>
  <si>
    <t>Itron</t>
  </si>
  <si>
    <r>
      <t>п/с "Кутин"</t>
    </r>
    <r>
      <rPr>
        <sz val="10"/>
        <rFont val="Arial Cyr"/>
        <charset val="204"/>
      </rPr>
      <t xml:space="preserve"> ПЛ 110кВ "Кутин-Любешів"</t>
    </r>
  </si>
  <si>
    <r>
      <t xml:space="preserve">п/с "Деражне" </t>
    </r>
    <r>
      <rPr>
        <sz val="10"/>
        <rFont val="Arial Cyr"/>
        <charset val="204"/>
      </rPr>
      <t>ПЛ 35кВ "Деражне-Цумань"</t>
    </r>
  </si>
  <si>
    <r>
      <t>п/с "Калинівка</t>
    </r>
    <r>
      <rPr>
        <sz val="10"/>
        <rFont val="Arial Cyr"/>
        <charset val="204"/>
      </rPr>
      <t>" ПЛ 35кВ "Калинівка-Жадківка"</t>
    </r>
  </si>
  <si>
    <r>
      <t>п/с "Олевськ"</t>
    </r>
    <r>
      <rPr>
        <sz val="10"/>
        <rFont val="Arial Cyr"/>
        <charset val="204"/>
      </rPr>
      <t xml:space="preserve"> ПЛ 110кВ "Олевськ-Сновидовичі"</t>
    </r>
  </si>
  <si>
    <r>
      <t>п/с "Кременець"</t>
    </r>
    <r>
      <rPr>
        <sz val="10"/>
        <rFont val="Arial Cyr"/>
        <charset val="204"/>
      </rPr>
      <t xml:space="preserve"> ПЛ 35кВ "Кременець-Шепетин"</t>
    </r>
  </si>
  <si>
    <r>
      <t>п/с "Острожець"</t>
    </r>
    <r>
      <rPr>
        <sz val="10"/>
        <rFont val="Arial Cyr"/>
        <charset val="204"/>
      </rPr>
      <t xml:space="preserve"> ПЛ 35кВ "Острожець-Луцьк"</t>
    </r>
  </si>
  <si>
    <r>
      <t>п/с "Остріг"</t>
    </r>
    <r>
      <rPr>
        <sz val="10"/>
        <rFont val="Arial Cyr"/>
        <charset val="204"/>
      </rPr>
      <t xml:space="preserve"> ПЛ 35кВ "Остріг-М</t>
    </r>
    <r>
      <rPr>
        <sz val="10"/>
        <rFont val="Arial"/>
        <family val="2"/>
        <charset val="204"/>
      </rPr>
      <t>'</t>
    </r>
    <r>
      <rPr>
        <sz val="10"/>
        <rFont val="Arial Cyr"/>
        <charset val="204"/>
      </rPr>
      <t>якоти"</t>
    </r>
  </si>
  <si>
    <r>
      <t>п/с "Корець"</t>
    </r>
    <r>
      <rPr>
        <sz val="10"/>
        <rFont val="Arial Cyr"/>
        <charset val="204"/>
      </rPr>
      <t xml:space="preserve"> ПЛ 35кВ "Корець-Мухарів"</t>
    </r>
  </si>
  <si>
    <r>
      <t xml:space="preserve">п/с "Кутянка" </t>
    </r>
    <r>
      <rPr>
        <sz val="10"/>
        <rFont val="Arial Cyr"/>
        <charset val="204"/>
      </rPr>
      <t>ПЛ 35кВ "Кутянка-Переросле"</t>
    </r>
  </si>
  <si>
    <r>
      <t>п/с "Милятин"</t>
    </r>
    <r>
      <rPr>
        <sz val="10"/>
        <rFont val="Arial Cyr"/>
        <charset val="204"/>
      </rPr>
      <t xml:space="preserve"> ПЛ 35кВ "Милятин-Головлі"</t>
    </r>
  </si>
  <si>
    <r>
      <t>п/с "Нетішин"</t>
    </r>
    <r>
      <rPr>
        <sz val="10"/>
        <rFont val="Arial Cyr"/>
        <charset val="204"/>
      </rPr>
      <t xml:space="preserve"> ПЛ 110кВ "Нетішин-Країв"</t>
    </r>
  </si>
  <si>
    <t>Радивилів-Берестечко</t>
  </si>
  <si>
    <t>Радивилів- Дубно</t>
  </si>
  <si>
    <t>Радивилів-ДККЗ-1</t>
  </si>
  <si>
    <t>Радивилів-ДККЗ-2</t>
  </si>
  <si>
    <t>Радивилів-Елеватор</t>
  </si>
  <si>
    <t>Радивилів-Комбікормовий</t>
  </si>
  <si>
    <t>Радивилів-Місто</t>
  </si>
  <si>
    <t>Резерв ВП КТП316</t>
  </si>
  <si>
    <t>Резерв ВП КТП325</t>
  </si>
  <si>
    <t>Рівне-Західна</t>
  </si>
  <si>
    <t>Рівне-Здолбунів1</t>
  </si>
  <si>
    <t>Рівне-Здолбунів2</t>
  </si>
  <si>
    <t>Рівне-Костопіль</t>
  </si>
  <si>
    <t>Рівне-Країв</t>
  </si>
  <si>
    <t>Рівне-Олександрія</t>
  </si>
  <si>
    <t>Рівне-Південна1</t>
  </si>
  <si>
    <t>Рівне-Південна2</t>
  </si>
  <si>
    <t>Рівне-РЗТА</t>
  </si>
  <si>
    <t>Рівне-РКХ1</t>
  </si>
  <si>
    <t>Рівне-РКХ3</t>
  </si>
  <si>
    <t>Рівне-РКХ5</t>
  </si>
  <si>
    <t>Рівне-Дядьковичі</t>
  </si>
  <si>
    <t>Рівне-Клевань1</t>
  </si>
  <si>
    <t>Рівне-Клевань2</t>
  </si>
  <si>
    <t>Рівне-Городище</t>
  </si>
  <si>
    <t>Рівне-Новоукраїнка</t>
  </si>
  <si>
    <t>Рівне-Полігон</t>
  </si>
  <si>
    <t>Рівне-ТТП1</t>
  </si>
  <si>
    <t>Рівне-РП1-1</t>
  </si>
  <si>
    <t>Рівне-ТП305</t>
  </si>
  <si>
    <t>Рівне-ТП55-1</t>
  </si>
  <si>
    <t>Рівне-РП8-1</t>
  </si>
  <si>
    <t>Рівне-ТП560/РП4-1</t>
  </si>
  <si>
    <t>Рівне-РП1/РП3</t>
  </si>
  <si>
    <t>Рівне-РП16-1</t>
  </si>
  <si>
    <t>Рівне-РП4-ІІІ/РП2-1</t>
  </si>
  <si>
    <t>Рівне-РП12-1</t>
  </si>
  <si>
    <t>Рівне-ТП55-ІІ</t>
  </si>
  <si>
    <t>Рівне-РП4-ІV/РП2-ІІ</t>
  </si>
  <si>
    <t>Рівне-ТП211</t>
  </si>
  <si>
    <t>Рівне-РП4-ІІ</t>
  </si>
  <si>
    <t>Рівне-РП1-ІІ</t>
  </si>
  <si>
    <t>Рівне-ТП439</t>
  </si>
  <si>
    <t>Рівне-Пл.2СШ-35</t>
  </si>
  <si>
    <t>Рівне-ТП380</t>
  </si>
  <si>
    <t>Рівне-Пл.ож.110кВ</t>
  </si>
  <si>
    <t>Рівне-ТП397</t>
  </si>
  <si>
    <t>Рівне-РП12-ІІ</t>
  </si>
  <si>
    <t>Рівне-ТП223</t>
  </si>
  <si>
    <t>Рівне-РП8-ІІ</t>
  </si>
  <si>
    <t>Рівне-РП16-ІІ</t>
  </si>
  <si>
    <t>Рівне-ТП42</t>
  </si>
  <si>
    <t>Рівне-ЗТП421</t>
  </si>
  <si>
    <t>Грабів-Південна1</t>
  </si>
  <si>
    <t>Грабів-Південна2</t>
  </si>
  <si>
    <t>Грабів-Іскра</t>
  </si>
  <si>
    <t>Грабів-Оржів1</t>
  </si>
  <si>
    <t>Грабів-Оржів2</t>
  </si>
  <si>
    <t>Грабів-РЗТА</t>
  </si>
  <si>
    <t>Грабів-РХК2</t>
  </si>
  <si>
    <t>Грабів-РХК4</t>
  </si>
  <si>
    <t>Грабів-РХК6</t>
  </si>
  <si>
    <r>
      <t>п/с "Деражне"</t>
    </r>
    <r>
      <rPr>
        <sz val="10"/>
        <rFont val="Arial Cyr"/>
        <charset val="204"/>
      </rPr>
      <t xml:space="preserve"> ПЛ 10кВ "Деражне-Грем</t>
    </r>
    <r>
      <rPr>
        <sz val="10"/>
        <rFont val="Arial"/>
        <family val="2"/>
        <charset val="204"/>
      </rPr>
      <t>'</t>
    </r>
    <r>
      <rPr>
        <sz val="10"/>
        <rFont val="Arial Cyr"/>
        <charset val="204"/>
      </rPr>
      <t>яче"</t>
    </r>
  </si>
  <si>
    <t>Нормативний строк експлуатації, років</t>
  </si>
  <si>
    <t>Належність (структурний підрозділ, служба, РЕМ)</t>
  </si>
  <si>
    <t>Витрати пального*, л/100 км</t>
  </si>
  <si>
    <t>Витрати на технічне обслуговування та ремонт, тис. грн</t>
  </si>
  <si>
    <t>Залишкова вартість, тис. грн</t>
  </si>
  <si>
    <t>орієнтовна вартість, тис. грн</t>
  </si>
  <si>
    <t>витрати пального*, л/100 км</t>
  </si>
  <si>
    <t>витрати на технічне обслуговування та ремонт, тис. грн</t>
  </si>
  <si>
    <t>ГАЗ-52.01 ВК9907ВВ</t>
  </si>
  <si>
    <t>SCANIA  ВК4906ВМ</t>
  </si>
  <si>
    <t>ГАЗ-3309 АР-18.03 ВК5013ВО</t>
  </si>
  <si>
    <t>Peugeot Partner ВК6808ВО</t>
  </si>
  <si>
    <t>Citroen Berlingo ВК8923ВО</t>
  </si>
  <si>
    <t>MERCEDES-BENZ ВК9255АС</t>
  </si>
  <si>
    <t>Автобус-D</t>
  </si>
  <si>
    <t>КАМАЗ-43118-15 ВК6212АХ</t>
  </si>
  <si>
    <t>Вант. автопідйомник</t>
  </si>
  <si>
    <t>ХТЗ-150К-09-25-15 36087ВК</t>
  </si>
  <si>
    <t>Мульчер</t>
  </si>
  <si>
    <t>ГАЗ-3309 АР-18.04 ВК7638ВМ</t>
  </si>
  <si>
    <t>4.6. Узагальнений порівняльний аналіз змін технічного стану колісних транспортних засобів, спеціальних машин та механізмів, виконаних на колісних шасі *</t>
  </si>
  <si>
    <t>Рік*</t>
  </si>
  <si>
    <t>Впровадження обліку споживання електричної енергії населенням:</t>
  </si>
  <si>
    <t>3-ф прилад обліку для зведення балансу</t>
  </si>
  <si>
    <t>ПрАТ "Рівнеобленерго"</t>
  </si>
  <si>
    <t>Обсяг фінансування, передбачений інвестиційною програмою на 2018 рік,
тис. грн (без ПДВ)</t>
  </si>
  <si>
    <t>Заміна однофазних відгалужень до житлових будинків на ізольовані</t>
  </si>
  <si>
    <t>Заміна трифазних відгалужень до житлових будинків на ізольовані</t>
  </si>
  <si>
    <t>Телемеханіка   Рівненський міський РЕМ РП-1 (10 кВ)</t>
  </si>
  <si>
    <t>Радіомодем MR-400 Рівненський міський РЕМ РП-1 (10 кВ) з монтажним комплектом</t>
  </si>
  <si>
    <t>Телемеханіка   Рівненський міський РЕМ РП-2 (10 кВ)</t>
  </si>
  <si>
    <t>Радіомодем MR-400 Рівненський міський РЕМ РП-2 (10 кВ) з монтажним комплектом</t>
  </si>
  <si>
    <t>Телемеханіка   Рівненський міський РЕМ РП-3 (10 кВ)</t>
  </si>
  <si>
    <t>Радіомодем MR-400 Рівненський міський РЕМ РП-3 (10 кВ) з монтажним комплектом</t>
  </si>
  <si>
    <t>Телемеханіка   Рівненський міський РЕМ РП-21 (10 кВ)</t>
  </si>
  <si>
    <t>Радіомодем MR-400 Рівненський міський РЕМ РП-21 (10 кВ)  з монтажним комплектом</t>
  </si>
  <si>
    <t>Телемеханіка Рівненський міський РЕМ РП-5 (10 кВ)</t>
  </si>
  <si>
    <t>Радіомодем MR-400 Рівненський міський РЕМ РП-5 (10 кВ) з монтажник комплектом</t>
  </si>
  <si>
    <t>Телемеханіка Рівненський міський РЕМ РП-8 (10 кВ)</t>
  </si>
  <si>
    <t>Радіомодем MR-400 Рівненський міський РЕМ РП-8 (10 кВ) з монтажник комплектом</t>
  </si>
  <si>
    <t>Обладнання для модернізації АТС</t>
  </si>
  <si>
    <t>Інші, в т.ч.</t>
  </si>
  <si>
    <t>МЕРИДІАН</t>
  </si>
  <si>
    <t>ТОВ "РІВНЕТЕПЛОЕНЕРГО"</t>
  </si>
  <si>
    <t>ПП "АГРОПРОМ-ЕНЕРГО"</t>
  </si>
  <si>
    <t>ТОВ "УКРТРАНСРЕЙЛ"</t>
  </si>
  <si>
    <t>Кількість трансформаторів, установлення яких передбачено інвестиційною програмою на 2018 рік, шт.</t>
  </si>
  <si>
    <t>Комп'ютери 2017 року випуску</t>
  </si>
  <si>
    <t>Caterpillar GP 30K  Т00897ВК</t>
  </si>
  <si>
    <t>Король</t>
  </si>
  <si>
    <t>Залужний</t>
  </si>
  <si>
    <t>Чечель</t>
  </si>
  <si>
    <t>Левицька</t>
  </si>
  <si>
    <t>Слабецький</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</si>
  <si>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</si>
  <si>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</si>
  <si>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</si>
  <si>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</si>
  <si>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</si>
  <si>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</si>
  <si>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</si>
  <si>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</si>
  <si>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</si>
  <si>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</si>
  <si>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</si>
  <si>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</si>
  <si>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</si>
  <si>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</si>
  <si>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</si>
  <si>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</si>
  <si>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</si>
  <si>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</si>
  <si>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</si>
  <si>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</si>
  <si>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</si>
  <si>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</si>
  <si>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</si>
  <si>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</si>
  <si>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</si>
  <si>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</si>
  <si>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</si>
  <si>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</si>
  <si>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</si>
  <si>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</si>
  <si>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</si>
  <si>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</si>
  <si>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</si>
  <si>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Телемеханіка Рівненський міський РЕМ РП-22 (10 кВ)</t>
  </si>
  <si>
    <t>Радіомодем MR-400 Рівненський міський РЕМ РП-22 (10 кВ) з монтажник комплектом</t>
  </si>
  <si>
    <t>Телемеханіка Рівненський міський РЕМ РП-23 (10 кВ)</t>
  </si>
  <si>
    <t>Радіомодем MR-400 Рівненський міський РЕМ РП-23 (10 кВ) з монтажник комплектом</t>
  </si>
  <si>
    <t>Телемеханіка Рівненський міський РЕМ РП-29 (10 кВ)</t>
  </si>
  <si>
    <t>Радіомодем MR-400 Рівненський міський РЕМ РП-29 (10 кВ) з монтажник комплектом</t>
  </si>
  <si>
    <t>Телемеханіка Рівненський міський РЕМ РП-16 (10 кВ)</t>
  </si>
  <si>
    <t>Радіомодем MR-400 Рівненський міський РЕМ РП-16 (10 кВ) з монтажник комплектом</t>
  </si>
  <si>
    <t>Телемеханіка Рівненський міський РЕМ РП-18 (10 кВ)</t>
  </si>
  <si>
    <t>Радіомодем MR-400 Рівненський міський РЕМ РП-18 (10 кВ) з монтажник комплектом</t>
  </si>
  <si>
    <t>Телемеханіка Рівненський міський РЕМ РП-17 (10 кВ)</t>
  </si>
  <si>
    <t>Радіомодем MR-400 Рівненський міський РЕМ РП-17 (10 кВ) з монтажник комплектом</t>
  </si>
  <si>
    <t>Телемеханіка Рівненський міський РЕМ РП-28 (10 кВ)</t>
  </si>
  <si>
    <t>Радіомодем MR-400 Рівненський міський РЕМ РП-28 (10 кВ) з монтажник комплектом</t>
  </si>
  <si>
    <t>Телемеханіка Рівненський міський РЕМ РП-30 (10 кВ) з монтажник комплектом</t>
  </si>
  <si>
    <t>Радіомодем MR-400 Рівненський міський РЕМ РП-30 (10 кВ) з монтажник комплектом</t>
  </si>
  <si>
    <t>Телемеханіка Рівненський міський РЕМ РП-32 (10 кВ)</t>
  </si>
  <si>
    <t>Радіомодем MR-400 Рівненський міський РЕМ РП-32 (10 кВ) з монтажник комплектом</t>
  </si>
  <si>
    <t>Телемеханіка Рівненський міський РЕМ ЗТП-242 (10 кВ)</t>
  </si>
  <si>
    <t>Радіомодем MR-400 Рівненський міський РЕМ ЗТП-242 (10 кВ) з монтажник комплектом</t>
  </si>
  <si>
    <t>Телемеханіка Рівненський міський РЕМ ЗТП-294 (10 кВ)</t>
  </si>
  <si>
    <t>Радіомодем MR-400 Рівненський міський РЕМ ЗТП-294 (10 кВ) з монтажник комплектом</t>
  </si>
  <si>
    <t>Телемеханіка Сарни РЕМ РП-1</t>
  </si>
  <si>
    <t>Радіомодем MR-400 Сарни РЕМ РП-1 з монтажним комплектом</t>
  </si>
  <si>
    <t>Телемеханіка Гощанський РЕМ ЦРП-01 Тучин (10 кВ)</t>
  </si>
  <si>
    <t>Радіомодем MR-400 Гощанський РЕМ ЦРП-01 Тучин (10 кВ) з монтажник комплектом</t>
  </si>
  <si>
    <t>Телемеханіка Рівненський РЕМ ЦРП-Зоря</t>
  </si>
  <si>
    <t>Радіомодем MR-400 Рівненський РЕМ ЦРП-Зоря з монтажник комплектом</t>
  </si>
  <si>
    <t>Телемеханіка Дубенський РЕМ РП-1  (10 кВ)</t>
  </si>
  <si>
    <t>Радіомодем MR-400 Дубенський РЕМ РП-1  (10 кВ) з монтажник комплектом</t>
  </si>
  <si>
    <t>Телемеханіка Здолбунівський РЕМ РП-2 (10 кВ)</t>
  </si>
  <si>
    <t>Радіомодем MR-400 Здолбунівський РЕМ РП-2 (10 кВ) з монтажник комплектом</t>
  </si>
  <si>
    <t>Телемеханіка Здолбунівський РЕМ ЦРП-1 (10 кВ)</t>
  </si>
  <si>
    <t>Радіомодем MR-400 Здолбунівський РЕМ ЦРП-1 (10 кВ) з монтажник комплектом</t>
  </si>
  <si>
    <t>Телемеханіка Дубровицький РЕМ РП-1  (10 кВ)</t>
  </si>
  <si>
    <t>Радіомодем MR-400 Дубровицький РЕМ РП-1  (10 кВ) з монтажник комплектом</t>
  </si>
  <si>
    <t>Телемеханіка Дубровицький РЕМ РП-2 (10 кВ)</t>
  </si>
  <si>
    <t>Радіомодем MR-400 Дубровицький РЕМ РП-2 (10 кВ) з монтажник комплектом</t>
  </si>
  <si>
    <t>для серверів</t>
  </si>
  <si>
    <t>Загальні - ремонт кап ремонт заміна</t>
  </si>
  <si>
    <t>Лисак</t>
  </si>
  <si>
    <t>Корніюк</t>
  </si>
  <si>
    <t>формула - 4 таблиця</t>
  </si>
  <si>
    <t>формула + 4 таблиця</t>
  </si>
  <si>
    <t>з додатку 5.1.1</t>
  </si>
  <si>
    <t>з додатку 5.1.1 + розвантажувальне ТП</t>
  </si>
  <si>
    <t>самі зменшуєм (стеля)</t>
  </si>
  <si>
    <t>відкритих</t>
  </si>
  <si>
    <t>кількість 1ф 3ф вводів</t>
  </si>
  <si>
    <t>кількість 1ф 3ф вводів/кількість вводів поділити на 25</t>
  </si>
  <si>
    <t>кількість РП з додатку 5.1.1/ Павлів потужність РП</t>
  </si>
  <si>
    <t>Марюк</t>
  </si>
  <si>
    <t>Володимирецький РЕМ</t>
  </si>
  <si>
    <t>Березнівський РЕМ</t>
  </si>
  <si>
    <t>Дубенський РЕМ</t>
  </si>
  <si>
    <t>Дубровицький РЕМ</t>
  </si>
  <si>
    <t>Костопільський РЕМ</t>
  </si>
  <si>
    <t>Млинівський РЕМ</t>
  </si>
  <si>
    <t>Острозький РЕМ</t>
  </si>
  <si>
    <t>Рівненський міський РЕМ</t>
  </si>
  <si>
    <t>Сарненський РЕМ</t>
  </si>
  <si>
    <t>5.3.1. Етапи впровадження проекту АСДТК ПрАТ "Рівнеобленерго"</t>
  </si>
  <si>
    <t>Мережевий шлюз</t>
  </si>
  <si>
    <t>Здолбунівський РЕМ</t>
  </si>
  <si>
    <t>4.2.1.19</t>
  </si>
  <si>
    <t>4.2.1.20</t>
  </si>
  <si>
    <t>4.2.1.21</t>
  </si>
  <si>
    <t>4.2.1.22</t>
  </si>
  <si>
    <t>4.2.1.23</t>
  </si>
  <si>
    <t>4.2.1.24</t>
  </si>
  <si>
    <t>Реконструкція/будівництво КЛ-6-10кВ:</t>
  </si>
  <si>
    <t>Реконструкція ПС110/10 "Південна" - "Заміна масляних вимикачів 110 кВ" на елегазові   вимикачі 110 кВ  з  мікропроцесорними захистами</t>
  </si>
  <si>
    <t>Виготовлення ПКД на реконструкцію ВРП 110-35 кВ ПС110/35/10кВ Сарни</t>
  </si>
  <si>
    <t>Виготовлення ПКД на заміну ВД, КЗ 110 Т-1, Т-2 на вакуумні або елегазові вимикачі 110 кВ з мікропроцесорними захистами на ПС 110/10 кВ Західна</t>
  </si>
  <si>
    <t>Телемеханіка  Граніт Мікро  Рівненський міський РЕМ РП-1 (10 кВ)</t>
  </si>
  <si>
    <t xml:space="preserve">БФП для середніх робочих груп HP LJ </t>
  </si>
  <si>
    <t>Монітори для ОДС Dell UltraSharp U2718Q</t>
  </si>
  <si>
    <t xml:space="preserve">ББЖ APC Smart UPS Online </t>
  </si>
  <si>
    <t>Комутатор Cisco Catalyst з опціями</t>
  </si>
  <si>
    <t>Комутатор HP BLc VC FlexFabric 10Gb/24-port Opt</t>
  </si>
  <si>
    <t>Пристрій USB over IP 14 ports</t>
  </si>
  <si>
    <t>Безпровідна точка доступу, стандарт "АС" Точка доступу 802.11ac Wave 2; 3x3:2SS; Int Ant; E Reg Domain AIR-AP1832I-E-K9</t>
  </si>
  <si>
    <t>Обладнання для організації селектору</t>
  </si>
  <si>
    <t>7.3</t>
  </si>
  <si>
    <t>7.4</t>
  </si>
  <si>
    <t>7.5</t>
  </si>
  <si>
    <t>Комплект для пошуку прихованих комунікацій LKZ-700</t>
  </si>
  <si>
    <t>Тестер масляних вимикачів ТМВ-2 в комплекті</t>
  </si>
  <si>
    <t>Впровадження обліку споживання електричної енергії населенню</t>
  </si>
  <si>
    <t>2,1,1</t>
  </si>
  <si>
    <t xml:space="preserve">1-ф багатотарифний лічильник з модулем дистанційного зчитування (типу -СМАРТ) </t>
  </si>
  <si>
    <t>2,1,2</t>
  </si>
  <si>
    <t xml:space="preserve">3-ф багатотарифний лічильник з модулем дистанційного зчитування (типу -СМАРТ) </t>
  </si>
  <si>
    <t>2,1,3</t>
  </si>
  <si>
    <t>2,1,4</t>
  </si>
  <si>
    <t>2,1,5</t>
  </si>
  <si>
    <t>2,1,6</t>
  </si>
  <si>
    <t xml:space="preserve">трансформатори струму </t>
  </si>
  <si>
    <t>ПЛ-10 кВ ф-81-18 "Водонососні" оп. 26-49 з винесенням ПЛ-10 кВ за межі КП "Ринок" в м.Дубно</t>
  </si>
  <si>
    <t>Радивилівський РЕМ</t>
  </si>
  <si>
    <t>ПЛ-0,4 кВ від ТП-85 с. Бистричі</t>
  </si>
  <si>
    <t>ПЛ-0,4 кВ від ТП-116 в с.Діброва</t>
  </si>
  <si>
    <t xml:space="preserve">ПЛ-0,4 кВ від ТП-51 в c. Кошмаки </t>
  </si>
  <si>
    <t xml:space="preserve">ПЛ-0,4 кВ від ТП-121 в с.Любахи </t>
  </si>
  <si>
    <t xml:space="preserve">ПЛ-0,4кВ від КТП-341  в с.Заруддя </t>
  </si>
  <si>
    <t>ПЛ-0,4 кВ від ЗТП-122 в с.Висоцьк</t>
  </si>
  <si>
    <t>ПЛ-0,4 кВ від ТП-414 в с.Заслуччя</t>
  </si>
  <si>
    <t>ПЛ-0,4 кВ від ТП-323 в c. П'ятигори</t>
  </si>
  <si>
    <t>ПЛ-0,4кВ від ЗТП-77 в м. Здолбунів</t>
  </si>
  <si>
    <t>ПЛ-0,4 кВ від КТП-402 в c. Глинськ</t>
  </si>
  <si>
    <t>ПЛ-0,4 кВ від ТП-293 в с.Весняне</t>
  </si>
  <si>
    <t>ПЛ-0,4кВ від КТП-205 в с. Комарівка</t>
  </si>
  <si>
    <t>ПЛ-0,4кВ від ТП-241 в с. Лісопіль</t>
  </si>
  <si>
    <t>ПЛ-0,4кВ від ТП-145 в с.Яполоть</t>
  </si>
  <si>
    <t>ПЛ-0,4кВ від ТП-279 в смт.Демидівка</t>
  </si>
  <si>
    <t>ПЛ-0,4кВ від ТП-388 в с.Вовничі</t>
  </si>
  <si>
    <t>ПЛ-0,4кВ від ТП-278 в с.Набережне</t>
  </si>
  <si>
    <t>ПЛ-0,4 кВ від ТП-47 в с.Новомалин</t>
  </si>
  <si>
    <t xml:space="preserve">ПЛ-0,4кВ від ТП-126 в с. Точевики </t>
  </si>
  <si>
    <t>ПЛ-0,4кВ від ЗТП-21 в м.Острог</t>
  </si>
  <si>
    <t xml:space="preserve">ПЛ-0,4кВ від ТП-8 в м. Острог </t>
  </si>
  <si>
    <t>ПЛ-0,4кВ від ТП-68 в м. Рівне</t>
  </si>
  <si>
    <t>ПЛ-0,4кВ від ТП-23 в м.Рівне</t>
  </si>
  <si>
    <t>ПЛ-0,4кВ від ТП-3 в м.Рівне</t>
  </si>
  <si>
    <t xml:space="preserve">ПЛ-0,4 кВ від ТП-278 в c. Переділи </t>
  </si>
  <si>
    <t xml:space="preserve">ПЛ-0,4кВ Л-1 "Молодіжна" від КТП-133 в с.Єльно </t>
  </si>
  <si>
    <t>ПЛ-0,4 кВ від ТП-280 в с.Михнівка</t>
  </si>
  <si>
    <t xml:space="preserve">ПЛ-0,4 кВ від ТП-277 в c. Гута-Перейма </t>
  </si>
  <si>
    <t>КЛ-10кВ  ЗТП-261 - ЗТП-337  в м.Корець</t>
  </si>
  <si>
    <t xml:space="preserve">КЛ-10кВ ЗТП-16  – ЗТП-33 в м.Радивилів  </t>
  </si>
  <si>
    <t xml:space="preserve">КЛ-10кВ ф-79-05 «Місто» ТП-56 - ТП-77 в м.Сарни </t>
  </si>
  <si>
    <t xml:space="preserve">КЛ-10кВ Л.75-16 "на ТП-62" ТП-4 - ТП-62  м.Сарни </t>
  </si>
  <si>
    <t>Будівництво ПС 110 кВ "Центральна"</t>
  </si>
  <si>
    <t>9.2.3</t>
  </si>
  <si>
    <t>9.2.4</t>
  </si>
  <si>
    <t>Встановлення пристроїв "Альтра" на підстанції 110/10 кВ "Східна" і на пяти розподільчих пристроях 10 кВ (РП-10 кВ: РП-22, РП-28, РП-29, РП-30 та ТП-242</t>
  </si>
  <si>
    <t>КТП 10/0.4 кВ в м.Дубровиця від КТП-299</t>
  </si>
  <si>
    <t xml:space="preserve">КТП-10/0,4 кВ від КТП-251 в с.Дроздинь </t>
  </si>
  <si>
    <t>Реконструкція РУ-10 кВ в ЗТП-80 в с.Хорів</t>
  </si>
  <si>
    <t>Реконструкція РП-4 м.Рівне</t>
  </si>
  <si>
    <t>ТК-U-3909ВП6</t>
  </si>
  <si>
    <t xml:space="preserve">КТП-10/0,4 кВ в м.Рівне, вул.Скоропадського </t>
  </si>
  <si>
    <t>Усього по розділу 1 при звичайному:</t>
  </si>
  <si>
    <t>Всього звичайне</t>
  </si>
  <si>
    <t>Усього по розділу 2 при звичайному:</t>
  </si>
  <si>
    <t>Усього по розділу 3 при звичайному:</t>
  </si>
  <si>
    <t>Портативний компютер Lenovo ThinkPad E</t>
  </si>
  <si>
    <t>4.4</t>
  </si>
  <si>
    <t>4.6</t>
  </si>
  <si>
    <t>Усього по розділу 4 при звичайному:</t>
  </si>
  <si>
    <t>Усього по розділу 5 при звичайному:</t>
  </si>
  <si>
    <t>Усього по розділу 6 при звичайному:</t>
  </si>
  <si>
    <t>Прилад для пошуку кабельних ліній Трассошукач  ПОИСК 410Д Мастер з генератором ГК-310А-2</t>
  </si>
  <si>
    <t>Усього по розділу 7при звичайному:</t>
  </si>
  <si>
    <t>4.7</t>
  </si>
  <si>
    <t>Сервер HP Blade BL460C Gen10 2CPU 2,6GHz/12 Core, 196GB RAM, 10Gbps FLB</t>
  </si>
  <si>
    <t>Дисковий масив HP 3PAR 8400</t>
  </si>
  <si>
    <t>Стрічкова бібліотека HP MSL LTO-7</t>
  </si>
  <si>
    <t>Система прицезійного серверного охолодження та парозволоження</t>
  </si>
  <si>
    <t>План розвитку оператора системи розподілу ПрАТ "Рівнеобленерго"</t>
  </si>
  <si>
    <t>11.2.1</t>
  </si>
  <si>
    <t>Реконструкція РУ-10 кВ в ЗТП-132 в с.Великий Олексин</t>
  </si>
  <si>
    <t>Реконструкція РУ-10 кВ в ЗТП-431 в с.Великий Житин</t>
  </si>
  <si>
    <t>11.2.2</t>
  </si>
  <si>
    <t>11.2.3</t>
  </si>
  <si>
    <t>11.2.4</t>
  </si>
  <si>
    <t>9.2.1</t>
  </si>
  <si>
    <t>9.2.2</t>
  </si>
  <si>
    <t>01.01.2019р.</t>
  </si>
  <si>
    <t>31.12.2019р.</t>
  </si>
  <si>
    <t>2019р.</t>
  </si>
  <si>
    <t>2023р.</t>
  </si>
  <si>
    <t>Обсяг здійсненого фінансування з початку виконання робіт на дату початку 2018року, тис. грн (без ПДВ)</t>
  </si>
  <si>
    <t>Вартість виконаних робіт (згідно з актами) з початку виконання робіт на дату початку 2018 року,
тис. грн (без ПДВ)</t>
  </si>
  <si>
    <t>Обсяг незавершеного будівництва станом на дату початку 2018 року,
тис. грн (без ПДВ)</t>
  </si>
  <si>
    <t>Залишок кошторисної вартості на дату початку 2018 року,
тис. грн (без ПДВ)</t>
  </si>
  <si>
    <t>Обсяг фінансування, передбачений інвестиційною програмою на 2019 рік,
тис. грн (без ПДВ)</t>
  </si>
  <si>
    <t>Технічний стан на початок 2019 року</t>
  </si>
  <si>
    <t>Обсяги запланованих робіт на 2019 рік</t>
  </si>
  <si>
    <t>Прогнозний технічний стан на кінець 2019 року з урахуванням обсягів запланованих робіт</t>
  </si>
  <si>
    <t>Звіт за 2017 рік</t>
  </si>
  <si>
    <t>ІП 2019</t>
  </si>
  <si>
    <t>РП з ІП 2019</t>
  </si>
  <si>
    <t>Станом на початок 2019 року</t>
  </si>
  <si>
    <t>Очікується станом на кінець 2019 року з урахуванням інвестиційної програми</t>
  </si>
  <si>
    <t>Річний звіт Сашин</t>
  </si>
  <si>
    <t>Ярема</t>
  </si>
  <si>
    <t>Прилад УДЗ-71</t>
  </si>
  <si>
    <t>Набор для монтажа СИП НИС-1</t>
  </si>
  <si>
    <t>сітроен берлінго(пасажир)</t>
  </si>
  <si>
    <t>Виготовлення ПКД (встановлення реклоузера на ПЛ-10 кВ)</t>
  </si>
  <si>
    <t>4.2.1.1</t>
  </si>
  <si>
    <t>4.2.1.2</t>
  </si>
  <si>
    <t>4.2.1.3</t>
  </si>
  <si>
    <t>4.2.1.11</t>
  </si>
  <si>
    <t>4.2.1.12</t>
  </si>
  <si>
    <t>4.2.1.13</t>
  </si>
  <si>
    <t>4.2.1.16</t>
  </si>
  <si>
    <t>4.2.1.17</t>
  </si>
  <si>
    <t>4.2.1.18</t>
  </si>
  <si>
    <t>7.2.1</t>
  </si>
  <si>
    <t>4.5</t>
  </si>
  <si>
    <t>4.2. Інформація щодо лічильників електричної енергії на початок прогнозного періоду</t>
  </si>
  <si>
    <t>АСЕ6000</t>
  </si>
  <si>
    <t>4.2.3. Стан обліку електричної енергії у населення на початок 2019 року</t>
  </si>
  <si>
    <t>Наявний станом на початок 2019 року</t>
  </si>
  <si>
    <t>Прогнозний стан на кінець 2019 року</t>
  </si>
  <si>
    <t>4.2.1. Стан обліку електричної енергії у промислових споживачів на початок 2019 року</t>
  </si>
  <si>
    <t>Наявний стан на початок 2019 року</t>
  </si>
  <si>
    <t xml:space="preserve"> ПЛ 35кВ "Радивилів-Суховоля"</t>
  </si>
  <si>
    <t>ПЛ 110кВ "РАЕС-Вараш"</t>
  </si>
  <si>
    <t>п/ст "Радивилів тяга" Ввід Т1</t>
  </si>
  <si>
    <t>п/ст "Радивилів тяга" Ввід Т2</t>
  </si>
  <si>
    <t>4.3. Стан комерційного обліку електричної енергії на початок 2019 року</t>
  </si>
  <si>
    <t>4.4. Стан технічного обліку електричної енергії на початок 2019 року</t>
  </si>
  <si>
    <t>Комп'ютери до 2014 року випуску</t>
  </si>
  <si>
    <t>Комп'ютери 2018 року випуску</t>
  </si>
  <si>
    <t>4.5. Стан комп'ютерної техніки на початок 2019 року</t>
  </si>
  <si>
    <r>
      <t xml:space="preserve">Всього на </t>
    </r>
    <r>
      <rPr>
        <u/>
        <sz val="11"/>
        <rFont val="Times New Roman"/>
        <family val="1"/>
        <charset val="204"/>
      </rPr>
      <t>2019</t>
    </r>
    <r>
      <rPr>
        <sz val="11"/>
        <rFont val="Times New Roman"/>
        <family val="1"/>
        <charset val="204"/>
      </rPr>
      <t>-</t>
    </r>
    <r>
      <rPr>
        <u/>
        <sz val="11"/>
        <rFont val="Times New Roman"/>
        <family val="1"/>
        <charset val="204"/>
      </rPr>
      <t>2023</t>
    </r>
    <r>
      <rPr>
        <sz val="11"/>
        <rFont val="Times New Roman"/>
        <family val="1"/>
        <charset val="204"/>
      </rPr>
      <t>рр. (без ПДВ)</t>
    </r>
  </si>
  <si>
    <t>Фактичне фінансування реалізації складової частини проекту станом на дату початку 2018р,
тис. грн (без ПДВ)</t>
  </si>
  <si>
    <t>Фінансування реалізації складової частини проекту, передбачене інвестиційною програмою на 2018р,
тис. грн (без ПДВ)</t>
  </si>
  <si>
    <t>Фінансування, передбачене на реалізацію складової частини проекту інвестиційною програмою на 2019р,
тис. грн (без ПДВ)</t>
  </si>
  <si>
    <r>
      <t xml:space="preserve">Всього на </t>
    </r>
    <r>
      <rPr>
        <u/>
        <sz val="12"/>
        <rFont val="Times New Roman"/>
        <family val="1"/>
        <charset val="204"/>
      </rPr>
      <t>2019</t>
    </r>
    <r>
      <rPr>
        <sz val="12"/>
        <rFont val="Times New Roman"/>
        <family val="1"/>
        <charset val="204"/>
      </rPr>
      <t>-</t>
    </r>
    <r>
      <rPr>
        <u/>
        <sz val="12"/>
        <rFont val="Times New Roman"/>
        <family val="1"/>
        <charset val="204"/>
      </rPr>
      <t>2023</t>
    </r>
    <r>
      <rPr>
        <sz val="12"/>
        <rFont val="Times New Roman"/>
        <family val="1"/>
        <charset val="204"/>
      </rPr>
      <t>рр. (без ПДВ)</t>
    </r>
  </si>
  <si>
    <t>1.1.5</t>
  </si>
  <si>
    <t>Фактичне фінансування реалізації складової частини проекту станом на дату початку 2018р.
тис. грн (без ПДВ)</t>
  </si>
  <si>
    <t>Фінансування реалізації складової частини проекту, передбачене інвестиційною програмою на 2018р.,
тис. грн (без ПДВ)</t>
  </si>
  <si>
    <t>Фінансування, передбачене на реалізацію складової частини проекту інвестиційною програмою на 2019р.,
тис. грн (без ПДВ)</t>
  </si>
  <si>
    <t>2020-2022</t>
  </si>
  <si>
    <t>2020-2021</t>
  </si>
  <si>
    <t>2019 рік з урахуванням обсягів запланованих робіт</t>
  </si>
  <si>
    <t>4.6.1. Аналіз колісної техніки станом на початок 2019 року</t>
  </si>
  <si>
    <t>Вантадо-пасажирський</t>
  </si>
  <si>
    <t>4.6.2. Розрахунок економічної ефективності закупівлі колісної техніки на 2019 рік</t>
  </si>
  <si>
    <t>Сітроєн берлінго (пасажир)</t>
  </si>
  <si>
    <t>пасажир</t>
  </si>
  <si>
    <r>
      <t xml:space="preserve">Усього на </t>
    </r>
    <r>
      <rPr>
        <u/>
        <sz val="12"/>
        <rFont val="Times New Roman"/>
        <family val="1"/>
        <charset val="204"/>
      </rPr>
      <t>2019</t>
    </r>
    <r>
      <rPr>
        <sz val="12"/>
        <rFont val="Times New Roman"/>
        <family val="1"/>
        <charset val="204"/>
      </rPr>
      <t>- 
2023 рр. (без ПДВ)</t>
    </r>
  </si>
  <si>
    <t>2019-2023 рр..</t>
  </si>
  <si>
    <t>Інвентарний номер обєкта</t>
  </si>
  <si>
    <t xml:space="preserve">5.1.1. Обсяги будівництва, реконструкції та модернізації об'єктів електричних мереж
на 2019 рік по ПрАТ "Рівнеобленерго" при стимулюючому та загальному тарифоутворенні </t>
  </si>
  <si>
    <t xml:space="preserve">  впровадження  комерційного обліку 
  електричної енергії </t>
  </si>
  <si>
    <t xml:space="preserve">  впровадження обліку електричної енергії на межі структурних підрозділів (районів електричних мереж, філій)</t>
  </si>
  <si>
    <t>придбання стендів повірки, зразкових лічильників, повірочних лабораторій</t>
  </si>
  <si>
    <t>00125341.1</t>
  </si>
  <si>
    <t>00252998.1</t>
  </si>
  <si>
    <t>000131698.1</t>
  </si>
  <si>
    <t>00011189.1</t>
  </si>
  <si>
    <t>00015469.1</t>
  </si>
  <si>
    <t>00025471.1</t>
  </si>
  <si>
    <t>00043987.1</t>
  </si>
  <si>
    <t>відповідає - 111 шт</t>
  </si>
  <si>
    <t>відповідає - 10 шт</t>
  </si>
  <si>
    <t>4.8. Загальна характеристика ліцензіата в динаміці за останні п'ять років</t>
  </si>
  <si>
    <t>6. Етапи виконання заходів інвестиційної програми на 2019 рік</t>
  </si>
  <si>
    <t>виведено з експлуатації</t>
  </si>
  <si>
    <t>Фактично 
замінено у 2018 році, шт.</t>
  </si>
  <si>
    <t>Кількість лічильників, 
що підлягають заміні за планом у 2019 році, шт.</t>
  </si>
  <si>
    <t>* Для спеціальних машин та механізмів, виконаних на колісних шасі, додатково враховувати витрати пального для роботи механізму (л/мотогодину).</t>
  </si>
  <si>
    <t>Усього на роки 2019-2023</t>
  </si>
  <si>
    <t>Рік будівництва або попереднбої реконструкції</t>
  </si>
  <si>
    <t>Покращення обліку електричної енергії, у т.ч.:</t>
  </si>
  <si>
    <t>Система керування й отримання даних</t>
  </si>
  <si>
    <t>2.3</t>
  </si>
  <si>
    <t>Впровадження та модернізація контакт-центрів</t>
  </si>
  <si>
    <t>5</t>
  </si>
  <si>
    <t>Найменування відповідної державної програми або пункту ПРСР</t>
  </si>
  <si>
    <t>І. Будівництво, модернізація та реконструкція електричних мереж та обладнання</t>
  </si>
  <si>
    <t>Усього по програмі:</t>
  </si>
  <si>
    <t>1967</t>
  </si>
  <si>
    <t>1968</t>
  </si>
  <si>
    <t>1977</t>
  </si>
  <si>
    <t>1986</t>
  </si>
  <si>
    <t>1966</t>
  </si>
  <si>
    <t>1974</t>
  </si>
  <si>
    <t>1969</t>
  </si>
  <si>
    <t>1975</t>
  </si>
  <si>
    <t>1976</t>
  </si>
  <si>
    <t>1971</t>
  </si>
  <si>
    <t>1960</t>
  </si>
  <si>
    <t>1952</t>
  </si>
  <si>
    <t>1980</t>
  </si>
  <si>
    <t>1978</t>
  </si>
  <si>
    <t>-</t>
  </si>
  <si>
    <t>ні</t>
  </si>
  <si>
    <t>так</t>
  </si>
  <si>
    <t>2. Розрахунок джерел фінансування інвестиційної програми на 2019 рік (тис. грн без ПДВ)</t>
  </si>
  <si>
    <t>Капіталовкладення на постачання електричної енергії</t>
  </si>
  <si>
    <t>Розвиток виробництва/виробничі інвестиції</t>
  </si>
  <si>
    <t>4.1.1</t>
  </si>
  <si>
    <t>реконструкція ПЛ-0,4 кВ самоутримним ізольованим проводом</t>
  </si>
  <si>
    <t xml:space="preserve"> ПЛ-0,4 кВ від ТП-32 в c. Бронники </t>
  </si>
  <si>
    <t>4.3.1</t>
  </si>
  <si>
    <t>4.3.2</t>
  </si>
  <si>
    <t>4.3.3</t>
  </si>
  <si>
    <t>Телемеханіка  Граніт Мікро  Рівненський міський РЕМ РП-2 (10 кВ)</t>
  </si>
  <si>
    <t>Реконструкція ПС110/35/10 "Зарічне" - "Заміна комірок КРУН-10 кВ на КРПЗ-10 кВ"</t>
  </si>
  <si>
    <t>реконструкція</t>
  </si>
  <si>
    <t>введення в експлуатацію в 2019-20рр.</t>
  </si>
  <si>
    <t>введення в експлуатацію в 2019р.</t>
  </si>
  <si>
    <t>ПЛ-0,4 кВ від КТП-99 в с.Велихів</t>
  </si>
  <si>
    <t>введення в експлуатацію в 2020-22рр.</t>
  </si>
  <si>
    <t>ПЛ-0,4кВ від КТП-217 в с. Микитичі</t>
  </si>
  <si>
    <t xml:space="preserve">ПЛ-0,4кВ від КТП-354 в с.Зелений Гай </t>
  </si>
  <si>
    <t>ПЛ-0,4кВ від ТП-88 в м. Дубно</t>
  </si>
  <si>
    <t>ПЛ-0,4кВ від ТП-298 в с. Привільне</t>
  </si>
  <si>
    <t>ПЛ-0,4кВ від ТП-429 в с. Плоска</t>
  </si>
  <si>
    <t>ПЛ-0,4 кВ від ЗТП-137 в с.Партизанське</t>
  </si>
  <si>
    <t>ПЛ-0,4кВ від ТП-124 в с.Тумень</t>
  </si>
  <si>
    <t>ПЛ-0,4кВ ТП-340 м.Дубровиця</t>
  </si>
  <si>
    <t xml:space="preserve">ПЛ-0,4 кВ від ТП-307 в с.Берестя </t>
  </si>
  <si>
    <t>ПЛ-0,4кВ від ТП-30 в с.Бережки</t>
  </si>
  <si>
    <t>ПЛ-0,4кВ від ТП-32 в с.Бережки</t>
  </si>
  <si>
    <t>ПЛ-0,4кВ від ТП-47 в с. Рокитне</t>
  </si>
  <si>
    <t>ПЛ-0,4кВ від ТП-424 в с. Великий Стидин</t>
  </si>
  <si>
    <t xml:space="preserve">ПЛ-0,4 кВ від ТП-206 в c. Тростянець </t>
  </si>
  <si>
    <t xml:space="preserve">ПЛ-0,4 кВ від ТП-405 в c. Рокитне </t>
  </si>
  <si>
    <t>ПЛ-0,4кВ від ТП-214 в с.Глибока Долина</t>
  </si>
  <si>
    <t>ПЛ-0,4кВ від ТП-464 в с.Товпижин</t>
  </si>
  <si>
    <t>ПЛ-0,4кВ від ТП-465 в с.Товпижин</t>
  </si>
  <si>
    <t xml:space="preserve">ПЛ-0,4кВ від ТП-031 в м. Острог </t>
  </si>
  <si>
    <t xml:space="preserve">ПЛ-0,4кВ від КТП-323 в м. Радивилів  </t>
  </si>
  <si>
    <t xml:space="preserve">ПЛ-0,4кВ від ТП-166 в с.Пасіки </t>
  </si>
  <si>
    <t>ПЛ-0,4кВ від ТП-300 в м. Рівне</t>
  </si>
  <si>
    <t xml:space="preserve">ПЛ-0,4 кВ від ТП-282 в c. Забороль </t>
  </si>
  <si>
    <t xml:space="preserve">ПЛ-0,4кВ Л-2 "Село" та Л-3 "Центр" від КТП-181 в с. Вежиця </t>
  </si>
  <si>
    <t xml:space="preserve">ПЛ-0,4кВ від КТП-73 в с.Залав'я </t>
  </si>
  <si>
    <t>ПЛ-0,4 кВ від ТП-171 в с.Глинне</t>
  </si>
  <si>
    <t>ПЛІ-0,4 кВ від КТП-18 в с.Біловіж</t>
  </si>
  <si>
    <t>ПЛІ-0,4 кВ від КТП-107 в  с.Біловіж</t>
  </si>
  <si>
    <t>ПЛІ-0,4 кВ від КТП-278 в  с.Березове</t>
  </si>
  <si>
    <t>ПЛ-0,4 кВ від ТП-423 в c.Корост</t>
  </si>
  <si>
    <t>ПЛ-0,4 кВ від ТП-469 в c. Кузьмівка</t>
  </si>
  <si>
    <t>ПЛ-0,4 кВ від ТП-388 в c. Селище</t>
  </si>
  <si>
    <t xml:space="preserve">ПЛ-0,4 кВ від ТП-427 в c. Корост </t>
  </si>
  <si>
    <t>КПЛ 10кВ ком.21 ПС 35/10 "Гоща" - опора №1А ф-дер 21-11 "РРС" смт.Гоща</t>
  </si>
  <si>
    <t xml:space="preserve">КЛ 10кВ ЗТП-65 - РП-2 в м.Дубно </t>
  </si>
  <si>
    <t>КЛ-10кВ Л. 70-15 «Місто» -  ТП-140 в смт.Зарічне</t>
  </si>
  <si>
    <t xml:space="preserve">КЛ-6кВ  РП-2 - ТП-46 в м.Здолбунів </t>
  </si>
  <si>
    <t>КЛ-6кВ від ТП-55-ПС ЦШК в м.Здолбунів</t>
  </si>
  <si>
    <t>КЛ-10кВ м. Корець від ТП-57- ТП-141</t>
  </si>
  <si>
    <t xml:space="preserve">КЛ-10кВ  ЗТП-64 - ЗТП-194 в м.Корець </t>
  </si>
  <si>
    <t xml:space="preserve">КЛ-10кВ ЗТП-305 - ЗТП-330 в м.Костопіль </t>
  </si>
  <si>
    <t xml:space="preserve">КЛ-10кВ  Л. 06-07 «Насосна станція» в смт.Млинів </t>
  </si>
  <si>
    <t>КЛ-10кВ  Р-5 ЗТП-045 ф 73-04 "Місто"</t>
  </si>
  <si>
    <t xml:space="preserve">КЛ-10кВ ЗТП-213  -  ЗТП-201 в смт.Рокитне  </t>
  </si>
  <si>
    <t>КЛ-10 кВ ЗТП-205  -  ЗТП-215 в смт.Рокитне</t>
  </si>
  <si>
    <t xml:space="preserve">КЛ-0,4 кВ  Л-3 "Банк" - ЗТП-223 в м.Корець </t>
  </si>
  <si>
    <t>будівництво</t>
  </si>
  <si>
    <t>Реконструкція ПС 110/10 кВ  "Хіночі"</t>
  </si>
  <si>
    <t>Реконструкція ПС 110/35/6 кВ «ЦШК» - «Заміна комірок КРУ 6 кВ І-ІІ – СШ 6 кВ на комірки з вакуумними вимикачами 6 кВ</t>
  </si>
  <si>
    <t>Реконструкція ПС  110 /10  кВ  «Західна» - "Заміна  комірок КРУ 10  кВ І-II СШ  10 кВ на комірки з вакуумними  вимикачами 10 кВ</t>
  </si>
  <si>
    <t xml:space="preserve">Виготовлення проекту реконструкції ПС-110/20 кВ  «Здолбунів-місто» </t>
  </si>
  <si>
    <t>ПЛ-0,4 кВ від ТП-224 в с. Орв'яниця  Дубровицького  району</t>
  </si>
  <si>
    <t>ПЛ-0,4 кВ від ТП-53 в с. Залужжя Дубровицького  району</t>
  </si>
  <si>
    <t>ПЛ-0,4 кВ від ТП-51 в с. Біле Дубровицького  району</t>
  </si>
  <si>
    <t>ПЛ-0,4 кВ від ТП-90 в c. Радове Зарічненського району</t>
  </si>
  <si>
    <t>ПЛ-0,4 кВ від ТП-324 в c. Радове Зарічненського району</t>
  </si>
  <si>
    <t>ПЛ-0,4 кВ від ТП-115 в c. Серники Зарічненського району</t>
  </si>
  <si>
    <t>ПЛ-0,4 кВ від ТП-28 в cмт. Зарічне Зарічненського району</t>
  </si>
  <si>
    <t>ПЛ-0,4 кВ від ЗТП-1 в м. Здолбунів Здолбунівського району</t>
  </si>
  <si>
    <t xml:space="preserve">ПЛ-0,4 кВ від ТП-341 в м. Костопіль Костопільського  району </t>
  </si>
  <si>
    <t xml:space="preserve">ПЛ-0,4 кВ від ТП-308 в м. Костопіль Костопільського  району </t>
  </si>
  <si>
    <t>ПЛ-0,4 кВ від ТП-348 в м. Костопіль Костопільського  району</t>
  </si>
  <si>
    <t xml:space="preserve">ПЛ-0,4 кВ від ТП-371 в м. Костопіль, Костопільського  району </t>
  </si>
  <si>
    <t xml:space="preserve">ПЛ-0,4 кВ від ТП-311 в м. Костопіль Костопільського  району </t>
  </si>
  <si>
    <t>ПЛ-0,4 кВ від ТП-315 в м. Костопіль Костопільського  району</t>
  </si>
  <si>
    <t xml:space="preserve">ПЛ-0.4 від КТП-240 в с. Оженин Острозького  району </t>
  </si>
  <si>
    <t>ПЛ-10 кВ ф-33 "Країв" в с. Оженин Острозького  району</t>
  </si>
  <si>
    <t xml:space="preserve">ПЛ-0,4 кВ від ТП-16  в с. Черняхів Острозького  району </t>
  </si>
  <si>
    <t xml:space="preserve">ПЛ-0,4 кВ від ТП-208  в с. Могиляни Острозького  району </t>
  </si>
  <si>
    <t xml:space="preserve">ПЛ-0,4 кВ від ЗТП-03  в м. Острог Острозького  району </t>
  </si>
  <si>
    <t xml:space="preserve">ПЛ-0,4 кВ від ЗТП-01 в м. Острог Острозького  району </t>
  </si>
  <si>
    <t>КЛ-10кВ ЗТП-032-ЗТП-038 ф.73-14 "Місто" Острозького  району</t>
  </si>
  <si>
    <t xml:space="preserve">ПЛ-10 кВ Л-01-04 "Місто" від оп. 94 до оп. 101,  Радивилівського району </t>
  </si>
  <si>
    <t>КЛ-10 кВ від ПС 110/10 кВ «Південна» до ЗТП-890 в с. Колоденка Рівненського району</t>
  </si>
  <si>
    <t>ПЛ-0,4 кВ від ТП-2 в м. Сарни Сарненського  району</t>
  </si>
  <si>
    <t>ПЛ-0,4 кВ від ТП-32 в м. Сарни Сарненського  району</t>
  </si>
  <si>
    <t>ПЛ-0.4 кВ від ТП-474 в с. Підгірник Сарненського  району</t>
  </si>
  <si>
    <t>ПЛ-0,4 кВ від ТП-187 в м. Сарни Сарненського  району</t>
  </si>
  <si>
    <t>ПЛ-0,4 кВ від ТП-497 в с. Двірець Сарненського  району</t>
  </si>
  <si>
    <t>ПЛ-0,4 кВ від ТП-476 в с. Яблунька Сарненського  району</t>
  </si>
  <si>
    <t>ПЛ-0,4 кВ від ТП-478 в с. Яблунька Сарненського  району</t>
  </si>
  <si>
    <t>ПЛ-0,4 кВ від ТП-42 в м. Сарни Сарненського  району</t>
  </si>
  <si>
    <t>ПЛ-0,4 кВ від ТП-567  в с. Немовичі Сарненського  району</t>
  </si>
  <si>
    <t xml:space="preserve">ПЛ-0,4кВ від ТП-197 в с. Антонівка Березнівського району </t>
  </si>
  <si>
    <t>ПЛ-0,4кВ від ТП-198 в с.Антонівка Березнівського району</t>
  </si>
  <si>
    <t>ПЛ-0,4кВ від ТП-204 в м. Березне Березнівського району</t>
  </si>
  <si>
    <t xml:space="preserve">Встановлення КТП-10/0,4кВ від ТП-49 в с. Балашівка Березнівського району  </t>
  </si>
  <si>
    <t>Встановлення КТП-10/0,4кВ від ТП-99 в с. Кам'янка Березнівського району  Рівненської області</t>
  </si>
  <si>
    <t xml:space="preserve">ПЛ-0,4кВ від ТП-47 в с. Яцьковичі Березнівського району </t>
  </si>
  <si>
    <t xml:space="preserve">ПЛ-0,4кВ від ТП-139 в с. Яцьковичі Березнівського району </t>
  </si>
  <si>
    <t xml:space="preserve">ПЛ-0,4кВ від ТП-150 в с. Малинськ Березнівського району </t>
  </si>
  <si>
    <t xml:space="preserve">ПЛ-0,4 кВ від ТП-36 в с. Рудка Володимирецького  району </t>
  </si>
  <si>
    <t>ПЛ-0,4 кВ від ТП-129 в с. Хиночі Володимирецького  району</t>
  </si>
  <si>
    <t xml:space="preserve">ПЛ-0,4 кВ від ТП-146 в с. М.Телковичі Володимирецького  району </t>
  </si>
  <si>
    <t>ПЛ-0,4 кВ від ТП-70 в с. Нетреба Володимирецького  району</t>
  </si>
  <si>
    <t>ПЛ-0,4 кВ від ТП-131 в с. Радижево Володимирецького  району</t>
  </si>
  <si>
    <t>ПЛ-0,4 кВ від ТП-132 в с. Радижево Володимирецького  району</t>
  </si>
  <si>
    <t>ПЛ-0,4 кВ від КТП-25 в с. Мятин Гощанського  району</t>
  </si>
  <si>
    <t>ПЛ-0,4 кВ від КТП-86 в смт. Гоща Гощанського  району</t>
  </si>
  <si>
    <t>ПЛ-0,4 кВ від КТП-11 в с. Зарічне Гощанського  району</t>
  </si>
  <si>
    <t>ПЛ-0,4 кВ від КТП-67 в с. Федорівка Гощанського  району</t>
  </si>
  <si>
    <t>ПЛ-0,4 кВ від КТП-113 в с. Федорівка Гощанського  району</t>
  </si>
  <si>
    <t>ПЛ-0,4 кВ від ТП-13 в м. Дубно Дубенського району</t>
  </si>
  <si>
    <t>ПЛ-0,4 кВ від КТП-433 в с. Судобичі Дубенського району</t>
  </si>
  <si>
    <t>ПЛ-0,4 кВ від КТП-432 в с. Судобичі Дубенського району</t>
  </si>
  <si>
    <t>ПЛ-0,4 кВ від КТП-474 в с. Мирогоща Дубенського району</t>
  </si>
  <si>
    <t xml:space="preserve">ПЛ-0,4 кВ від КТП-238 в с. Повча Дубенського району </t>
  </si>
  <si>
    <t>ПЛ-0,4 кВ від КТП-417 в с. Привільне Дубенського району</t>
  </si>
  <si>
    <t xml:space="preserve">ПЛ-0,4 кВ від КТП-129 в с. Стовпин Корецького району </t>
  </si>
  <si>
    <t>ПЛ-0,4 кВ від КТП-152 в с. Крилів Корецького району</t>
  </si>
  <si>
    <t xml:space="preserve">ПЛ-0,4 кВ від КТП-160 в с. Крилів Корецького району </t>
  </si>
  <si>
    <t xml:space="preserve">ПЛ-0,4 кВ від ТП-397 в с. Посників Млинівського  району </t>
  </si>
  <si>
    <t xml:space="preserve">ПЛ-0,4 кВ від ТП-294 в с. Острожець Млинівського  району </t>
  </si>
  <si>
    <t xml:space="preserve">ПЛ-0,4кВ від ТП-513 в с. Баболоки Млинівського  району </t>
  </si>
  <si>
    <t xml:space="preserve">ПЛ-0,4 кВ від ЗТП-430 в смт. Млинів Млинівського  району </t>
  </si>
  <si>
    <t xml:space="preserve">ПЛ-0,4 кВ від ТП-545 в с. Новоукраїнка Млинівського  району </t>
  </si>
  <si>
    <t xml:space="preserve">ПЛ-0,4 кВ від ТП-219 в м. Рівне Рівненського  району </t>
  </si>
  <si>
    <t xml:space="preserve">ПЛ-0,4 кВ від ТП-86 в м. Рівне Рівненського  району- </t>
  </si>
  <si>
    <t xml:space="preserve">ПЛ-0,4 кВ від ТП-84 в м. Рівне, Рівненського  району </t>
  </si>
  <si>
    <t>ПЛ-0,4 кВ від ТП-148 в м. Рівне Рівненського  району</t>
  </si>
  <si>
    <t>ПЛ-0,4 кВ від ТП-152 в м. Рівне Рівненського  району</t>
  </si>
  <si>
    <t>ПЛ-0,4 кВ від ТП-172 в c. Козлин Рівненського  району</t>
  </si>
  <si>
    <t>ПЛ-0,4 кВ від ТП-316 в c. Решуцьк Рівненського  району</t>
  </si>
  <si>
    <t>ПЛ-0,4 кВ від ТП-207 в c. Глинки Рівненського  району</t>
  </si>
  <si>
    <t xml:space="preserve">ПЛ-0,4 кВ від ТП-357 в c. Глинки Рівненського  району </t>
  </si>
  <si>
    <t>ПЛ-0,4 кВ від ТП-13 в c. Новостав Рівненського  району</t>
  </si>
  <si>
    <t>ПЛ-0,4 кВ від ТП-27 в c. Сухівці Рівненського  району</t>
  </si>
  <si>
    <t>ПЛ-0,4 кВ від ТП-181 в х. Кривуша Рівненського  району</t>
  </si>
  <si>
    <t>ПЛ-0,4 кВ від КТП-290 в с. Хміль Рокитнівського  району</t>
  </si>
  <si>
    <t>ПЛІ-0,4 кВ від КТП-48 в с. Карпилівка Рокитнівського  району</t>
  </si>
  <si>
    <t>ПЛІ-0,4 кВ від КТП-194 в с. Глинне Рокитнівського  району</t>
  </si>
  <si>
    <t>ПЛ-10 кВ Л-49-03 «Красносілля» між опорами №1-126, Володимирецького району</t>
  </si>
  <si>
    <t>КЛ-10 кВ від ПЛ-10 кВ  Л 66-20 до ПЛ-10кВ Л-66-08 в  м.Дубно</t>
  </si>
  <si>
    <t>КЛ-10 кВ від ТП-2003 до ТП-422 в м.Дубно</t>
  </si>
  <si>
    <t>КЛ-6 кВ ПС110/35/6 кВ ЦШК – ТП-62 в м.Здолбунів</t>
  </si>
  <si>
    <t>ПЛ-10кВ від Л-40-04 "Княгинин" до Л-05-01"Лисин", Млинівського району</t>
  </si>
  <si>
    <t>ПЛ-10кВ від Л-07-04 "Остріїв" до Л-09-01 «Городниця», Млинівського району</t>
  </si>
  <si>
    <t>ПЛ-10 кВ ф.73-01 "Місто" в м.Острог</t>
  </si>
  <si>
    <t>ПЛ-10 кВ від оп. 237 ПЛ 10кВ Л-12-08 «Жобрин» до ТП-797 в с. Мочулки, Рівненського району</t>
  </si>
  <si>
    <t>ПЛ-10 кВ від оп. 201 ПЛ-10кВ Л-12-05«Михайлівка» до ПС 35/10 "Карпилівка" , Рівненського району</t>
  </si>
  <si>
    <t>КЛ-10кВ від ПС 35/10кВ №75 «Льонозавод» КРУН- 10кВ ком№17  «Продтовари» - до ЗТП-79, Сарненського району</t>
  </si>
  <si>
    <t>УАЗ-330301 ВК8095АM</t>
  </si>
  <si>
    <t>1,1,1</t>
  </si>
  <si>
    <t>1,1,2</t>
  </si>
  <si>
    <t>1,1,3</t>
  </si>
  <si>
    <t>1,1,4</t>
  </si>
  <si>
    <t>1,1,5</t>
  </si>
  <si>
    <t>1,1,6</t>
  </si>
  <si>
    <t>1,1,7</t>
  </si>
  <si>
    <t>1,1,8</t>
  </si>
  <si>
    <t>1,1,9</t>
  </si>
  <si>
    <t>1,1,10</t>
  </si>
  <si>
    <t>1,1,11</t>
  </si>
  <si>
    <t>ПЛ-0,4кВ від КТП-205 в с.Комарівка</t>
  </si>
  <si>
    <t>1,1,12</t>
  </si>
  <si>
    <t>1,1,13</t>
  </si>
  <si>
    <t>1,1,14</t>
  </si>
  <si>
    <t>1,1,15</t>
  </si>
  <si>
    <t>1,1,16</t>
  </si>
  <si>
    <t>1,1,17</t>
  </si>
  <si>
    <t>1,1,18</t>
  </si>
  <si>
    <t>1,1,19</t>
  </si>
  <si>
    <t>1,1,20</t>
  </si>
  <si>
    <t>1,1,21</t>
  </si>
  <si>
    <t>1,1,22</t>
  </si>
  <si>
    <t>1,1,23</t>
  </si>
  <si>
    <t>1,1,24</t>
  </si>
  <si>
    <t>1,4,1</t>
  </si>
  <si>
    <t>1,5,1</t>
  </si>
  <si>
    <t>1,5,2</t>
  </si>
  <si>
    <t>1,6,1</t>
  </si>
  <si>
    <t>1,6,2</t>
  </si>
  <si>
    <t>Виготовлення проекту на встановлення реклоузера на ПЛ-10 кВ Л 16-09 "Князівка" Березнівського району</t>
  </si>
  <si>
    <t>Виготовлення проекту на встановлення реклоузера на ПЛ-10 кВ Л 24-03 "Буща" Здолбунівського району</t>
  </si>
  <si>
    <t>маршрутизатор для однотрансформаторної підстанції</t>
  </si>
  <si>
    <t>маршрутизатор для двотрансформаторної підстанції</t>
  </si>
  <si>
    <t>Наказ №156 від 20.06.2018 року</t>
  </si>
  <si>
    <t>000121954.1, 000121954.2, 000121954.3</t>
  </si>
  <si>
    <t>00102167.1, 00102167.2</t>
  </si>
  <si>
    <t>00132145.1.1, 00132145.1.2</t>
  </si>
  <si>
    <t>00215651.1.1, 00215651.1.2</t>
  </si>
  <si>
    <t>000111268.1, 000111268.2</t>
  </si>
  <si>
    <t>000111254.1, 000111254.2, 000111254.3</t>
  </si>
  <si>
    <t>00012156.1, 00012156.2</t>
  </si>
  <si>
    <t>000169813.1</t>
  </si>
  <si>
    <t>00013958.1, 00013958.2, 00013958.3</t>
  </si>
  <si>
    <t>00015081.1, 00015081.2</t>
  </si>
  <si>
    <t>00025495.1.1, 00025495.1.2, 00025495.1.3</t>
  </si>
  <si>
    <t>000381120.1, 000381120.2</t>
  </si>
  <si>
    <t>00013751.1, 00013751.2</t>
  </si>
  <si>
    <t>00014395.1, 00014395.2</t>
  </si>
  <si>
    <t>00252789.1, 00252789.2, 00252789.3</t>
  </si>
  <si>
    <t>00019381.1, 00019381.2</t>
  </si>
  <si>
    <t>00013276.1, 00013276.2</t>
  </si>
  <si>
    <t>400015063, 400020651</t>
  </si>
  <si>
    <t>400050162</t>
  </si>
  <si>
    <t>400043902</t>
  </si>
  <si>
    <t>400040691</t>
  </si>
  <si>
    <t>1970</t>
  </si>
  <si>
    <t>400031602</t>
  </si>
  <si>
    <t>400020919</t>
  </si>
  <si>
    <t>400000352</t>
  </si>
  <si>
    <t>400010327</t>
  </si>
  <si>
    <t>400011209</t>
  </si>
  <si>
    <t>400018021</t>
  </si>
  <si>
    <t>1.1.4.4</t>
  </si>
  <si>
    <t>Встановлення РТП 10/0,4 кВ від ТП-299 в м. Дубровиця</t>
  </si>
  <si>
    <t>400013261</t>
  </si>
  <si>
    <t>11.1.1</t>
  </si>
  <si>
    <t>Будівництво/реконструкція РТП-10/0,4кВ</t>
  </si>
  <si>
    <t>Реактивна е/е</t>
  </si>
  <si>
    <t xml:space="preserve"> Реактивна е/е</t>
  </si>
  <si>
    <t>ВАЗ-21213  ВК0480ВС</t>
  </si>
  <si>
    <t>Обсяги робіт та капіталовкладень ПЛ, КЛ/ПС км / шт</t>
  </si>
  <si>
    <t>Додатково отриманий дохід за результатом діяльності  2016 (2017) року</t>
  </si>
  <si>
    <t>1,4,2</t>
  </si>
  <si>
    <t>1,4,3</t>
  </si>
  <si>
    <t>1,4,4</t>
  </si>
  <si>
    <t>1,4,5</t>
  </si>
  <si>
    <t>Рокитнівський РЕМ</t>
  </si>
  <si>
    <t>Встановлення РТП 10/0,4 кВ від ТП-251 в с.Дроздинь</t>
  </si>
  <si>
    <t>1,4,6</t>
  </si>
  <si>
    <t>11.1.2</t>
  </si>
  <si>
    <t>400020694</t>
  </si>
  <si>
    <t>Встановлення РТП 10/0,4 кВ від КТП-251 в с.Дроздинь</t>
  </si>
  <si>
    <t>Вікипедія</t>
  </si>
  <si>
    <r>
      <t xml:space="preserve">    " 01 " березня </t>
    </r>
    <r>
      <rPr>
        <u/>
        <sz val="10"/>
        <rFont val="Times New Roman"/>
        <family val="1"/>
        <charset val="204"/>
      </rPr>
      <t>2019</t>
    </r>
    <r>
      <rPr>
        <sz val="10"/>
        <rFont val="Times New Roman"/>
        <family val="1"/>
        <charset val="204"/>
      </rPr>
      <t xml:space="preserve"> року</t>
    </r>
  </si>
  <si>
    <t>ст.74-189</t>
  </si>
  <si>
    <t>ст.190-194</t>
  </si>
  <si>
    <t>ст.195-205</t>
  </si>
  <si>
    <t>ст.206-208</t>
  </si>
  <si>
    <t>ст.209-210</t>
  </si>
  <si>
    <t>ст.211</t>
  </si>
  <si>
    <t>ст.212-215</t>
  </si>
  <si>
    <t>ст.216-218</t>
  </si>
  <si>
    <t>ст.219</t>
  </si>
  <si>
    <t>ст.220-224</t>
  </si>
  <si>
    <t>ст.225-227</t>
  </si>
  <si>
    <t>ст.228-233</t>
  </si>
  <si>
    <t>ст.234-235</t>
  </si>
  <si>
    <t>ст.236-237</t>
  </si>
  <si>
    <t>ст.238-239</t>
  </si>
  <si>
    <t>ст.240-241</t>
  </si>
  <si>
    <t>ст.242-244</t>
  </si>
  <si>
    <t>ст.245-246</t>
  </si>
  <si>
    <t>ст.247</t>
  </si>
  <si>
    <t>ст.248-249</t>
  </si>
  <si>
    <t>ст.250-251</t>
  </si>
  <si>
    <t>ст.252-253</t>
  </si>
  <si>
    <t>ст.254</t>
  </si>
  <si>
    <t>ст.255</t>
  </si>
  <si>
    <t>ст.256</t>
  </si>
  <si>
    <t>ст.257</t>
  </si>
  <si>
    <t> ГАЗ-33023 ВК8091АМ</t>
  </si>
  <si>
    <t> ГАЗ-32213 ВК9980ВВ</t>
  </si>
  <si>
    <t> УАЗ-3909 ВК4865ВВ</t>
  </si>
  <si>
    <t> УАЗ-3909 ВК9080АВ</t>
  </si>
  <si>
    <t>Амортизація - 38248,00 Розвиток виробництва/виробничі інвестиції - 8858,66</t>
  </si>
  <si>
    <t>Розвиток виробництва/виробничі інвестиції-10139,34 Додатково отриманий дохід за результатом діяльності 2017р. - 2526,49</t>
  </si>
  <si>
    <t>Додатково отриманий дохід за результатом діяльності 2017р. - 4131,51 Реактивна е/е - 3832,13</t>
  </si>
  <si>
    <t xml:space="preserve">    " 28 " серпня 2019 року</t>
  </si>
  <si>
    <t xml:space="preserve">  " 28 " серпня 2019 року</t>
  </si>
  <si>
    <t xml:space="preserve">     " 28 " серпня 2019 року</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</si>
</sst>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
    <numFmt numFmtId="165" formatCode="0.0"/>
    <numFmt numFmtId="166" formatCode="0.0%"/>
    <numFmt numFmtId="167" formatCode="#,##0.000"/>
    <numFmt numFmtId="168" formatCode="#,##0.00_ ;[Red]\-#,##0.00\ "/>
  </numFmts>
  <fonts count="94">
    <font>
      <sz val="10"/>
      <name val="Arial Cyr"/>
      <charset val="204"/>
    </font>
    <font>
      <sz val="11"/>
      <color theme="1"/>
      <name val="Calibri"/>
      <family val="2"/>
      <charset val="204"/>
      <scheme val="minor"/>
    </font>
    <font>
      <sz val="10"/>
      <name val="Arial Cyr"/>
      <charset val="204"/>
    </font>
    <font>
      <sz val="8"/>
      <name val="Arial Cyr"/>
      <charset val="204"/>
    </font>
    <font>
      <sz val="10"/>
      <name val="Arial"/>
      <family val="2"/>
      <charset val="204"/>
    </font>
    <font>
      <b/>
      <sz val="10"/>
      <name val="Arial"/>
      <family val="2"/>
      <charset val="204"/>
    </font>
    <font>
      <i/>
      <sz val="12"/>
      <name val="Times New Roman"/>
      <family val="1"/>
      <charset val="204"/>
    </font>
    <font>
      <b/>
      <sz val="10"/>
      <name val="Times New Roman"/>
      <family val="1"/>
      <charset val="204"/>
    </font>
    <font>
      <sz val="10"/>
      <name val="Arial Cyr"/>
      <charset val="204"/>
    </font>
    <font>
      <sz val="10"/>
      <name val="Times New Roman"/>
      <family val="1"/>
      <charset val="204"/>
    </font>
    <font>
      <sz val="10"/>
      <name val="PragmaticaCTT"/>
      <charset val="204"/>
    </font>
    <font>
      <sz val="12"/>
      <name val="Times New Roman"/>
      <family val="1"/>
      <charset val="204"/>
    </font>
    <font>
      <b/>
      <sz val="12"/>
      <name val="Times New Roman"/>
      <family val="1"/>
      <charset val="204"/>
    </font>
    <font>
      <sz val="10"/>
      <name val="Arial CE"/>
      <charset val="204"/>
    </font>
    <font>
      <sz val="10"/>
      <name val="Arial Cyr"/>
      <charset val="204"/>
    </font>
    <font>
      <sz val="10"/>
      <name val="Arial Cyr"/>
      <charset val="204"/>
    </font>
    <font>
      <sz val="10"/>
      <name val="Times New Roman Cyr"/>
      <family val="1"/>
      <charset val="204"/>
    </font>
    <font>
      <sz val="11"/>
      <name val="Times New Roman Cyr"/>
      <family val="1"/>
      <charset val="204"/>
    </font>
    <font>
      <sz val="14"/>
      <name val="Times New Roman"/>
      <family val="1"/>
      <charset val="204"/>
    </font>
    <font>
      <sz val="11"/>
      <name val="Times New Roman"/>
      <family val="1"/>
      <charset val="204"/>
    </font>
    <font>
      <b/>
      <sz val="14"/>
      <name val="Times New Roman"/>
      <family val="1"/>
      <charset val="204"/>
    </font>
    <font>
      <b/>
      <sz val="11"/>
      <name val="Times New Roman"/>
      <family val="1"/>
      <charset val="204"/>
    </font>
    <font>
      <b/>
      <sz val="16"/>
      <name val="Times New Roman"/>
      <family val="1"/>
      <charset val="204"/>
    </font>
    <font>
      <b/>
      <i/>
      <sz val="11"/>
      <name val="Times New Roman"/>
      <family val="1"/>
      <charset val="204"/>
    </font>
    <font>
      <i/>
      <sz val="11"/>
      <name val="Times New Roman"/>
      <family val="1"/>
      <charset val="204"/>
    </font>
    <font>
      <b/>
      <i/>
      <sz val="11"/>
      <color indexed="12"/>
      <name val="Times New Roman"/>
      <family val="1"/>
      <charset val="204"/>
    </font>
    <font>
      <vertAlign val="superscript"/>
      <sz val="11"/>
      <name val="Times New Roman"/>
      <family val="1"/>
      <charset val="204"/>
    </font>
    <font>
      <sz val="15"/>
      <name val="Times New Roman"/>
      <family val="1"/>
      <charset val="204"/>
    </font>
    <font>
      <sz val="10"/>
      <color indexed="12"/>
      <name val="Arial Cyr"/>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1"/>
      <color indexed="8"/>
      <name val="Calibri"/>
      <family val="2"/>
      <charset val="204"/>
    </font>
    <font>
      <b/>
      <sz val="11"/>
      <color indexed="9"/>
      <name val="Calibri"/>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b/>
      <sz val="15"/>
      <color indexed="62"/>
      <name val="Calibri"/>
      <family val="2"/>
      <charset val="204"/>
    </font>
    <font>
      <b/>
      <sz val="13"/>
      <color indexed="62"/>
      <name val="Calibri"/>
      <family val="2"/>
      <charset val="204"/>
    </font>
    <font>
      <b/>
      <sz val="11"/>
      <color indexed="62"/>
      <name val="Calibri"/>
      <family val="2"/>
      <charset val="204"/>
    </font>
    <font>
      <b/>
      <sz val="18"/>
      <color indexed="62"/>
      <name val="Cambria"/>
      <family val="2"/>
      <charset val="204"/>
    </font>
    <font>
      <sz val="10"/>
      <color indexed="8"/>
      <name val="MS Sans Serif"/>
      <family val="2"/>
      <charset val="204"/>
    </font>
    <font>
      <u/>
      <sz val="11"/>
      <name val="Times New Roman"/>
      <family val="1"/>
      <charset val="204"/>
    </font>
    <font>
      <sz val="11"/>
      <name val="Arial Cyr"/>
      <charset val="204"/>
    </font>
    <font>
      <sz val="11"/>
      <color indexed="12"/>
      <name val="Times New Roman"/>
      <family val="1"/>
      <charset val="204"/>
    </font>
    <font>
      <i/>
      <sz val="10"/>
      <name val="Times New Roman"/>
      <family val="1"/>
      <charset val="204"/>
    </font>
    <font>
      <b/>
      <sz val="12"/>
      <color indexed="10"/>
      <name val="Times New Roman"/>
      <family val="1"/>
      <charset val="204"/>
    </font>
    <font>
      <b/>
      <u/>
      <sz val="11"/>
      <name val="Times New Roman"/>
      <family val="1"/>
      <charset val="204"/>
    </font>
    <font>
      <u/>
      <sz val="10"/>
      <name val="Times New Roman"/>
      <family val="1"/>
      <charset val="204"/>
    </font>
    <font>
      <u/>
      <sz val="12"/>
      <name val="Times New Roman"/>
      <family val="1"/>
      <charset val="204"/>
    </font>
    <font>
      <sz val="8"/>
      <name val="Times New Roman"/>
      <family val="1"/>
      <charset val="204"/>
    </font>
    <font>
      <sz val="10"/>
      <color indexed="8"/>
      <name val="Times New Roman"/>
      <family val="1"/>
      <charset val="204"/>
    </font>
    <font>
      <b/>
      <sz val="11"/>
      <color indexed="8"/>
      <name val="Times New Roman"/>
      <family val="1"/>
      <charset val="204"/>
    </font>
    <font>
      <i/>
      <sz val="12"/>
      <color indexed="8"/>
      <name val="Times New Roman"/>
      <family val="1"/>
      <charset val="204"/>
    </font>
    <font>
      <b/>
      <i/>
      <sz val="12"/>
      <color indexed="8"/>
      <name val="Times New Roman"/>
      <family val="1"/>
      <charset val="204"/>
    </font>
    <font>
      <b/>
      <i/>
      <sz val="12"/>
      <name val="Times New Roman"/>
      <family val="1"/>
      <charset val="204"/>
    </font>
    <font>
      <b/>
      <sz val="12"/>
      <color indexed="8"/>
      <name val="Times New Roman"/>
      <family val="1"/>
      <charset val="204"/>
    </font>
    <font>
      <b/>
      <sz val="13"/>
      <color indexed="10"/>
      <name val="Times New Roman"/>
      <family val="1"/>
      <charset val="204"/>
    </font>
    <font>
      <sz val="11"/>
      <color indexed="10"/>
      <name val="Times New Roman"/>
      <family val="1"/>
      <charset val="204"/>
    </font>
    <font>
      <b/>
      <u/>
      <sz val="12"/>
      <name val="Times New Roman"/>
      <family val="1"/>
      <charset val="204"/>
    </font>
    <font>
      <i/>
      <sz val="12"/>
      <color indexed="10"/>
      <name val="Times New Roman"/>
      <family val="1"/>
      <charset val="204"/>
    </font>
    <font>
      <sz val="12"/>
      <color indexed="12"/>
      <name val="Times New Roman"/>
      <family val="1"/>
      <charset val="204"/>
    </font>
    <font>
      <sz val="11"/>
      <color indexed="8"/>
      <name val="Times New Roman"/>
      <family val="1"/>
      <charset val="204"/>
    </font>
    <font>
      <b/>
      <sz val="10"/>
      <color indexed="8"/>
      <name val="Times New Roman"/>
      <family val="1"/>
      <charset val="204"/>
    </font>
    <font>
      <sz val="10"/>
      <color indexed="8"/>
      <name val="Arial Cyr"/>
      <charset val="204"/>
    </font>
    <font>
      <sz val="16"/>
      <name val="Times New Roman"/>
      <family val="1"/>
      <charset val="204"/>
    </font>
    <font>
      <b/>
      <u/>
      <sz val="14"/>
      <name val="Times New Roman"/>
      <family val="1"/>
      <charset val="204"/>
    </font>
    <font>
      <sz val="14"/>
      <color indexed="12"/>
      <name val="Times New Roman"/>
      <family val="1"/>
      <charset val="204"/>
    </font>
    <font>
      <i/>
      <sz val="10"/>
      <color indexed="10"/>
      <name val="Arial"/>
      <family val="2"/>
      <charset val="204"/>
    </font>
    <font>
      <b/>
      <sz val="10"/>
      <name val="Arial Cyr"/>
      <charset val="204"/>
    </font>
    <font>
      <i/>
      <sz val="10"/>
      <name val="Arial"/>
      <family val="2"/>
      <charset val="204"/>
    </font>
    <font>
      <b/>
      <i/>
      <sz val="10"/>
      <name val="Arial"/>
      <family val="2"/>
      <charset val="204"/>
    </font>
    <font>
      <b/>
      <sz val="10"/>
      <color indexed="12"/>
      <name val="Arial Cyr"/>
      <charset val="204"/>
    </font>
    <font>
      <sz val="10"/>
      <name val="Arial"/>
      <family val="2"/>
    </font>
    <font>
      <b/>
      <i/>
      <u/>
      <sz val="10"/>
      <color indexed="12"/>
      <name val="Arial Cyr"/>
      <charset val="204"/>
    </font>
    <font>
      <sz val="10"/>
      <color indexed="58"/>
      <name val="Arial"/>
      <family val="2"/>
      <charset val="204"/>
    </font>
    <font>
      <b/>
      <sz val="8"/>
      <color indexed="81"/>
      <name val="Tahoma"/>
      <family val="2"/>
      <charset val="204"/>
    </font>
    <font>
      <sz val="8"/>
      <color indexed="81"/>
      <name val="Tahoma"/>
      <family val="2"/>
      <charset val="204"/>
    </font>
    <font>
      <b/>
      <sz val="9"/>
      <color indexed="81"/>
      <name val="Tahoma"/>
      <family val="2"/>
      <charset val="204"/>
    </font>
    <font>
      <sz val="11"/>
      <color theme="1"/>
      <name val="Calibri"/>
      <family val="2"/>
      <charset val="204"/>
      <scheme val="minor"/>
    </font>
    <font>
      <sz val="9"/>
      <color indexed="81"/>
      <name val="Tahoma"/>
      <family val="2"/>
      <charset val="204"/>
    </font>
    <font>
      <sz val="16"/>
      <color indexed="12"/>
      <name val="Times New Roman"/>
      <family val="1"/>
      <charset val="204"/>
    </font>
    <font>
      <b/>
      <sz val="14"/>
      <name val="Arial Cyr"/>
      <charset val="204"/>
    </font>
    <font>
      <sz val="12"/>
      <color indexed="8"/>
      <name val="Times New Roman"/>
      <family val="1"/>
      <charset val="204"/>
    </font>
    <font>
      <sz val="12"/>
      <color theme="1"/>
      <name val="Times New Roman"/>
      <family val="1"/>
      <charset val="204"/>
    </font>
    <font>
      <b/>
      <sz val="14"/>
      <color indexed="10"/>
      <name val="Times New Roman"/>
      <family val="1"/>
      <charset val="204"/>
    </font>
    <font>
      <sz val="11"/>
      <color theme="1"/>
      <name val="Times New Roman"/>
      <family val="1"/>
      <charset val="204"/>
    </font>
    <font>
      <i/>
      <sz val="12"/>
      <color theme="1"/>
      <name val="Times New Roman"/>
      <family val="1"/>
      <charset val="204"/>
    </font>
    <font>
      <sz val="11"/>
      <color rgb="FF000000"/>
      <name val="Times New Roman"/>
      <family val="1"/>
      <charset val="204"/>
    </font>
  </fonts>
  <fills count="32">
    <fill>
      <patternFill patternType="none"/>
    </fill>
    <fill>
      <patternFill patternType="gray125"/>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45"/>
      </patternFill>
    </fill>
    <fill>
      <patternFill patternType="solid">
        <fgColor indexed="42"/>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
      <patternFill patternType="solid">
        <fgColor indexed="9"/>
        <bgColor indexed="64"/>
      </patternFill>
    </fill>
    <fill>
      <patternFill patternType="solid">
        <fgColor indexed="13"/>
        <bgColor indexed="64"/>
      </patternFill>
    </fill>
    <fill>
      <patternFill patternType="solid">
        <fgColor indexed="43"/>
        <bgColor indexed="64"/>
      </patternFill>
    </fill>
    <fill>
      <patternFill patternType="solid">
        <fgColor indexed="44"/>
        <bgColor indexed="64"/>
      </patternFill>
    </fill>
    <fill>
      <patternFill patternType="solid">
        <fgColor indexed="41"/>
        <bgColor indexed="64"/>
      </patternFill>
    </fill>
    <fill>
      <patternFill patternType="solid">
        <fgColor indexed="49"/>
        <bgColor indexed="64"/>
      </patternFill>
    </fill>
    <fill>
      <patternFill patternType="solid">
        <fgColor indexed="51"/>
        <bgColor indexed="64"/>
      </patternFill>
    </fill>
    <fill>
      <patternFill patternType="solid">
        <fgColor indexed="27"/>
        <bgColor indexed="64"/>
      </patternFill>
    </fill>
    <fill>
      <patternFill patternType="solid">
        <fgColor rgb="FFFFFF00"/>
        <bgColor indexed="64"/>
      </patternFill>
    </fill>
    <fill>
      <patternFill patternType="solid">
        <fgColor theme="0"/>
        <bgColor indexed="64"/>
      </patternFill>
    </fill>
    <fill>
      <patternFill patternType="solid">
        <fgColor rgb="FF99CCFF"/>
        <bgColor indexed="64"/>
      </patternFill>
    </fill>
    <fill>
      <patternFill patternType="solid">
        <fgColor theme="6" tint="0.79998168889431442"/>
        <bgColor indexed="64"/>
      </patternFill>
    </fill>
    <fill>
      <patternFill patternType="solid">
        <fgColor theme="3" tint="0.59999389629810485"/>
        <bgColor indexed="64"/>
      </patternFill>
    </fill>
    <fill>
      <patternFill patternType="solid">
        <fgColor theme="8" tint="0.79998168889431442"/>
        <bgColor indexed="64"/>
      </patternFill>
    </fill>
  </fills>
  <borders count="4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bottom/>
      <diagonal/>
    </border>
    <border>
      <left/>
      <right/>
      <top style="thin">
        <color indexed="64"/>
      </top>
      <bottom style="medium">
        <color indexed="64"/>
      </bottom>
      <diagonal/>
    </border>
  </borders>
  <cellStyleXfs count="90">
    <xf numFmtId="0" fontId="0" fillId="0" borderId="0"/>
    <xf numFmtId="0" fontId="29" fillId="2"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2" borderId="0" applyNumberFormat="0" applyBorder="0" applyAlignment="0" applyProtection="0"/>
    <xf numFmtId="0" fontId="29" fillId="5" borderId="0" applyNumberFormat="0" applyBorder="0" applyAlignment="0" applyProtection="0"/>
    <xf numFmtId="0" fontId="29" fillId="3"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8" borderId="0" applyNumberFormat="0" applyBorder="0" applyAlignment="0" applyProtection="0"/>
    <xf numFmtId="0" fontId="29" fillId="11" borderId="0" applyNumberFormat="0" applyBorder="0" applyAlignment="0" applyProtection="0"/>
    <xf numFmtId="0" fontId="29" fillId="3" borderId="0" applyNumberFormat="0" applyBorder="0" applyAlignment="0" applyProtection="0"/>
    <xf numFmtId="0" fontId="30" fillId="12"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8" borderId="0" applyNumberFormat="0" applyBorder="0" applyAlignment="0" applyProtection="0"/>
    <xf numFmtId="0" fontId="30" fillId="12" borderId="0" applyNumberFormat="0" applyBorder="0" applyAlignment="0" applyProtection="0"/>
    <xf numFmtId="0" fontId="30" fillId="3" borderId="0" applyNumberFormat="0" applyBorder="0" applyAlignment="0" applyProtection="0"/>
    <xf numFmtId="0" fontId="30" fillId="12"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2" borderId="0" applyNumberFormat="0" applyBorder="0" applyAlignment="0" applyProtection="0"/>
    <xf numFmtId="0" fontId="30" fillId="16" borderId="0" applyNumberFormat="0" applyBorder="0" applyAlignment="0" applyProtection="0"/>
    <xf numFmtId="0" fontId="37" fillId="6" borderId="0" applyNumberFormat="0" applyBorder="0" applyAlignment="0" applyProtection="0"/>
    <xf numFmtId="0" fontId="33" fillId="2" borderId="1" applyNumberFormat="0" applyAlignment="0" applyProtection="0"/>
    <xf numFmtId="0" fontId="35" fillId="17" borderId="2" applyNumberFormat="0" applyAlignment="0" applyProtection="0"/>
    <xf numFmtId="0" fontId="38" fillId="0" borderId="0" applyNumberFormat="0" applyFill="0" applyBorder="0" applyAlignment="0" applyProtection="0"/>
    <xf numFmtId="0" fontId="41" fillId="7" borderId="0" applyNumberFormat="0" applyBorder="0" applyAlignment="0" applyProtection="0"/>
    <xf numFmtId="0" fontId="42" fillId="0" borderId="3" applyNumberFormat="0" applyFill="0" applyAlignment="0" applyProtection="0"/>
    <xf numFmtId="0" fontId="43" fillId="0" borderId="4" applyNumberFormat="0" applyFill="0" applyAlignment="0" applyProtection="0"/>
    <xf numFmtId="0" fontId="44" fillId="0" borderId="5" applyNumberFormat="0" applyFill="0" applyAlignment="0" applyProtection="0"/>
    <xf numFmtId="0" fontId="44" fillId="0" borderId="0" applyNumberFormat="0" applyFill="0" applyBorder="0" applyAlignment="0" applyProtection="0"/>
    <xf numFmtId="0" fontId="8" fillId="0" borderId="0"/>
    <xf numFmtId="0" fontId="2" fillId="0" borderId="0"/>
    <xf numFmtId="0" fontId="2" fillId="0" borderId="0"/>
    <xf numFmtId="0" fontId="8" fillId="0" borderId="0"/>
    <xf numFmtId="0" fontId="2" fillId="0" borderId="0"/>
    <xf numFmtId="0" fontId="8" fillId="0" borderId="0"/>
    <xf numFmtId="0" fontId="4" fillId="0" borderId="0"/>
    <xf numFmtId="0" fontId="4"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3" borderId="1" applyNumberFormat="0" applyAlignment="0" applyProtection="0"/>
    <xf numFmtId="0" fontId="39" fillId="0" borderId="6" applyNumberFormat="0" applyFill="0" applyAlignment="0" applyProtection="0"/>
    <xf numFmtId="0" fontId="36" fillId="10" borderId="0" applyNumberFormat="0" applyBorder="0" applyAlignment="0" applyProtection="0"/>
    <xf numFmtId="0" fontId="2" fillId="4" borderId="7" applyNumberFormat="0" applyFont="0" applyAlignment="0" applyProtection="0"/>
    <xf numFmtId="0" fontId="32" fillId="2" borderId="8" applyNumberFormat="0" applyAlignment="0" applyProtection="0"/>
    <xf numFmtId="0" fontId="45" fillId="0" borderId="0" applyNumberFormat="0" applyFill="0" applyBorder="0" applyAlignment="0" applyProtection="0"/>
    <xf numFmtId="0" fontId="34" fillId="0" borderId="9" applyNumberFormat="0" applyFill="0" applyAlignment="0" applyProtection="0"/>
    <xf numFmtId="0" fontId="40" fillId="0" borderId="0" applyNumberFormat="0" applyFill="0" applyBorder="0" applyAlignment="0" applyProtection="0"/>
    <xf numFmtId="0" fontId="2" fillId="0" borderId="0"/>
    <xf numFmtId="0" fontId="2" fillId="0" borderId="0"/>
    <xf numFmtId="0" fontId="8" fillId="0" borderId="0"/>
    <xf numFmtId="0" fontId="29" fillId="0" borderId="0"/>
    <xf numFmtId="0" fontId="8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10" fillId="0" borderId="0"/>
    <xf numFmtId="0" fontId="4" fillId="0" borderId="0"/>
    <xf numFmtId="0" fontId="2" fillId="0" borderId="0"/>
    <xf numFmtId="0" fontId="10" fillId="0" borderId="0"/>
    <xf numFmtId="0" fontId="10" fillId="0" borderId="0"/>
    <xf numFmtId="9" fontId="2" fillId="0" borderId="0" applyFont="0" applyFill="0" applyBorder="0" applyAlignment="0" applyProtection="0"/>
    <xf numFmtId="9" fontId="4" fillId="0" borderId="0" applyFont="0" applyFill="0" applyBorder="0" applyAlignment="0" applyProtection="0"/>
    <xf numFmtId="0" fontId="46" fillId="0" borderId="0"/>
    <xf numFmtId="0" fontId="1" fillId="0" borderId="0"/>
    <xf numFmtId="0" fontId="2" fillId="0" borderId="0"/>
    <xf numFmtId="0" fontId="2" fillId="0" borderId="0"/>
    <xf numFmtId="0" fontId="2" fillId="0" borderId="0"/>
    <xf numFmtId="0" fontId="1" fillId="0" borderId="0"/>
    <xf numFmtId="9" fontId="2" fillId="0" borderId="0" applyFont="0" applyFill="0" applyBorder="0" applyAlignment="0" applyProtection="0"/>
    <xf numFmtId="0" fontId="2" fillId="0" borderId="0"/>
    <xf numFmtId="0" fontId="4" fillId="0" borderId="0"/>
  </cellStyleXfs>
  <cellXfs count="1273">
    <xf numFmtId="0" fontId="0" fillId="0" borderId="0" xfId="0"/>
    <xf numFmtId="0" fontId="0" fillId="0" borderId="0" xfId="34" applyFont="1" applyProtection="1"/>
    <xf numFmtId="0" fontId="0" fillId="0" borderId="0" xfId="34" applyFont="1" applyAlignment="1" applyProtection="1">
      <alignment horizontal="center" vertical="center" wrapText="1"/>
      <protection locked="0"/>
    </xf>
    <xf numFmtId="0" fontId="0" fillId="0" borderId="0" xfId="34" applyFont="1" applyAlignment="1" applyProtection="1">
      <alignment horizontal="center" vertical="center" wrapText="1"/>
    </xf>
    <xf numFmtId="0" fontId="0" fillId="0" borderId="0" xfId="34" applyFont="1" applyFill="1" applyProtection="1"/>
    <xf numFmtId="1" fontId="0" fillId="0" borderId="0" xfId="34" applyNumberFormat="1" applyFont="1" applyBorder="1" applyAlignment="1" applyProtection="1">
      <alignment horizontal="center" vertical="center" wrapText="1"/>
    </xf>
    <xf numFmtId="1" fontId="0" fillId="0" borderId="0" xfId="34" applyNumberFormat="1" applyFont="1" applyAlignment="1" applyProtection="1">
      <alignment horizontal="center" vertical="center" wrapText="1"/>
    </xf>
    <xf numFmtId="0" fontId="12" fillId="0" borderId="0" xfId="73" applyFont="1" applyBorder="1" applyAlignment="1" applyProtection="1">
      <alignment horizontal="left"/>
      <protection hidden="1"/>
    </xf>
    <xf numFmtId="0" fontId="11" fillId="0" borderId="0" xfId="34" applyFont="1" applyAlignment="1">
      <alignment horizontal="center"/>
    </xf>
    <xf numFmtId="0" fontId="11" fillId="0" borderId="0" xfId="73" applyFont="1" applyProtection="1">
      <protection hidden="1"/>
    </xf>
    <xf numFmtId="0" fontId="11" fillId="0" borderId="0" xfId="73" applyFont="1" applyAlignment="1" applyProtection="1">
      <alignment horizontal="left"/>
      <protection hidden="1"/>
    </xf>
    <xf numFmtId="0" fontId="8" fillId="0" borderId="0" xfId="34" applyFont="1" applyAlignment="1" applyProtection="1">
      <alignment horizontal="center" vertical="center" wrapText="1"/>
      <protection locked="0"/>
    </xf>
    <xf numFmtId="0" fontId="8" fillId="0" borderId="0" xfId="34" applyFont="1" applyBorder="1" applyAlignment="1" applyProtection="1">
      <alignment horizontal="center" vertical="center" wrapText="1"/>
      <protection locked="0"/>
    </xf>
    <xf numFmtId="0" fontId="8" fillId="0" borderId="0" xfId="34" applyFont="1" applyFill="1" applyAlignment="1" applyProtection="1">
      <alignment horizontal="center" vertical="center" wrapText="1"/>
      <protection locked="0"/>
    </xf>
    <xf numFmtId="0" fontId="8" fillId="0" borderId="0" xfId="34" applyFont="1"/>
    <xf numFmtId="0" fontId="8" fillId="0" borderId="0" xfId="34" applyFont="1" applyFill="1" applyProtection="1"/>
    <xf numFmtId="0" fontId="8" fillId="0" borderId="0" xfId="34" applyFont="1" applyFill="1" applyBorder="1" applyAlignment="1" applyProtection="1">
      <alignment horizontal="center" wrapText="1"/>
    </xf>
    <xf numFmtId="0" fontId="14" fillId="0" borderId="0" xfId="34" applyFont="1"/>
    <xf numFmtId="1" fontId="8" fillId="0" borderId="0" xfId="34" applyNumberFormat="1" applyFont="1" applyBorder="1" applyAlignment="1" applyProtection="1">
      <alignment horizontal="center" vertical="center" wrapText="1"/>
      <protection locked="0"/>
    </xf>
    <xf numFmtId="1" fontId="8" fillId="0" borderId="0" xfId="34" applyNumberFormat="1" applyFont="1" applyAlignment="1" applyProtection="1">
      <alignment horizontal="center" vertical="center" wrapText="1"/>
      <protection locked="0"/>
    </xf>
    <xf numFmtId="0" fontId="10" fillId="0" borderId="0" xfId="34" applyFont="1" applyAlignment="1" applyProtection="1">
      <alignment horizontal="center" vertical="center" wrapText="1"/>
      <protection locked="0"/>
    </xf>
    <xf numFmtId="0" fontId="10" fillId="0" borderId="0" xfId="34" applyFont="1" applyBorder="1" applyAlignment="1" applyProtection="1">
      <alignment horizontal="center" vertical="center" wrapText="1"/>
      <protection locked="0"/>
    </xf>
    <xf numFmtId="0" fontId="10" fillId="0" borderId="0" xfId="34" applyFont="1" applyProtection="1"/>
    <xf numFmtId="0" fontId="11" fillId="0" borderId="0" xfId="34" applyFont="1" applyAlignment="1"/>
    <xf numFmtId="0" fontId="10" fillId="0" borderId="0" xfId="34" applyFont="1" applyAlignment="1" applyProtection="1">
      <alignment horizontal="left" indent="4"/>
    </xf>
    <xf numFmtId="0" fontId="11" fillId="0" borderId="0" xfId="34" applyFont="1" applyAlignment="1">
      <alignment horizontal="left" indent="4"/>
    </xf>
    <xf numFmtId="0" fontId="19" fillId="0" borderId="10" xfId="34" applyFont="1" applyFill="1" applyBorder="1" applyAlignment="1" applyProtection="1">
      <alignment horizontal="center" vertical="center" wrapText="1"/>
    </xf>
    <xf numFmtId="0" fontId="19" fillId="0" borderId="11" xfId="34" applyFont="1" applyFill="1" applyBorder="1" applyAlignment="1" applyProtection="1">
      <alignment horizontal="center" vertical="center" wrapText="1"/>
    </xf>
    <xf numFmtId="0" fontId="19" fillId="0" borderId="0" xfId="34" applyFont="1"/>
    <xf numFmtId="0" fontId="19" fillId="0" borderId="10" xfId="34" applyFont="1" applyFill="1" applyBorder="1" applyAlignment="1" applyProtection="1">
      <alignment horizontal="center" vertical="center" wrapText="1"/>
      <protection locked="0"/>
    </xf>
    <xf numFmtId="0" fontId="19" fillId="0" borderId="10" xfId="34" applyFont="1" applyFill="1" applyBorder="1" applyAlignment="1" applyProtection="1">
      <alignment horizontal="left" vertical="top" wrapText="1"/>
    </xf>
    <xf numFmtId="10" fontId="19" fillId="0" borderId="10" xfId="34" applyNumberFormat="1" applyFont="1" applyFill="1" applyBorder="1" applyAlignment="1" applyProtection="1">
      <alignment horizontal="center" vertical="center" wrapText="1"/>
    </xf>
    <xf numFmtId="3" fontId="19" fillId="0" borderId="10" xfId="34" applyNumberFormat="1" applyFont="1" applyFill="1" applyBorder="1" applyAlignment="1" applyProtection="1">
      <alignment horizontal="center" vertical="center" wrapText="1"/>
    </xf>
    <xf numFmtId="0" fontId="19" fillId="0" borderId="10" xfId="34" applyFont="1" applyFill="1" applyBorder="1" applyAlignment="1" applyProtection="1">
      <alignment horizontal="left" vertical="center" wrapText="1"/>
    </xf>
    <xf numFmtId="1" fontId="19" fillId="0" borderId="10" xfId="34" applyNumberFormat="1" applyFont="1" applyFill="1" applyBorder="1" applyAlignment="1" applyProtection="1">
      <alignment horizontal="center" vertical="center" wrapText="1"/>
      <protection locked="0"/>
    </xf>
    <xf numFmtId="0" fontId="19" fillId="0" borderId="0" xfId="34" applyFont="1" applyFill="1" applyBorder="1" applyAlignment="1" applyProtection="1">
      <alignment horizontal="left" vertical="center" wrapText="1"/>
    </xf>
    <xf numFmtId="0" fontId="21" fillId="0" borderId="10" xfId="34" applyFont="1" applyFill="1" applyBorder="1" applyAlignment="1">
      <alignment horizontal="center" vertical="center" wrapText="1"/>
    </xf>
    <xf numFmtId="0" fontId="19" fillId="0" borderId="0" xfId="34" applyFont="1" applyFill="1" applyProtection="1"/>
    <xf numFmtId="0" fontId="19" fillId="0" borderId="10" xfId="34" applyFont="1" applyFill="1" applyBorder="1" applyAlignment="1" applyProtection="1">
      <alignment horizontal="left" vertical="top" wrapText="1" indent="3"/>
    </xf>
    <xf numFmtId="4" fontId="19" fillId="0" borderId="10" xfId="34" applyNumberFormat="1" applyFont="1" applyFill="1" applyBorder="1" applyAlignment="1" applyProtection="1">
      <alignment horizontal="center" vertical="center" wrapText="1"/>
    </xf>
    <xf numFmtId="0" fontId="19" fillId="0" borderId="0" xfId="34" applyFont="1" applyFill="1" applyBorder="1" applyProtection="1"/>
    <xf numFmtId="0" fontId="19" fillId="0" borderId="10" xfId="34" applyFont="1" applyFill="1" applyBorder="1" applyAlignment="1" applyProtection="1">
      <alignment horizontal="left" vertical="top" wrapText="1" indent="2"/>
    </xf>
    <xf numFmtId="0" fontId="19" fillId="0" borderId="10" xfId="34" applyNumberFormat="1" applyFont="1" applyFill="1" applyBorder="1" applyAlignment="1" applyProtection="1">
      <alignment horizontal="center" vertical="center" wrapText="1"/>
    </xf>
    <xf numFmtId="0" fontId="19" fillId="0" borderId="0" xfId="34" applyFont="1" applyFill="1" applyAlignment="1" applyProtection="1">
      <alignment horizontal="center" vertical="center" wrapText="1"/>
      <protection locked="0"/>
    </xf>
    <xf numFmtId="0" fontId="19" fillId="0" borderId="12" xfId="34" applyFont="1" applyFill="1" applyBorder="1" applyAlignment="1" applyProtection="1">
      <alignment horizontal="center" vertical="center" wrapText="1"/>
    </xf>
    <xf numFmtId="0" fontId="19" fillId="0" borderId="12" xfId="34" applyFont="1" applyFill="1" applyBorder="1" applyAlignment="1" applyProtection="1">
      <alignment horizontal="center" vertical="center" wrapText="1"/>
      <protection locked="0"/>
    </xf>
    <xf numFmtId="0" fontId="0" fillId="0" borderId="0" xfId="34" applyFont="1" applyFill="1"/>
    <xf numFmtId="0" fontId="9" fillId="0" borderId="0" xfId="34" applyFont="1" applyFill="1"/>
    <xf numFmtId="0" fontId="21" fillId="0" borderId="0" xfId="73" applyFont="1" applyFill="1" applyBorder="1" applyAlignment="1" applyProtection="1">
      <alignment horizontal="left"/>
      <protection hidden="1"/>
    </xf>
    <xf numFmtId="0" fontId="19" fillId="0" borderId="0" xfId="73" applyFont="1" applyFill="1" applyProtection="1">
      <protection hidden="1"/>
    </xf>
    <xf numFmtId="0" fontId="9" fillId="0" borderId="0" xfId="73" applyFont="1" applyFill="1" applyProtection="1">
      <protection hidden="1"/>
    </xf>
    <xf numFmtId="0" fontId="9" fillId="0" borderId="0" xfId="73" applyFont="1" applyFill="1" applyAlignment="1" applyProtection="1">
      <alignment horizontal="left" indent="3"/>
      <protection hidden="1"/>
    </xf>
    <xf numFmtId="0" fontId="9" fillId="0" borderId="0" xfId="73" applyFont="1" applyFill="1" applyAlignment="1" applyProtection="1">
      <alignment horizontal="center"/>
      <protection hidden="1"/>
    </xf>
    <xf numFmtId="3" fontId="19" fillId="0" borderId="0" xfId="34" applyNumberFormat="1" applyFont="1" applyFill="1" applyBorder="1" applyAlignment="1">
      <alignment horizontal="center" vertical="center"/>
    </xf>
    <xf numFmtId="3" fontId="19" fillId="0" borderId="10" xfId="34" applyNumberFormat="1" applyFont="1" applyFill="1" applyBorder="1" applyAlignment="1" applyProtection="1">
      <alignment horizontal="center" vertical="center" wrapText="1"/>
      <protection locked="0"/>
    </xf>
    <xf numFmtId="0" fontId="19" fillId="0" borderId="12" xfId="34" applyNumberFormat="1" applyFont="1" applyFill="1" applyBorder="1" applyAlignment="1" applyProtection="1">
      <alignment horizontal="center" vertical="center" wrapText="1"/>
    </xf>
    <xf numFmtId="0" fontId="9" fillId="0" borderId="0" xfId="34" applyFont="1" applyFill="1" applyProtection="1"/>
    <xf numFmtId="4" fontId="19" fillId="0" borderId="10" xfId="34" applyNumberFormat="1" applyFont="1" applyFill="1" applyBorder="1" applyAlignment="1" applyProtection="1">
      <alignment horizontal="center" vertical="center" wrapText="1"/>
      <protection locked="0"/>
    </xf>
    <xf numFmtId="2" fontId="19" fillId="0" borderId="10" xfId="34" applyNumberFormat="1" applyFont="1" applyFill="1" applyBorder="1" applyAlignment="1" applyProtection="1">
      <alignment horizontal="center" vertical="center" wrapText="1"/>
      <protection locked="0"/>
    </xf>
    <xf numFmtId="0" fontId="19" fillId="0" borderId="0" xfId="34" applyFont="1" applyFill="1" applyAlignment="1" applyProtection="1">
      <alignment horizontal="justify"/>
    </xf>
    <xf numFmtId="0" fontId="14" fillId="0" borderId="0" xfId="34" applyFont="1" applyFill="1" applyProtection="1"/>
    <xf numFmtId="0" fontId="15" fillId="0" borderId="0" xfId="34" applyFont="1" applyFill="1" applyProtection="1"/>
    <xf numFmtId="0" fontId="19" fillId="0" borderId="0" xfId="34" applyFont="1" applyFill="1" applyBorder="1" applyAlignment="1" applyProtection="1">
      <alignment horizontal="center" vertical="center" wrapText="1"/>
    </xf>
    <xf numFmtId="0" fontId="19" fillId="0" borderId="0" xfId="34" applyFont="1" applyFill="1" applyAlignment="1" applyProtection="1">
      <alignment horizontal="center" vertical="center" wrapText="1"/>
    </xf>
    <xf numFmtId="0" fontId="19" fillId="0" borderId="0" xfId="34" applyFont="1" applyFill="1" applyBorder="1" applyAlignment="1" applyProtection="1">
      <alignment vertical="top"/>
    </xf>
    <xf numFmtId="0" fontId="19" fillId="0" borderId="0" xfId="34" applyFont="1" applyFill="1" applyBorder="1" applyAlignment="1" applyProtection="1">
      <alignment horizontal="center" vertical="center" wrapText="1"/>
      <protection locked="0"/>
    </xf>
    <xf numFmtId="0" fontId="11" fillId="0" borderId="0" xfId="34" applyFont="1" applyFill="1" applyAlignment="1"/>
    <xf numFmtId="0" fontId="12" fillId="0" borderId="10" xfId="34" applyFont="1" applyFill="1" applyBorder="1" applyAlignment="1" applyProtection="1">
      <alignment horizontal="left" vertical="center"/>
    </xf>
    <xf numFmtId="0" fontId="12" fillId="0" borderId="12" xfId="34" applyFont="1" applyFill="1" applyBorder="1" applyAlignment="1" applyProtection="1">
      <alignment horizontal="left" vertical="center"/>
    </xf>
    <xf numFmtId="0" fontId="11" fillId="0" borderId="13" xfId="34" applyFont="1" applyFill="1" applyBorder="1" applyAlignment="1" applyProtection="1">
      <alignment horizontal="center" vertical="center"/>
    </xf>
    <xf numFmtId="0" fontId="11" fillId="0" borderId="14" xfId="34" applyFont="1" applyFill="1" applyBorder="1" applyAlignment="1" applyProtection="1">
      <alignment horizontal="center" vertical="center"/>
    </xf>
    <xf numFmtId="0" fontId="11" fillId="0" borderId="15" xfId="34" applyFont="1" applyFill="1" applyBorder="1" applyAlignment="1" applyProtection="1">
      <alignment horizontal="center" vertical="center"/>
    </xf>
    <xf numFmtId="0" fontId="11" fillId="0" borderId="16" xfId="34" applyFont="1" applyFill="1" applyBorder="1" applyAlignment="1" applyProtection="1">
      <alignment horizontal="center" vertical="center"/>
    </xf>
    <xf numFmtId="0" fontId="11" fillId="0" borderId="17" xfId="34" applyFont="1" applyFill="1" applyBorder="1" applyAlignment="1" applyProtection="1">
      <alignment horizontal="center" vertical="center"/>
    </xf>
    <xf numFmtId="0" fontId="18" fillId="0" borderId="0" xfId="34" applyFont="1" applyFill="1" applyAlignment="1">
      <alignment horizontal="center"/>
    </xf>
    <xf numFmtId="0" fontId="18" fillId="0" borderId="0" xfId="34" applyFont="1" applyFill="1" applyAlignment="1">
      <alignment horizontal="right" vertical="top"/>
    </xf>
    <xf numFmtId="49" fontId="19" fillId="0" borderId="10" xfId="34" applyNumberFormat="1" applyFont="1" applyFill="1" applyBorder="1" applyAlignment="1" applyProtection="1">
      <alignment horizontal="center" vertical="center" wrapText="1"/>
    </xf>
    <xf numFmtId="49" fontId="19" fillId="0" borderId="10" xfId="34" applyNumberFormat="1" applyFont="1" applyFill="1" applyBorder="1" applyAlignment="1" applyProtection="1">
      <alignment horizontal="left" vertical="center" wrapText="1" indent="2"/>
    </xf>
    <xf numFmtId="49" fontId="19" fillId="0" borderId="16" xfId="34" applyNumberFormat="1" applyFont="1" applyFill="1" applyBorder="1" applyAlignment="1" applyProtection="1">
      <alignment horizontal="center" vertical="center" wrapText="1"/>
    </xf>
    <xf numFmtId="0" fontId="21" fillId="0" borderId="0" xfId="34" applyFont="1" applyFill="1" applyBorder="1" applyAlignment="1">
      <alignment horizontal="center" vertical="center" textRotation="90" wrapText="1"/>
    </xf>
    <xf numFmtId="0" fontId="21" fillId="0" borderId="0" xfId="34" applyFont="1" applyFill="1" applyBorder="1" applyAlignment="1">
      <alignment horizontal="center" wrapText="1"/>
    </xf>
    <xf numFmtId="10" fontId="19" fillId="0" borderId="0" xfId="34" applyNumberFormat="1" applyFont="1" applyFill="1" applyBorder="1" applyAlignment="1">
      <alignment horizontal="center" vertical="center"/>
    </xf>
    <xf numFmtId="1" fontId="19" fillId="0" borderId="0" xfId="34" applyNumberFormat="1" applyFont="1" applyFill="1" applyAlignment="1" applyProtection="1">
      <alignment horizontal="left" vertical="center"/>
      <protection locked="0"/>
    </xf>
    <xf numFmtId="0" fontId="11" fillId="0" borderId="0" xfId="34" applyFont="1" applyFill="1" applyAlignment="1">
      <alignment horizontal="right"/>
    </xf>
    <xf numFmtId="0" fontId="9" fillId="0" borderId="0" xfId="34" applyFont="1" applyProtection="1"/>
    <xf numFmtId="0" fontId="9" fillId="0" borderId="0" xfId="34" applyFont="1" applyAlignment="1" applyProtection="1">
      <alignment horizontal="left" indent="4"/>
    </xf>
    <xf numFmtId="0" fontId="18" fillId="0" borderId="0" xfId="34" applyFont="1" applyFill="1" applyAlignment="1">
      <alignment horizontal="left"/>
    </xf>
    <xf numFmtId="0" fontId="9" fillId="0" borderId="0" xfId="34" applyFont="1" applyBorder="1" applyAlignment="1" applyProtection="1">
      <alignment horizontal="center" vertical="center" wrapText="1"/>
      <protection locked="0"/>
    </xf>
    <xf numFmtId="0" fontId="9" fillId="0" borderId="0" xfId="34" applyFont="1" applyAlignment="1" applyProtection="1">
      <alignment horizontal="center" vertical="center" wrapText="1"/>
      <protection locked="0"/>
    </xf>
    <xf numFmtId="0" fontId="18" fillId="0" borderId="0" xfId="34" applyFont="1" applyAlignment="1" applyProtection="1">
      <alignment horizontal="center" vertical="center" wrapText="1"/>
      <protection locked="0"/>
    </xf>
    <xf numFmtId="1" fontId="9" fillId="0" borderId="0" xfId="34" applyNumberFormat="1" applyFont="1" applyBorder="1" applyAlignment="1" applyProtection="1">
      <alignment horizontal="center" vertical="center" wrapText="1"/>
      <protection locked="0"/>
    </xf>
    <xf numFmtId="0" fontId="9" fillId="0" borderId="0" xfId="34" applyFont="1" applyFill="1" applyAlignment="1" applyProtection="1">
      <alignment horizontal="center" vertical="center"/>
      <protection locked="0"/>
    </xf>
    <xf numFmtId="0" fontId="18" fillId="0" borderId="0" xfId="34" applyFont="1" applyFill="1" applyAlignment="1">
      <alignment horizontal="right" vertical="top" indent="10"/>
    </xf>
    <xf numFmtId="0" fontId="9" fillId="0" borderId="0" xfId="34" applyFont="1"/>
    <xf numFmtId="0" fontId="27" fillId="0" borderId="0" xfId="34" applyFont="1" applyFill="1" applyAlignment="1">
      <alignment horizontal="left" vertical="top" indent="2"/>
    </xf>
    <xf numFmtId="0" fontId="8" fillId="0" borderId="0" xfId="42" applyFont="1" applyProtection="1"/>
    <xf numFmtId="0" fontId="8" fillId="0" borderId="0" xfId="42" applyFont="1" applyFill="1" applyProtection="1"/>
    <xf numFmtId="0" fontId="8" fillId="0" borderId="0" xfId="42" applyFont="1" applyAlignment="1" applyProtection="1">
      <alignment horizontal="center" vertical="center" wrapText="1"/>
    </xf>
    <xf numFmtId="0" fontId="8" fillId="18" borderId="0" xfId="42" applyFont="1" applyFill="1" applyAlignment="1" applyProtection="1">
      <alignment horizontal="center" vertical="center" wrapText="1"/>
      <protection locked="0"/>
    </xf>
    <xf numFmtId="0" fontId="8" fillId="0" borderId="0" xfId="65" applyFont="1" applyAlignment="1" applyProtection="1">
      <alignment horizontal="center" vertical="center" wrapText="1"/>
      <protection locked="0"/>
    </xf>
    <xf numFmtId="1" fontId="0" fillId="0" borderId="0" xfId="34" applyNumberFormat="1" applyFont="1" applyFill="1" applyBorder="1" applyAlignment="1" applyProtection="1">
      <alignment horizontal="center" vertical="center" wrapText="1"/>
    </xf>
    <xf numFmtId="1" fontId="8" fillId="0" borderId="0" xfId="42" applyNumberFormat="1" applyFont="1" applyAlignment="1" applyProtection="1">
      <alignment horizontal="center" vertical="center" wrapText="1"/>
    </xf>
    <xf numFmtId="166" fontId="19" fillId="0" borderId="10" xfId="67" applyNumberFormat="1" applyFont="1" applyFill="1" applyBorder="1" applyAlignment="1">
      <alignment horizontal="center" vertical="center" wrapText="1"/>
    </xf>
    <xf numFmtId="2" fontId="24" fillId="0" borderId="10" xfId="0" applyNumberFormat="1" applyFont="1" applyFill="1" applyBorder="1" applyAlignment="1">
      <alignment horizontal="center"/>
    </xf>
    <xf numFmtId="2" fontId="19" fillId="0" borderId="10" xfId="0" applyNumberFormat="1" applyFont="1" applyFill="1" applyBorder="1" applyAlignment="1">
      <alignment horizontal="center"/>
    </xf>
    <xf numFmtId="0" fontId="2" fillId="0" borderId="18" xfId="44" applyFont="1" applyBorder="1" applyAlignment="1" applyProtection="1">
      <alignment horizontal="center" vertical="center" wrapText="1"/>
      <protection locked="0"/>
    </xf>
    <xf numFmtId="0" fontId="2" fillId="0" borderId="0" xfId="44" applyFont="1" applyAlignment="1" applyProtection="1">
      <alignment horizontal="center" vertical="center" wrapText="1"/>
      <protection locked="0"/>
    </xf>
    <xf numFmtId="0" fontId="2" fillId="0" borderId="0" xfId="44" applyFont="1" applyBorder="1" applyAlignment="1" applyProtection="1">
      <alignment horizontal="center" vertical="center" wrapText="1"/>
      <protection locked="0"/>
    </xf>
    <xf numFmtId="0" fontId="24" fillId="0" borderId="10" xfId="77" applyFont="1" applyFill="1" applyBorder="1" applyAlignment="1">
      <alignment horizontal="center"/>
    </xf>
    <xf numFmtId="9" fontId="19" fillId="0" borderId="10" xfId="79" applyFont="1" applyFill="1" applyBorder="1" applyAlignment="1" applyProtection="1">
      <alignment horizontal="center" vertical="center" wrapText="1"/>
      <protection locked="0"/>
    </xf>
    <xf numFmtId="2" fontId="19" fillId="0" borderId="10" xfId="44" applyNumberFormat="1" applyFont="1" applyFill="1" applyBorder="1" applyAlignment="1" applyProtection="1">
      <alignment horizontal="center" vertical="center" wrapText="1"/>
      <protection locked="0"/>
    </xf>
    <xf numFmtId="9" fontId="19" fillId="0" borderId="10" xfId="79" applyFont="1" applyBorder="1" applyAlignment="1">
      <alignment horizontal="center"/>
    </xf>
    <xf numFmtId="0" fontId="2" fillId="0" borderId="18" xfId="44" applyFont="1" applyBorder="1"/>
    <xf numFmtId="0" fontId="2" fillId="0" borderId="0" xfId="44" applyFont="1"/>
    <xf numFmtId="9" fontId="2" fillId="0" borderId="0" xfId="44" applyNumberFormat="1" applyFont="1"/>
    <xf numFmtId="0" fontId="2" fillId="19" borderId="0" xfId="44" applyFont="1" applyFill="1"/>
    <xf numFmtId="0" fontId="2" fillId="0" borderId="0" xfId="44" applyFont="1" applyFill="1"/>
    <xf numFmtId="0" fontId="2" fillId="0" borderId="0" xfId="50" applyFont="1" applyBorder="1" applyAlignment="1">
      <alignment horizontal="center" vertical="center" wrapText="1"/>
    </xf>
    <xf numFmtId="0" fontId="2" fillId="0" borderId="0" xfId="50" applyFont="1" applyFill="1" applyBorder="1" applyAlignment="1">
      <alignment horizontal="center" vertical="center" wrapText="1"/>
    </xf>
    <xf numFmtId="0" fontId="21" fillId="18" borderId="10" xfId="50" applyFont="1" applyFill="1" applyBorder="1" applyAlignment="1">
      <alignment horizontal="left"/>
    </xf>
    <xf numFmtId="0" fontId="2" fillId="18" borderId="0" xfId="50" applyFont="1" applyFill="1" applyAlignment="1">
      <alignment horizontal="center" vertical="center" wrapText="1"/>
    </xf>
    <xf numFmtId="0" fontId="21" fillId="20" borderId="10" xfId="50" applyFont="1" applyFill="1" applyBorder="1" applyAlignment="1">
      <alignment horizontal="left"/>
    </xf>
    <xf numFmtId="0" fontId="19" fillId="18" borderId="0" xfId="47" applyFont="1" applyFill="1" applyAlignment="1">
      <alignment horizontal="center" vertical="center" wrapText="1"/>
    </xf>
    <xf numFmtId="0" fontId="19" fillId="0" borderId="0" xfId="47" applyFont="1" applyFill="1" applyAlignment="1">
      <alignment horizontal="center" vertical="center" wrapText="1"/>
    </xf>
    <xf numFmtId="0" fontId="2" fillId="0" borderId="0" xfId="50" applyFont="1" applyFill="1" applyAlignment="1">
      <alignment horizontal="center" vertical="center" wrapText="1"/>
    </xf>
    <xf numFmtId="0" fontId="21" fillId="18" borderId="17" xfId="50" applyFont="1" applyFill="1" applyBorder="1" applyAlignment="1">
      <alignment horizontal="left"/>
    </xf>
    <xf numFmtId="0" fontId="19" fillId="0" borderId="0" xfId="50" applyFont="1" applyAlignment="1">
      <alignment horizontal="center" vertical="center" wrapText="1"/>
    </xf>
    <xf numFmtId="0" fontId="49" fillId="0" borderId="0" xfId="50" applyFont="1" applyAlignment="1">
      <alignment horizontal="center" vertical="center" wrapText="1"/>
    </xf>
    <xf numFmtId="0" fontId="21" fillId="0" borderId="0" xfId="73" applyFont="1" applyBorder="1" applyAlignment="1" applyProtection="1">
      <alignment horizontal="left"/>
      <protection hidden="1"/>
    </xf>
    <xf numFmtId="0" fontId="19" fillId="0" borderId="0" xfId="73" applyFont="1" applyProtection="1">
      <protection hidden="1"/>
    </xf>
    <xf numFmtId="0" fontId="19" fillId="0" borderId="0" xfId="73" applyFont="1" applyAlignment="1" applyProtection="1">
      <alignment horizontal="left"/>
      <protection hidden="1"/>
    </xf>
    <xf numFmtId="0" fontId="28" fillId="0" borderId="0" xfId="50" applyFont="1" applyAlignment="1">
      <alignment horizontal="center" vertical="center" wrapText="1"/>
    </xf>
    <xf numFmtId="0" fontId="19" fillId="0" borderId="0" xfId="36" applyFont="1" applyFill="1" applyBorder="1" applyAlignment="1" applyProtection="1">
      <alignment horizontal="center" vertical="center" wrapText="1"/>
      <protection locked="0"/>
    </xf>
    <xf numFmtId="0" fontId="19" fillId="0" borderId="0" xfId="36" applyFont="1" applyFill="1" applyAlignment="1" applyProtection="1">
      <alignment horizontal="center" vertical="center" wrapText="1"/>
      <protection locked="0"/>
    </xf>
    <xf numFmtId="4" fontId="21" fillId="0" borderId="10" xfId="34" applyNumberFormat="1" applyFont="1" applyFill="1" applyBorder="1" applyAlignment="1" applyProtection="1">
      <alignment horizontal="center" vertical="center" wrapText="1"/>
    </xf>
    <xf numFmtId="10" fontId="21" fillId="0" borderId="10" xfId="34" applyNumberFormat="1" applyFont="1" applyFill="1" applyBorder="1" applyAlignment="1" applyProtection="1">
      <alignment horizontal="center" vertical="center" wrapText="1"/>
    </xf>
    <xf numFmtId="2" fontId="0" fillId="0" borderId="0" xfId="0" applyNumberFormat="1"/>
    <xf numFmtId="49" fontId="21" fillId="0" borderId="10" xfId="34" applyNumberFormat="1" applyFont="1" applyFill="1" applyBorder="1" applyAlignment="1" applyProtection="1">
      <alignment horizontal="center" vertical="center" wrapText="1"/>
    </xf>
    <xf numFmtId="4" fontId="21" fillId="0" borderId="10" xfId="34" applyNumberFormat="1" applyFont="1" applyFill="1" applyBorder="1" applyAlignment="1" applyProtection="1">
      <alignment horizontal="center" vertical="center" wrapText="1"/>
      <protection locked="0"/>
    </xf>
    <xf numFmtId="0" fontId="19" fillId="0" borderId="0" xfId="36" applyFont="1" applyAlignment="1">
      <alignment horizontal="center" vertical="center" wrapText="1"/>
    </xf>
    <xf numFmtId="168" fontId="19" fillId="0" borderId="0" xfId="36" applyNumberFormat="1" applyFont="1" applyAlignment="1">
      <alignment horizontal="center" vertical="center" wrapText="1"/>
    </xf>
    <xf numFmtId="0" fontId="19" fillId="0" borderId="0" xfId="73" applyFont="1" applyBorder="1" applyAlignment="1" applyProtection="1">
      <alignment horizontal="left" indent="3"/>
      <protection hidden="1"/>
    </xf>
    <xf numFmtId="0" fontId="19" fillId="0" borderId="0" xfId="36" applyNumberFormat="1" applyFont="1" applyBorder="1" applyAlignment="1" applyProtection="1">
      <alignment horizontal="center" vertical="center"/>
    </xf>
    <xf numFmtId="0" fontId="19" fillId="0" borderId="0" xfId="36" applyFont="1" applyBorder="1" applyAlignment="1">
      <alignment horizontal="center" vertical="center" wrapText="1"/>
    </xf>
    <xf numFmtId="0" fontId="9" fillId="0" borderId="0" xfId="49" applyFont="1" applyFill="1"/>
    <xf numFmtId="0" fontId="2" fillId="0" borderId="0" xfId="49" applyFont="1" applyFill="1" applyProtection="1"/>
    <xf numFmtId="0" fontId="19" fillId="0" borderId="10" xfId="49" applyNumberFormat="1" applyFont="1" applyFill="1" applyBorder="1" applyAlignment="1" applyProtection="1">
      <alignment horizontal="center" vertical="center" wrapText="1"/>
    </xf>
    <xf numFmtId="0" fontId="19" fillId="0" borderId="19" xfId="49" applyFont="1" applyFill="1" applyBorder="1" applyProtection="1"/>
    <xf numFmtId="10" fontId="19" fillId="0" borderId="19" xfId="49" applyNumberFormat="1" applyFont="1" applyFill="1" applyBorder="1" applyProtection="1"/>
    <xf numFmtId="0" fontId="2" fillId="0" borderId="0" xfId="49" applyFont="1" applyFill="1" applyBorder="1" applyProtection="1"/>
    <xf numFmtId="0" fontId="19" fillId="0" borderId="0" xfId="49" applyFont="1" applyFill="1" applyProtection="1"/>
    <xf numFmtId="0" fontId="16" fillId="0" borderId="0" xfId="49" applyFont="1" applyFill="1"/>
    <xf numFmtId="0" fontId="19" fillId="0" borderId="0" xfId="49" applyFont="1" applyFill="1"/>
    <xf numFmtId="0" fontId="17" fillId="0" borderId="0" xfId="49" applyFont="1" applyFill="1"/>
    <xf numFmtId="14" fontId="12" fillId="19" borderId="20" xfId="34" applyNumberFormat="1" applyFont="1" applyFill="1" applyBorder="1" applyAlignment="1" applyProtection="1">
      <alignment horizontal="center" vertical="center"/>
      <protection locked="0"/>
    </xf>
    <xf numFmtId="1" fontId="12" fillId="19" borderId="21" xfId="34" applyNumberFormat="1" applyFont="1" applyFill="1" applyBorder="1" applyAlignment="1" applyProtection="1">
      <alignment horizontal="center" vertical="center"/>
      <protection locked="0"/>
    </xf>
    <xf numFmtId="0" fontId="12" fillId="19" borderId="22" xfId="34" applyFont="1" applyFill="1" applyBorder="1" applyAlignment="1" applyProtection="1">
      <alignment horizontal="center" vertical="center"/>
      <protection locked="0"/>
    </xf>
    <xf numFmtId="0" fontId="21" fillId="19" borderId="10" xfId="34" applyFont="1" applyFill="1" applyBorder="1" applyAlignment="1" applyProtection="1">
      <alignment horizontal="left" vertical="center" wrapText="1"/>
    </xf>
    <xf numFmtId="0" fontId="19" fillId="21" borderId="10" xfId="34" applyFont="1" applyFill="1" applyBorder="1" applyAlignment="1" applyProtection="1">
      <alignment horizontal="center" vertical="center" wrapText="1"/>
    </xf>
    <xf numFmtId="0" fontId="9" fillId="0" borderId="10" xfId="68" applyFont="1" applyFill="1" applyBorder="1" applyAlignment="1" applyProtection="1">
      <alignment horizontal="center" vertical="center" wrapText="1"/>
      <protection locked="0"/>
    </xf>
    <xf numFmtId="3" fontId="21" fillId="19" borderId="10" xfId="34" applyNumberFormat="1" applyFont="1" applyFill="1" applyBorder="1" applyAlignment="1">
      <alignment horizontal="center" vertical="center"/>
    </xf>
    <xf numFmtId="10" fontId="21" fillId="19" borderId="10" xfId="34" applyNumberFormat="1" applyFont="1" applyFill="1" applyBorder="1" applyAlignment="1">
      <alignment horizontal="center" vertical="center"/>
    </xf>
    <xf numFmtId="4" fontId="19" fillId="18" borderId="10" xfId="68" applyNumberFormat="1" applyFont="1" applyFill="1" applyBorder="1" applyAlignment="1" applyProtection="1">
      <alignment horizontal="center" vertical="center"/>
    </xf>
    <xf numFmtId="4" fontId="19" fillId="18" borderId="10" xfId="71" applyNumberFormat="1" applyFont="1" applyFill="1" applyBorder="1" applyAlignment="1">
      <alignment horizontal="center" vertical="center"/>
    </xf>
    <xf numFmtId="4" fontId="19" fillId="0" borderId="10" xfId="71" applyNumberFormat="1" applyFont="1" applyFill="1" applyBorder="1" applyAlignment="1">
      <alignment horizontal="center" vertical="center"/>
    </xf>
    <xf numFmtId="4" fontId="19" fillId="0" borderId="10" xfId="68" applyNumberFormat="1" applyFont="1" applyFill="1" applyBorder="1" applyAlignment="1" applyProtection="1">
      <alignment horizontal="center" vertical="center"/>
    </xf>
    <xf numFmtId="1" fontId="19" fillId="0" borderId="10" xfId="34" applyNumberFormat="1" applyFont="1" applyFill="1" applyBorder="1" applyAlignment="1" applyProtection="1">
      <alignment horizontal="center" vertical="center" wrapText="1"/>
    </xf>
    <xf numFmtId="0" fontId="9" fillId="18" borderId="10" xfId="50" applyFont="1" applyFill="1" applyBorder="1" applyAlignment="1">
      <alignment horizontal="center" vertical="center" wrapText="1"/>
    </xf>
    <xf numFmtId="0" fontId="9" fillId="20" borderId="10" xfId="50" applyFont="1" applyFill="1" applyBorder="1" applyAlignment="1">
      <alignment horizontal="center" vertical="center" wrapText="1"/>
    </xf>
    <xf numFmtId="0" fontId="9" fillId="21" borderId="10" xfId="50" applyFont="1" applyFill="1" applyBorder="1" applyAlignment="1">
      <alignment horizontal="center" vertical="center" wrapText="1"/>
    </xf>
    <xf numFmtId="0" fontId="21" fillId="18" borderId="23" xfId="50" applyFont="1" applyFill="1" applyBorder="1" applyAlignment="1">
      <alignment horizontal="left"/>
    </xf>
    <xf numFmtId="0" fontId="21" fillId="22" borderId="17" xfId="50" applyFont="1" applyFill="1" applyBorder="1" applyAlignment="1">
      <alignment horizontal="left"/>
    </xf>
    <xf numFmtId="0" fontId="21" fillId="22" borderId="23" xfId="50" applyFont="1" applyFill="1" applyBorder="1" applyAlignment="1">
      <alignment horizontal="left"/>
    </xf>
    <xf numFmtId="0" fontId="9" fillId="22" borderId="10" xfId="50" applyFont="1" applyFill="1" applyBorder="1" applyAlignment="1">
      <alignment horizontal="center" vertical="center" wrapText="1"/>
    </xf>
    <xf numFmtId="0" fontId="9" fillId="0" borderId="0" xfId="50" applyFont="1" applyAlignment="1">
      <alignment horizontal="center" vertical="center" wrapText="1"/>
    </xf>
    <xf numFmtId="4" fontId="21" fillId="19" borderId="10" xfId="34" applyNumberFormat="1" applyFont="1" applyFill="1" applyBorder="1" applyAlignment="1" applyProtection="1">
      <alignment horizontal="center" vertical="center" wrapText="1"/>
    </xf>
    <xf numFmtId="10" fontId="21" fillId="19" borderId="10" xfId="34" applyNumberFormat="1" applyFont="1" applyFill="1" applyBorder="1" applyAlignment="1" applyProtection="1">
      <alignment horizontal="center" vertical="center" wrapText="1"/>
    </xf>
    <xf numFmtId="2" fontId="19" fillId="19" borderId="10" xfId="34" applyNumberFormat="1" applyFont="1" applyFill="1" applyBorder="1" applyAlignment="1" applyProtection="1">
      <alignment horizontal="center" vertical="center" wrapText="1"/>
      <protection locked="0"/>
    </xf>
    <xf numFmtId="1" fontId="21" fillId="0" borderId="10" xfId="34" applyNumberFormat="1" applyFont="1" applyFill="1" applyBorder="1" applyAlignment="1" applyProtection="1">
      <alignment horizontal="center" vertical="center" wrapText="1"/>
    </xf>
    <xf numFmtId="0" fontId="50" fillId="21" borderId="10" xfId="50" applyFont="1" applyFill="1" applyBorder="1" applyAlignment="1">
      <alignment horizontal="center" vertical="center" wrapText="1"/>
    </xf>
    <xf numFmtId="0" fontId="9" fillId="0" borderId="10" xfId="0" applyFont="1" applyBorder="1" applyAlignment="1">
      <alignment horizontal="center" vertical="center"/>
    </xf>
    <xf numFmtId="4" fontId="12" fillId="20" borderId="10" xfId="47" applyNumberFormat="1" applyFont="1" applyFill="1" applyBorder="1" applyAlignment="1">
      <alignment horizontal="center" vertical="center"/>
    </xf>
    <xf numFmtId="10" fontId="19" fillId="18" borderId="10" xfId="68" applyNumberFormat="1" applyFont="1" applyFill="1" applyBorder="1" applyAlignment="1" applyProtection="1">
      <alignment vertical="center"/>
    </xf>
    <xf numFmtId="10" fontId="19" fillId="0" borderId="10" xfId="68" applyNumberFormat="1" applyFont="1" applyFill="1" applyBorder="1" applyAlignment="1" applyProtection="1">
      <alignment vertical="center"/>
    </xf>
    <xf numFmtId="0" fontId="21" fillId="19" borderId="10" xfId="44" applyFont="1" applyFill="1" applyBorder="1"/>
    <xf numFmtId="0" fontId="21" fillId="19" borderId="10" xfId="44" applyFont="1" applyFill="1" applyBorder="1" applyAlignment="1">
      <alignment horizontal="center"/>
    </xf>
    <xf numFmtId="2" fontId="21" fillId="19" borderId="10" xfId="44" applyNumberFormat="1" applyFont="1" applyFill="1" applyBorder="1" applyAlignment="1" applyProtection="1">
      <alignment horizontal="center" vertical="center" wrapText="1"/>
    </xf>
    <xf numFmtId="9" fontId="21" fillId="19" borderId="10" xfId="79" applyFont="1" applyFill="1" applyBorder="1" applyAlignment="1">
      <alignment horizontal="center"/>
    </xf>
    <xf numFmtId="2" fontId="21" fillId="19" borderId="10" xfId="44" applyNumberFormat="1" applyFont="1" applyFill="1" applyBorder="1" applyAlignment="1">
      <alignment horizontal="center"/>
    </xf>
    <xf numFmtId="9" fontId="21" fillId="19" borderId="10" xfId="79" applyFont="1" applyFill="1" applyBorder="1" applyAlignment="1" applyProtection="1">
      <alignment horizontal="center" vertical="center" wrapText="1"/>
      <protection locked="0"/>
    </xf>
    <xf numFmtId="0" fontId="9" fillId="19" borderId="10" xfId="50" applyFont="1" applyFill="1" applyBorder="1" applyAlignment="1">
      <alignment horizontal="center" vertical="center" wrapText="1"/>
    </xf>
    <xf numFmtId="168" fontId="62" fillId="19" borderId="10" xfId="50" applyNumberFormat="1" applyFont="1" applyFill="1" applyBorder="1" applyAlignment="1">
      <alignment horizontal="center" vertical="center"/>
    </xf>
    <xf numFmtId="0" fontId="19" fillId="23" borderId="12" xfId="49" applyFont="1" applyFill="1" applyBorder="1" applyAlignment="1" applyProtection="1">
      <alignment horizontal="center" vertical="center" wrapText="1"/>
    </xf>
    <xf numFmtId="0" fontId="19" fillId="23" borderId="10" xfId="49" applyFont="1" applyFill="1" applyBorder="1" applyAlignment="1" applyProtection="1">
      <alignment horizontal="center" vertical="center"/>
    </xf>
    <xf numFmtId="0" fontId="19" fillId="0" borderId="10" xfId="68" applyFont="1" applyFill="1" applyBorder="1" applyAlignment="1" applyProtection="1">
      <alignment horizontal="center" vertical="center" wrapText="1"/>
      <protection locked="0"/>
    </xf>
    <xf numFmtId="1" fontId="8" fillId="0" borderId="0" xfId="34" applyNumberFormat="1" applyFont="1" applyFill="1" applyAlignment="1" applyProtection="1">
      <alignment horizontal="center" vertical="center" wrapText="1"/>
      <protection locked="0"/>
    </xf>
    <xf numFmtId="0" fontId="8" fillId="0" borderId="0" xfId="34" applyFont="1" applyFill="1" applyAlignment="1" applyProtection="1">
      <alignment horizontal="center" vertical="center"/>
      <protection locked="0"/>
    </xf>
    <xf numFmtId="2" fontId="9" fillId="0" borderId="10" xfId="0" applyNumberFormat="1" applyFont="1" applyBorder="1" applyAlignment="1">
      <alignment horizontal="center" vertical="center"/>
    </xf>
    <xf numFmtId="165" fontId="6" fillId="0" borderId="10" xfId="69" applyNumberFormat="1" applyFont="1" applyFill="1" applyBorder="1" applyAlignment="1">
      <alignment horizontal="center" vertical="center" wrapText="1"/>
    </xf>
    <xf numFmtId="0" fontId="6" fillId="0" borderId="10" xfId="77" applyFont="1" applyFill="1" applyBorder="1" applyAlignment="1">
      <alignment horizontal="center" vertical="center" wrapText="1"/>
    </xf>
    <xf numFmtId="2" fontId="6" fillId="18" borderId="10" xfId="50" applyNumberFormat="1" applyFont="1" applyFill="1" applyBorder="1" applyAlignment="1">
      <alignment horizontal="center" vertical="center"/>
    </xf>
    <xf numFmtId="0" fontId="6" fillId="0" borderId="10" xfId="47" applyFont="1" applyFill="1" applyBorder="1" applyAlignment="1">
      <alignment horizontal="center" vertical="center"/>
    </xf>
    <xf numFmtId="0" fontId="6" fillId="0" borderId="10" xfId="77" applyFont="1" applyFill="1" applyBorder="1" applyAlignment="1">
      <alignment horizontal="center" vertical="center"/>
    </xf>
    <xf numFmtId="2" fontId="59" fillId="0" borderId="10" xfId="47" applyNumberFormat="1" applyFont="1" applyFill="1" applyBorder="1" applyAlignment="1">
      <alignment horizontal="center" vertical="center"/>
    </xf>
    <xf numFmtId="0" fontId="12" fillId="18" borderId="16" xfId="77" applyFont="1" applyFill="1" applyBorder="1" applyAlignment="1" applyProtection="1">
      <alignment horizontal="left" vertical="center" wrapText="1"/>
    </xf>
    <xf numFmtId="0" fontId="12" fillId="18" borderId="17" xfId="50" applyFont="1" applyFill="1" applyBorder="1" applyAlignment="1">
      <alignment horizontal="left"/>
    </xf>
    <xf numFmtId="0" fontId="12" fillId="18" borderId="23" xfId="50" applyFont="1" applyFill="1" applyBorder="1" applyAlignment="1">
      <alignment horizontal="left"/>
    </xf>
    <xf numFmtId="0" fontId="11" fillId="18" borderId="10" xfId="50" applyFont="1" applyFill="1" applyBorder="1" applyAlignment="1">
      <alignment horizontal="center" vertical="center" wrapText="1"/>
    </xf>
    <xf numFmtId="0" fontId="11" fillId="18" borderId="10" xfId="36" applyFont="1" applyFill="1" applyBorder="1" applyAlignment="1">
      <alignment vertical="center" wrapText="1"/>
    </xf>
    <xf numFmtId="0" fontId="6" fillId="0" borderId="10" xfId="77" applyFont="1" applyFill="1" applyBorder="1" applyAlignment="1">
      <alignment horizontal="center"/>
    </xf>
    <xf numFmtId="0" fontId="6" fillId="0" borderId="16" xfId="47" applyFont="1" applyFill="1" applyBorder="1" applyAlignment="1">
      <alignment horizontal="center" vertical="center"/>
    </xf>
    <xf numFmtId="0" fontId="12" fillId="20" borderId="10" xfId="50" applyFont="1" applyFill="1" applyBorder="1" applyAlignment="1">
      <alignment horizontal="left"/>
    </xf>
    <xf numFmtId="2" fontId="61" fillId="20" borderId="10" xfId="50" applyNumberFormat="1" applyFont="1" applyFill="1" applyBorder="1" applyAlignment="1">
      <alignment horizontal="center"/>
    </xf>
    <xf numFmtId="0" fontId="6" fillId="0" borderId="16" xfId="47" applyNumberFormat="1" applyFont="1" applyFill="1" applyBorder="1" applyAlignment="1">
      <alignment horizontal="center" vertical="center"/>
    </xf>
    <xf numFmtId="2" fontId="61" fillId="20" borderId="10" xfId="47" applyNumberFormat="1" applyFont="1" applyFill="1" applyBorder="1" applyAlignment="1">
      <alignment horizontal="center" vertical="center"/>
    </xf>
    <xf numFmtId="0" fontId="12" fillId="22" borderId="16" xfId="50" applyFont="1" applyFill="1" applyBorder="1" applyAlignment="1">
      <alignment horizontal="left"/>
    </xf>
    <xf numFmtId="0" fontId="6" fillId="0" borderId="10" xfId="36" applyFont="1" applyFill="1" applyBorder="1" applyAlignment="1">
      <alignment horizontal="center" vertical="center"/>
    </xf>
    <xf numFmtId="0" fontId="6" fillId="18" borderId="10" xfId="72" applyFont="1" applyFill="1" applyBorder="1" applyAlignment="1">
      <alignment horizontal="center" vertical="center"/>
    </xf>
    <xf numFmtId="2" fontId="6" fillId="18" borderId="10" xfId="77" applyNumberFormat="1" applyFont="1" applyFill="1" applyBorder="1" applyAlignment="1">
      <alignment horizontal="center" vertical="center"/>
    </xf>
    <xf numFmtId="2" fontId="60" fillId="18" borderId="10" xfId="50" applyNumberFormat="1" applyFont="1" applyFill="1" applyBorder="1" applyAlignment="1">
      <alignment horizontal="center" vertical="center"/>
    </xf>
    <xf numFmtId="0" fontId="6" fillId="18" borderId="10" xfId="47" applyFont="1" applyFill="1" applyBorder="1" applyAlignment="1">
      <alignment horizontal="center" vertical="center" wrapText="1"/>
    </xf>
    <xf numFmtId="0" fontId="60" fillId="18" borderId="10" xfId="47" applyFont="1" applyFill="1" applyBorder="1" applyAlignment="1">
      <alignment horizontal="center" vertical="center" wrapText="1"/>
    </xf>
    <xf numFmtId="2" fontId="11" fillId="18" borderId="10" xfId="47" applyNumberFormat="1" applyFont="1" applyFill="1" applyBorder="1" applyAlignment="1">
      <alignment horizontal="center" vertical="center" wrapText="1"/>
    </xf>
    <xf numFmtId="0" fontId="11" fillId="18" borderId="10" xfId="47" applyFont="1" applyFill="1" applyBorder="1" applyAlignment="1">
      <alignment horizontal="center" vertical="center" wrapText="1"/>
    </xf>
    <xf numFmtId="1" fontId="6" fillId="0" borderId="10" xfId="77" applyNumberFormat="1" applyFont="1" applyFill="1" applyBorder="1" applyAlignment="1">
      <alignment horizontal="center" vertical="center"/>
    </xf>
    <xf numFmtId="0" fontId="11" fillId="0" borderId="10" xfId="47" applyFont="1" applyFill="1" applyBorder="1" applyAlignment="1">
      <alignment horizontal="center" vertical="center" wrapText="1"/>
    </xf>
    <xf numFmtId="0" fontId="6" fillId="20" borderId="10" xfId="72" applyFont="1" applyFill="1" applyBorder="1" applyAlignment="1">
      <alignment horizontal="center" vertical="center"/>
    </xf>
    <xf numFmtId="2" fontId="6" fillId="20" borderId="10" xfId="77" applyNumberFormat="1" applyFont="1" applyFill="1" applyBorder="1" applyAlignment="1">
      <alignment horizontal="center" vertical="justify"/>
    </xf>
    <xf numFmtId="2" fontId="6" fillId="20" borderId="10" xfId="50" applyNumberFormat="1" applyFont="1" applyFill="1" applyBorder="1" applyAlignment="1">
      <alignment horizontal="center" vertical="justify"/>
    </xf>
    <xf numFmtId="0" fontId="11" fillId="20" borderId="10" xfId="47" applyFont="1" applyFill="1" applyBorder="1" applyAlignment="1">
      <alignment horizontal="center" vertical="center" wrapText="1"/>
    </xf>
    <xf numFmtId="2" fontId="6" fillId="18" borderId="10" xfId="46" applyNumberFormat="1" applyFont="1" applyFill="1" applyBorder="1" applyAlignment="1">
      <alignment horizontal="center" vertical="center"/>
    </xf>
    <xf numFmtId="2" fontId="60" fillId="18" borderId="10" xfId="46" applyNumberFormat="1" applyFont="1" applyFill="1" applyBorder="1" applyAlignment="1">
      <alignment horizontal="center" vertical="center"/>
    </xf>
    <xf numFmtId="2" fontId="6" fillId="20" borderId="10" xfId="77" applyNumberFormat="1" applyFont="1" applyFill="1" applyBorder="1" applyAlignment="1">
      <alignment horizontal="center" vertical="center"/>
    </xf>
    <xf numFmtId="2" fontId="6" fillId="20" borderId="10" xfId="50" applyNumberFormat="1" applyFont="1" applyFill="1" applyBorder="1" applyAlignment="1">
      <alignment horizontal="center" vertical="center"/>
    </xf>
    <xf numFmtId="2" fontId="12" fillId="20" borderId="10" xfId="47" applyNumberFormat="1" applyFont="1" applyFill="1" applyBorder="1" applyAlignment="1">
      <alignment horizontal="center" vertical="center"/>
    </xf>
    <xf numFmtId="2" fontId="11" fillId="0" borderId="10" xfId="50" applyNumberFormat="1" applyFont="1" applyFill="1" applyBorder="1" applyAlignment="1">
      <alignment vertical="center" wrapText="1"/>
    </xf>
    <xf numFmtId="4" fontId="60" fillId="0" borderId="10" xfId="36" applyNumberFormat="1" applyFont="1" applyFill="1" applyBorder="1" applyAlignment="1">
      <alignment horizontal="center" vertical="center"/>
    </xf>
    <xf numFmtId="0" fontId="11" fillId="0" borderId="10" xfId="36" applyFont="1" applyFill="1" applyBorder="1" applyAlignment="1">
      <alignment horizontal="left" vertical="center" wrapText="1"/>
    </xf>
    <xf numFmtId="2" fontId="6" fillId="0" borderId="10" xfId="0" applyNumberFormat="1" applyFont="1" applyBorder="1" applyAlignment="1">
      <alignment horizontal="center" vertical="center"/>
    </xf>
    <xf numFmtId="0" fontId="11" fillId="18" borderId="11" xfId="47" applyFont="1" applyFill="1" applyBorder="1" applyAlignment="1">
      <alignment horizontal="center" vertical="center" wrapText="1"/>
    </xf>
    <xf numFmtId="4" fontId="19" fillId="0" borderId="0" xfId="34" applyNumberFormat="1" applyFont="1" applyFill="1" applyProtection="1"/>
    <xf numFmtId="4" fontId="19" fillId="0" borderId="0" xfId="34" applyNumberFormat="1" applyFont="1" applyFill="1" applyAlignment="1" applyProtection="1">
      <alignment horizontal="center" vertical="center" wrapText="1"/>
    </xf>
    <xf numFmtId="0" fontId="12" fillId="0" borderId="0" xfId="73" applyFont="1" applyFill="1" applyBorder="1" applyAlignment="1" applyProtection="1">
      <alignment horizontal="left"/>
      <protection hidden="1"/>
    </xf>
    <xf numFmtId="0" fontId="11" fillId="0" borderId="0" xfId="49" applyFont="1" applyFill="1"/>
    <xf numFmtId="0" fontId="11" fillId="0" borderId="0" xfId="49" applyFont="1" applyFill="1" applyAlignment="1">
      <alignment horizontal="center"/>
    </xf>
    <xf numFmtId="0" fontId="11" fillId="0" borderId="0" xfId="73" applyFont="1" applyFill="1" applyProtection="1">
      <protection hidden="1"/>
    </xf>
    <xf numFmtId="0" fontId="11" fillId="0" borderId="0" xfId="73" applyFont="1" applyFill="1" applyAlignment="1" applyProtection="1">
      <alignment horizontal="center"/>
      <protection hidden="1"/>
    </xf>
    <xf numFmtId="0" fontId="11" fillId="0" borderId="10" xfId="34" applyFont="1" applyFill="1" applyBorder="1" applyAlignment="1" applyProtection="1">
      <alignment horizontal="center" vertical="center" wrapText="1"/>
    </xf>
    <xf numFmtId="4" fontId="6" fillId="0" borderId="10" xfId="36" applyNumberFormat="1" applyFont="1" applyFill="1" applyBorder="1" applyAlignment="1" applyProtection="1">
      <alignment horizontal="center" vertical="center"/>
      <protection locked="0"/>
    </xf>
    <xf numFmtId="4" fontId="11" fillId="0" borderId="10" xfId="36" applyNumberFormat="1" applyFont="1" applyFill="1" applyBorder="1" applyAlignment="1" applyProtection="1">
      <alignment horizontal="center" vertical="center"/>
      <protection locked="0"/>
    </xf>
    <xf numFmtId="4" fontId="11" fillId="0" borderId="10" xfId="36" applyNumberFormat="1" applyFont="1" applyFill="1" applyBorder="1" applyAlignment="1" applyProtection="1">
      <alignment horizontal="center" vertical="center"/>
    </xf>
    <xf numFmtId="1" fontId="11" fillId="0" borderId="10" xfId="34" applyNumberFormat="1" applyFont="1" applyFill="1" applyBorder="1" applyAlignment="1" applyProtection="1">
      <alignment horizontal="center" vertical="center" wrapText="1"/>
      <protection locked="0"/>
    </xf>
    <xf numFmtId="4" fontId="11" fillId="0" borderId="10" xfId="36" applyNumberFormat="1" applyFont="1" applyFill="1" applyBorder="1" applyAlignment="1" applyProtection="1">
      <alignment horizontal="center" vertical="center" wrapText="1"/>
      <protection locked="0"/>
    </xf>
    <xf numFmtId="0" fontId="11" fillId="0" borderId="0" xfId="50" applyFont="1" applyAlignment="1">
      <alignment horizontal="center" vertical="center" wrapText="1"/>
    </xf>
    <xf numFmtId="0" fontId="66" fillId="0" borderId="0" xfId="50" applyFont="1" applyAlignment="1">
      <alignment horizontal="center" vertical="center" wrapText="1"/>
    </xf>
    <xf numFmtId="0" fontId="11" fillId="0" borderId="0" xfId="51" applyFont="1" applyAlignment="1">
      <alignment horizontal="center" vertical="center" wrapText="1"/>
    </xf>
    <xf numFmtId="4" fontId="57" fillId="19" borderId="11" xfId="36" applyNumberFormat="1" applyFont="1" applyFill="1" applyBorder="1" applyAlignment="1" applyProtection="1">
      <alignment horizontal="center" vertical="center"/>
    </xf>
    <xf numFmtId="1" fontId="57" fillId="19" borderId="10" xfId="78" applyNumberFormat="1" applyFont="1" applyFill="1" applyBorder="1" applyAlignment="1" applyProtection="1">
      <alignment horizontal="center" vertical="center"/>
    </xf>
    <xf numFmtId="1" fontId="67" fillId="0" borderId="10" xfId="78" applyNumberFormat="1" applyFont="1" applyBorder="1" applyAlignment="1" applyProtection="1">
      <alignment horizontal="center" vertical="center"/>
    </xf>
    <xf numFmtId="0" fontId="11" fillId="21" borderId="10" xfId="34" applyFont="1" applyFill="1" applyBorder="1" applyAlignment="1" applyProtection="1">
      <alignment horizontal="center" vertical="center" wrapText="1"/>
      <protection locked="0"/>
    </xf>
    <xf numFmtId="0" fontId="11" fillId="0" borderId="10" xfId="36" applyFont="1" applyFill="1" applyBorder="1" applyAlignment="1" applyProtection="1">
      <alignment horizontal="center" vertical="center" wrapText="1"/>
      <protection locked="0"/>
    </xf>
    <xf numFmtId="2" fontId="11" fillId="0" borderId="10" xfId="36" applyNumberFormat="1" applyFont="1" applyFill="1" applyBorder="1" applyAlignment="1" applyProtection="1">
      <alignment horizontal="center" vertical="center" wrapText="1"/>
      <protection locked="0"/>
    </xf>
    <xf numFmtId="10" fontId="11" fillId="0" borderId="10" xfId="36" applyNumberFormat="1" applyFont="1" applyFill="1" applyBorder="1" applyAlignment="1" applyProtection="1">
      <alignment horizontal="center" vertical="center" wrapText="1"/>
      <protection locked="0"/>
    </xf>
    <xf numFmtId="2" fontId="12" fillId="19" borderId="10" xfId="36" applyNumberFormat="1" applyFont="1" applyFill="1" applyBorder="1" applyAlignment="1" applyProtection="1">
      <alignment horizontal="center" vertical="center" wrapText="1"/>
      <protection locked="0"/>
    </xf>
    <xf numFmtId="10" fontId="12" fillId="19" borderId="10" xfId="36" applyNumberFormat="1" applyFont="1" applyFill="1" applyBorder="1" applyAlignment="1" applyProtection="1">
      <alignment horizontal="center" vertical="center" wrapText="1"/>
      <protection locked="0"/>
    </xf>
    <xf numFmtId="4" fontId="12" fillId="19" borderId="10" xfId="36" applyNumberFormat="1" applyFont="1" applyFill="1" applyBorder="1" applyAlignment="1" applyProtection="1">
      <alignment horizontal="center" vertical="center" wrapText="1"/>
      <protection locked="0"/>
    </xf>
    <xf numFmtId="0" fontId="12" fillId="19" borderId="10" xfId="36" applyFont="1" applyFill="1" applyBorder="1" applyAlignment="1" applyProtection="1">
      <alignment horizontal="center" vertical="center" wrapText="1"/>
      <protection locked="0"/>
    </xf>
    <xf numFmtId="0" fontId="11" fillId="23" borderId="10" xfId="50" applyFont="1" applyFill="1" applyBorder="1" applyAlignment="1">
      <alignment horizontal="center" vertical="center" wrapText="1"/>
    </xf>
    <xf numFmtId="0" fontId="19" fillId="0" borderId="10" xfId="0" applyFont="1" applyFill="1" applyBorder="1" applyAlignment="1">
      <alignment horizontal="left" vertical="center" wrapText="1"/>
    </xf>
    <xf numFmtId="0" fontId="21" fillId="19" borderId="10" xfId="68" applyFont="1" applyFill="1" applyBorder="1" applyAlignment="1" applyProtection="1">
      <alignment horizontal="center" vertical="center" wrapText="1"/>
      <protection locked="0"/>
    </xf>
    <xf numFmtId="0" fontId="21" fillId="19" borderId="10" xfId="68" applyFont="1" applyFill="1" applyBorder="1" applyAlignment="1" applyProtection="1">
      <alignment horizontal="left" vertical="center" wrapText="1"/>
      <protection locked="0"/>
    </xf>
    <xf numFmtId="0" fontId="19" fillId="19" borderId="10" xfId="68" applyFont="1" applyFill="1" applyBorder="1" applyAlignment="1" applyProtection="1">
      <alignment horizontal="center" vertical="center" wrapText="1"/>
      <protection locked="0"/>
    </xf>
    <xf numFmtId="0" fontId="55" fillId="0" borderId="10" xfId="42" applyFont="1" applyBorder="1" applyAlignment="1" applyProtection="1">
      <alignment horizontal="center" vertical="center" wrapText="1"/>
    </xf>
    <xf numFmtId="0" fontId="55" fillId="0" borderId="10" xfId="42" applyFont="1" applyFill="1" applyBorder="1" applyAlignment="1" applyProtection="1">
      <alignment horizontal="center" vertical="center" wrapText="1"/>
    </xf>
    <xf numFmtId="0" fontId="55" fillId="19" borderId="10" xfId="42" applyFont="1" applyFill="1" applyBorder="1" applyAlignment="1" applyProtection="1">
      <alignment horizontal="center" vertical="center" wrapText="1"/>
    </xf>
    <xf numFmtId="0" fontId="7" fillId="19" borderId="10" xfId="42" applyFont="1" applyFill="1" applyBorder="1" applyAlignment="1" applyProtection="1">
      <alignment horizontal="left" vertical="center" wrapText="1"/>
    </xf>
    <xf numFmtId="3" fontId="7" fillId="19" borderId="10" xfId="42" applyNumberFormat="1" applyFont="1" applyFill="1" applyBorder="1" applyAlignment="1" applyProtection="1">
      <alignment horizontal="center" vertical="center" wrapText="1"/>
    </xf>
    <xf numFmtId="10" fontId="7" fillId="19" borderId="10" xfId="42" applyNumberFormat="1" applyFont="1" applyFill="1" applyBorder="1" applyAlignment="1" applyProtection="1">
      <alignment horizontal="center" vertical="center" wrapText="1"/>
    </xf>
    <xf numFmtId="0" fontId="11" fillId="0" borderId="10" xfId="42" applyFont="1" applyBorder="1" applyAlignment="1" applyProtection="1">
      <alignment horizontal="center" vertical="center"/>
    </xf>
    <xf numFmtId="0" fontId="11" fillId="0" borderId="10" xfId="42" applyFont="1" applyFill="1" applyBorder="1" applyAlignment="1" applyProtection="1">
      <alignment horizontal="center" vertical="center"/>
    </xf>
    <xf numFmtId="0" fontId="11" fillId="19" borderId="10" xfId="42" applyFont="1" applyFill="1" applyBorder="1" applyAlignment="1" applyProtection="1">
      <alignment horizontal="center" vertical="center"/>
    </xf>
    <xf numFmtId="0" fontId="12" fillId="19" borderId="10" xfId="42" applyFont="1" applyFill="1" applyBorder="1" applyAlignment="1" applyProtection="1">
      <alignment horizontal="center" vertical="center"/>
    </xf>
    <xf numFmtId="3" fontId="12" fillId="19" borderId="10" xfId="42" applyNumberFormat="1" applyFont="1" applyFill="1" applyBorder="1" applyAlignment="1" applyProtection="1">
      <alignment horizontal="center" vertical="center"/>
    </xf>
    <xf numFmtId="10" fontId="12" fillId="19" borderId="10" xfId="42" applyNumberFormat="1" applyFont="1" applyFill="1" applyBorder="1" applyAlignment="1" applyProtection="1">
      <alignment horizontal="center" vertical="center"/>
    </xf>
    <xf numFmtId="0" fontId="19" fillId="0" borderId="10" xfId="65" applyFont="1" applyBorder="1" applyAlignment="1" applyProtection="1">
      <alignment horizontal="center" vertical="center" wrapText="1"/>
      <protection locked="0"/>
    </xf>
    <xf numFmtId="1" fontId="9" fillId="0" borderId="10" xfId="34" applyNumberFormat="1" applyFont="1" applyFill="1" applyBorder="1" applyAlignment="1" applyProtection="1">
      <alignment horizontal="center" vertical="center" wrapText="1"/>
      <protection locked="0"/>
    </xf>
    <xf numFmtId="1" fontId="21" fillId="19" borderId="10" xfId="68" applyNumberFormat="1" applyFont="1" applyFill="1" applyBorder="1" applyAlignment="1" applyProtection="1">
      <alignment horizontal="center" vertical="center" wrapText="1"/>
      <protection locked="0"/>
    </xf>
    <xf numFmtId="0" fontId="9" fillId="19" borderId="10" xfId="68" applyFont="1" applyFill="1" applyBorder="1" applyAlignment="1" applyProtection="1">
      <alignment horizontal="center" vertical="center" wrapText="1"/>
      <protection locked="0"/>
    </xf>
    <xf numFmtId="3" fontId="21" fillId="19" borderId="10" xfId="34" applyNumberFormat="1" applyFont="1" applyFill="1" applyBorder="1" applyAlignment="1" applyProtection="1">
      <alignment horizontal="center" vertical="center" wrapText="1"/>
    </xf>
    <xf numFmtId="4" fontId="12" fillId="0" borderId="10" xfId="49" applyNumberFormat="1" applyFont="1" applyFill="1" applyBorder="1" applyAlignment="1" applyProtection="1">
      <alignment horizontal="center" vertical="center" wrapText="1"/>
    </xf>
    <xf numFmtId="10" fontId="12" fillId="0" borderId="10" xfId="49" applyNumberFormat="1" applyFont="1" applyFill="1" applyBorder="1" applyAlignment="1" applyProtection="1">
      <alignment horizontal="center" vertical="center" wrapText="1"/>
    </xf>
    <xf numFmtId="4" fontId="12" fillId="0" borderId="10" xfId="49" applyNumberFormat="1" applyFont="1" applyFill="1" applyBorder="1" applyAlignment="1" applyProtection="1">
      <alignment horizontal="center" vertical="center" wrapText="1"/>
      <protection locked="0"/>
    </xf>
    <xf numFmtId="10" fontId="12" fillId="19" borderId="10" xfId="49" applyNumberFormat="1" applyFont="1" applyFill="1" applyBorder="1" applyAlignment="1" applyProtection="1">
      <alignment horizontal="center" vertical="center" wrapText="1"/>
    </xf>
    <xf numFmtId="4" fontId="12" fillId="19" borderId="10" xfId="49" applyNumberFormat="1" applyFont="1" applyFill="1" applyBorder="1" applyAlignment="1" applyProtection="1">
      <alignment horizontal="center" vertical="center" wrapText="1"/>
    </xf>
    <xf numFmtId="0" fontId="11" fillId="0" borderId="10" xfId="49" applyFont="1" applyFill="1" applyBorder="1" applyAlignment="1" applyProtection="1">
      <alignment horizontal="center" vertical="center" wrapText="1"/>
    </xf>
    <xf numFmtId="0" fontId="11" fillId="0" borderId="10" xfId="44" applyFont="1" applyBorder="1" applyAlignment="1" applyProtection="1">
      <alignment horizontal="center" vertical="center" wrapText="1"/>
    </xf>
    <xf numFmtId="0" fontId="11" fillId="21" borderId="10" xfId="44" applyFont="1" applyFill="1" applyBorder="1" applyAlignment="1" applyProtection="1">
      <alignment horizontal="center" vertical="center" wrapText="1"/>
    </xf>
    <xf numFmtId="0" fontId="11" fillId="21" borderId="16" xfId="44" applyFont="1" applyFill="1" applyBorder="1" applyAlignment="1" applyProtection="1">
      <alignment horizontal="center" vertical="center" wrapText="1"/>
    </xf>
    <xf numFmtId="0" fontId="20" fillId="0" borderId="0" xfId="73" applyFont="1" applyBorder="1" applyAlignment="1" applyProtection="1">
      <alignment horizontal="left"/>
      <protection hidden="1"/>
    </xf>
    <xf numFmtId="0" fontId="18" fillId="0" borderId="0" xfId="51" applyFont="1" applyAlignment="1">
      <alignment horizontal="center" vertical="center" wrapText="1"/>
    </xf>
    <xf numFmtId="0" fontId="18" fillId="0" borderId="0" xfId="73" applyFont="1" applyProtection="1">
      <protection hidden="1"/>
    </xf>
    <xf numFmtId="0" fontId="18" fillId="0" borderId="0" xfId="50" applyFont="1" applyAlignment="1">
      <alignment horizontal="center" vertical="center" wrapText="1"/>
    </xf>
    <xf numFmtId="0" fontId="72" fillId="0" borderId="0" xfId="51" applyFont="1" applyAlignment="1">
      <alignment horizontal="center" vertical="center" wrapText="1"/>
    </xf>
    <xf numFmtId="0" fontId="18" fillId="0" borderId="0" xfId="73" applyFont="1" applyAlignment="1" applyProtection="1">
      <alignment horizontal="left"/>
      <protection hidden="1"/>
    </xf>
    <xf numFmtId="0" fontId="18" fillId="0" borderId="0" xfId="73" applyFont="1" applyAlignment="1" applyProtection="1">
      <alignment horizontal="left" indent="3"/>
      <protection hidden="1"/>
    </xf>
    <xf numFmtId="0" fontId="18" fillId="0" borderId="0" xfId="51" applyNumberFormat="1" applyFont="1" applyAlignment="1" applyProtection="1">
      <alignment horizontal="center" vertical="center"/>
    </xf>
    <xf numFmtId="0" fontId="72" fillId="0" borderId="0" xfId="51" applyNumberFormat="1" applyFont="1" applyAlignment="1" applyProtection="1">
      <alignment horizontal="center" vertical="center"/>
    </xf>
    <xf numFmtId="0" fontId="9" fillId="0" borderId="0" xfId="35" applyFont="1" applyFill="1"/>
    <xf numFmtId="0" fontId="0" fillId="0" borderId="0" xfId="35" applyFont="1" applyFill="1"/>
    <xf numFmtId="3" fontId="9" fillId="0" borderId="0" xfId="35" applyNumberFormat="1" applyFont="1" applyFill="1"/>
    <xf numFmtId="3" fontId="4" fillId="0" borderId="0" xfId="35" applyNumberFormat="1" applyFont="1" applyFill="1"/>
    <xf numFmtId="3" fontId="20" fillId="0" borderId="0" xfId="35" applyNumberFormat="1" applyFont="1" applyFill="1" applyBorder="1" applyAlignment="1">
      <alignment horizontal="left" vertical="center"/>
    </xf>
    <xf numFmtId="3" fontId="9" fillId="0" borderId="0" xfId="35" applyNumberFormat="1" applyFont="1" applyFill="1" applyAlignment="1">
      <alignment horizontal="center" vertical="center" wrapText="1"/>
    </xf>
    <xf numFmtId="3" fontId="21" fillId="0" borderId="0" xfId="35" applyNumberFormat="1" applyFont="1" applyFill="1" applyAlignment="1">
      <alignment horizontal="left" vertical="center"/>
    </xf>
    <xf numFmtId="3" fontId="19" fillId="0" borderId="0" xfId="35" applyNumberFormat="1" applyFont="1" applyFill="1" applyAlignment="1">
      <alignment horizontal="center" vertical="center" wrapText="1"/>
    </xf>
    <xf numFmtId="3" fontId="21" fillId="0" borderId="0" xfId="35" applyNumberFormat="1" applyFont="1" applyFill="1" applyBorder="1" applyAlignment="1">
      <alignment horizontal="right" vertical="center"/>
    </xf>
    <xf numFmtId="3" fontId="19" fillId="0" borderId="0" xfId="35" applyNumberFormat="1" applyFont="1" applyFill="1" applyBorder="1" applyAlignment="1">
      <alignment horizontal="center" vertical="center" wrapText="1"/>
    </xf>
    <xf numFmtId="3" fontId="19" fillId="0" borderId="0" xfId="35" applyNumberFormat="1" applyFont="1" applyFill="1" applyAlignment="1">
      <alignment vertical="center" wrapText="1"/>
    </xf>
    <xf numFmtId="3" fontId="19" fillId="0" borderId="0" xfId="35" applyNumberFormat="1" applyFont="1" applyFill="1"/>
    <xf numFmtId="3" fontId="21" fillId="0" borderId="0" xfId="35" applyNumberFormat="1" applyFont="1" applyFill="1" applyBorder="1" applyAlignment="1">
      <alignment horizontal="center" vertical="center" wrapText="1"/>
    </xf>
    <xf numFmtId="3" fontId="24" fillId="0" borderId="24" xfId="35" applyNumberFormat="1" applyFont="1" applyFill="1" applyBorder="1" applyAlignment="1">
      <alignment horizontal="center" vertical="center" wrapText="1"/>
    </xf>
    <xf numFmtId="3" fontId="24" fillId="0" borderId="25" xfId="35" applyNumberFormat="1" applyFont="1" applyFill="1" applyBorder="1"/>
    <xf numFmtId="0" fontId="21" fillId="0" borderId="0" xfId="35" applyFont="1" applyFill="1" applyBorder="1" applyAlignment="1">
      <alignment horizontal="center" vertical="center" wrapText="1"/>
    </xf>
    <xf numFmtId="3" fontId="23" fillId="0" borderId="26" xfId="35" applyNumberFormat="1" applyFont="1" applyFill="1" applyBorder="1" applyAlignment="1">
      <alignment horizontal="center" vertical="center" wrapText="1"/>
    </xf>
    <xf numFmtId="3" fontId="23" fillId="0" borderId="0" xfId="35" applyNumberFormat="1" applyFont="1" applyFill="1" applyBorder="1" applyAlignment="1">
      <alignment horizontal="center" vertical="center" wrapText="1"/>
    </xf>
    <xf numFmtId="3" fontId="23" fillId="0" borderId="25" xfId="35" applyNumberFormat="1" applyFont="1" applyFill="1" applyBorder="1" applyAlignment="1">
      <alignment horizontal="center" vertical="center" wrapText="1"/>
    </xf>
    <xf numFmtId="3" fontId="19" fillId="0" borderId="0" xfId="35" applyNumberFormat="1" applyFont="1" applyFill="1" applyBorder="1"/>
    <xf numFmtId="3" fontId="19" fillId="0" borderId="0" xfId="35" applyNumberFormat="1" applyFont="1" applyFill="1" applyBorder="1" applyAlignment="1">
      <alignment horizontal="center" vertical="center"/>
    </xf>
    <xf numFmtId="0" fontId="19" fillId="0" borderId="0" xfId="35" quotePrefix="1" applyFont="1" applyFill="1" applyBorder="1" applyAlignment="1">
      <alignment horizontal="center" vertical="center"/>
    </xf>
    <xf numFmtId="0" fontId="19" fillId="0" borderId="0" xfId="35" applyFont="1" applyFill="1" applyBorder="1" applyAlignment="1">
      <alignment horizontal="center" vertical="center"/>
    </xf>
    <xf numFmtId="164" fontId="19" fillId="0" borderId="0" xfId="35" applyNumberFormat="1" applyFont="1" applyFill="1" applyAlignment="1">
      <alignment horizontal="center"/>
    </xf>
    <xf numFmtId="3" fontId="19" fillId="0" borderId="0" xfId="35" applyNumberFormat="1" applyFont="1" applyFill="1" applyAlignment="1">
      <alignment horizontal="center"/>
    </xf>
    <xf numFmtId="3" fontId="21" fillId="0" borderId="0" xfId="35" applyNumberFormat="1" applyFont="1" applyFill="1" applyBorder="1" applyAlignment="1">
      <alignment horizontal="center" vertical="center"/>
    </xf>
    <xf numFmtId="3" fontId="21" fillId="0" borderId="0" xfId="35" applyNumberFormat="1" applyFont="1" applyFill="1" applyBorder="1"/>
    <xf numFmtId="3" fontId="7" fillId="0" borderId="0" xfId="35" applyNumberFormat="1" applyFont="1" applyFill="1" applyBorder="1"/>
    <xf numFmtId="3" fontId="5" fillId="0" borderId="0" xfId="35" applyNumberFormat="1" applyFont="1" applyFill="1" applyBorder="1"/>
    <xf numFmtId="0" fontId="23" fillId="0" borderId="24" xfId="35" applyFont="1" applyFill="1" applyBorder="1" applyAlignment="1">
      <alignment horizontal="center" vertical="center" wrapText="1"/>
    </xf>
    <xf numFmtId="0" fontId="23" fillId="0" borderId="26" xfId="35" applyFont="1" applyFill="1" applyBorder="1" applyAlignment="1">
      <alignment horizontal="center" vertical="center" wrapText="1"/>
    </xf>
    <xf numFmtId="3" fontId="19" fillId="0" borderId="0" xfId="35" applyNumberFormat="1" applyFont="1" applyFill="1" applyBorder="1" applyAlignment="1">
      <alignment horizontal="left" vertical="center"/>
    </xf>
    <xf numFmtId="3" fontId="9" fillId="0" borderId="0" xfId="35" applyNumberFormat="1" applyFont="1" applyFill="1" applyBorder="1"/>
    <xf numFmtId="3" fontId="4" fillId="0" borderId="0" xfId="35" applyNumberFormat="1" applyFont="1" applyFill="1" applyBorder="1"/>
    <xf numFmtId="0" fontId="23" fillId="0" borderId="31" xfId="35" applyFont="1" applyFill="1" applyBorder="1" applyAlignment="1">
      <alignment horizontal="center" vertical="center" wrapText="1"/>
    </xf>
    <xf numFmtId="0" fontId="23" fillId="0" borderId="21" xfId="35" applyFont="1" applyFill="1" applyBorder="1" applyAlignment="1">
      <alignment horizontal="center" vertical="center" wrapText="1"/>
    </xf>
    <xf numFmtId="3" fontId="23" fillId="0" borderId="28" xfId="35" applyNumberFormat="1" applyFont="1" applyFill="1" applyBorder="1" applyAlignment="1">
      <alignment horizontal="center" vertical="center" wrapText="1"/>
    </xf>
    <xf numFmtId="0" fontId="23" fillId="0" borderId="22" xfId="35" applyFont="1" applyFill="1" applyBorder="1" applyAlignment="1">
      <alignment horizontal="center" vertical="center" wrapText="1"/>
    </xf>
    <xf numFmtId="3" fontId="23" fillId="0" borderId="22" xfId="35" applyNumberFormat="1" applyFont="1" applyFill="1" applyBorder="1" applyAlignment="1">
      <alignment horizontal="center" vertical="center" wrapText="1"/>
    </xf>
    <xf numFmtId="3" fontId="4" fillId="0" borderId="0" xfId="35" applyNumberFormat="1" applyFont="1" applyFill="1" applyAlignment="1">
      <alignment horizontal="center"/>
    </xf>
    <xf numFmtId="164" fontId="4" fillId="0" borderId="0" xfId="35" applyNumberFormat="1" applyFont="1" applyFill="1"/>
    <xf numFmtId="4" fontId="4" fillId="0" borderId="0" xfId="35" applyNumberFormat="1" applyFont="1" applyFill="1"/>
    <xf numFmtId="1" fontId="10" fillId="18" borderId="10" xfId="68" applyNumberFormat="1" applyFill="1" applyBorder="1" applyAlignment="1" applyProtection="1">
      <alignment horizontal="center" vertical="center" wrapText="1"/>
      <protection locked="0"/>
    </xf>
    <xf numFmtId="0" fontId="28" fillId="18" borderId="10" xfId="68" applyFont="1" applyFill="1" applyBorder="1" applyAlignment="1" applyProtection="1">
      <alignment horizontal="center" vertical="center" wrapText="1"/>
      <protection locked="0"/>
    </xf>
    <xf numFmtId="0" fontId="10" fillId="18" borderId="10" xfId="68" applyFill="1" applyBorder="1" applyAlignment="1" applyProtection="1">
      <alignment horizontal="center" vertical="center" wrapText="1"/>
      <protection locked="0"/>
    </xf>
    <xf numFmtId="0" fontId="2" fillId="18" borderId="10" xfId="68" applyFont="1" applyFill="1" applyBorder="1" applyAlignment="1" applyProtection="1">
      <alignment horizontal="center" vertical="center" wrapText="1"/>
      <protection locked="0"/>
    </xf>
    <xf numFmtId="0" fontId="0" fillId="18" borderId="10" xfId="68" applyFont="1" applyFill="1" applyBorder="1" applyAlignment="1" applyProtection="1">
      <alignment horizontal="center" vertical="center" wrapText="1"/>
      <protection locked="0"/>
    </xf>
    <xf numFmtId="0" fontId="2" fillId="18" borderId="10" xfId="65" applyFont="1" applyFill="1" applyBorder="1" applyAlignment="1" applyProtection="1">
      <alignment horizontal="center" vertical="center" wrapText="1"/>
      <protection locked="0"/>
    </xf>
    <xf numFmtId="0" fontId="77" fillId="18" borderId="10" xfId="68" applyFont="1" applyFill="1" applyBorder="1" applyAlignment="1" applyProtection="1">
      <alignment horizontal="center" vertical="center" wrapText="1"/>
      <protection locked="0"/>
    </xf>
    <xf numFmtId="0" fontId="2" fillId="18" borderId="10" xfId="35" applyFont="1" applyFill="1" applyBorder="1" applyAlignment="1">
      <alignment horizontal="center" vertical="center"/>
    </xf>
    <xf numFmtId="0" fontId="78" fillId="18" borderId="10" xfId="35" applyFont="1" applyFill="1" applyBorder="1" applyAlignment="1">
      <alignment horizontal="center" vertical="center"/>
    </xf>
    <xf numFmtId="0" fontId="79" fillId="18" borderId="10" xfId="68" applyFont="1" applyFill="1" applyBorder="1" applyAlignment="1" applyProtection="1">
      <alignment horizontal="center" vertical="center" wrapText="1"/>
      <protection locked="0"/>
    </xf>
    <xf numFmtId="49" fontId="2" fillId="18" borderId="10" xfId="68" applyNumberFormat="1" applyFont="1" applyFill="1" applyBorder="1" applyAlignment="1" applyProtection="1">
      <alignment horizontal="center" vertical="center" wrapText="1"/>
      <protection locked="0"/>
    </xf>
    <xf numFmtId="0" fontId="10" fillId="0" borderId="10" xfId="68" applyBorder="1" applyAlignment="1" applyProtection="1">
      <alignment horizontal="center" vertical="center" wrapText="1"/>
      <protection locked="0"/>
    </xf>
    <xf numFmtId="0" fontId="2" fillId="0" borderId="10" xfId="68" applyFont="1" applyFill="1" applyBorder="1" applyAlignment="1" applyProtection="1">
      <alignment horizontal="center" vertical="center" wrapText="1"/>
      <protection locked="0"/>
    </xf>
    <xf numFmtId="0" fontId="2" fillId="0" borderId="10" xfId="68" applyFont="1" applyBorder="1" applyAlignment="1" applyProtection="1">
      <alignment horizontal="center" vertical="center" wrapText="1"/>
      <protection locked="0"/>
    </xf>
    <xf numFmtId="0" fontId="2" fillId="0" borderId="10" xfId="65" applyFont="1" applyBorder="1" applyAlignment="1" applyProtection="1">
      <alignment horizontal="center" vertical="center" wrapText="1"/>
      <protection locked="0"/>
    </xf>
    <xf numFmtId="0" fontId="2" fillId="18" borderId="10" xfId="35" applyFont="1" applyFill="1" applyBorder="1" applyAlignment="1">
      <alignment horizontal="center" vertical="center" wrapText="1"/>
    </xf>
    <xf numFmtId="0" fontId="0" fillId="18" borderId="10" xfId="35" applyFont="1" applyFill="1" applyBorder="1" applyAlignment="1">
      <alignment horizontal="center" vertical="center" wrapText="1"/>
    </xf>
    <xf numFmtId="0" fontId="2" fillId="0" borderId="10" xfId="65" applyFont="1" applyFill="1" applyBorder="1" applyAlignment="1" applyProtection="1">
      <alignment horizontal="center" vertical="center" wrapText="1"/>
      <protection locked="0"/>
    </xf>
    <xf numFmtId="0" fontId="0" fillId="0" borderId="10" xfId="65" applyFont="1" applyFill="1" applyBorder="1" applyAlignment="1" applyProtection="1">
      <alignment horizontal="center" vertical="center" wrapText="1"/>
      <protection locked="0"/>
    </xf>
    <xf numFmtId="0" fontId="4" fillId="18" borderId="23" xfId="0" applyFont="1" applyFill="1" applyBorder="1" applyAlignment="1">
      <alignment horizontal="center" vertical="center" wrapText="1"/>
    </xf>
    <xf numFmtId="0" fontId="4" fillId="18" borderId="23" xfId="0" applyFont="1" applyFill="1" applyBorder="1" applyAlignment="1">
      <alignment horizontal="center" vertical="center"/>
    </xf>
    <xf numFmtId="0" fontId="4" fillId="18" borderId="10" xfId="0" applyFont="1" applyFill="1" applyBorder="1" applyAlignment="1">
      <alignment horizontal="center" vertical="center" wrapText="1"/>
    </xf>
    <xf numFmtId="0" fontId="4" fillId="18" borderId="11" xfId="0" applyFont="1" applyFill="1" applyBorder="1" applyAlignment="1">
      <alignment horizontal="center" vertical="center" wrapText="1"/>
    </xf>
    <xf numFmtId="0" fontId="4" fillId="0" borderId="0" xfId="35" applyFont="1" applyAlignment="1">
      <alignment vertical="center" wrapText="1"/>
    </xf>
    <xf numFmtId="0" fontId="4" fillId="0" borderId="0" xfId="35" applyFont="1" applyAlignment="1">
      <alignment horizontal="center" vertical="center" wrapText="1"/>
    </xf>
    <xf numFmtId="2" fontId="19" fillId="0" borderId="10" xfId="35" applyNumberFormat="1" applyFont="1" applyFill="1" applyBorder="1" applyAlignment="1">
      <alignment horizontal="center" vertical="center" wrapText="1"/>
    </xf>
    <xf numFmtId="2" fontId="19" fillId="0" borderId="10" xfId="35" applyNumberFormat="1" applyFont="1" applyBorder="1" applyAlignment="1">
      <alignment horizontal="center" vertical="center" wrapText="1"/>
    </xf>
    <xf numFmtId="49" fontId="19" fillId="18" borderId="10" xfId="35" applyNumberFormat="1" applyFont="1" applyFill="1" applyBorder="1" applyAlignment="1">
      <alignment horizontal="center" vertical="center" wrapText="1"/>
    </xf>
    <xf numFmtId="0" fontId="19" fillId="18" borderId="10" xfId="35" applyFont="1" applyFill="1" applyBorder="1" applyAlignment="1">
      <alignment horizontal="center" vertical="center" wrapText="1"/>
    </xf>
    <xf numFmtId="0" fontId="19" fillId="18" borderId="10" xfId="35" applyFont="1" applyFill="1" applyBorder="1" applyAlignment="1">
      <alignment horizontal="center" vertical="center"/>
    </xf>
    <xf numFmtId="0" fontId="9" fillId="0" borderId="10" xfId="35" applyFont="1" applyBorder="1" applyAlignment="1">
      <alignment vertical="center" wrapText="1"/>
    </xf>
    <xf numFmtId="49" fontId="9" fillId="0" borderId="10" xfId="0" applyNumberFormat="1" applyFont="1" applyBorder="1" applyAlignment="1">
      <alignment horizontal="center"/>
    </xf>
    <xf numFmtId="0" fontId="2" fillId="0" borderId="0" xfId="35" applyFont="1"/>
    <xf numFmtId="1" fontId="19" fillId="0" borderId="10" xfId="35" applyNumberFormat="1" applyFont="1" applyFill="1" applyBorder="1" applyAlignment="1" applyProtection="1">
      <alignment horizontal="center" vertical="center" wrapText="1"/>
      <protection locked="0"/>
    </xf>
    <xf numFmtId="0" fontId="19" fillId="0" borderId="10" xfId="35" applyFont="1" applyFill="1" applyBorder="1" applyAlignment="1">
      <alignment horizontal="center" vertical="top" wrapText="1"/>
    </xf>
    <xf numFmtId="0" fontId="2" fillId="0" borderId="0" xfId="35" applyFont="1" applyFill="1"/>
    <xf numFmtId="1" fontId="19" fillId="0" borderId="12" xfId="34" applyNumberFormat="1" applyFont="1" applyFill="1" applyBorder="1" applyAlignment="1" applyProtection="1">
      <alignment horizontal="center" vertical="center" wrapText="1"/>
      <protection locked="0"/>
    </xf>
    <xf numFmtId="2" fontId="59" fillId="0" borderId="23" xfId="47" applyNumberFormat="1" applyFont="1" applyFill="1" applyBorder="1" applyAlignment="1">
      <alignment horizontal="center" vertical="center"/>
    </xf>
    <xf numFmtId="1" fontId="58" fillId="0" borderId="23" xfId="47" applyNumberFormat="1" applyFont="1" applyFill="1" applyBorder="1" applyAlignment="1">
      <alignment horizontal="center" vertical="center"/>
    </xf>
    <xf numFmtId="4" fontId="59" fillId="0" borderId="23" xfId="81" applyNumberFormat="1" applyFont="1" applyFill="1" applyBorder="1" applyAlignment="1">
      <alignment horizontal="center" vertical="center" wrapText="1"/>
    </xf>
    <xf numFmtId="0" fontId="19" fillId="21" borderId="10" xfId="35" applyFont="1" applyFill="1" applyBorder="1" applyAlignment="1">
      <alignment horizontal="center" vertical="center" wrapText="1"/>
    </xf>
    <xf numFmtId="49" fontId="19" fillId="21" borderId="10" xfId="35" applyNumberFormat="1" applyFont="1" applyFill="1" applyBorder="1" applyAlignment="1">
      <alignment horizontal="center" vertical="center" wrapText="1"/>
    </xf>
    <xf numFmtId="1" fontId="19" fillId="21" borderId="10" xfId="35" applyNumberFormat="1" applyFont="1" applyFill="1" applyBorder="1" applyAlignment="1" applyProtection="1">
      <alignment horizontal="center" vertical="center" wrapText="1"/>
      <protection locked="0"/>
    </xf>
    <xf numFmtId="0" fontId="19" fillId="21" borderId="10" xfId="35" applyFont="1" applyFill="1" applyBorder="1" applyAlignment="1">
      <alignment horizontal="center" vertical="top" wrapText="1"/>
    </xf>
    <xf numFmtId="0" fontId="0" fillId="21" borderId="0" xfId="34" applyFont="1" applyFill="1" applyProtection="1"/>
    <xf numFmtId="1" fontId="19" fillId="21" borderId="10" xfId="34" applyNumberFormat="1" applyFont="1" applyFill="1" applyBorder="1" applyAlignment="1" applyProtection="1">
      <alignment horizontal="center" vertical="center" wrapText="1"/>
    </xf>
    <xf numFmtId="0" fontId="11" fillId="21" borderId="10" xfId="34" applyFont="1" applyFill="1" applyBorder="1" applyAlignment="1" applyProtection="1">
      <alignment horizontal="center" vertical="center"/>
    </xf>
    <xf numFmtId="0" fontId="19" fillId="21" borderId="10" xfId="34" applyFont="1" applyFill="1" applyBorder="1" applyAlignment="1" applyProtection="1">
      <alignment horizontal="center" vertical="center" wrapText="1"/>
      <protection locked="0"/>
    </xf>
    <xf numFmtId="49" fontId="19" fillId="21" borderId="10" xfId="35" applyNumberFormat="1" applyFont="1" applyFill="1" applyBorder="1" applyAlignment="1">
      <alignment vertical="center" wrapText="1"/>
    </xf>
    <xf numFmtId="0" fontId="19" fillId="21" borderId="10" xfId="35" applyFont="1" applyFill="1" applyBorder="1" applyAlignment="1">
      <alignment horizontal="center"/>
    </xf>
    <xf numFmtId="0" fontId="19" fillId="21" borderId="10" xfId="35" applyFont="1" applyFill="1" applyBorder="1" applyAlignment="1">
      <alignment vertical="center" wrapText="1"/>
    </xf>
    <xf numFmtId="49" fontId="19" fillId="21" borderId="10" xfId="35" applyNumberFormat="1" applyFont="1" applyFill="1" applyBorder="1" applyAlignment="1">
      <alignment horizontal="left" vertical="center" wrapText="1"/>
    </xf>
    <xf numFmtId="49" fontId="9" fillId="21" borderId="10" xfId="35" applyNumberFormat="1" applyFont="1" applyFill="1" applyBorder="1" applyAlignment="1">
      <alignment vertical="center" wrapText="1"/>
    </xf>
    <xf numFmtId="0" fontId="19" fillId="24" borderId="10" xfId="35" applyFont="1" applyFill="1" applyBorder="1" applyAlignment="1">
      <alignment horizontal="center"/>
    </xf>
    <xf numFmtId="0" fontId="19" fillId="21" borderId="10" xfId="67" applyFont="1" applyFill="1" applyBorder="1" applyAlignment="1">
      <alignment horizontal="center"/>
    </xf>
    <xf numFmtId="3" fontId="19" fillId="24" borderId="10" xfId="67" applyNumberFormat="1" applyFont="1" applyFill="1" applyBorder="1" applyAlignment="1">
      <alignment horizontal="center" wrapText="1"/>
    </xf>
    <xf numFmtId="3" fontId="19" fillId="21" borderId="10" xfId="67" applyNumberFormat="1" applyFont="1" applyFill="1" applyBorder="1" applyAlignment="1">
      <alignment horizontal="center" wrapText="1"/>
    </xf>
    <xf numFmtId="0" fontId="19" fillId="24" borderId="10" xfId="67" applyFont="1" applyFill="1" applyBorder="1" applyAlignment="1">
      <alignment horizontal="center"/>
    </xf>
    <xf numFmtId="0" fontId="19" fillId="21" borderId="12" xfId="35" applyFont="1" applyFill="1" applyBorder="1" applyAlignment="1">
      <alignment horizontal="center" vertical="center" wrapText="1"/>
    </xf>
    <xf numFmtId="2" fontId="19" fillId="0" borderId="10" xfId="45" applyNumberFormat="1" applyFont="1" applyBorder="1" applyAlignment="1">
      <alignment horizontal="center" vertical="center" wrapText="1"/>
    </xf>
    <xf numFmtId="0" fontId="0" fillId="0" borderId="0" xfId="35" applyFont="1" applyProtection="1"/>
    <xf numFmtId="3" fontId="67" fillId="0" borderId="10" xfId="35" applyNumberFormat="1" applyFont="1" applyFill="1" applyBorder="1" applyAlignment="1" applyProtection="1">
      <alignment horizontal="center" vertical="center"/>
      <protection locked="0"/>
    </xf>
    <xf numFmtId="0" fontId="19" fillId="0" borderId="10" xfId="35" applyFont="1" applyFill="1" applyBorder="1" applyAlignment="1" applyProtection="1">
      <alignment wrapText="1"/>
    </xf>
    <xf numFmtId="3" fontId="57" fillId="19" borderId="10" xfId="35" applyNumberFormat="1" applyFont="1" applyFill="1" applyBorder="1" applyAlignment="1" applyProtection="1">
      <alignment horizontal="center" vertical="center"/>
    </xf>
    <xf numFmtId="0" fontId="21" fillId="19" borderId="10" xfId="35" applyFont="1" applyFill="1" applyBorder="1" applyAlignment="1" applyProtection="1">
      <alignment horizontal="left" vertical="center" wrapText="1"/>
    </xf>
    <xf numFmtId="4" fontId="57" fillId="19" borderId="10" xfId="35" applyNumberFormat="1" applyFont="1" applyFill="1" applyBorder="1" applyAlignment="1" applyProtection="1">
      <alignment horizontal="center" vertical="center"/>
    </xf>
    <xf numFmtId="4" fontId="67" fillId="0" borderId="10" xfId="35" applyNumberFormat="1" applyFont="1" applyFill="1" applyBorder="1" applyAlignment="1" applyProtection="1">
      <alignment horizontal="center" vertical="center"/>
      <protection locked="0"/>
    </xf>
    <xf numFmtId="0" fontId="19" fillId="0" borderId="10" xfId="35" applyFont="1" applyFill="1" applyBorder="1" applyProtection="1"/>
    <xf numFmtId="0" fontId="21" fillId="19" borderId="10" xfId="35" applyFont="1" applyFill="1" applyBorder="1" applyAlignment="1" applyProtection="1">
      <alignment wrapText="1"/>
    </xf>
    <xf numFmtId="0" fontId="0" fillId="0" borderId="0" xfId="35" applyFont="1" applyFill="1" applyProtection="1"/>
    <xf numFmtId="4" fontId="19" fillId="0" borderId="10" xfId="35" applyNumberFormat="1" applyFont="1" applyFill="1" applyBorder="1" applyAlignment="1" applyProtection="1">
      <alignment horizontal="center" vertical="center"/>
      <protection locked="0"/>
    </xf>
    <xf numFmtId="4" fontId="21" fillId="19" borderId="10" xfId="35" applyNumberFormat="1" applyFont="1" applyFill="1" applyBorder="1" applyAlignment="1" applyProtection="1">
      <alignment horizontal="center" vertical="center"/>
    </xf>
    <xf numFmtId="0" fontId="19" fillId="21" borderId="10" xfId="35" applyFont="1" applyFill="1" applyBorder="1" applyAlignment="1" applyProtection="1">
      <alignment horizontal="center" vertical="center" wrapText="1"/>
    </xf>
    <xf numFmtId="0" fontId="19" fillId="0" borderId="10" xfId="35" applyFont="1" applyFill="1" applyBorder="1" applyAlignment="1" applyProtection="1">
      <alignment horizontal="center" vertical="center" wrapText="1"/>
    </xf>
    <xf numFmtId="0" fontId="0" fillId="0" borderId="0" xfId="35" applyFont="1" applyAlignment="1" applyProtection="1">
      <alignment horizontal="center"/>
    </xf>
    <xf numFmtId="3" fontId="19" fillId="0" borderId="10" xfId="35" applyNumberFormat="1" applyFont="1" applyFill="1" applyBorder="1" applyAlignment="1" applyProtection="1">
      <alignment horizontal="center" vertical="center"/>
      <protection locked="0"/>
    </xf>
    <xf numFmtId="0" fontId="2" fillId="0" borderId="0" xfId="35" applyFont="1" applyProtection="1"/>
    <xf numFmtId="0" fontId="9" fillId="0" borderId="0" xfId="35" applyFont="1" applyProtection="1"/>
    <xf numFmtId="0" fontId="19" fillId="0" borderId="10" xfId="35" applyFont="1" applyFill="1" applyBorder="1" applyAlignment="1" applyProtection="1">
      <alignment horizontal="center" vertical="center"/>
    </xf>
    <xf numFmtId="0" fontId="19" fillId="0" borderId="10" xfId="35" applyFont="1" applyFill="1" applyBorder="1" applyAlignment="1" applyProtection="1">
      <alignment horizontal="left" vertical="top" wrapText="1"/>
    </xf>
    <xf numFmtId="0" fontId="21" fillId="0" borderId="10" xfId="35" applyFont="1" applyFill="1" applyBorder="1" applyAlignment="1" applyProtection="1">
      <alignment horizontal="left" vertical="top" wrapText="1"/>
    </xf>
    <xf numFmtId="1" fontId="67" fillId="0" borderId="10" xfId="35" applyNumberFormat="1" applyFont="1" applyFill="1" applyBorder="1" applyAlignment="1" applyProtection="1">
      <alignment horizontal="center" vertical="center"/>
      <protection locked="0"/>
    </xf>
    <xf numFmtId="0" fontId="19" fillId="0" borderId="11" xfId="35" applyFont="1" applyFill="1" applyBorder="1" applyAlignment="1" applyProtection="1">
      <alignment horizontal="center" vertical="center"/>
    </xf>
    <xf numFmtId="4" fontId="67" fillId="0" borderId="13" xfId="35" applyNumberFormat="1" applyFont="1" applyFill="1" applyBorder="1" applyAlignment="1" applyProtection="1">
      <alignment horizontal="center" vertical="center"/>
    </xf>
    <xf numFmtId="0" fontId="19" fillId="21" borderId="11" xfId="35" applyFont="1" applyFill="1" applyBorder="1" applyAlignment="1" applyProtection="1">
      <alignment horizontal="center" vertical="center" wrapText="1"/>
    </xf>
    <xf numFmtId="3" fontId="67" fillId="0" borderId="10" xfId="78" applyNumberFormat="1" applyFont="1" applyFill="1" applyBorder="1" applyAlignment="1" applyProtection="1">
      <alignment horizontal="center" vertical="center"/>
      <protection locked="0"/>
    </xf>
    <xf numFmtId="0" fontId="0" fillId="0" borderId="0" xfId="0" applyAlignment="1">
      <alignment horizontal="left"/>
    </xf>
    <xf numFmtId="49" fontId="21" fillId="0" borderId="10" xfId="35" applyNumberFormat="1" applyFont="1" applyFill="1" applyBorder="1" applyAlignment="1" applyProtection="1">
      <alignment horizontal="center" vertical="center" wrapText="1"/>
    </xf>
    <xf numFmtId="0" fontId="21" fillId="0" borderId="10" xfId="35" applyFont="1" applyFill="1" applyBorder="1" applyAlignment="1" applyProtection="1">
      <alignment horizontal="center" vertical="center" wrapText="1"/>
    </xf>
    <xf numFmtId="4" fontId="23" fillId="0" borderId="10" xfId="35" applyNumberFormat="1" applyFont="1" applyFill="1" applyBorder="1" applyAlignment="1" applyProtection="1">
      <alignment horizontal="center" vertical="center" wrapText="1"/>
    </xf>
    <xf numFmtId="10" fontId="23" fillId="0" borderId="10" xfId="35" applyNumberFormat="1" applyFont="1" applyFill="1" applyBorder="1" applyAlignment="1" applyProtection="1">
      <alignment horizontal="center" vertical="center" wrapText="1"/>
    </xf>
    <xf numFmtId="49" fontId="23" fillId="0" borderId="10" xfId="35" applyNumberFormat="1" applyFont="1" applyFill="1" applyBorder="1" applyAlignment="1" applyProtection="1">
      <alignment horizontal="center" vertical="center" wrapText="1"/>
    </xf>
    <xf numFmtId="0" fontId="23" fillId="0" borderId="10" xfId="35" applyFont="1" applyFill="1" applyBorder="1" applyAlignment="1" applyProtection="1">
      <alignment horizontal="center" vertical="center" wrapText="1"/>
    </xf>
    <xf numFmtId="49" fontId="19" fillId="0" borderId="10" xfId="38" applyNumberFormat="1" applyFont="1" applyFill="1" applyBorder="1" applyAlignment="1" applyProtection="1">
      <alignment horizontal="center" vertical="center" wrapText="1"/>
    </xf>
    <xf numFmtId="4" fontId="19" fillId="0" borderId="12" xfId="38" applyNumberFormat="1" applyFont="1" applyFill="1" applyBorder="1" applyAlignment="1" applyProtection="1">
      <alignment horizontal="center" vertical="center" wrapText="1"/>
    </xf>
    <xf numFmtId="4" fontId="19" fillId="0" borderId="10" xfId="35" applyNumberFormat="1" applyFont="1" applyFill="1" applyBorder="1" applyAlignment="1" applyProtection="1">
      <alignment horizontal="center" vertical="center" wrapText="1"/>
    </xf>
    <xf numFmtId="10" fontId="19" fillId="0" borderId="10" xfId="35" applyNumberFormat="1" applyFont="1" applyFill="1" applyBorder="1" applyAlignment="1" applyProtection="1">
      <alignment horizontal="center" vertical="center" wrapText="1"/>
    </xf>
    <xf numFmtId="4" fontId="19" fillId="0" borderId="10" xfId="35" applyNumberFormat="1" applyFont="1" applyFill="1" applyBorder="1" applyAlignment="1" applyProtection="1">
      <alignment horizontal="center" vertical="center" wrapText="1"/>
      <protection locked="0"/>
    </xf>
    <xf numFmtId="0" fontId="19" fillId="0" borderId="10" xfId="38" applyFont="1" applyFill="1" applyBorder="1" applyAlignment="1">
      <alignment vertical="center" wrapText="1"/>
    </xf>
    <xf numFmtId="10" fontId="19" fillId="0" borderId="10" xfId="38" applyNumberFormat="1" applyFont="1" applyFill="1" applyBorder="1" applyAlignment="1" applyProtection="1">
      <alignment horizontal="center" vertical="center" wrapText="1"/>
    </xf>
    <xf numFmtId="4" fontId="19" fillId="0" borderId="10" xfId="38" applyNumberFormat="1" applyFont="1" applyFill="1" applyBorder="1" applyAlignment="1" applyProtection="1">
      <alignment horizontal="center" vertical="center" wrapText="1"/>
      <protection locked="0"/>
    </xf>
    <xf numFmtId="4" fontId="23" fillId="0" borderId="10" xfId="35" applyNumberFormat="1" applyFont="1" applyFill="1" applyBorder="1" applyAlignment="1" applyProtection="1">
      <alignment horizontal="center" vertical="center" wrapText="1"/>
      <protection locked="0"/>
    </xf>
    <xf numFmtId="4" fontId="19" fillId="0" borderId="10" xfId="38" applyNumberFormat="1" applyFont="1" applyFill="1" applyBorder="1" applyAlignment="1" applyProtection="1">
      <alignment horizontal="center" vertical="center" wrapText="1"/>
    </xf>
    <xf numFmtId="49" fontId="19" fillId="0" borderId="16" xfId="38" applyNumberFormat="1" applyFont="1" applyFill="1" applyBorder="1" applyAlignment="1" applyProtection="1">
      <alignment horizontal="center" vertical="center" wrapText="1"/>
    </xf>
    <xf numFmtId="4" fontId="21" fillId="19" borderId="10" xfId="35" applyNumberFormat="1" applyFont="1" applyFill="1" applyBorder="1" applyAlignment="1" applyProtection="1">
      <alignment horizontal="center" vertical="center" wrapText="1"/>
    </xf>
    <xf numFmtId="10" fontId="21" fillId="19" borderId="10" xfId="35" applyNumberFormat="1" applyFont="1" applyFill="1" applyBorder="1" applyAlignment="1" applyProtection="1">
      <alignment horizontal="center" vertical="center" wrapText="1"/>
    </xf>
    <xf numFmtId="0" fontId="19" fillId="0" borderId="0" xfId="35" applyFont="1" applyFill="1"/>
    <xf numFmtId="0" fontId="9" fillId="0" borderId="10" xfId="35" applyFont="1" applyFill="1" applyBorder="1" applyAlignment="1">
      <alignment horizontal="center" vertical="center" wrapText="1"/>
    </xf>
    <xf numFmtId="49" fontId="19" fillId="21" borderId="10" xfId="35" applyNumberFormat="1" applyFont="1" applyFill="1" applyBorder="1" applyAlignment="1">
      <alignment horizontal="center" vertical="center"/>
    </xf>
    <xf numFmtId="0" fontId="19" fillId="21" borderId="10" xfId="35" applyFont="1" applyFill="1" applyBorder="1" applyAlignment="1">
      <alignment horizontal="center" vertical="center"/>
    </xf>
    <xf numFmtId="0" fontId="11" fillId="0" borderId="10" xfId="38" applyFont="1" applyFill="1" applyBorder="1" applyAlignment="1">
      <alignment vertical="center"/>
    </xf>
    <xf numFmtId="0" fontId="19" fillId="0" borderId="10" xfId="35" applyFont="1" applyFill="1" applyBorder="1" applyAlignment="1">
      <alignment horizontal="center" vertical="center"/>
    </xf>
    <xf numFmtId="0" fontId="12" fillId="19" borderId="10" xfId="35" applyFont="1" applyFill="1" applyBorder="1" applyAlignment="1">
      <alignment vertical="center"/>
    </xf>
    <xf numFmtId="4" fontId="12" fillId="19" borderId="10" xfId="35" applyNumberFormat="1" applyFont="1" applyFill="1" applyBorder="1" applyAlignment="1">
      <alignment horizontal="center" vertical="center"/>
    </xf>
    <xf numFmtId="0" fontId="12" fillId="19" borderId="10" xfId="35" applyFont="1" applyFill="1" applyBorder="1" applyAlignment="1">
      <alignment horizontal="center" vertical="center"/>
    </xf>
    <xf numFmtId="2" fontId="12" fillId="19" borderId="10" xfId="35" applyNumberFormat="1" applyFont="1" applyFill="1" applyBorder="1" applyAlignment="1">
      <alignment horizontal="center" vertical="center"/>
    </xf>
    <xf numFmtId="0" fontId="21" fillId="19" borderId="10" xfId="35" applyFont="1" applyFill="1" applyBorder="1" applyAlignment="1">
      <alignment vertical="center"/>
    </xf>
    <xf numFmtId="0" fontId="16" fillId="0" borderId="0" xfId="35" applyFont="1" applyFill="1"/>
    <xf numFmtId="0" fontId="19" fillId="0" borderId="0" xfId="38" applyFont="1" applyAlignment="1">
      <alignment horizontal="center" vertical="center" wrapText="1"/>
    </xf>
    <xf numFmtId="168" fontId="19" fillId="0" borderId="0" xfId="38" applyNumberFormat="1" applyFont="1" applyAlignment="1">
      <alignment horizontal="center" vertical="center" wrapText="1"/>
    </xf>
    <xf numFmtId="49" fontId="19" fillId="0" borderId="0" xfId="35" applyNumberFormat="1" applyFont="1" applyFill="1"/>
    <xf numFmtId="0" fontId="19" fillId="0" borderId="0" xfId="38" applyNumberFormat="1" applyFont="1" applyBorder="1" applyAlignment="1" applyProtection="1">
      <alignment horizontal="center" vertical="center"/>
    </xf>
    <xf numFmtId="0" fontId="19" fillId="0" borderId="0" xfId="38" applyFont="1" applyBorder="1" applyAlignment="1">
      <alignment horizontal="center" vertical="center" wrapText="1"/>
    </xf>
    <xf numFmtId="0" fontId="21" fillId="0" borderId="10" xfId="35" applyFont="1" applyFill="1" applyBorder="1" applyAlignment="1" applyProtection="1">
      <alignment horizontal="left" vertical="center" wrapText="1"/>
    </xf>
    <xf numFmtId="4" fontId="21" fillId="0" borderId="10" xfId="35" applyNumberFormat="1" applyFont="1" applyFill="1" applyBorder="1" applyAlignment="1" applyProtection="1">
      <alignment horizontal="center" vertical="center" wrapText="1"/>
    </xf>
    <xf numFmtId="10" fontId="21" fillId="0" borderId="10" xfId="35" applyNumberFormat="1" applyFont="1" applyFill="1" applyBorder="1" applyAlignment="1" applyProtection="1">
      <alignment horizontal="center" vertical="center" wrapText="1"/>
    </xf>
    <xf numFmtId="49" fontId="19" fillId="0" borderId="10" xfId="35" applyNumberFormat="1" applyFont="1" applyFill="1" applyBorder="1" applyAlignment="1" applyProtection="1">
      <alignment horizontal="center" vertical="center" wrapText="1"/>
    </xf>
    <xf numFmtId="4" fontId="21" fillId="0" borderId="10" xfId="35" applyNumberFormat="1" applyFont="1" applyFill="1" applyBorder="1" applyAlignment="1" applyProtection="1">
      <alignment horizontal="center" vertical="center" wrapText="1"/>
      <protection locked="0"/>
    </xf>
    <xf numFmtId="0" fontId="19" fillId="0" borderId="0" xfId="35" applyFont="1" applyFill="1" applyBorder="1" applyProtection="1"/>
    <xf numFmtId="0" fontId="19" fillId="0" borderId="0" xfId="35" applyFont="1" applyFill="1" applyBorder="1" applyAlignment="1" applyProtection="1">
      <alignment vertical="top"/>
    </xf>
    <xf numFmtId="1" fontId="21" fillId="0" borderId="10" xfId="35" applyNumberFormat="1" applyFont="1" applyFill="1" applyBorder="1" applyAlignment="1" applyProtection="1">
      <alignment horizontal="center" vertical="center" wrapText="1"/>
      <protection locked="0"/>
    </xf>
    <xf numFmtId="4" fontId="19" fillId="0" borderId="10" xfId="36" applyNumberFormat="1" applyFont="1" applyFill="1" applyBorder="1" applyAlignment="1" applyProtection="1">
      <alignment horizontal="center" vertical="center" wrapText="1"/>
      <protection locked="0"/>
    </xf>
    <xf numFmtId="1" fontId="21" fillId="0" borderId="10" xfId="35" applyNumberFormat="1" applyFont="1" applyFill="1" applyBorder="1" applyAlignment="1" applyProtection="1">
      <alignment horizontal="left" vertical="center" wrapText="1"/>
      <protection locked="0"/>
    </xf>
    <xf numFmtId="49" fontId="19" fillId="0" borderId="10" xfId="36" applyNumberFormat="1" applyFont="1" applyFill="1" applyBorder="1" applyAlignment="1" applyProtection="1">
      <alignment horizontal="center" vertical="center" wrapText="1"/>
    </xf>
    <xf numFmtId="10" fontId="19" fillId="0" borderId="10" xfId="36" applyNumberFormat="1" applyFont="1" applyFill="1" applyBorder="1" applyAlignment="1" applyProtection="1">
      <alignment horizontal="center" vertical="center" wrapText="1"/>
    </xf>
    <xf numFmtId="1" fontId="19" fillId="0" borderId="10" xfId="36" applyNumberFormat="1" applyFont="1" applyFill="1" applyBorder="1" applyAlignment="1" applyProtection="1">
      <alignment horizontal="center" vertical="center" wrapText="1"/>
      <protection locked="0"/>
    </xf>
    <xf numFmtId="4" fontId="12" fillId="19" borderId="10" xfId="35" applyNumberFormat="1" applyFont="1" applyFill="1" applyBorder="1" applyAlignment="1" applyProtection="1">
      <alignment horizontal="center" vertical="center" wrapText="1"/>
    </xf>
    <xf numFmtId="2" fontId="12" fillId="19" borderId="10" xfId="35" applyNumberFormat="1" applyFont="1" applyFill="1" applyBorder="1" applyAlignment="1" applyProtection="1">
      <alignment horizontal="center" vertical="center" wrapText="1"/>
      <protection locked="0"/>
    </xf>
    <xf numFmtId="49" fontId="11" fillId="21" borderId="10" xfId="35" applyNumberFormat="1" applyFont="1" applyFill="1" applyBorder="1" applyAlignment="1">
      <alignment horizontal="center" vertical="center"/>
    </xf>
    <xf numFmtId="0" fontId="11" fillId="21" borderId="10" xfId="35" applyFont="1" applyFill="1" applyBorder="1" applyAlignment="1">
      <alignment horizontal="center" vertical="center" wrapText="1"/>
    </xf>
    <xf numFmtId="0" fontId="11" fillId="21" borderId="10" xfId="35" applyFont="1" applyFill="1" applyBorder="1" applyAlignment="1">
      <alignment horizontal="center" vertical="center"/>
    </xf>
    <xf numFmtId="49" fontId="21" fillId="0" borderId="10" xfId="35" applyNumberFormat="1" applyFont="1" applyFill="1" applyBorder="1" applyAlignment="1">
      <alignment horizontal="center" vertical="center"/>
    </xf>
    <xf numFmtId="0" fontId="21" fillId="0" borderId="10" xfId="35" applyFont="1" applyFill="1" applyBorder="1" applyAlignment="1">
      <alignment horizontal="center" vertical="center" wrapText="1"/>
    </xf>
    <xf numFmtId="2" fontId="21" fillId="0" borderId="10" xfId="35" applyNumberFormat="1" applyFont="1" applyFill="1" applyBorder="1" applyAlignment="1">
      <alignment horizontal="center" vertical="center" wrapText="1"/>
    </xf>
    <xf numFmtId="0" fontId="21" fillId="0" borderId="10" xfId="35" applyFont="1" applyFill="1" applyBorder="1"/>
    <xf numFmtId="165" fontId="19" fillId="0" borderId="10" xfId="35" applyNumberFormat="1" applyFont="1" applyFill="1" applyBorder="1" applyAlignment="1">
      <alignment horizontal="center" vertical="center"/>
    </xf>
    <xf numFmtId="0" fontId="19" fillId="0" borderId="10" xfId="35" applyFont="1" applyFill="1" applyBorder="1"/>
    <xf numFmtId="0" fontId="19" fillId="0" borderId="10" xfId="35" applyFont="1" applyFill="1" applyBorder="1" applyAlignment="1">
      <alignment horizontal="center" wrapText="1"/>
    </xf>
    <xf numFmtId="49" fontId="19" fillId="0" borderId="10" xfId="35" applyNumberFormat="1" applyFont="1" applyFill="1" applyBorder="1" applyAlignment="1">
      <alignment horizontal="center" vertical="center"/>
    </xf>
    <xf numFmtId="0" fontId="21" fillId="0" borderId="10" xfId="35" applyFont="1" applyFill="1" applyBorder="1" applyAlignment="1">
      <alignment horizontal="center" vertical="center"/>
    </xf>
    <xf numFmtId="0" fontId="21" fillId="0" borderId="10" xfId="35" applyFont="1" applyFill="1" applyBorder="1" applyAlignment="1">
      <alignment horizontal="center" wrapText="1"/>
    </xf>
    <xf numFmtId="2" fontId="21" fillId="0" borderId="10" xfId="35" applyNumberFormat="1" applyFont="1" applyFill="1" applyBorder="1" applyAlignment="1">
      <alignment horizontal="center" vertical="center"/>
    </xf>
    <xf numFmtId="0" fontId="19" fillId="0" borderId="10" xfId="35" applyFont="1" applyFill="1" applyBorder="1" applyAlignment="1">
      <alignment horizontal="left" vertical="center"/>
    </xf>
    <xf numFmtId="0" fontId="19" fillId="0" borderId="10" xfId="35" applyFont="1" applyFill="1" applyBorder="1" applyAlignment="1">
      <alignment horizontal="left"/>
    </xf>
    <xf numFmtId="0" fontId="21" fillId="19" borderId="10" xfId="35" applyFont="1" applyFill="1" applyBorder="1"/>
    <xf numFmtId="2" fontId="21" fillId="19" borderId="10" xfId="35" applyNumberFormat="1" applyFont="1" applyFill="1" applyBorder="1" applyAlignment="1">
      <alignment horizontal="center" wrapText="1"/>
    </xf>
    <xf numFmtId="49" fontId="19" fillId="0" borderId="0" xfId="35" applyNumberFormat="1" applyFont="1" applyFill="1" applyAlignment="1">
      <alignment horizontal="right"/>
    </xf>
    <xf numFmtId="0" fontId="19" fillId="0" borderId="19" xfId="35" applyFont="1" applyFill="1" applyBorder="1"/>
    <xf numFmtId="0" fontId="9" fillId="0" borderId="10" xfId="35" applyNumberFormat="1" applyFont="1" applyFill="1" applyBorder="1" applyAlignment="1">
      <alignment horizontal="center" vertical="center"/>
    </xf>
    <xf numFmtId="0" fontId="9" fillId="0" borderId="10" xfId="38" applyFont="1" applyFill="1" applyBorder="1" applyAlignment="1">
      <alignment horizontal="center" vertical="center"/>
    </xf>
    <xf numFmtId="4" fontId="9" fillId="0" borderId="12" xfId="38" applyNumberFormat="1" applyFont="1" applyFill="1" applyBorder="1" applyAlignment="1" applyProtection="1">
      <alignment horizontal="center" vertical="center" wrapText="1"/>
    </xf>
    <xf numFmtId="0" fontId="9" fillId="0" borderId="10" xfId="38" applyFont="1" applyFill="1" applyBorder="1" applyAlignment="1">
      <alignment vertical="center"/>
    </xf>
    <xf numFmtId="2" fontId="50" fillId="0" borderId="10" xfId="0" applyNumberFormat="1" applyFont="1" applyBorder="1" applyAlignment="1">
      <alignment horizontal="center" vertical="center"/>
    </xf>
    <xf numFmtId="0" fontId="9" fillId="0" borderId="10" xfId="35" applyFont="1" applyFill="1" applyBorder="1" applyAlignment="1">
      <alignment horizontal="center" vertical="center"/>
    </xf>
    <xf numFmtId="4" fontId="9" fillId="0" borderId="10" xfId="38" applyNumberFormat="1" applyFont="1" applyFill="1" applyBorder="1" applyAlignment="1" applyProtection="1">
      <alignment horizontal="center" vertical="center" wrapText="1"/>
    </xf>
    <xf numFmtId="0" fontId="9" fillId="21" borderId="11" xfId="50" applyFont="1" applyFill="1" applyBorder="1" applyAlignment="1">
      <alignment horizontal="center" vertical="center" wrapText="1"/>
    </xf>
    <xf numFmtId="0" fontId="9" fillId="19" borderId="12" xfId="50" applyFont="1" applyFill="1" applyBorder="1" applyAlignment="1">
      <alignment horizontal="center" vertical="center" wrapText="1"/>
    </xf>
    <xf numFmtId="0" fontId="21" fillId="0" borderId="17" xfId="50" applyFont="1" applyFill="1" applyBorder="1" applyAlignment="1">
      <alignment horizontal="left"/>
    </xf>
    <xf numFmtId="0" fontId="58" fillId="0" borderId="10" xfId="61" applyFont="1" applyFill="1" applyBorder="1" applyAlignment="1">
      <alignment horizontal="center" vertical="center"/>
    </xf>
    <xf numFmtId="1" fontId="6" fillId="0" borderId="10" xfId="50" applyNumberFormat="1" applyFont="1" applyFill="1" applyBorder="1" applyAlignment="1">
      <alignment horizontal="center" vertical="center"/>
    </xf>
    <xf numFmtId="2" fontId="6" fillId="0" borderId="10" xfId="70" applyNumberFormat="1" applyFont="1" applyFill="1" applyBorder="1" applyAlignment="1" applyProtection="1">
      <alignment horizontal="center" vertical="center" wrapText="1"/>
    </xf>
    <xf numFmtId="2" fontId="6" fillId="0" borderId="10" xfId="48" applyNumberFormat="1" applyFont="1" applyFill="1" applyBorder="1" applyAlignment="1">
      <alignment horizontal="center" vertical="center"/>
    </xf>
    <xf numFmtId="2" fontId="59" fillId="0" borderId="10" xfId="50" applyNumberFormat="1" applyFont="1" applyFill="1" applyBorder="1" applyAlignment="1">
      <alignment horizontal="center" vertical="center"/>
    </xf>
    <xf numFmtId="2" fontId="21" fillId="0" borderId="10" xfId="35" applyNumberFormat="1" applyFont="1" applyFill="1" applyBorder="1" applyAlignment="1" applyProtection="1">
      <alignment horizontal="center" vertical="center" wrapText="1"/>
      <protection locked="0"/>
    </xf>
    <xf numFmtId="4" fontId="21" fillId="0" borderId="10" xfId="36" applyNumberFormat="1" applyFont="1" applyFill="1" applyBorder="1" applyAlignment="1" applyProtection="1">
      <alignment horizontal="center" vertical="center" wrapText="1"/>
    </xf>
    <xf numFmtId="0" fontId="11" fillId="0" borderId="10" xfId="35" applyFont="1" applyFill="1" applyBorder="1" applyAlignment="1" applyProtection="1">
      <alignment wrapText="1"/>
    </xf>
    <xf numFmtId="0" fontId="11" fillId="0" borderId="12" xfId="36" applyFont="1" applyFill="1" applyBorder="1" applyAlignment="1" applyProtection="1">
      <alignment vertical="center" wrapText="1"/>
    </xf>
    <xf numFmtId="0" fontId="11" fillId="0" borderId="10" xfId="77" applyFont="1" applyFill="1" applyBorder="1" applyAlignment="1">
      <alignment horizontal="center" vertical="center" wrapText="1"/>
    </xf>
    <xf numFmtId="168" fontId="11" fillId="0" borderId="0" xfId="50" applyNumberFormat="1" applyFont="1" applyAlignment="1">
      <alignment horizontal="center" vertical="center" wrapText="1"/>
    </xf>
    <xf numFmtId="168" fontId="9" fillId="0" borderId="0" xfId="50" applyNumberFormat="1" applyFont="1" applyAlignment="1">
      <alignment horizontal="center" vertical="center" wrapText="1"/>
    </xf>
    <xf numFmtId="49" fontId="6" fillId="0" borderId="10" xfId="50" applyNumberFormat="1" applyFont="1" applyFill="1" applyBorder="1" applyAlignment="1">
      <alignment horizontal="center" vertical="center"/>
    </xf>
    <xf numFmtId="3" fontId="67" fillId="0" borderId="10" xfId="35" applyNumberFormat="1" applyFont="1" applyFill="1" applyBorder="1" applyAlignment="1" applyProtection="1">
      <alignment horizontal="center" vertical="center"/>
      <protection locked="0"/>
    </xf>
    <xf numFmtId="4" fontId="67" fillId="0" borderId="10" xfId="35" applyNumberFormat="1" applyFont="1" applyFill="1" applyBorder="1" applyAlignment="1" applyProtection="1">
      <alignment horizontal="center" vertical="center"/>
      <protection locked="0"/>
    </xf>
    <xf numFmtId="0" fontId="19" fillId="0" borderId="10" xfId="35" applyFont="1" applyFill="1" applyBorder="1" applyAlignment="1" applyProtection="1">
      <alignment horizontal="center" vertical="center" wrapText="1"/>
      <protection locked="0"/>
    </xf>
    <xf numFmtId="0" fontId="19" fillId="0" borderId="11" xfId="34" applyFont="1" applyFill="1" applyBorder="1" applyAlignment="1" applyProtection="1">
      <alignment horizontal="center" vertical="center" wrapText="1"/>
    </xf>
    <xf numFmtId="0" fontId="11" fillId="0" borderId="10" xfId="0" applyFont="1" applyBorder="1" applyAlignment="1">
      <alignment vertical="center"/>
    </xf>
    <xf numFmtId="0" fontId="6" fillId="0" borderId="10" xfId="72" applyFont="1" applyFill="1" applyBorder="1" applyAlignment="1">
      <alignment horizontal="center" vertical="center"/>
    </xf>
    <xf numFmtId="0" fontId="9" fillId="0" borderId="23" xfId="50" applyFont="1" applyFill="1" applyBorder="1" applyAlignment="1">
      <alignment horizontal="center" vertical="center" wrapText="1"/>
    </xf>
    <xf numFmtId="0" fontId="9" fillId="0" borderId="10" xfId="50" applyFont="1" applyFill="1" applyBorder="1" applyAlignment="1">
      <alignment horizontal="center" vertical="center" wrapText="1"/>
    </xf>
    <xf numFmtId="2" fontId="6" fillId="0" borderId="10" xfId="85" applyNumberFormat="1" applyFont="1" applyFill="1" applyBorder="1" applyAlignment="1">
      <alignment horizontal="center" vertical="center"/>
    </xf>
    <xf numFmtId="0" fontId="6" fillId="0" borderId="10" xfId="85" applyFont="1" applyFill="1" applyBorder="1" applyAlignment="1">
      <alignment horizontal="center" vertical="center"/>
    </xf>
    <xf numFmtId="0" fontId="6" fillId="18" borderId="10" xfId="50" applyFont="1" applyFill="1" applyBorder="1" applyAlignment="1">
      <alignment horizontal="left" vertical="center" wrapText="1"/>
    </xf>
    <xf numFmtId="2" fontId="87" fillId="0" borderId="0" xfId="50" applyNumberFormat="1" applyFont="1" applyAlignment="1">
      <alignment horizontal="center" vertical="center" wrapText="1"/>
    </xf>
    <xf numFmtId="0" fontId="19" fillId="0" borderId="10" xfId="35" applyFont="1" applyBorder="1" applyAlignment="1" applyProtection="1">
      <alignment horizontal="center" vertical="center" wrapText="1"/>
    </xf>
    <xf numFmtId="3" fontId="19" fillId="0" borderId="10" xfId="35" applyNumberFormat="1" applyFont="1" applyFill="1" applyBorder="1" applyAlignment="1" applyProtection="1">
      <alignment horizontal="right"/>
      <protection locked="0"/>
    </xf>
    <xf numFmtId="0" fontId="19" fillId="0" borderId="10" xfId="35" applyNumberFormat="1" applyFont="1" applyBorder="1" applyAlignment="1" applyProtection="1">
      <alignment horizontal="left" vertical="center" wrapText="1"/>
    </xf>
    <xf numFmtId="0" fontId="19" fillId="0" borderId="10" xfId="35" applyNumberFormat="1" applyFont="1" applyBorder="1" applyAlignment="1" applyProtection="1">
      <alignment horizontal="right" vertical="center" wrapText="1"/>
    </xf>
    <xf numFmtId="0" fontId="50" fillId="0" borderId="10" xfId="35" applyNumberFormat="1" applyFont="1" applyBorder="1" applyAlignment="1" applyProtection="1">
      <alignment horizontal="right" vertical="center" wrapText="1"/>
    </xf>
    <xf numFmtId="0" fontId="24" fillId="0" borderId="10" xfId="35" applyFont="1" applyFill="1" applyBorder="1" applyAlignment="1">
      <alignment horizontal="center" vertical="center" wrapText="1"/>
    </xf>
    <xf numFmtId="164" fontId="21" fillId="0" borderId="10" xfId="35" applyNumberFormat="1" applyFont="1" applyFill="1" applyBorder="1" applyAlignment="1">
      <alignment horizontal="center" vertical="center" wrapText="1"/>
    </xf>
    <xf numFmtId="3" fontId="19" fillId="0" borderId="10" xfId="35" applyNumberFormat="1" applyFont="1" applyFill="1" applyBorder="1" applyAlignment="1">
      <alignment horizontal="left" vertical="center"/>
    </xf>
    <xf numFmtId="3" fontId="24" fillId="0" borderId="27" xfId="35" applyNumberFormat="1" applyFont="1" applyFill="1" applyBorder="1" applyAlignment="1">
      <alignment horizontal="center" vertical="center"/>
    </xf>
    <xf numFmtId="3" fontId="24" fillId="0" borderId="20" xfId="35" applyNumberFormat="1" applyFont="1" applyFill="1" applyBorder="1" applyAlignment="1">
      <alignment horizontal="center" vertical="center"/>
    </xf>
    <xf numFmtId="3" fontId="24" fillId="0" borderId="0" xfId="35" applyNumberFormat="1" applyFont="1" applyFill="1" applyBorder="1" applyAlignment="1">
      <alignment horizontal="center" vertical="center"/>
    </xf>
    <xf numFmtId="3" fontId="24" fillId="0" borderId="28" xfId="35" applyNumberFormat="1" applyFont="1" applyFill="1" applyBorder="1" applyAlignment="1">
      <alignment horizontal="center" vertical="center"/>
    </xf>
    <xf numFmtId="3" fontId="24" fillId="0" borderId="22" xfId="35" applyNumberFormat="1" applyFont="1" applyFill="1" applyBorder="1" applyAlignment="1">
      <alignment horizontal="center" vertical="center"/>
    </xf>
    <xf numFmtId="3" fontId="21" fillId="0" borderId="10" xfId="35" applyNumberFormat="1" applyFont="1" applyFill="1" applyBorder="1" applyAlignment="1">
      <alignment horizontal="left" vertical="center"/>
    </xf>
    <xf numFmtId="3" fontId="23" fillId="0" borderId="29" xfId="35" applyNumberFormat="1" applyFont="1" applyFill="1" applyBorder="1" applyAlignment="1">
      <alignment horizontal="center" vertical="center"/>
    </xf>
    <xf numFmtId="3" fontId="23" fillId="0" borderId="22" xfId="35" applyNumberFormat="1" applyFont="1" applyFill="1" applyBorder="1" applyAlignment="1">
      <alignment horizontal="center" vertical="center"/>
    </xf>
    <xf numFmtId="3" fontId="23" fillId="0" borderId="0" xfId="35" applyNumberFormat="1" applyFont="1" applyFill="1" applyBorder="1" applyAlignment="1">
      <alignment horizontal="center" vertical="center"/>
    </xf>
    <xf numFmtId="3" fontId="23" fillId="0" borderId="28" xfId="35" applyNumberFormat="1" applyFont="1" applyFill="1" applyBorder="1" applyAlignment="1">
      <alignment horizontal="center" vertical="center"/>
    </xf>
    <xf numFmtId="3" fontId="21" fillId="0" borderId="0" xfId="35" applyNumberFormat="1" applyFont="1" applyFill="1"/>
    <xf numFmtId="3" fontId="7" fillId="0" borderId="0" xfId="35" applyNumberFormat="1" applyFont="1" applyFill="1"/>
    <xf numFmtId="3" fontId="5" fillId="0" borderId="0" xfId="35" applyNumberFormat="1" applyFont="1" applyFill="1"/>
    <xf numFmtId="3" fontId="19" fillId="0" borderId="10" xfId="35" applyNumberFormat="1" applyFont="1" applyFill="1" applyBorder="1" applyAlignment="1">
      <alignment horizontal="left" vertical="center" wrapText="1"/>
    </xf>
    <xf numFmtId="3" fontId="24" fillId="0" borderId="34" xfId="35" applyNumberFormat="1" applyFont="1" applyFill="1" applyBorder="1" applyAlignment="1">
      <alignment horizontal="center" vertical="center"/>
    </xf>
    <xf numFmtId="3" fontId="24" fillId="0" borderId="35" xfId="35" applyNumberFormat="1" applyFont="1" applyFill="1" applyBorder="1" applyAlignment="1">
      <alignment horizontal="center" vertical="center"/>
    </xf>
    <xf numFmtId="3" fontId="24" fillId="0" borderId="46" xfId="35" applyNumberFormat="1" applyFont="1" applyFill="1" applyBorder="1" applyAlignment="1">
      <alignment horizontal="center" vertical="center"/>
    </xf>
    <xf numFmtId="3" fontId="24" fillId="0" borderId="36" xfId="35" applyNumberFormat="1" applyFont="1" applyFill="1" applyBorder="1" applyAlignment="1">
      <alignment horizontal="center" vertical="center"/>
    </xf>
    <xf numFmtId="3" fontId="24" fillId="0" borderId="37" xfId="35" applyNumberFormat="1" applyFont="1" applyFill="1" applyBorder="1" applyAlignment="1">
      <alignment horizontal="center" vertical="center"/>
    </xf>
    <xf numFmtId="3" fontId="21" fillId="0" borderId="10" xfId="35" applyNumberFormat="1" applyFont="1" applyFill="1" applyBorder="1" applyAlignment="1">
      <alignment horizontal="left" vertical="center" wrapText="1"/>
    </xf>
    <xf numFmtId="3" fontId="23" fillId="0" borderId="38" xfId="35" applyNumberFormat="1" applyFont="1" applyFill="1" applyBorder="1" applyAlignment="1">
      <alignment horizontal="center" vertical="center"/>
    </xf>
    <xf numFmtId="0" fontId="19" fillId="0" borderId="10" xfId="35" applyFont="1" applyBorder="1" applyAlignment="1" applyProtection="1">
      <alignment horizontal="center" vertical="center" wrapText="1"/>
      <protection locked="0"/>
    </xf>
    <xf numFmtId="0" fontId="19" fillId="0" borderId="10" xfId="35" applyFont="1" applyBorder="1" applyAlignment="1">
      <alignment horizontal="center"/>
    </xf>
    <xf numFmtId="0" fontId="9" fillId="0" borderId="10" xfId="43" applyFont="1" applyBorder="1" applyAlignment="1" applyProtection="1">
      <alignment horizontal="center" vertical="center" wrapText="1"/>
    </xf>
    <xf numFmtId="10" fontId="9" fillId="0" borderId="10" xfId="43" applyNumberFormat="1" applyFont="1" applyFill="1" applyBorder="1" applyAlignment="1" applyProtection="1">
      <alignment horizontal="center" vertical="center" wrapText="1"/>
    </xf>
    <xf numFmtId="10" fontId="9" fillId="18" borderId="10" xfId="43" applyNumberFormat="1" applyFont="1" applyFill="1" applyBorder="1" applyAlignment="1" applyProtection="1">
      <alignment horizontal="center" vertical="center" wrapText="1"/>
    </xf>
    <xf numFmtId="0" fontId="9" fillId="0" borderId="10" xfId="43" applyFont="1" applyFill="1" applyBorder="1" applyAlignment="1" applyProtection="1">
      <alignment horizontal="center" vertical="center" wrapText="1"/>
    </xf>
    <xf numFmtId="0" fontId="11" fillId="0" borderId="10" xfId="43" applyFont="1" applyBorder="1" applyAlignment="1" applyProtection="1">
      <alignment horizontal="center" vertical="center"/>
    </xf>
    <xf numFmtId="10" fontId="11" fillId="18" borderId="10" xfId="43" applyNumberFormat="1" applyFont="1" applyFill="1" applyBorder="1" applyAlignment="1" applyProtection="1">
      <alignment horizontal="center" vertical="center"/>
    </xf>
    <xf numFmtId="0" fontId="11" fillId="0" borderId="10" xfId="43" applyFont="1" applyFill="1" applyBorder="1" applyAlignment="1" applyProtection="1">
      <alignment horizontal="center" vertical="center"/>
    </xf>
    <xf numFmtId="3" fontId="4" fillId="0" borderId="10" xfId="35" applyNumberFormat="1" applyFont="1" applyFill="1" applyBorder="1" applyAlignment="1">
      <alignment horizontal="center" vertical="center"/>
    </xf>
    <xf numFmtId="0" fontId="9" fillId="0" borderId="10" xfId="35" applyFont="1" applyBorder="1" applyAlignment="1">
      <alignment horizontal="center"/>
    </xf>
    <xf numFmtId="49" fontId="9" fillId="0" borderId="10" xfId="35" applyNumberFormat="1" applyFont="1" applyBorder="1" applyAlignment="1">
      <alignment horizontal="center"/>
    </xf>
    <xf numFmtId="0" fontId="9" fillId="0" borderId="10" xfId="35" applyFont="1" applyBorder="1" applyAlignment="1">
      <alignment horizontal="center" vertical="top"/>
    </xf>
    <xf numFmtId="0" fontId="9" fillId="27" borderId="10" xfId="0" applyFont="1" applyFill="1" applyBorder="1" applyAlignment="1">
      <alignment horizontal="center" vertical="center"/>
    </xf>
    <xf numFmtId="0" fontId="19" fillId="27" borderId="10" xfId="35" applyFont="1" applyFill="1" applyBorder="1" applyAlignment="1">
      <alignment horizontal="center" vertical="center" wrapText="1"/>
    </xf>
    <xf numFmtId="2" fontId="19" fillId="27" borderId="10" xfId="35" applyNumberFormat="1" applyFont="1" applyFill="1" applyBorder="1" applyAlignment="1">
      <alignment horizontal="center" vertical="center" wrapText="1"/>
    </xf>
    <xf numFmtId="2" fontId="9" fillId="27" borderId="10" xfId="0" applyNumberFormat="1" applyFont="1" applyFill="1" applyBorder="1" applyAlignment="1">
      <alignment horizontal="center" vertical="center"/>
    </xf>
    <xf numFmtId="2" fontId="19" fillId="0" borderId="10" xfId="0" applyNumberFormat="1" applyFont="1" applyBorder="1" applyAlignment="1">
      <alignment horizontal="center" wrapText="1"/>
    </xf>
    <xf numFmtId="10" fontId="19" fillId="0" borderId="10" xfId="35" applyNumberFormat="1" applyFont="1" applyFill="1" applyBorder="1" applyAlignment="1" applyProtection="1">
      <alignment horizontal="center" vertical="center" wrapText="1"/>
      <protection locked="0"/>
    </xf>
    <xf numFmtId="10" fontId="21" fillId="0" borderId="10" xfId="35" applyNumberFormat="1" applyFont="1" applyFill="1" applyBorder="1" applyAlignment="1" applyProtection="1">
      <alignment horizontal="center" vertical="center" wrapText="1"/>
      <protection locked="0"/>
    </xf>
    <xf numFmtId="2" fontId="19" fillId="0" borderId="10" xfId="35" applyNumberFormat="1" applyFont="1" applyFill="1" applyBorder="1" applyAlignment="1" applyProtection="1">
      <alignment horizontal="center" vertical="center" wrapText="1"/>
      <protection locked="0"/>
    </xf>
    <xf numFmtId="3" fontId="19" fillId="0" borderId="10" xfId="35" applyNumberFormat="1" applyFont="1" applyFill="1" applyBorder="1" applyAlignment="1" applyProtection="1">
      <alignment horizontal="center" vertical="center" wrapText="1"/>
      <protection locked="0"/>
    </xf>
    <xf numFmtId="0" fontId="6" fillId="0" borderId="10" xfId="50" applyFont="1" applyFill="1" applyBorder="1" applyAlignment="1">
      <alignment horizontal="left" vertical="center" wrapText="1"/>
    </xf>
    <xf numFmtId="3" fontId="19" fillId="0" borderId="10" xfId="35" applyNumberFormat="1" applyFont="1" applyFill="1" applyBorder="1" applyAlignment="1">
      <alignment horizontal="center" vertical="center"/>
    </xf>
    <xf numFmtId="166" fontId="19" fillId="0" borderId="10" xfId="35" applyNumberFormat="1" applyFont="1" applyFill="1" applyBorder="1" applyAlignment="1">
      <alignment horizontal="center" vertical="center"/>
    </xf>
    <xf numFmtId="0" fontId="9" fillId="0" borderId="10" xfId="36" applyFont="1" applyFill="1" applyBorder="1" applyAlignment="1">
      <alignment vertical="center" wrapText="1"/>
    </xf>
    <xf numFmtId="0" fontId="9" fillId="18" borderId="10" xfId="36" applyFont="1" applyFill="1" applyBorder="1" applyAlignment="1">
      <alignment vertical="center" wrapText="1"/>
    </xf>
    <xf numFmtId="0" fontId="19" fillId="0" borderId="10" xfId="35" applyFont="1" applyFill="1" applyBorder="1" applyAlignment="1">
      <alignment horizontal="left" wrapText="1"/>
    </xf>
    <xf numFmtId="3" fontId="19" fillId="0" borderId="10" xfId="35" applyNumberFormat="1" applyFont="1" applyFill="1" applyBorder="1" applyAlignment="1" applyProtection="1">
      <alignment horizontal="center" vertical="center" wrapText="1"/>
    </xf>
    <xf numFmtId="0" fontId="11" fillId="0" borderId="10" xfId="0" applyFont="1" applyBorder="1" applyAlignment="1">
      <alignment horizontal="center" vertical="center"/>
    </xf>
    <xf numFmtId="10" fontId="67" fillId="0" borderId="10" xfId="35" applyNumberFormat="1" applyFont="1" applyFill="1" applyBorder="1" applyAlignment="1" applyProtection="1">
      <alignment horizontal="center"/>
    </xf>
    <xf numFmtId="1" fontId="67" fillId="0" borderId="10" xfId="35" applyNumberFormat="1" applyFont="1" applyFill="1" applyBorder="1" applyAlignment="1" applyProtection="1">
      <alignment horizontal="center" vertical="center"/>
    </xf>
    <xf numFmtId="0" fontId="19" fillId="0" borderId="0" xfId="35" applyFont="1" applyFill="1" applyAlignment="1" applyProtection="1">
      <alignment horizontal="center"/>
    </xf>
    <xf numFmtId="0" fontId="11" fillId="21" borderId="10" xfId="35" applyFont="1" applyFill="1" applyBorder="1" applyAlignment="1" applyProtection="1">
      <alignment horizontal="center"/>
    </xf>
    <xf numFmtId="49" fontId="12" fillId="21" borderId="10" xfId="35" applyNumberFormat="1" applyFont="1" applyFill="1" applyBorder="1" applyAlignment="1" applyProtection="1">
      <alignment horizontal="center" vertical="center" wrapText="1"/>
    </xf>
    <xf numFmtId="0" fontId="12" fillId="21" borderId="10" xfId="35" applyFont="1" applyFill="1" applyBorder="1" applyAlignment="1" applyProtection="1">
      <alignment wrapText="1"/>
    </xf>
    <xf numFmtId="4" fontId="11" fillId="21" borderId="10" xfId="35" applyNumberFormat="1" applyFont="1" applyFill="1" applyBorder="1" applyAlignment="1" applyProtection="1">
      <alignment horizontal="center" vertical="center"/>
    </xf>
    <xf numFmtId="4" fontId="12" fillId="21" borderId="10" xfId="35" applyNumberFormat="1" applyFont="1" applyFill="1" applyBorder="1" applyAlignment="1" applyProtection="1">
      <alignment horizontal="center" vertical="center"/>
    </xf>
    <xf numFmtId="49" fontId="11" fillId="0" borderId="10" xfId="35" applyNumberFormat="1" applyFont="1" applyFill="1" applyBorder="1" applyAlignment="1" applyProtection="1">
      <alignment horizontal="center" vertical="center" wrapText="1"/>
    </xf>
    <xf numFmtId="4" fontId="11" fillId="0" borderId="10" xfId="35" applyNumberFormat="1" applyFont="1" applyFill="1" applyBorder="1" applyAlignment="1" applyProtection="1">
      <alignment horizontal="center" vertical="center"/>
    </xf>
    <xf numFmtId="0" fontId="11" fillId="0" borderId="10" xfId="35" applyFont="1" applyFill="1" applyBorder="1" applyProtection="1"/>
    <xf numFmtId="4" fontId="11" fillId="0" borderId="10" xfId="35" applyNumberFormat="1" applyFont="1" applyFill="1" applyBorder="1" applyAlignment="1" applyProtection="1">
      <alignment horizontal="center" vertical="center"/>
      <protection locked="0"/>
    </xf>
    <xf numFmtId="2" fontId="12" fillId="0" borderId="10" xfId="35" applyNumberFormat="1" applyFont="1" applyFill="1" applyBorder="1" applyAlignment="1" applyProtection="1">
      <alignment horizontal="center" vertical="center" wrapText="1"/>
    </xf>
    <xf numFmtId="4" fontId="12" fillId="0" borderId="10" xfId="35" applyNumberFormat="1" applyFont="1" applyFill="1" applyBorder="1" applyAlignment="1" applyProtection="1">
      <alignment horizontal="center" vertical="center"/>
    </xf>
    <xf numFmtId="167" fontId="12" fillId="0" borderId="10" xfId="35" applyNumberFormat="1" applyFont="1" applyFill="1" applyBorder="1" applyAlignment="1" applyProtection="1">
      <alignment horizontal="center" vertical="center"/>
    </xf>
    <xf numFmtId="3" fontId="11" fillId="0" borderId="10" xfId="35" applyNumberFormat="1" applyFont="1" applyFill="1" applyBorder="1" applyAlignment="1" applyProtection="1">
      <alignment horizontal="center" vertical="center"/>
    </xf>
    <xf numFmtId="49" fontId="12" fillId="0" borderId="10" xfId="35" applyNumberFormat="1" applyFont="1" applyFill="1" applyBorder="1" applyAlignment="1" applyProtection="1">
      <alignment horizontal="center" vertical="center" wrapText="1"/>
    </xf>
    <xf numFmtId="0" fontId="12" fillId="0" borderId="10" xfId="35" applyFont="1" applyFill="1" applyBorder="1" applyAlignment="1" applyProtection="1">
      <alignment wrapText="1"/>
    </xf>
    <xf numFmtId="4" fontId="12" fillId="0" borderId="10" xfId="35" applyNumberFormat="1" applyFont="1" applyFill="1" applyBorder="1" applyAlignment="1" applyProtection="1">
      <alignment horizontal="center" vertical="center"/>
      <protection locked="0"/>
    </xf>
    <xf numFmtId="4" fontId="6" fillId="0" borderId="10" xfId="35" applyNumberFormat="1" applyFont="1" applyFill="1" applyBorder="1" applyAlignment="1" applyProtection="1">
      <alignment horizontal="center" vertical="center"/>
      <protection locked="0"/>
    </xf>
    <xf numFmtId="3" fontId="11" fillId="0" borderId="10" xfId="35" applyNumberFormat="1" applyFont="1" applyFill="1" applyBorder="1" applyAlignment="1" applyProtection="1">
      <alignment horizontal="center" vertical="center"/>
      <protection locked="0"/>
    </xf>
    <xf numFmtId="3" fontId="11" fillId="21" borderId="10" xfId="35" applyNumberFormat="1" applyFont="1" applyFill="1" applyBorder="1" applyAlignment="1" applyProtection="1">
      <alignment horizontal="center" vertical="center"/>
    </xf>
    <xf numFmtId="0" fontId="12" fillId="21" borderId="10" xfId="35" applyFont="1" applyFill="1" applyBorder="1" applyAlignment="1" applyProtection="1">
      <alignment horizontal="left" vertical="center" wrapText="1"/>
    </xf>
    <xf numFmtId="0" fontId="6" fillId="0" borderId="10" xfId="35" applyFont="1" applyFill="1" applyBorder="1" applyAlignment="1" applyProtection="1">
      <alignment horizontal="left" vertical="center" wrapText="1"/>
    </xf>
    <xf numFmtId="4" fontId="20" fillId="19" borderId="10" xfId="35" applyNumberFormat="1" applyFont="1" applyFill="1" applyBorder="1" applyAlignment="1" applyProtection="1">
      <alignment horizontal="center" vertical="center"/>
      <protection locked="0"/>
    </xf>
    <xf numFmtId="2" fontId="21" fillId="26" borderId="10" xfId="44" applyNumberFormat="1" applyFont="1" applyFill="1" applyBorder="1" applyAlignment="1" applyProtection="1">
      <alignment horizontal="center" vertical="center" wrapText="1"/>
      <protection locked="0"/>
    </xf>
    <xf numFmtId="165" fontId="19" fillId="0" borderId="10" xfId="36" applyNumberFormat="1" applyFont="1" applyFill="1" applyBorder="1" applyAlignment="1" applyProtection="1">
      <alignment horizontal="center" vertical="center" wrapText="1"/>
      <protection locked="0"/>
    </xf>
    <xf numFmtId="4" fontId="21" fillId="26" borderId="10" xfId="34" applyNumberFormat="1" applyFont="1" applyFill="1" applyBorder="1" applyAlignment="1" applyProtection="1">
      <alignment horizontal="center" vertical="center" wrapText="1"/>
    </xf>
    <xf numFmtId="3" fontId="21" fillId="29" borderId="10" xfId="35" applyNumberFormat="1" applyFont="1" applyFill="1" applyBorder="1" applyAlignment="1" applyProtection="1">
      <alignment horizontal="right"/>
      <protection locked="0"/>
    </xf>
    <xf numFmtId="3" fontId="19" fillId="29" borderId="10" xfId="35" applyNumberFormat="1" applyFont="1" applyFill="1" applyBorder="1" applyAlignment="1" applyProtection="1">
      <alignment horizontal="right"/>
      <protection locked="0"/>
    </xf>
    <xf numFmtId="3" fontId="24" fillId="29" borderId="10" xfId="35" applyNumberFormat="1" applyFont="1" applyFill="1" applyBorder="1" applyAlignment="1" applyProtection="1">
      <alignment horizontal="right"/>
      <protection locked="0"/>
    </xf>
    <xf numFmtId="3" fontId="24" fillId="0" borderId="10" xfId="35" applyNumberFormat="1" applyFont="1" applyFill="1" applyBorder="1" applyAlignment="1" applyProtection="1">
      <alignment horizontal="right"/>
      <protection locked="0"/>
    </xf>
    <xf numFmtId="0" fontId="10" fillId="26" borderId="0" xfId="34" applyFont="1" applyFill="1" applyProtection="1"/>
    <xf numFmtId="4" fontId="63" fillId="0" borderId="0" xfId="49" applyNumberFormat="1" applyFont="1" applyFill="1" applyProtection="1"/>
    <xf numFmtId="2" fontId="6" fillId="0" borderId="10" xfId="61" applyNumberFormat="1" applyFont="1" applyFill="1" applyBorder="1" applyAlignment="1">
      <alignment horizontal="center" vertical="center"/>
    </xf>
    <xf numFmtId="2" fontId="60" fillId="0" borderId="10" xfId="85" applyNumberFormat="1" applyFont="1" applyFill="1" applyBorder="1" applyAlignment="1">
      <alignment horizontal="center" vertical="center"/>
    </xf>
    <xf numFmtId="0" fontId="88" fillId="18" borderId="10" xfId="47" applyFont="1" applyFill="1" applyBorder="1" applyAlignment="1">
      <alignment horizontal="left" vertical="center" wrapText="1"/>
    </xf>
    <xf numFmtId="2" fontId="6" fillId="0" borderId="10" xfId="38" applyNumberFormat="1" applyFont="1" applyFill="1" applyBorder="1" applyAlignment="1">
      <alignment horizontal="center" vertical="center"/>
    </xf>
    <xf numFmtId="4" fontId="60" fillId="0" borderId="16" xfId="36" applyNumberFormat="1" applyFont="1" applyFill="1" applyBorder="1" applyAlignment="1">
      <alignment horizontal="center" vertical="center"/>
    </xf>
    <xf numFmtId="0" fontId="4" fillId="0" borderId="10" xfId="35" applyFont="1" applyFill="1" applyBorder="1" applyAlignment="1">
      <alignment vertical="center" wrapText="1"/>
    </xf>
    <xf numFmtId="0" fontId="4" fillId="0" borderId="10" xfId="35" applyFont="1" applyBorder="1" applyAlignment="1">
      <alignment vertical="center" wrapText="1"/>
    </xf>
    <xf numFmtId="4" fontId="12" fillId="18" borderId="0" xfId="49" applyNumberFormat="1" applyFont="1" applyFill="1" applyBorder="1" applyAlignment="1" applyProtection="1">
      <alignment horizontal="center" vertical="center" wrapText="1"/>
    </xf>
    <xf numFmtId="2" fontId="2" fillId="0" borderId="0" xfId="50" applyNumberFormat="1" applyFont="1" applyAlignment="1">
      <alignment horizontal="center" vertical="center" wrapText="1"/>
    </xf>
    <xf numFmtId="4" fontId="19" fillId="0" borderId="0" xfId="47" applyNumberFormat="1" applyFont="1" applyFill="1" applyAlignment="1">
      <alignment horizontal="center" vertical="center" wrapText="1"/>
    </xf>
    <xf numFmtId="4" fontId="19" fillId="0" borderId="0" xfId="34" applyNumberFormat="1" applyFont="1" applyFill="1" applyBorder="1" applyAlignment="1" applyProtection="1">
      <alignment horizontal="center" vertical="center" wrapText="1"/>
    </xf>
    <xf numFmtId="4" fontId="2" fillId="0" borderId="0" xfId="50" applyNumberFormat="1" applyFont="1" applyAlignment="1">
      <alignment horizontal="center" vertical="center" wrapText="1"/>
    </xf>
    <xf numFmtId="2" fontId="86" fillId="0" borderId="0" xfId="50" applyNumberFormat="1" applyFont="1" applyAlignment="1">
      <alignment horizontal="center" vertical="center" wrapText="1"/>
    </xf>
    <xf numFmtId="168" fontId="2" fillId="0" borderId="0" xfId="50" applyNumberFormat="1" applyFont="1" applyAlignment="1">
      <alignment horizontal="center" vertical="center" wrapText="1"/>
    </xf>
    <xf numFmtId="2" fontId="72" fillId="0" borderId="0" xfId="51" applyNumberFormat="1" applyFont="1" applyAlignment="1">
      <alignment horizontal="center" vertical="center" wrapText="1"/>
    </xf>
    <xf numFmtId="4" fontId="12" fillId="28" borderId="10" xfId="35" applyNumberFormat="1" applyFont="1" applyFill="1" applyBorder="1" applyAlignment="1" applyProtection="1">
      <alignment horizontal="center" vertical="center"/>
    </xf>
    <xf numFmtId="4" fontId="11" fillId="0" borderId="10" xfId="47" applyNumberFormat="1" applyFont="1" applyFill="1" applyBorder="1" applyAlignment="1">
      <alignment horizontal="center" vertical="center" wrapText="1"/>
    </xf>
    <xf numFmtId="4" fontId="11" fillId="20" borderId="10" xfId="47" applyNumberFormat="1" applyFont="1" applyFill="1" applyBorder="1" applyAlignment="1">
      <alignment horizontal="center" vertical="center" wrapText="1"/>
    </xf>
    <xf numFmtId="2" fontId="11" fillId="0" borderId="10" xfId="47" applyNumberFormat="1" applyFont="1" applyFill="1" applyBorder="1" applyAlignment="1">
      <alignment horizontal="center" vertical="center" wrapText="1"/>
    </xf>
    <xf numFmtId="2" fontId="11" fillId="20" borderId="10" xfId="47" applyNumberFormat="1" applyFont="1" applyFill="1" applyBorder="1" applyAlignment="1">
      <alignment horizontal="center" vertical="center" wrapText="1"/>
    </xf>
    <xf numFmtId="0" fontId="89" fillId="0" borderId="10" xfId="36" applyFont="1" applyFill="1" applyBorder="1" applyAlignment="1">
      <alignment vertical="center" wrapText="1"/>
    </xf>
    <xf numFmtId="4" fontId="51" fillId="19" borderId="16" xfId="77" applyNumberFormat="1" applyFont="1" applyFill="1" applyBorder="1" applyAlignment="1">
      <alignment horizontal="center" vertical="center"/>
    </xf>
    <xf numFmtId="4" fontId="51" fillId="19" borderId="23" xfId="0" applyNumberFormat="1" applyFont="1" applyFill="1" applyBorder="1" applyAlignment="1">
      <alignment horizontal="center" vertical="center"/>
    </xf>
    <xf numFmtId="2" fontId="51" fillId="19" borderId="23" xfId="0" applyNumberFormat="1" applyFont="1" applyFill="1" applyBorder="1" applyAlignment="1">
      <alignment horizontal="center" vertical="center"/>
    </xf>
    <xf numFmtId="4" fontId="51" fillId="19" borderId="10" xfId="50" applyNumberFormat="1" applyFont="1" applyFill="1" applyBorder="1" applyAlignment="1">
      <alignment horizontal="center" vertical="center"/>
    </xf>
    <xf numFmtId="1" fontId="6" fillId="0" borderId="10" xfId="77" applyNumberFormat="1" applyFont="1" applyFill="1" applyBorder="1" applyAlignment="1">
      <alignment horizontal="center" vertical="center" wrapText="1"/>
    </xf>
    <xf numFmtId="49" fontId="6" fillId="0" borderId="16" xfId="47" applyNumberFormat="1" applyFont="1" applyFill="1" applyBorder="1" applyAlignment="1">
      <alignment horizontal="center" vertical="center"/>
    </xf>
    <xf numFmtId="0" fontId="60" fillId="0" borderId="10" xfId="35" applyFont="1" applyFill="1" applyBorder="1" applyAlignment="1" applyProtection="1">
      <alignment horizontal="center" vertical="center" wrapText="1"/>
    </xf>
    <xf numFmtId="49" fontId="12" fillId="28" borderId="10" xfId="35" applyNumberFormat="1" applyFont="1" applyFill="1" applyBorder="1" applyAlignment="1" applyProtection="1">
      <alignment horizontal="center" vertical="center" wrapText="1"/>
    </xf>
    <xf numFmtId="0" fontId="12" fillId="28" borderId="10" xfId="35" applyFont="1" applyFill="1" applyBorder="1" applyAlignment="1" applyProtection="1">
      <alignment wrapText="1"/>
    </xf>
    <xf numFmtId="4" fontId="12" fillId="28" borderId="10" xfId="35" applyNumberFormat="1" applyFont="1" applyFill="1" applyBorder="1" applyAlignment="1" applyProtection="1">
      <alignment horizontal="center" vertical="center"/>
      <protection locked="0"/>
    </xf>
    <xf numFmtId="4" fontId="11" fillId="28" borderId="10" xfId="35" applyNumberFormat="1" applyFont="1" applyFill="1" applyBorder="1" applyAlignment="1" applyProtection="1">
      <alignment horizontal="center" vertical="center"/>
      <protection locked="0"/>
    </xf>
    <xf numFmtId="2" fontId="24" fillId="0" borderId="10" xfId="70" applyNumberFormat="1" applyFont="1" applyFill="1" applyBorder="1" applyAlignment="1" applyProtection="1">
      <alignment horizontal="center" vertical="center" wrapText="1"/>
    </xf>
    <xf numFmtId="2" fontId="21" fillId="28" borderId="10" xfId="70" applyNumberFormat="1" applyFont="1" applyFill="1" applyBorder="1" applyAlignment="1" applyProtection="1">
      <alignment horizontal="center" vertical="center" wrapText="1"/>
    </xf>
    <xf numFmtId="1" fontId="12" fillId="0" borderId="10" xfId="35" applyNumberFormat="1" applyFont="1" applyFill="1" applyBorder="1" applyAlignment="1" applyProtection="1">
      <alignment horizontal="center" wrapText="1"/>
    </xf>
    <xf numFmtId="2" fontId="12" fillId="0" borderId="10" xfId="35" applyNumberFormat="1" applyFont="1" applyFill="1" applyBorder="1" applyAlignment="1" applyProtection="1">
      <alignment horizontal="center" wrapText="1"/>
    </xf>
    <xf numFmtId="2" fontId="19" fillId="0" borderId="0" xfId="35" applyNumberFormat="1" applyFont="1" applyFill="1" applyAlignment="1" applyProtection="1">
      <alignment horizontal="center" vertical="center"/>
    </xf>
    <xf numFmtId="4" fontId="19" fillId="0" borderId="0" xfId="35" applyNumberFormat="1" applyFont="1" applyFill="1" applyAlignment="1" applyProtection="1">
      <alignment horizontal="center" vertical="center"/>
    </xf>
    <xf numFmtId="1" fontId="6" fillId="0" borderId="16" xfId="70" applyNumberFormat="1" applyFont="1" applyFill="1" applyBorder="1" applyAlignment="1" applyProtection="1">
      <alignment horizontal="center" vertical="center" wrapText="1"/>
    </xf>
    <xf numFmtId="4" fontId="60" fillId="0" borderId="16" xfId="70" applyNumberFormat="1" applyFont="1" applyFill="1" applyBorder="1" applyAlignment="1" applyProtection="1">
      <alignment horizontal="center" vertical="center" wrapText="1"/>
    </xf>
    <xf numFmtId="2" fontId="6" fillId="0" borderId="16" xfId="70" applyNumberFormat="1" applyFont="1" applyFill="1" applyBorder="1" applyAlignment="1" applyProtection="1">
      <alignment horizontal="center" vertical="center" wrapText="1"/>
    </xf>
    <xf numFmtId="2" fontId="6" fillId="0" borderId="10" xfId="36" applyNumberFormat="1" applyFont="1" applyFill="1" applyBorder="1" applyAlignment="1">
      <alignment horizontal="center" vertical="center"/>
    </xf>
    <xf numFmtId="0" fontId="11" fillId="26" borderId="10" xfId="77" applyFont="1" applyFill="1" applyBorder="1" applyAlignment="1">
      <alignment horizontal="center" vertical="center" wrapText="1"/>
    </xf>
    <xf numFmtId="0" fontId="11" fillId="26" borderId="10" xfId="0" applyFont="1" applyFill="1" applyBorder="1" applyAlignment="1">
      <alignment vertical="center"/>
    </xf>
    <xf numFmtId="0" fontId="11" fillId="26" borderId="10" xfId="0" applyFont="1" applyFill="1" applyBorder="1" applyAlignment="1">
      <alignment horizontal="center" vertical="center"/>
    </xf>
    <xf numFmtId="4" fontId="12" fillId="0" borderId="10" xfId="47" applyNumberFormat="1" applyFont="1" applyFill="1" applyBorder="1" applyAlignment="1">
      <alignment horizontal="center" vertical="center"/>
    </xf>
    <xf numFmtId="0" fontId="11" fillId="0" borderId="11" xfId="47" applyFont="1" applyFill="1" applyBorder="1" applyAlignment="1">
      <alignment horizontal="center" vertical="center" wrapText="1"/>
    </xf>
    <xf numFmtId="2" fontId="87" fillId="0" borderId="0" xfId="50" applyNumberFormat="1" applyFont="1" applyFill="1" applyAlignment="1">
      <alignment horizontal="center" vertical="center" wrapText="1"/>
    </xf>
    <xf numFmtId="2" fontId="2" fillId="0" borderId="0" xfId="50" applyNumberFormat="1" applyFont="1" applyFill="1" applyAlignment="1">
      <alignment horizontal="center" vertical="center" wrapText="1"/>
    </xf>
    <xf numFmtId="3" fontId="6" fillId="0" borderId="10" xfId="35" applyNumberFormat="1" applyFont="1" applyFill="1" applyBorder="1" applyAlignment="1">
      <alignment horizontal="center" vertical="center"/>
    </xf>
    <xf numFmtId="2" fontId="61" fillId="0" borderId="10" xfId="50" applyNumberFormat="1" applyFont="1" applyFill="1" applyBorder="1" applyAlignment="1">
      <alignment horizontal="center"/>
    </xf>
    <xf numFmtId="49" fontId="6" fillId="0" borderId="10" xfId="47" applyNumberFormat="1" applyFont="1" applyFill="1" applyBorder="1" applyAlignment="1">
      <alignment horizontal="center" vertical="center"/>
    </xf>
    <xf numFmtId="0" fontId="11" fillId="0" borderId="10" xfId="36" applyFont="1" applyFill="1" applyBorder="1" applyAlignment="1">
      <alignment vertical="center" wrapText="1"/>
    </xf>
    <xf numFmtId="0" fontId="11" fillId="0" borderId="12" xfId="36" applyFont="1" applyFill="1" applyBorder="1" applyAlignment="1">
      <alignment vertical="center" wrapText="1"/>
    </xf>
    <xf numFmtId="2" fontId="61" fillId="0" borderId="10" xfId="47" applyNumberFormat="1" applyFont="1" applyFill="1" applyBorder="1" applyAlignment="1">
      <alignment horizontal="center" vertical="center"/>
    </xf>
    <xf numFmtId="0" fontId="89" fillId="18" borderId="10" xfId="36" applyFont="1" applyFill="1" applyBorder="1" applyAlignment="1">
      <alignment vertical="center" wrapText="1"/>
    </xf>
    <xf numFmtId="0" fontId="6" fillId="0" borderId="10" xfId="89" applyFont="1" applyFill="1" applyBorder="1" applyAlignment="1">
      <alignment horizontal="center" vertical="center"/>
    </xf>
    <xf numFmtId="0" fontId="9" fillId="26" borderId="10" xfId="50" applyFont="1" applyFill="1" applyBorder="1" applyAlignment="1">
      <alignment horizontal="center" vertical="center" wrapText="1"/>
    </xf>
    <xf numFmtId="2" fontId="11" fillId="26" borderId="10" xfId="47" applyNumberFormat="1" applyFont="1" applyFill="1" applyBorder="1" applyAlignment="1">
      <alignment horizontal="center" vertical="center" wrapText="1"/>
    </xf>
    <xf numFmtId="0" fontId="21" fillId="0" borderId="23" xfId="50" applyFont="1" applyFill="1" applyBorder="1" applyAlignment="1">
      <alignment horizontal="left"/>
    </xf>
    <xf numFmtId="0" fontId="6" fillId="0" borderId="23" xfId="77" applyFont="1" applyFill="1" applyBorder="1" applyAlignment="1">
      <alignment horizontal="center" vertical="center" wrapText="1"/>
    </xf>
    <xf numFmtId="4" fontId="60" fillId="0" borderId="10" xfId="35" applyNumberFormat="1" applyFont="1" applyFill="1" applyBorder="1" applyAlignment="1" applyProtection="1">
      <alignment horizontal="center" vertical="center"/>
      <protection locked="0"/>
    </xf>
    <xf numFmtId="0" fontId="6" fillId="0" borderId="10" xfId="50" applyFont="1" applyFill="1" applyBorder="1" applyAlignment="1">
      <alignment horizontal="left" vertical="top" wrapText="1"/>
    </xf>
    <xf numFmtId="4" fontId="6" fillId="0" borderId="10" xfId="70" applyNumberFormat="1" applyFont="1" applyFill="1" applyBorder="1" applyAlignment="1" applyProtection="1">
      <alignment horizontal="center" vertical="center" wrapText="1"/>
    </xf>
    <xf numFmtId="4" fontId="6" fillId="0" borderId="16" xfId="70" applyNumberFormat="1" applyFont="1" applyFill="1" applyBorder="1" applyAlignment="1" applyProtection="1">
      <alignment horizontal="center" vertical="center" wrapText="1"/>
    </xf>
    <xf numFmtId="2" fontId="6" fillId="0" borderId="10" xfId="77" applyNumberFormat="1" applyFont="1" applyFill="1" applyBorder="1" applyAlignment="1">
      <alignment horizontal="center" vertical="center" wrapText="1"/>
    </xf>
    <xf numFmtId="3" fontId="6" fillId="0" borderId="10" xfId="35" applyNumberFormat="1" applyFont="1" applyFill="1" applyBorder="1" applyAlignment="1" applyProtection="1">
      <alignment horizontal="center" vertical="center"/>
      <protection locked="0"/>
    </xf>
    <xf numFmtId="0" fontId="19" fillId="0" borderId="10" xfId="35" applyFont="1" applyFill="1" applyBorder="1" applyAlignment="1" applyProtection="1">
      <alignment horizontal="center" vertical="center" wrapText="1"/>
      <protection locked="0"/>
    </xf>
    <xf numFmtId="49" fontId="19" fillId="0" borderId="10" xfId="35" applyNumberFormat="1" applyFont="1" applyBorder="1" applyAlignment="1" applyProtection="1">
      <alignment horizontal="center" vertical="center"/>
    </xf>
    <xf numFmtId="0" fontId="19" fillId="0" borderId="10" xfId="35" applyNumberFormat="1" applyFont="1" applyFill="1" applyBorder="1" applyAlignment="1" applyProtection="1">
      <alignment horizontal="right" vertical="center" wrapText="1"/>
    </xf>
    <xf numFmtId="0" fontId="19" fillId="29" borderId="10" xfId="35" applyFont="1" applyFill="1" applyBorder="1" applyAlignment="1" applyProtection="1">
      <alignment horizontal="center" vertical="center"/>
    </xf>
    <xf numFmtId="0" fontId="19" fillId="29" borderId="10" xfId="35" applyNumberFormat="1" applyFont="1" applyFill="1" applyBorder="1" applyAlignment="1" applyProtection="1">
      <alignment horizontal="left" vertical="center" wrapText="1"/>
    </xf>
    <xf numFmtId="49" fontId="19" fillId="29" borderId="10" xfId="35" applyNumberFormat="1" applyFont="1" applyFill="1" applyBorder="1" applyAlignment="1" applyProtection="1">
      <alignment horizontal="center" vertical="center"/>
    </xf>
    <xf numFmtId="3" fontId="67" fillId="0" borderId="10" xfId="35" applyNumberFormat="1" applyFont="1" applyFill="1" applyBorder="1" applyAlignment="1" applyProtection="1">
      <alignment horizontal="center" vertical="center"/>
    </xf>
    <xf numFmtId="3" fontId="67" fillId="0" borderId="10" xfId="35" applyNumberFormat="1" applyFont="1" applyFill="1" applyBorder="1" applyAlignment="1" applyProtection="1">
      <alignment horizontal="center" vertical="center"/>
      <protection locked="0"/>
    </xf>
    <xf numFmtId="10" fontId="67" fillId="0" borderId="10" xfId="35" applyNumberFormat="1" applyFont="1" applyFill="1" applyBorder="1" applyAlignment="1" applyProtection="1">
      <alignment horizontal="center" vertical="center"/>
    </xf>
    <xf numFmtId="4" fontId="67" fillId="0" borderId="10" xfId="35" applyNumberFormat="1" applyFont="1" applyFill="1" applyBorder="1" applyAlignment="1" applyProtection="1">
      <alignment horizontal="center" vertical="center"/>
      <protection locked="0"/>
    </xf>
    <xf numFmtId="3" fontId="57" fillId="0" borderId="10" xfId="35" applyNumberFormat="1" applyFont="1" applyFill="1" applyBorder="1" applyAlignment="1" applyProtection="1">
      <alignment horizontal="center" vertical="center"/>
    </xf>
    <xf numFmtId="0" fontId="19" fillId="0" borderId="10" xfId="35" applyFont="1" applyFill="1" applyBorder="1" applyAlignment="1" applyProtection="1">
      <alignment horizontal="center" vertical="center" wrapText="1"/>
    </xf>
    <xf numFmtId="0" fontId="19" fillId="0" borderId="10" xfId="35" applyFont="1" applyFill="1" applyBorder="1" applyAlignment="1" applyProtection="1">
      <alignment horizontal="center" vertical="center"/>
    </xf>
    <xf numFmtId="0" fontId="19" fillId="0" borderId="10" xfId="35" applyFont="1" applyFill="1" applyBorder="1" applyAlignment="1" applyProtection="1">
      <alignment horizontal="center" vertical="center" wrapText="1"/>
      <protection locked="0"/>
    </xf>
    <xf numFmtId="0" fontId="23" fillId="0" borderId="0" xfId="35" applyFont="1" applyFill="1" applyBorder="1" applyAlignment="1">
      <alignment horizontal="center" vertical="center" wrapText="1"/>
    </xf>
    <xf numFmtId="0" fontId="23" fillId="0" borderId="30" xfId="35" applyFont="1" applyFill="1" applyBorder="1" applyAlignment="1">
      <alignment horizontal="center" vertical="center" wrapText="1"/>
    </xf>
    <xf numFmtId="0" fontId="23" fillId="0" borderId="32" xfId="35" applyFont="1" applyFill="1" applyBorder="1" applyAlignment="1">
      <alignment horizontal="center" vertical="center" wrapText="1"/>
    </xf>
    <xf numFmtId="0" fontId="23" fillId="0" borderId="33" xfId="35" applyFont="1" applyFill="1" applyBorder="1" applyAlignment="1">
      <alignment horizontal="center" vertical="center" wrapText="1"/>
    </xf>
    <xf numFmtId="3" fontId="21" fillId="0" borderId="10" xfId="35" applyNumberFormat="1" applyFont="1" applyFill="1" applyBorder="1" applyAlignment="1">
      <alignment horizontal="center" vertical="center" wrapText="1"/>
    </xf>
    <xf numFmtId="0" fontId="19" fillId="0" borderId="10" xfId="35" applyFont="1" applyFill="1" applyBorder="1" applyAlignment="1">
      <alignment horizontal="center" vertical="center" wrapText="1"/>
    </xf>
    <xf numFmtId="0" fontId="23" fillId="0" borderId="10" xfId="35" applyFont="1" applyFill="1" applyBorder="1" applyAlignment="1">
      <alignment horizontal="center" vertical="center" wrapText="1"/>
    </xf>
    <xf numFmtId="3" fontId="21" fillId="0" borderId="0" xfId="35" applyNumberFormat="1" applyFont="1" applyFill="1" applyBorder="1" applyAlignment="1">
      <alignment horizontal="left" vertical="center"/>
    </xf>
    <xf numFmtId="0" fontId="23" fillId="0" borderId="25" xfId="35" applyFont="1" applyFill="1" applyBorder="1" applyAlignment="1">
      <alignment horizontal="center" vertical="center" wrapText="1"/>
    </xf>
    <xf numFmtId="0" fontId="19" fillId="0" borderId="12" xfId="35" applyFont="1" applyFill="1" applyBorder="1" applyAlignment="1" applyProtection="1">
      <alignment horizontal="center" vertical="center" wrapText="1"/>
      <protection locked="0"/>
    </xf>
    <xf numFmtId="49" fontId="19" fillId="0" borderId="10" xfId="35" applyNumberFormat="1" applyFont="1" applyFill="1" applyBorder="1" applyAlignment="1">
      <alignment horizontal="center" vertical="center" wrapText="1"/>
    </xf>
    <xf numFmtId="0" fontId="19" fillId="0" borderId="0" xfId="35" applyFont="1"/>
    <xf numFmtId="0" fontId="11" fillId="0" borderId="0" xfId="73" applyFont="1" applyFill="1" applyAlignment="1" applyProtection="1">
      <alignment horizontal="left"/>
      <protection hidden="1"/>
    </xf>
    <xf numFmtId="0" fontId="11" fillId="0" borderId="10" xfId="49" applyFont="1" applyFill="1" applyBorder="1" applyAlignment="1" applyProtection="1">
      <alignment horizontal="center" vertical="center" wrapText="1"/>
      <protection locked="0"/>
    </xf>
    <xf numFmtId="1" fontId="11" fillId="0" borderId="10" xfId="34" applyNumberFormat="1" applyFont="1" applyFill="1" applyBorder="1" applyAlignment="1" applyProtection="1">
      <alignment horizontal="center" vertical="center" wrapText="1"/>
      <protection locked="0"/>
    </xf>
    <xf numFmtId="0" fontId="19" fillId="0" borderId="0" xfId="35" applyFont="1" applyFill="1" applyProtection="1"/>
    <xf numFmtId="0" fontId="11" fillId="0" borderId="10" xfId="35" applyFont="1" applyFill="1" applyBorder="1" applyAlignment="1" applyProtection="1">
      <alignment horizontal="center" vertical="center" wrapText="1"/>
    </xf>
    <xf numFmtId="1" fontId="11" fillId="0" borderId="10" xfId="35" applyNumberFormat="1" applyFont="1" applyFill="1" applyBorder="1" applyAlignment="1" applyProtection="1">
      <alignment horizontal="center" vertical="center" wrapText="1"/>
      <protection locked="0"/>
    </xf>
    <xf numFmtId="0" fontId="11" fillId="21" borderId="10" xfId="35" applyFont="1" applyFill="1" applyBorder="1" applyAlignment="1" applyProtection="1">
      <alignment horizontal="center" vertical="center" wrapText="1"/>
    </xf>
    <xf numFmtId="1" fontId="11" fillId="0" borderId="10" xfId="44" applyNumberFormat="1" applyFont="1" applyBorder="1" applyAlignment="1" applyProtection="1">
      <alignment horizontal="center" vertical="center" wrapText="1"/>
      <protection locked="0"/>
    </xf>
    <xf numFmtId="168" fontId="18" fillId="0" borderId="0" xfId="51" applyNumberFormat="1" applyFont="1" applyAlignment="1" applyProtection="1">
      <alignment horizontal="center" vertical="center"/>
    </xf>
    <xf numFmtId="0" fontId="11" fillId="21" borderId="10" xfId="35" applyFont="1" applyFill="1" applyBorder="1" applyProtection="1"/>
    <xf numFmtId="0" fontId="11" fillId="28" borderId="10" xfId="35" applyFont="1" applyFill="1" applyBorder="1" applyProtection="1"/>
    <xf numFmtId="0" fontId="6" fillId="0" borderId="10" xfId="88" applyFont="1" applyFill="1" applyBorder="1" applyAlignment="1">
      <alignment horizontal="left" vertical="center" wrapText="1"/>
    </xf>
    <xf numFmtId="2" fontId="6" fillId="0" borderId="10" xfId="50" applyNumberFormat="1" applyFont="1" applyFill="1" applyBorder="1" applyAlignment="1">
      <alignment horizontal="center" vertical="center" wrapText="1"/>
    </xf>
    <xf numFmtId="0" fontId="12" fillId="0" borderId="12" xfId="88" applyFont="1" applyFill="1" applyBorder="1" applyAlignment="1">
      <alignment horizontal="left" vertical="center" wrapText="1"/>
    </xf>
    <xf numFmtId="0" fontId="6" fillId="0" borderId="12" xfId="88" applyFont="1" applyFill="1" applyBorder="1" applyAlignment="1">
      <alignment horizontal="left" vertical="center" wrapText="1"/>
    </xf>
    <xf numFmtId="0" fontId="6" fillId="0" borderId="10" xfId="35" applyFont="1" applyFill="1" applyBorder="1" applyAlignment="1">
      <alignment horizontal="left" vertical="center" wrapText="1"/>
    </xf>
    <xf numFmtId="0" fontId="6" fillId="0" borderId="10" xfId="88" applyFont="1" applyFill="1" applyBorder="1" applyAlignment="1">
      <alignment horizontal="center" vertical="center" wrapText="1"/>
    </xf>
    <xf numFmtId="167" fontId="6" fillId="0" borderId="10" xfId="36" applyNumberFormat="1" applyFont="1" applyFill="1" applyBorder="1" applyAlignment="1" applyProtection="1">
      <alignment horizontal="center" vertical="center"/>
      <protection locked="0"/>
    </xf>
    <xf numFmtId="0" fontId="11" fillId="0" borderId="10" xfId="35" applyFont="1" applyFill="1" applyBorder="1" applyAlignment="1" applyProtection="1">
      <alignment horizontal="left" vertical="center" wrapText="1"/>
    </xf>
    <xf numFmtId="3" fontId="6" fillId="0" borderId="10" xfId="70" applyNumberFormat="1" applyFont="1" applyFill="1" applyBorder="1" applyAlignment="1" applyProtection="1">
      <alignment horizontal="center" vertical="center" wrapText="1"/>
    </xf>
    <xf numFmtId="0" fontId="60" fillId="0" borderId="10" xfId="88" applyFont="1" applyFill="1" applyBorder="1" applyAlignment="1">
      <alignment horizontal="center" vertical="center" wrapText="1"/>
    </xf>
    <xf numFmtId="1" fontId="6" fillId="0" borderId="10" xfId="50" applyNumberFormat="1" applyFont="1" applyFill="1" applyBorder="1" applyAlignment="1">
      <alignment horizontal="center" vertical="center" wrapText="1"/>
    </xf>
    <xf numFmtId="4" fontId="70" fillId="0" borderId="0" xfId="35" applyNumberFormat="1" applyFont="1" applyFill="1" applyAlignment="1" applyProtection="1">
      <alignment horizontal="center" vertical="center"/>
    </xf>
    <xf numFmtId="3" fontId="21" fillId="0" borderId="11" xfId="35" applyNumberFormat="1" applyFont="1" applyFill="1" applyBorder="1" applyAlignment="1">
      <alignment horizontal="center" vertical="center" wrapText="1"/>
    </xf>
    <xf numFmtId="3" fontId="23" fillId="0" borderId="11" xfId="35" applyNumberFormat="1" applyFont="1" applyFill="1" applyBorder="1" applyAlignment="1">
      <alignment horizontal="center" vertical="center" wrapText="1"/>
    </xf>
    <xf numFmtId="0" fontId="21" fillId="0" borderId="11" xfId="35" applyFont="1" applyFill="1" applyBorder="1" applyAlignment="1">
      <alignment horizontal="center" vertical="center" wrapText="1"/>
    </xf>
    <xf numFmtId="3" fontId="19" fillId="0" borderId="16" xfId="35" applyNumberFormat="1" applyFont="1" applyFill="1" applyBorder="1" applyAlignment="1">
      <alignment horizontal="left" vertical="center"/>
    </xf>
    <xf numFmtId="0" fontId="4" fillId="0" borderId="10" xfId="43" applyNumberFormat="1" applyFont="1" applyFill="1" applyBorder="1" applyAlignment="1">
      <alignment horizontal="center" vertical="center"/>
    </xf>
    <xf numFmtId="0" fontId="4" fillId="0" borderId="10" xfId="43" applyNumberFormat="1" applyFont="1" applyFill="1" applyBorder="1" applyAlignment="1" applyProtection="1">
      <alignment horizontal="center" vertical="center"/>
      <protection locked="0"/>
    </xf>
    <xf numFmtId="3" fontId="73" fillId="0" borderId="10" xfId="35" applyNumberFormat="1" applyFont="1" applyFill="1" applyBorder="1" applyAlignment="1">
      <alignment horizontal="center" vertical="center"/>
    </xf>
    <xf numFmtId="0" fontId="74" fillId="0" borderId="10" xfId="35" applyFont="1" applyFill="1" applyBorder="1" applyAlignment="1">
      <alignment horizontal="center"/>
    </xf>
    <xf numFmtId="3" fontId="4" fillId="0" borderId="10" xfId="35" applyNumberFormat="1" applyFont="1" applyFill="1" applyBorder="1" applyAlignment="1" applyProtection="1">
      <alignment horizontal="center" vertical="center"/>
      <protection locked="0"/>
    </xf>
    <xf numFmtId="3" fontId="4" fillId="0" borderId="10" xfId="43" applyNumberFormat="1" applyFont="1" applyFill="1" applyBorder="1" applyAlignment="1">
      <alignment horizontal="center" vertical="center"/>
    </xf>
    <xf numFmtId="3" fontId="4" fillId="0" borderId="10" xfId="43" applyNumberFormat="1" applyFont="1" applyFill="1" applyBorder="1" applyAlignment="1" applyProtection="1">
      <alignment horizontal="center" vertical="center"/>
      <protection locked="0"/>
    </xf>
    <xf numFmtId="3" fontId="21" fillId="0" borderId="16" xfId="35" applyNumberFormat="1" applyFont="1" applyFill="1" applyBorder="1" applyAlignment="1">
      <alignment horizontal="left" vertical="center"/>
    </xf>
    <xf numFmtId="0" fontId="5" fillId="0" borderId="10" xfId="43" applyNumberFormat="1" applyFont="1" applyFill="1" applyBorder="1" applyAlignment="1">
      <alignment horizontal="center" vertical="center"/>
    </xf>
    <xf numFmtId="3" fontId="76" fillId="0" borderId="10" xfId="35" applyNumberFormat="1" applyFont="1" applyFill="1" applyBorder="1" applyAlignment="1">
      <alignment horizontal="center" vertical="center"/>
    </xf>
    <xf numFmtId="3" fontId="5" fillId="0" borderId="10" xfId="43" applyNumberFormat="1" applyFont="1" applyFill="1" applyBorder="1" applyAlignment="1">
      <alignment horizontal="center" vertical="center"/>
    </xf>
    <xf numFmtId="3" fontId="25" fillId="0" borderId="11" xfId="35" applyNumberFormat="1" applyFont="1" applyFill="1" applyBorder="1" applyAlignment="1">
      <alignment horizontal="center" vertical="center" wrapText="1"/>
    </xf>
    <xf numFmtId="0" fontId="4" fillId="0" borderId="10" xfId="35" applyNumberFormat="1" applyFont="1" applyFill="1" applyBorder="1" applyAlignment="1">
      <alignment horizontal="center" vertical="center" wrapText="1"/>
    </xf>
    <xf numFmtId="3" fontId="75" fillId="0" borderId="10" xfId="35" applyNumberFormat="1" applyFont="1" applyFill="1" applyBorder="1" applyAlignment="1">
      <alignment horizontal="center" vertical="center"/>
    </xf>
    <xf numFmtId="3" fontId="4" fillId="0" borderId="10" xfId="35" applyNumberFormat="1" applyFont="1" applyFill="1" applyBorder="1" applyAlignment="1">
      <alignment horizontal="center" vertical="center" wrapText="1"/>
    </xf>
    <xf numFmtId="0" fontId="5" fillId="0" borderId="10" xfId="35" applyNumberFormat="1" applyFont="1" applyFill="1" applyBorder="1" applyAlignment="1">
      <alignment horizontal="center" vertical="center" wrapText="1"/>
    </xf>
    <xf numFmtId="0" fontId="5" fillId="0" borderId="10" xfId="35" applyNumberFormat="1" applyFont="1" applyFill="1" applyBorder="1" applyAlignment="1">
      <alignment horizontal="center" vertical="center"/>
    </xf>
    <xf numFmtId="0" fontId="19" fillId="31" borderId="10" xfId="35" applyFont="1" applyFill="1" applyBorder="1" applyAlignment="1" applyProtection="1">
      <alignment horizontal="center" vertical="center" wrapText="1"/>
      <protection locked="0"/>
    </xf>
    <xf numFmtId="0" fontId="19" fillId="31" borderId="10" xfId="68" applyFont="1" applyFill="1" applyBorder="1" applyAlignment="1" applyProtection="1">
      <alignment horizontal="center" vertical="center" wrapText="1"/>
      <protection locked="0"/>
    </xf>
    <xf numFmtId="3" fontId="9" fillId="31" borderId="10" xfId="43" applyNumberFormat="1" applyFont="1" applyFill="1" applyBorder="1" applyAlignment="1" applyProtection="1">
      <alignment horizontal="center" vertical="center" wrapText="1"/>
      <protection locked="0"/>
    </xf>
    <xf numFmtId="1" fontId="19" fillId="0" borderId="10" xfId="43" applyNumberFormat="1" applyFont="1" applyFill="1" applyBorder="1" applyAlignment="1" applyProtection="1">
      <alignment horizontal="center" vertical="center" wrapText="1"/>
      <protection locked="0"/>
    </xf>
    <xf numFmtId="3" fontId="11" fillId="0" borderId="10" xfId="43" applyNumberFormat="1" applyFont="1" applyFill="1" applyBorder="1" applyAlignment="1" applyProtection="1">
      <alignment horizontal="center" vertical="center"/>
      <protection locked="0"/>
    </xf>
    <xf numFmtId="10" fontId="11" fillId="0" borderId="10" xfId="43" applyNumberFormat="1" applyFont="1" applyFill="1" applyBorder="1" applyAlignment="1" applyProtection="1">
      <alignment horizontal="center" vertical="center"/>
    </xf>
    <xf numFmtId="3" fontId="10" fillId="18" borderId="10" xfId="68" applyNumberFormat="1" applyFill="1" applyBorder="1" applyAlignment="1" applyProtection="1">
      <alignment horizontal="center" vertical="center"/>
      <protection locked="0"/>
    </xf>
    <xf numFmtId="3" fontId="2" fillId="18" borderId="10" xfId="68" applyNumberFormat="1" applyFont="1" applyFill="1" applyBorder="1" applyAlignment="1" applyProtection="1">
      <alignment horizontal="center" vertical="center" wrapText="1"/>
      <protection locked="0"/>
    </xf>
    <xf numFmtId="3" fontId="10" fillId="18" borderId="10" xfId="68" applyNumberFormat="1" applyFill="1" applyBorder="1" applyAlignment="1" applyProtection="1">
      <alignment horizontal="center" vertical="center" wrapText="1"/>
      <protection locked="0"/>
    </xf>
    <xf numFmtId="3" fontId="4" fillId="18" borderId="10" xfId="35" applyNumberFormat="1" applyFont="1" applyFill="1" applyBorder="1" applyAlignment="1">
      <alignment horizontal="center" vertical="center"/>
    </xf>
    <xf numFmtId="3" fontId="2" fillId="18" borderId="10" xfId="65" applyNumberFormat="1" applyFont="1" applyFill="1" applyBorder="1" applyAlignment="1" applyProtection="1">
      <alignment horizontal="center" vertical="center" wrapText="1"/>
      <protection locked="0"/>
    </xf>
    <xf numFmtId="3" fontId="4" fillId="18" borderId="10" xfId="35" applyNumberFormat="1" applyFont="1" applyFill="1" applyBorder="1" applyAlignment="1">
      <alignment horizontal="center"/>
    </xf>
    <xf numFmtId="0" fontId="80" fillId="18" borderId="10" xfId="75" applyFont="1" applyFill="1" applyBorder="1" applyAlignment="1" applyProtection="1">
      <alignment vertical="center" wrapText="1"/>
    </xf>
    <xf numFmtId="0" fontId="9" fillId="0" borderId="10" xfId="35" applyFont="1" applyFill="1" applyBorder="1" applyAlignment="1">
      <alignment horizontal="center"/>
    </xf>
    <xf numFmtId="0" fontId="56" fillId="0" borderId="10" xfId="35" applyFont="1" applyFill="1" applyBorder="1" applyAlignment="1">
      <alignment horizontal="center" vertical="top" wrapText="1"/>
    </xf>
    <xf numFmtId="4" fontId="21" fillId="0" borderId="10" xfId="35" applyNumberFormat="1" applyFont="1" applyFill="1" applyBorder="1" applyAlignment="1" applyProtection="1">
      <alignment horizontal="center"/>
    </xf>
    <xf numFmtId="0" fontId="4" fillId="0" borderId="10" xfId="35" applyFont="1" applyBorder="1" applyAlignment="1">
      <alignment horizontal="center" vertical="center" wrapText="1"/>
    </xf>
    <xf numFmtId="2" fontId="19" fillId="0" borderId="10" xfId="35" applyNumberFormat="1" applyFont="1" applyFill="1" applyBorder="1" applyAlignment="1">
      <alignment horizontal="center" vertical="center"/>
    </xf>
    <xf numFmtId="2" fontId="4" fillId="0" borderId="10" xfId="0" applyNumberFormat="1" applyFont="1" applyBorder="1" applyAlignment="1">
      <alignment horizontal="center"/>
    </xf>
    <xf numFmtId="0" fontId="19" fillId="0" borderId="16" xfId="35" applyFont="1" applyFill="1" applyBorder="1" applyAlignment="1" applyProtection="1">
      <alignment wrapText="1"/>
    </xf>
    <xf numFmtId="4" fontId="19" fillId="0" borderId="10" xfId="35" applyNumberFormat="1" applyFont="1" applyFill="1" applyBorder="1" applyAlignment="1" applyProtection="1">
      <alignment horizontal="center" vertical="center"/>
    </xf>
    <xf numFmtId="0" fontId="19" fillId="0" borderId="16" xfId="35" applyFont="1" applyFill="1" applyBorder="1" applyProtection="1"/>
    <xf numFmtId="0" fontId="19" fillId="0" borderId="0" xfId="35" applyFont="1" applyFill="1" applyAlignment="1">
      <alignment wrapText="1"/>
    </xf>
    <xf numFmtId="0" fontId="19" fillId="0" borderId="0" xfId="35" applyFont="1" applyAlignment="1">
      <alignment wrapText="1"/>
    </xf>
    <xf numFmtId="0" fontId="9" fillId="0" borderId="0" xfId="35" applyFont="1" applyAlignment="1">
      <alignment vertical="top" wrapText="1"/>
    </xf>
    <xf numFmtId="0" fontId="2" fillId="0" borderId="0" xfId="35" applyFont="1" applyAlignment="1">
      <alignment vertical="top" wrapText="1"/>
    </xf>
    <xf numFmtId="0" fontId="2" fillId="0" borderId="0" xfId="35" applyFont="1" applyAlignment="1">
      <alignment wrapText="1"/>
    </xf>
    <xf numFmtId="3" fontId="19" fillId="0" borderId="10" xfId="35" applyNumberFormat="1" applyFont="1" applyFill="1" applyBorder="1" applyAlignment="1" applyProtection="1">
      <alignment horizontal="center" vertical="center"/>
    </xf>
    <xf numFmtId="1" fontId="19" fillId="0" borderId="19" xfId="49" applyNumberFormat="1" applyFont="1" applyFill="1" applyBorder="1" applyProtection="1"/>
    <xf numFmtId="4" fontId="19" fillId="0" borderId="0" xfId="49" applyNumberFormat="1" applyFont="1" applyFill="1" applyProtection="1"/>
    <xf numFmtId="4" fontId="11" fillId="0" borderId="0" xfId="49" applyNumberFormat="1" applyFont="1" applyFill="1"/>
    <xf numFmtId="49" fontId="11" fillId="0" borderId="12" xfId="35" applyNumberFormat="1" applyFont="1" applyFill="1" applyBorder="1" applyAlignment="1" applyProtection="1">
      <alignment horizontal="center" vertical="center" wrapText="1"/>
    </xf>
    <xf numFmtId="4" fontId="21" fillId="26" borderId="10" xfId="35" applyNumberFormat="1" applyFont="1" applyFill="1" applyBorder="1" applyAlignment="1" applyProtection="1">
      <alignment horizontal="center" vertical="center" wrapText="1"/>
    </xf>
    <xf numFmtId="2" fontId="6" fillId="0" borderId="23" xfId="77" applyNumberFormat="1" applyFont="1" applyFill="1" applyBorder="1" applyAlignment="1">
      <alignment horizontal="center" vertical="center" wrapText="1"/>
    </xf>
    <xf numFmtId="0" fontId="2" fillId="0" borderId="10" xfId="50" applyFont="1" applyBorder="1" applyAlignment="1">
      <alignment horizontal="center" vertical="center" wrapText="1"/>
    </xf>
    <xf numFmtId="4" fontId="60" fillId="0" borderId="16" xfId="77" applyNumberFormat="1" applyFont="1" applyFill="1" applyBorder="1" applyAlignment="1">
      <alignment horizontal="center" vertical="center" wrapText="1"/>
    </xf>
    <xf numFmtId="2" fontId="60" fillId="0" borderId="10" xfId="36" applyNumberFormat="1" applyFont="1" applyFill="1" applyBorder="1" applyAlignment="1">
      <alignment horizontal="center" vertical="center"/>
    </xf>
    <xf numFmtId="4" fontId="58" fillId="0" borderId="23" xfId="81" applyNumberFormat="1" applyFont="1" applyFill="1" applyBorder="1" applyAlignment="1">
      <alignment horizontal="center" vertical="center" wrapText="1"/>
    </xf>
    <xf numFmtId="2" fontId="88" fillId="0" borderId="10" xfId="50" applyNumberFormat="1" applyFont="1" applyFill="1" applyBorder="1" applyAlignment="1">
      <alignment horizontal="center"/>
    </xf>
    <xf numFmtId="2" fontId="58" fillId="0" borderId="10" xfId="50" applyNumberFormat="1" applyFont="1" applyFill="1" applyBorder="1" applyAlignment="1">
      <alignment horizontal="center" vertical="center"/>
    </xf>
    <xf numFmtId="0" fontId="19" fillId="0" borderId="10" xfId="35" applyFont="1" applyFill="1" applyBorder="1" applyAlignment="1">
      <alignment horizontal="center" vertical="center"/>
    </xf>
    <xf numFmtId="4" fontId="67" fillId="0" borderId="10" xfId="35" applyNumberFormat="1" applyFont="1" applyFill="1" applyBorder="1" applyAlignment="1" applyProtection="1">
      <alignment horizontal="center" vertical="center"/>
      <protection locked="0"/>
    </xf>
    <xf numFmtId="0" fontId="0" fillId="0" borderId="10" xfId="68" applyFont="1" applyFill="1" applyBorder="1" applyAlignment="1" applyProtection="1">
      <alignment horizontal="center" vertical="center" wrapText="1"/>
      <protection locked="0"/>
    </xf>
    <xf numFmtId="3" fontId="19" fillId="0" borderId="10" xfId="65" applyNumberFormat="1" applyFont="1" applyFill="1" applyBorder="1" applyAlignment="1" applyProtection="1">
      <alignment horizontal="center" vertical="center" wrapText="1"/>
      <protection locked="0"/>
    </xf>
    <xf numFmtId="0" fontId="9" fillId="26" borderId="10" xfId="35" applyFont="1" applyFill="1" applyBorder="1" applyAlignment="1">
      <alignment horizontal="center"/>
    </xf>
    <xf numFmtId="10" fontId="21" fillId="26" borderId="10" xfId="35" applyNumberFormat="1" applyFont="1" applyFill="1" applyBorder="1" applyAlignment="1" applyProtection="1">
      <alignment horizontal="center" vertical="center" wrapText="1"/>
    </xf>
    <xf numFmtId="4" fontId="12" fillId="26" borderId="10" xfId="35" applyNumberFormat="1" applyFont="1" applyFill="1" applyBorder="1" applyAlignment="1" applyProtection="1">
      <alignment horizontal="center" vertical="center" wrapText="1"/>
    </xf>
    <xf numFmtId="0" fontId="11" fillId="0" borderId="10" xfId="34" applyFont="1" applyFill="1" applyBorder="1" applyAlignment="1" applyProtection="1">
      <alignment horizontal="center" vertical="center" wrapText="1"/>
    </xf>
    <xf numFmtId="0" fontId="23" fillId="0" borderId="10" xfId="35" applyFont="1" applyFill="1" applyBorder="1" applyAlignment="1" applyProtection="1">
      <alignment horizontal="left" vertical="center" wrapText="1"/>
    </xf>
    <xf numFmtId="4" fontId="67" fillId="0" borderId="10" xfId="35" applyNumberFormat="1" applyFont="1" applyFill="1" applyBorder="1" applyAlignment="1" applyProtection="1">
      <alignment horizontal="center" vertical="center"/>
      <protection locked="0"/>
    </xf>
    <xf numFmtId="4" fontId="67" fillId="0" borderId="11" xfId="35" applyNumberFormat="1" applyFont="1" applyFill="1" applyBorder="1" applyAlignment="1" applyProtection="1">
      <alignment horizontal="center" vertical="center"/>
      <protection locked="0"/>
    </xf>
    <xf numFmtId="0" fontId="19" fillId="0" borderId="10" xfId="35" applyFont="1" applyFill="1" applyBorder="1" applyAlignment="1">
      <alignment horizontal="center" vertical="center" wrapText="1"/>
    </xf>
    <xf numFmtId="0" fontId="19" fillId="0" borderId="0" xfId="35" applyFont="1" applyFill="1" applyProtection="1"/>
    <xf numFmtId="49" fontId="19" fillId="0" borderId="10" xfId="35" applyNumberFormat="1" applyFont="1" applyFill="1" applyBorder="1" applyAlignment="1" applyProtection="1">
      <alignment horizontal="center" vertical="center" wrapText="1"/>
    </xf>
    <xf numFmtId="49" fontId="21" fillId="0" borderId="10" xfId="35" applyNumberFormat="1" applyFont="1" applyFill="1" applyBorder="1" applyAlignment="1" applyProtection="1">
      <alignment horizontal="center" vertical="center" wrapText="1"/>
    </xf>
    <xf numFmtId="49" fontId="11" fillId="0" borderId="10" xfId="35" applyNumberFormat="1" applyFont="1" applyFill="1" applyBorder="1" applyAlignment="1" applyProtection="1">
      <alignment horizontal="center" vertical="center"/>
    </xf>
    <xf numFmtId="49" fontId="6" fillId="0" borderId="10" xfId="35" applyNumberFormat="1" applyFont="1" applyFill="1" applyBorder="1" applyAlignment="1" applyProtection="1">
      <alignment horizontal="center" vertical="center"/>
      <protection locked="0"/>
    </xf>
    <xf numFmtId="4" fontId="19" fillId="0" borderId="0" xfId="38" applyNumberFormat="1" applyFont="1" applyAlignment="1">
      <alignment horizontal="center" vertical="center" wrapText="1"/>
    </xf>
    <xf numFmtId="2" fontId="9" fillId="0" borderId="0" xfId="35" applyNumberFormat="1" applyFont="1" applyFill="1"/>
    <xf numFmtId="10" fontId="19" fillId="0" borderId="0" xfId="35" applyNumberFormat="1" applyFont="1" applyFill="1" applyProtection="1"/>
    <xf numFmtId="0" fontId="9" fillId="0" borderId="0" xfId="73" applyFont="1" applyFill="1" applyAlignment="1" applyProtection="1">
      <alignment horizontal="left"/>
      <protection hidden="1"/>
    </xf>
    <xf numFmtId="0" fontId="19" fillId="0" borderId="10" xfId="34" applyFont="1" applyFill="1" applyBorder="1" applyAlignment="1" applyProtection="1">
      <alignment horizontal="center" vertical="center" wrapText="1"/>
    </xf>
    <xf numFmtId="0" fontId="19" fillId="0" borderId="0" xfId="35" applyFont="1" applyFill="1" applyProtection="1"/>
    <xf numFmtId="0" fontId="19" fillId="0" borderId="0" xfId="35" applyFont="1" applyFill="1" applyAlignment="1" applyProtection="1">
      <alignment horizontal="left"/>
    </xf>
    <xf numFmtId="0" fontId="0" fillId="0" borderId="0" xfId="35" applyFont="1" applyAlignment="1" applyProtection="1">
      <alignment horizontal="center" vertical="center"/>
    </xf>
    <xf numFmtId="3" fontId="21" fillId="0" borderId="10" xfId="35" applyNumberFormat="1" applyFont="1" applyFill="1" applyBorder="1" applyAlignment="1" applyProtection="1">
      <alignment horizontal="right"/>
      <protection locked="0"/>
    </xf>
    <xf numFmtId="0" fontId="9" fillId="0" borderId="0" xfId="35" applyNumberFormat="1" applyFont="1" applyAlignment="1" applyProtection="1">
      <alignment horizontal="center" vertical="center"/>
    </xf>
    <xf numFmtId="0" fontId="9" fillId="0" borderId="0" xfId="35" applyFont="1" applyAlignment="1">
      <alignment horizontal="center" vertical="center" wrapText="1"/>
    </xf>
    <xf numFmtId="0" fontId="0" fillId="0" borderId="0" xfId="35" applyFont="1" applyAlignment="1">
      <alignment horizontal="center" vertical="center" wrapText="1"/>
    </xf>
    <xf numFmtId="0" fontId="11" fillId="0" borderId="0" xfId="35" applyFont="1" applyAlignment="1">
      <alignment horizontal="center"/>
    </xf>
    <xf numFmtId="0" fontId="0" fillId="0" borderId="0" xfId="35" applyNumberFormat="1" applyFont="1" applyAlignment="1" applyProtection="1">
      <alignment horizontal="center" vertical="center"/>
    </xf>
    <xf numFmtId="2" fontId="12" fillId="28" borderId="10" xfId="35" applyNumberFormat="1" applyFont="1" applyFill="1" applyBorder="1" applyAlignment="1" applyProtection="1">
      <alignment horizontal="center" vertical="center" wrapText="1"/>
    </xf>
    <xf numFmtId="2" fontId="12" fillId="0" borderId="10" xfId="70" applyNumberFormat="1" applyFont="1" applyFill="1" applyBorder="1" applyAlignment="1" applyProtection="1">
      <alignment horizontal="center" vertical="center" wrapText="1"/>
    </xf>
    <xf numFmtId="49" fontId="65" fillId="0" borderId="10" xfId="36" applyNumberFormat="1" applyFont="1" applyFill="1" applyBorder="1" applyAlignment="1" applyProtection="1">
      <alignment horizontal="center" vertical="center" wrapText="1"/>
      <protection locked="0"/>
    </xf>
    <xf numFmtId="167" fontId="92" fillId="0" borderId="10" xfId="36" applyNumberFormat="1" applyFont="1" applyFill="1" applyBorder="1" applyAlignment="1" applyProtection="1">
      <alignment horizontal="center" vertical="center"/>
      <protection locked="0"/>
    </xf>
    <xf numFmtId="4" fontId="92" fillId="0" borderId="10" xfId="36" applyNumberFormat="1" applyFont="1" applyFill="1" applyBorder="1" applyAlignment="1" applyProtection="1">
      <alignment horizontal="center" vertical="center"/>
      <protection locked="0"/>
    </xf>
    <xf numFmtId="0" fontId="89" fillId="0" borderId="10" xfId="35" applyFont="1" applyFill="1" applyBorder="1" applyProtection="1"/>
    <xf numFmtId="0" fontId="12" fillId="28" borderId="10" xfId="36" applyFont="1" applyFill="1" applyBorder="1" applyAlignment="1" applyProtection="1">
      <alignment wrapText="1"/>
    </xf>
    <xf numFmtId="2" fontId="11" fillId="28" borderId="10" xfId="35" applyNumberFormat="1" applyFont="1" applyFill="1" applyBorder="1" applyAlignment="1" applyProtection="1">
      <alignment horizontal="center" vertical="center" wrapText="1"/>
    </xf>
    <xf numFmtId="49" fontId="6" fillId="0" borderId="10" xfId="36" applyNumberFormat="1" applyFont="1" applyFill="1" applyBorder="1" applyAlignment="1" applyProtection="1">
      <alignment horizontal="center" vertical="center" wrapText="1"/>
      <protection locked="0"/>
    </xf>
    <xf numFmtId="2" fontId="90" fillId="0" borderId="10" xfId="35" applyNumberFormat="1" applyFont="1" applyFill="1" applyBorder="1" applyAlignment="1" applyProtection="1">
      <alignment horizontal="center"/>
    </xf>
    <xf numFmtId="0" fontId="19" fillId="0" borderId="10" xfId="35" applyFont="1" applyFill="1" applyBorder="1" applyAlignment="1" applyProtection="1">
      <alignment horizontal="left"/>
    </xf>
    <xf numFmtId="3" fontId="12" fillId="28" borderId="10" xfId="35" applyNumberFormat="1" applyFont="1" applyFill="1" applyBorder="1" applyAlignment="1" applyProtection="1">
      <alignment horizontal="center" vertical="center"/>
    </xf>
    <xf numFmtId="2" fontId="60" fillId="0" borderId="10" xfId="50" applyNumberFormat="1" applyFont="1" applyFill="1" applyBorder="1" applyAlignment="1">
      <alignment horizontal="center" vertical="center" wrapText="1"/>
    </xf>
    <xf numFmtId="4" fontId="70" fillId="0" borderId="10" xfId="35" applyNumberFormat="1" applyFont="1" applyFill="1" applyBorder="1" applyAlignment="1" applyProtection="1">
      <alignment horizontal="center" vertical="center"/>
    </xf>
    <xf numFmtId="1" fontId="92" fillId="0" borderId="10" xfId="50" applyNumberFormat="1" applyFont="1" applyFill="1" applyBorder="1" applyAlignment="1">
      <alignment horizontal="center" vertical="center" wrapText="1"/>
    </xf>
    <xf numFmtId="0" fontId="18" fillId="0" borderId="0" xfId="35" applyFont="1" applyFill="1" applyAlignment="1">
      <alignment horizontal="right"/>
    </xf>
    <xf numFmtId="0" fontId="0" fillId="0" borderId="0" xfId="35" applyFont="1" applyFill="1" applyBorder="1"/>
    <xf numFmtId="0" fontId="11" fillId="0" borderId="0" xfId="35" applyFont="1" applyFill="1" applyAlignment="1"/>
    <xf numFmtId="0" fontId="0" fillId="0" borderId="0" xfId="35" applyFont="1" applyFill="1" applyBorder="1" applyAlignment="1">
      <alignment wrapText="1"/>
    </xf>
    <xf numFmtId="0" fontId="0" fillId="0" borderId="0" xfId="35" applyFont="1" applyFill="1" applyAlignment="1">
      <alignment wrapText="1"/>
    </xf>
    <xf numFmtId="0" fontId="9" fillId="21" borderId="10" xfId="35" applyFont="1" applyFill="1" applyBorder="1" applyAlignment="1">
      <alignment horizontal="center"/>
    </xf>
    <xf numFmtId="0" fontId="9" fillId="21" borderId="10" xfId="35" applyFont="1" applyFill="1" applyBorder="1" applyAlignment="1">
      <alignment horizontal="center" vertical="center"/>
    </xf>
    <xf numFmtId="2" fontId="9" fillId="0" borderId="10" xfId="35" applyNumberFormat="1" applyFont="1" applyFill="1" applyBorder="1" applyAlignment="1">
      <alignment horizontal="center" vertical="center"/>
    </xf>
    <xf numFmtId="2" fontId="9" fillId="0" borderId="10" xfId="35" applyNumberFormat="1" applyFont="1" applyFill="1" applyBorder="1" applyAlignment="1">
      <alignment horizontal="center" vertical="center" wrapText="1"/>
    </xf>
    <xf numFmtId="0" fontId="2" fillId="0" borderId="0" xfId="35" applyFont="1" applyFill="1" applyBorder="1"/>
    <xf numFmtId="0" fontId="11" fillId="0" borderId="10" xfId="76" applyFont="1" applyFill="1" applyBorder="1" applyAlignment="1">
      <alignment horizontal="center"/>
    </xf>
    <xf numFmtId="0" fontId="10" fillId="0" borderId="0" xfId="35" applyFont="1" applyFill="1" applyBorder="1"/>
    <xf numFmtId="0" fontId="10" fillId="0" borderId="0" xfId="35" applyFont="1" applyFill="1"/>
    <xf numFmtId="0" fontId="9" fillId="0" borderId="0" xfId="35" applyFont="1" applyFill="1" applyAlignment="1">
      <alignment horizontal="center"/>
    </xf>
    <xf numFmtId="0" fontId="16" fillId="0" borderId="0" xfId="35" applyFont="1" applyFill="1" applyBorder="1"/>
    <xf numFmtId="0" fontId="17" fillId="0" borderId="0" xfId="35" applyFont="1" applyFill="1" applyBorder="1"/>
    <xf numFmtId="0" fontId="17" fillId="0" borderId="0" xfId="35" applyFont="1" applyFill="1"/>
    <xf numFmtId="0" fontId="19" fillId="0" borderId="10" xfId="65" applyFont="1" applyFill="1" applyBorder="1" applyAlignment="1" applyProtection="1">
      <alignment horizontal="center" vertical="center" wrapText="1"/>
      <protection locked="0"/>
    </xf>
    <xf numFmtId="4" fontId="91" fillId="0" borderId="10" xfId="35" applyNumberFormat="1" applyFont="1" applyFill="1" applyBorder="1" applyAlignment="1" applyProtection="1">
      <alignment horizontal="center" vertical="center"/>
    </xf>
    <xf numFmtId="10" fontId="19" fillId="0" borderId="10" xfId="68" applyNumberFormat="1" applyFont="1" applyFill="1" applyBorder="1" applyAlignment="1" applyProtection="1">
      <alignment horizontal="center" vertical="center"/>
    </xf>
    <xf numFmtId="10" fontId="19" fillId="0" borderId="10" xfId="71" applyNumberFormat="1" applyFont="1" applyFill="1" applyBorder="1" applyAlignment="1">
      <alignment horizontal="center" vertical="center"/>
    </xf>
    <xf numFmtId="10" fontId="19" fillId="0" borderId="12" xfId="38" applyNumberFormat="1" applyFont="1" applyFill="1" applyBorder="1" applyAlignment="1" applyProtection="1">
      <alignment horizontal="center" vertical="center" wrapText="1"/>
    </xf>
    <xf numFmtId="0" fontId="60" fillId="0" borderId="10" xfId="36" applyFont="1" applyFill="1" applyBorder="1" applyAlignment="1">
      <alignment horizontal="center" vertical="center"/>
    </xf>
    <xf numFmtId="0" fontId="60" fillId="0" borderId="10" xfId="50" applyFont="1" applyFill="1" applyBorder="1" applyAlignment="1">
      <alignment horizontal="left" vertical="top" wrapText="1"/>
    </xf>
    <xf numFmtId="2" fontId="60" fillId="0" borderId="10" xfId="77" applyNumberFormat="1" applyFont="1" applyFill="1" applyBorder="1" applyAlignment="1">
      <alignment horizontal="center" vertical="center" wrapText="1"/>
    </xf>
    <xf numFmtId="2" fontId="60" fillId="0" borderId="16" xfId="70" applyNumberFormat="1" applyFont="1" applyFill="1" applyBorder="1" applyAlignment="1" applyProtection="1">
      <alignment horizontal="center" vertical="center" wrapText="1"/>
    </xf>
    <xf numFmtId="0" fontId="12" fillId="0" borderId="10" xfId="77" applyFont="1" applyFill="1" applyBorder="1" applyAlignment="1">
      <alignment horizontal="center" vertical="center" wrapText="1"/>
    </xf>
    <xf numFmtId="0" fontId="12" fillId="0" borderId="10" xfId="0" applyFont="1" applyBorder="1" applyAlignment="1">
      <alignment vertical="center"/>
    </xf>
    <xf numFmtId="0" fontId="12" fillId="0" borderId="10" xfId="0" applyFont="1" applyBorder="1" applyAlignment="1">
      <alignment horizontal="center" vertical="center"/>
    </xf>
    <xf numFmtId="4" fontId="74" fillId="0" borderId="0" xfId="50" applyNumberFormat="1" applyFont="1" applyAlignment="1">
      <alignment horizontal="center" vertical="center" wrapText="1"/>
    </xf>
    <xf numFmtId="2" fontId="74" fillId="0" borderId="0" xfId="50" applyNumberFormat="1" applyFont="1" applyAlignment="1">
      <alignment horizontal="center" vertical="center" wrapText="1"/>
    </xf>
    <xf numFmtId="4" fontId="21" fillId="0" borderId="0" xfId="47" applyNumberFormat="1" applyFont="1" applyFill="1" applyAlignment="1">
      <alignment horizontal="center" vertical="center" wrapText="1"/>
    </xf>
    <xf numFmtId="0" fontId="74" fillId="0" borderId="0" xfId="50" applyFont="1" applyAlignment="1">
      <alignment horizontal="center" vertical="center" wrapText="1"/>
    </xf>
    <xf numFmtId="0" fontId="6" fillId="0" borderId="10" xfId="50" applyFont="1" applyFill="1" applyBorder="1" applyAlignment="1">
      <alignment horizontal="center" vertical="center" wrapText="1"/>
    </xf>
    <xf numFmtId="4" fontId="6" fillId="0" borderId="16" xfId="77" applyNumberFormat="1" applyFont="1" applyFill="1" applyBorder="1" applyAlignment="1">
      <alignment horizontal="center" vertical="center" wrapText="1"/>
    </xf>
    <xf numFmtId="1" fontId="60" fillId="0" borderId="10" xfId="77" applyNumberFormat="1" applyFont="1" applyFill="1" applyBorder="1" applyAlignment="1">
      <alignment horizontal="center" vertical="center" wrapText="1"/>
    </xf>
    <xf numFmtId="1" fontId="60" fillId="0" borderId="16" xfId="70" applyNumberFormat="1" applyFont="1" applyFill="1" applyBorder="1" applyAlignment="1" applyProtection="1">
      <alignment horizontal="center" vertical="center" wrapText="1"/>
    </xf>
    <xf numFmtId="0" fontId="60" fillId="0" borderId="10" xfId="50" applyFont="1" applyFill="1" applyBorder="1" applyAlignment="1">
      <alignment horizontal="left" vertical="center" wrapText="1"/>
    </xf>
    <xf numFmtId="165" fontId="60" fillId="0" borderId="10" xfId="36" applyNumberFormat="1" applyFont="1" applyFill="1" applyBorder="1" applyAlignment="1">
      <alignment horizontal="center" vertical="center"/>
    </xf>
    <xf numFmtId="0" fontId="12" fillId="0" borderId="12" xfId="88" applyFont="1" applyFill="1" applyBorder="1" applyAlignment="1">
      <alignment horizontal="center" vertical="center" wrapText="1"/>
    </xf>
    <xf numFmtId="4" fontId="11" fillId="0" borderId="10" xfId="35" applyNumberFormat="1" applyFont="1" applyFill="1" applyBorder="1" applyAlignment="1" applyProtection="1">
      <alignment horizontal="center" vertical="center" wrapText="1"/>
    </xf>
    <xf numFmtId="49" fontId="11" fillId="0" borderId="10" xfId="35" applyNumberFormat="1" applyFont="1" applyFill="1" applyBorder="1" applyAlignment="1" applyProtection="1">
      <alignment horizontal="center" vertical="center"/>
      <protection locked="0"/>
    </xf>
    <xf numFmtId="1" fontId="58" fillId="0" borderId="10" xfId="50" applyNumberFormat="1" applyFont="1" applyFill="1" applyBorder="1" applyAlignment="1">
      <alignment horizontal="center"/>
    </xf>
    <xf numFmtId="2" fontId="58" fillId="0" borderId="10" xfId="50" applyNumberFormat="1" applyFont="1" applyFill="1" applyBorder="1" applyAlignment="1">
      <alignment horizontal="center"/>
    </xf>
    <xf numFmtId="1" fontId="6" fillId="0" borderId="23" xfId="77" applyNumberFormat="1" applyFont="1" applyFill="1" applyBorder="1" applyAlignment="1">
      <alignment horizontal="center" vertical="center" wrapText="1"/>
    </xf>
    <xf numFmtId="3" fontId="6" fillId="0" borderId="23" xfId="77" applyNumberFormat="1" applyFont="1" applyFill="1" applyBorder="1" applyAlignment="1">
      <alignment horizontal="center" vertical="center" wrapText="1"/>
    </xf>
    <xf numFmtId="0" fontId="60" fillId="0" borderId="10" xfId="77" applyFont="1" applyFill="1" applyBorder="1" applyAlignment="1">
      <alignment horizontal="center" vertical="center" wrapText="1"/>
    </xf>
    <xf numFmtId="1" fontId="12" fillId="0" borderId="10" xfId="50" applyNumberFormat="1" applyFont="1" applyFill="1" applyBorder="1" applyAlignment="1">
      <alignment horizontal="center" vertical="center" wrapText="1"/>
    </xf>
    <xf numFmtId="2" fontId="12" fillId="0" borderId="10" xfId="50" applyNumberFormat="1" applyFont="1" applyFill="1" applyBorder="1" applyAlignment="1">
      <alignment horizontal="center" vertical="center" wrapText="1"/>
    </xf>
    <xf numFmtId="0" fontId="19" fillId="0" borderId="10" xfId="35" applyFont="1" applyFill="1" applyBorder="1" applyAlignment="1">
      <alignment horizontal="center" vertical="center" wrapText="1"/>
    </xf>
    <xf numFmtId="0" fontId="19" fillId="0" borderId="10" xfId="35" applyFont="1" applyFill="1" applyBorder="1" applyAlignment="1">
      <alignment horizontal="center" vertical="center"/>
    </xf>
    <xf numFmtId="0" fontId="2" fillId="0" borderId="0" xfId="50" applyFont="1" applyAlignment="1">
      <alignment horizontal="center" vertical="center" wrapText="1"/>
    </xf>
    <xf numFmtId="0" fontId="19" fillId="0" borderId="10" xfId="48" applyFont="1" applyFill="1" applyBorder="1" applyAlignment="1">
      <alignment horizontal="center" vertical="center" wrapText="1"/>
    </xf>
    <xf numFmtId="0" fontId="9" fillId="0" borderId="10" xfId="0" applyFont="1" applyFill="1" applyBorder="1" applyAlignment="1">
      <alignment horizontal="center" vertical="center"/>
    </xf>
    <xf numFmtId="49" fontId="2" fillId="0" borderId="10" xfId="0" applyNumberFormat="1" applyFont="1" applyFill="1" applyBorder="1"/>
    <xf numFmtId="49" fontId="9" fillId="0" borderId="10" xfId="0" applyNumberFormat="1" applyFont="1" applyFill="1" applyBorder="1" applyAlignment="1">
      <alignment horizontal="center"/>
    </xf>
    <xf numFmtId="49" fontId="9" fillId="0" borderId="10" xfId="0" applyNumberFormat="1" applyFont="1" applyFill="1" applyBorder="1"/>
    <xf numFmtId="49" fontId="20" fillId="19" borderId="16" xfId="35" applyNumberFormat="1" applyFont="1" applyFill="1" applyBorder="1" applyAlignment="1" applyProtection="1">
      <alignment horizontal="center" vertical="center" wrapText="1"/>
    </xf>
    <xf numFmtId="49" fontId="20" fillId="19" borderId="17" xfId="35" applyNumberFormat="1" applyFont="1" applyFill="1" applyBorder="1" applyAlignment="1" applyProtection="1">
      <alignment horizontal="center" vertical="center" wrapText="1"/>
    </xf>
    <xf numFmtId="0" fontId="11" fillId="0" borderId="10" xfId="35" applyFont="1" applyFill="1" applyBorder="1" applyAlignment="1" applyProtection="1">
      <alignment horizontal="center" vertical="center"/>
    </xf>
    <xf numFmtId="0" fontId="11" fillId="0" borderId="12" xfId="35" applyFont="1" applyFill="1" applyBorder="1" applyAlignment="1" applyProtection="1">
      <alignment horizontal="center" vertical="center"/>
    </xf>
    <xf numFmtId="0" fontId="12" fillId="21" borderId="10" xfId="35" applyFont="1" applyFill="1" applyBorder="1" applyAlignment="1" applyProtection="1">
      <alignment horizontal="center" vertical="center" wrapText="1"/>
    </xf>
    <xf numFmtId="0" fontId="11" fillId="21" borderId="10" xfId="35" applyFont="1" applyFill="1" applyBorder="1" applyAlignment="1" applyProtection="1">
      <alignment horizontal="center" vertical="center" wrapText="1"/>
    </xf>
    <xf numFmtId="0" fontId="19" fillId="0" borderId="10" xfId="35" applyNumberFormat="1" applyFont="1" applyFill="1" applyBorder="1" applyAlignment="1" applyProtection="1">
      <alignment horizontal="left" vertical="center" wrapText="1"/>
    </xf>
    <xf numFmtId="2" fontId="6" fillId="0" borderId="16" xfId="50" applyNumberFormat="1" applyFont="1" applyFill="1" applyBorder="1" applyAlignment="1">
      <alignment horizontal="center" vertical="center" wrapText="1"/>
    </xf>
    <xf numFmtId="4" fontId="11" fillId="0" borderId="12" xfId="35" applyNumberFormat="1" applyFont="1" applyFill="1" applyBorder="1" applyAlignment="1" applyProtection="1">
      <alignment horizontal="center" vertical="center" wrapText="1"/>
    </xf>
    <xf numFmtId="4" fontId="6" fillId="0" borderId="12" xfId="35" applyNumberFormat="1" applyFont="1" applyFill="1" applyBorder="1" applyAlignment="1" applyProtection="1">
      <alignment horizontal="center" vertical="center"/>
      <protection locked="0"/>
    </xf>
    <xf numFmtId="4" fontId="70" fillId="0" borderId="12" xfId="35" applyNumberFormat="1" applyFont="1" applyFill="1" applyBorder="1" applyAlignment="1" applyProtection="1">
      <alignment horizontal="center" vertical="center"/>
    </xf>
    <xf numFmtId="0" fontId="93" fillId="0" borderId="10" xfId="0" applyFont="1" applyBorder="1" applyAlignment="1">
      <alignment horizontal="center" vertical="center"/>
    </xf>
    <xf numFmtId="0" fontId="19" fillId="0" borderId="10" xfId="0" applyFont="1" applyBorder="1" applyAlignment="1">
      <alignment horizontal="center" vertical="center"/>
    </xf>
    <xf numFmtId="4" fontId="70" fillId="0" borderId="11" xfId="35" applyNumberFormat="1" applyFont="1" applyFill="1" applyBorder="1" applyAlignment="1" applyProtection="1">
      <alignment horizontal="center" vertical="center"/>
    </xf>
    <xf numFmtId="49" fontId="11" fillId="0" borderId="11" xfId="35" applyNumberFormat="1" applyFont="1" applyFill="1" applyBorder="1" applyAlignment="1" applyProtection="1">
      <alignment horizontal="center" vertical="center" wrapText="1"/>
    </xf>
    <xf numFmtId="4" fontId="11" fillId="0" borderId="11" xfId="35" applyNumberFormat="1" applyFont="1" applyFill="1" applyBorder="1" applyAlignment="1" applyProtection="1">
      <alignment horizontal="center" vertical="center" wrapText="1"/>
    </xf>
    <xf numFmtId="4" fontId="6" fillId="0" borderId="11" xfId="35" applyNumberFormat="1" applyFont="1" applyFill="1" applyBorder="1" applyAlignment="1" applyProtection="1">
      <alignment horizontal="center" vertical="center"/>
      <protection locked="0"/>
    </xf>
    <xf numFmtId="0" fontId="11" fillId="0" borderId="11" xfId="35" applyFont="1" applyFill="1" applyBorder="1" applyAlignment="1" applyProtection="1">
      <alignment horizontal="center" vertical="center"/>
    </xf>
    <xf numFmtId="0" fontId="11" fillId="0" borderId="11" xfId="35" applyFont="1" applyFill="1" applyBorder="1" applyAlignment="1" applyProtection="1">
      <alignment horizontal="center"/>
    </xf>
    <xf numFmtId="4" fontId="11" fillId="0" borderId="11" xfId="35" applyNumberFormat="1" applyFont="1" applyFill="1" applyBorder="1" applyAlignment="1" applyProtection="1">
      <alignment horizontal="center" vertical="center"/>
    </xf>
    <xf numFmtId="49" fontId="11" fillId="0" borderId="11" xfId="35" applyNumberFormat="1" applyFont="1" applyFill="1" applyBorder="1" applyAlignment="1" applyProtection="1">
      <alignment horizontal="center" vertical="center"/>
    </xf>
    <xf numFmtId="4" fontId="6" fillId="0" borderId="11" xfId="36" applyNumberFormat="1" applyFont="1" applyFill="1" applyBorder="1" applyAlignment="1" applyProtection="1">
      <alignment horizontal="center" vertical="center"/>
      <protection locked="0"/>
    </xf>
    <xf numFmtId="3" fontId="11" fillId="0" borderId="11" xfId="35" applyNumberFormat="1" applyFont="1" applyFill="1" applyBorder="1" applyAlignment="1" applyProtection="1">
      <alignment horizontal="center" vertical="center"/>
    </xf>
    <xf numFmtId="0" fontId="11" fillId="18" borderId="23" xfId="36" applyFont="1" applyFill="1" applyBorder="1" applyAlignment="1">
      <alignment vertical="center" wrapText="1"/>
    </xf>
    <xf numFmtId="0" fontId="11" fillId="0" borderId="10" xfId="0" applyFont="1" applyFill="1" applyBorder="1" applyAlignment="1">
      <alignment vertical="center" wrapText="1"/>
    </xf>
    <xf numFmtId="4" fontId="60" fillId="0" borderId="10" xfId="70" applyNumberFormat="1" applyFont="1" applyFill="1" applyBorder="1" applyAlignment="1" applyProtection="1">
      <alignment horizontal="center" vertical="center" wrapText="1"/>
    </xf>
    <xf numFmtId="0" fontId="11" fillId="0" borderId="0" xfId="34" applyFont="1" applyFill="1" applyAlignment="1">
      <alignment horizontal="left"/>
    </xf>
    <xf numFmtId="0" fontId="12" fillId="19" borderId="29" xfId="34" applyNumberFormat="1" applyFont="1" applyFill="1" applyBorder="1" applyAlignment="1" applyProtection="1">
      <alignment horizontal="center" vertical="center"/>
    </xf>
    <xf numFmtId="0" fontId="12" fillId="19" borderId="38" xfId="34" applyNumberFormat="1" applyFont="1" applyFill="1" applyBorder="1" applyAlignment="1" applyProtection="1">
      <alignment horizontal="center" vertical="center"/>
    </xf>
    <xf numFmtId="0" fontId="12" fillId="19" borderId="28" xfId="34" applyNumberFormat="1" applyFont="1" applyFill="1" applyBorder="1" applyAlignment="1" applyProtection="1">
      <alignment horizontal="center" vertical="center"/>
    </xf>
    <xf numFmtId="14" fontId="12" fillId="19" borderId="29" xfId="34" applyNumberFormat="1" applyFont="1" applyFill="1" applyBorder="1" applyAlignment="1" applyProtection="1">
      <alignment horizontal="center" vertical="center"/>
    </xf>
    <xf numFmtId="14" fontId="12" fillId="19" borderId="28" xfId="34" applyNumberFormat="1" applyFont="1" applyFill="1" applyBorder="1" applyAlignment="1" applyProtection="1">
      <alignment horizontal="center" vertical="center"/>
    </xf>
    <xf numFmtId="0" fontId="11" fillId="0" borderId="0" xfId="34" applyFont="1" applyAlignment="1"/>
    <xf numFmtId="0" fontId="22" fillId="21" borderId="10" xfId="34" applyFont="1" applyFill="1" applyBorder="1" applyAlignment="1" applyProtection="1">
      <alignment horizontal="center" vertical="center"/>
    </xf>
    <xf numFmtId="0" fontId="11" fillId="0" borderId="0" xfId="35" applyFont="1" applyFill="1" applyAlignment="1">
      <alignment horizontal="right"/>
    </xf>
    <xf numFmtId="0" fontId="20" fillId="21" borderId="10" xfId="35" applyFont="1" applyFill="1" applyBorder="1" applyAlignment="1">
      <alignment horizontal="center" vertical="center"/>
    </xf>
    <xf numFmtId="0" fontId="9" fillId="0" borderId="0" xfId="35" applyFont="1" applyFill="1" applyAlignment="1">
      <alignment horizontal="center" wrapText="1"/>
    </xf>
    <xf numFmtId="0" fontId="9" fillId="0" borderId="0" xfId="73" applyFont="1" applyFill="1" applyAlignment="1" applyProtection="1">
      <alignment horizontal="left"/>
      <protection hidden="1"/>
    </xf>
    <xf numFmtId="0" fontId="7" fillId="0" borderId="10" xfId="35" applyFont="1" applyFill="1" applyBorder="1" applyAlignment="1">
      <alignment horizontal="center" vertical="center" wrapText="1"/>
    </xf>
    <xf numFmtId="0" fontId="52" fillId="0" borderId="0" xfId="36" applyFont="1" applyAlignment="1">
      <alignment horizontal="left"/>
    </xf>
    <xf numFmtId="0" fontId="20" fillId="21" borderId="16" xfId="35" applyFont="1" applyFill="1" applyBorder="1" applyAlignment="1" applyProtection="1">
      <alignment horizontal="center" vertical="center" wrapText="1"/>
    </xf>
    <xf numFmtId="0" fontId="20" fillId="21" borderId="17" xfId="35" applyFont="1" applyFill="1" applyBorder="1" applyAlignment="1" applyProtection="1">
      <alignment horizontal="center" vertical="center" wrapText="1"/>
    </xf>
    <xf numFmtId="0" fontId="20" fillId="21" borderId="23" xfId="35" applyFont="1" applyFill="1" applyBorder="1" applyAlignment="1" applyProtection="1">
      <alignment horizontal="center" vertical="center" wrapText="1"/>
    </xf>
    <xf numFmtId="0" fontId="19" fillId="0" borderId="10" xfId="35" applyFont="1" applyBorder="1" applyAlignment="1" applyProtection="1">
      <alignment horizontal="center" vertical="center" wrapText="1"/>
    </xf>
    <xf numFmtId="0" fontId="52" fillId="0" borderId="0" xfId="36" applyFont="1" applyAlignment="1">
      <alignment horizontal="center"/>
    </xf>
    <xf numFmtId="0" fontId="11" fillId="0" borderId="0" xfId="73" applyFont="1" applyAlignment="1" applyProtection="1">
      <alignment horizontal="center"/>
      <protection hidden="1"/>
    </xf>
    <xf numFmtId="0" fontId="20" fillId="21" borderId="16" xfId="34" applyFont="1" applyFill="1" applyBorder="1" applyAlignment="1" applyProtection="1">
      <alignment horizontal="center" vertical="center" wrapText="1"/>
    </xf>
    <xf numFmtId="0" fontId="20" fillId="21" borderId="17" xfId="34" applyFont="1" applyFill="1" applyBorder="1" applyAlignment="1" applyProtection="1">
      <alignment horizontal="center" vertical="center" wrapText="1"/>
    </xf>
    <xf numFmtId="0" fontId="20" fillId="21" borderId="23" xfId="34" applyFont="1" applyFill="1" applyBorder="1" applyAlignment="1" applyProtection="1">
      <alignment horizontal="center" vertical="center" wrapText="1"/>
    </xf>
    <xf numFmtId="0" fontId="19" fillId="0" borderId="10" xfId="35" applyFont="1" applyFill="1" applyBorder="1" applyAlignment="1" applyProtection="1">
      <alignment horizontal="center" vertical="center" wrapText="1"/>
    </xf>
    <xf numFmtId="0" fontId="20" fillId="21" borderId="10" xfId="35" applyFont="1" applyFill="1" applyBorder="1" applyAlignment="1" applyProtection="1">
      <alignment horizontal="center" vertical="center"/>
    </xf>
    <xf numFmtId="0" fontId="19" fillId="0" borderId="11" xfId="35" applyFont="1" applyFill="1" applyBorder="1" applyAlignment="1" applyProtection="1">
      <alignment horizontal="center" vertical="center" wrapText="1"/>
    </xf>
    <xf numFmtId="0" fontId="19" fillId="0" borderId="41" xfId="35" applyFont="1" applyFill="1" applyBorder="1" applyAlignment="1" applyProtection="1">
      <alignment horizontal="center" vertical="center" wrapText="1"/>
    </xf>
    <xf numFmtId="0" fontId="19" fillId="0" borderId="12" xfId="35" applyFont="1" applyFill="1" applyBorder="1" applyAlignment="1" applyProtection="1">
      <alignment horizontal="center" vertical="center" wrapText="1"/>
    </xf>
    <xf numFmtId="0" fontId="19" fillId="0" borderId="0" xfId="35" applyFont="1" applyAlignment="1" applyProtection="1">
      <alignment horizontal="justify" vertical="top" wrapText="1"/>
    </xf>
    <xf numFmtId="0" fontId="19" fillId="0" borderId="19" xfId="35" applyFont="1" applyFill="1" applyBorder="1" applyProtection="1"/>
    <xf numFmtId="10" fontId="67" fillId="0" borderId="16" xfId="35" applyNumberFormat="1" applyFont="1" applyFill="1" applyBorder="1" applyAlignment="1" applyProtection="1">
      <alignment horizontal="center" vertical="center"/>
    </xf>
    <xf numFmtId="10" fontId="67" fillId="0" borderId="23" xfId="35" applyNumberFormat="1" applyFont="1" applyFill="1" applyBorder="1" applyAlignment="1" applyProtection="1">
      <alignment horizontal="center" vertical="center"/>
    </xf>
    <xf numFmtId="3" fontId="57" fillId="0" borderId="16" xfId="35" applyNumberFormat="1" applyFont="1" applyFill="1" applyBorder="1" applyAlignment="1" applyProtection="1">
      <alignment horizontal="center" vertical="center"/>
      <protection locked="0"/>
    </xf>
    <xf numFmtId="3" fontId="57" fillId="0" borderId="17" xfId="35" applyNumberFormat="1" applyFont="1" applyFill="1" applyBorder="1" applyAlignment="1" applyProtection="1">
      <alignment horizontal="center" vertical="center"/>
      <protection locked="0"/>
    </xf>
    <xf numFmtId="3" fontId="57" fillId="0" borderId="23" xfId="35" applyNumberFormat="1" applyFont="1" applyFill="1" applyBorder="1" applyAlignment="1" applyProtection="1">
      <alignment horizontal="center" vertical="center"/>
      <protection locked="0"/>
    </xf>
    <xf numFmtId="0" fontId="19" fillId="0" borderId="11" xfId="35" applyFont="1" applyFill="1" applyBorder="1" applyAlignment="1" applyProtection="1">
      <alignment horizontal="center" vertical="center"/>
    </xf>
    <xf numFmtId="0" fontId="19" fillId="0" borderId="12" xfId="35" applyFont="1" applyFill="1" applyBorder="1" applyAlignment="1" applyProtection="1">
      <alignment horizontal="center" vertical="center"/>
    </xf>
    <xf numFmtId="3" fontId="57" fillId="0" borderId="39" xfId="35" applyNumberFormat="1" applyFont="1" applyFill="1" applyBorder="1" applyAlignment="1" applyProtection="1">
      <alignment horizontal="center" vertical="center"/>
    </xf>
    <xf numFmtId="3" fontId="57" fillId="0" borderId="19" xfId="35" applyNumberFormat="1" applyFont="1" applyFill="1" applyBorder="1" applyAlignment="1" applyProtection="1">
      <alignment horizontal="center" vertical="center"/>
    </xf>
    <xf numFmtId="3" fontId="57" fillId="0" borderId="40" xfId="35" applyNumberFormat="1" applyFont="1" applyFill="1" applyBorder="1" applyAlignment="1" applyProtection="1">
      <alignment horizontal="center" vertical="center"/>
    </xf>
    <xf numFmtId="3" fontId="57" fillId="0" borderId="13" xfId="35" applyNumberFormat="1" applyFont="1" applyFill="1" applyBorder="1" applyAlignment="1" applyProtection="1">
      <alignment horizontal="center" vertical="center"/>
    </xf>
    <xf numFmtId="3" fontId="57" fillId="0" borderId="14" xfId="35" applyNumberFormat="1" applyFont="1" applyFill="1" applyBorder="1" applyAlignment="1" applyProtection="1">
      <alignment horizontal="center" vertical="center"/>
    </xf>
    <xf numFmtId="3" fontId="57" fillId="0" borderId="15" xfId="35" applyNumberFormat="1" applyFont="1" applyFill="1" applyBorder="1" applyAlignment="1" applyProtection="1">
      <alignment horizontal="center" vertical="center"/>
    </xf>
    <xf numFmtId="4" fontId="67" fillId="0" borderId="11" xfId="35" applyNumberFormat="1" applyFont="1" applyFill="1" applyBorder="1" applyAlignment="1" applyProtection="1">
      <alignment horizontal="center" vertical="center"/>
      <protection locked="0"/>
    </xf>
    <xf numFmtId="4" fontId="67" fillId="0" borderId="12" xfId="35" applyNumberFormat="1" applyFont="1" applyFill="1" applyBorder="1" applyAlignment="1" applyProtection="1">
      <alignment horizontal="center" vertical="center"/>
      <protection locked="0"/>
    </xf>
    <xf numFmtId="3" fontId="67" fillId="0" borderId="16" xfId="78" applyNumberFormat="1" applyFont="1" applyFill="1" applyBorder="1" applyAlignment="1" applyProtection="1">
      <alignment horizontal="center" vertical="center"/>
      <protection locked="0"/>
    </xf>
    <xf numFmtId="3" fontId="67" fillId="0" borderId="17" xfId="78" applyNumberFormat="1" applyFont="1" applyFill="1" applyBorder="1" applyAlignment="1" applyProtection="1">
      <alignment horizontal="center" vertical="center"/>
      <protection locked="0"/>
    </xf>
    <xf numFmtId="3" fontId="67" fillId="0" borderId="23" xfId="78" applyNumberFormat="1" applyFont="1" applyFill="1" applyBorder="1" applyAlignment="1" applyProtection="1">
      <alignment horizontal="center" vertical="center"/>
      <protection locked="0"/>
    </xf>
    <xf numFmtId="3" fontId="67" fillId="0" borderId="16" xfId="35" applyNumberFormat="1" applyFont="1" applyFill="1" applyBorder="1" applyAlignment="1" applyProtection="1">
      <alignment horizontal="center" vertical="center"/>
      <protection locked="0"/>
    </xf>
    <xf numFmtId="3" fontId="67" fillId="0" borderId="17" xfId="35" applyNumberFormat="1" applyFont="1" applyFill="1" applyBorder="1" applyAlignment="1" applyProtection="1">
      <alignment horizontal="center" vertical="center"/>
      <protection locked="0"/>
    </xf>
    <xf numFmtId="3" fontId="67" fillId="0" borderId="23" xfId="35" applyNumberFormat="1" applyFont="1" applyFill="1" applyBorder="1" applyAlignment="1" applyProtection="1">
      <alignment horizontal="center" vertical="center"/>
      <protection locked="0"/>
    </xf>
    <xf numFmtId="10" fontId="67" fillId="0" borderId="11" xfId="35" applyNumberFormat="1" applyFont="1" applyFill="1" applyBorder="1" applyAlignment="1" applyProtection="1">
      <alignment horizontal="center" vertical="center"/>
    </xf>
    <xf numFmtId="10" fontId="67" fillId="0" borderId="12" xfId="35" applyNumberFormat="1" applyFont="1" applyFill="1" applyBorder="1" applyAlignment="1" applyProtection="1">
      <alignment horizontal="center" vertical="center"/>
    </xf>
    <xf numFmtId="3" fontId="67" fillId="0" borderId="11" xfId="35" applyNumberFormat="1" applyFont="1" applyFill="1" applyBorder="1" applyAlignment="1" applyProtection="1">
      <alignment horizontal="center" vertical="center"/>
      <protection locked="0"/>
    </xf>
    <xf numFmtId="3" fontId="67" fillId="0" borderId="12" xfId="35" applyNumberFormat="1" applyFont="1" applyFill="1" applyBorder="1" applyAlignment="1" applyProtection="1">
      <alignment horizontal="center" vertical="center"/>
      <protection locked="0"/>
    </xf>
    <xf numFmtId="4" fontId="57" fillId="0" borderId="16" xfId="35" applyNumberFormat="1" applyFont="1" applyFill="1" applyBorder="1" applyAlignment="1" applyProtection="1">
      <alignment horizontal="center" vertical="center"/>
      <protection locked="0"/>
    </xf>
    <xf numFmtId="4" fontId="57" fillId="0" borderId="23" xfId="35" applyNumberFormat="1" applyFont="1" applyFill="1" applyBorder="1" applyAlignment="1" applyProtection="1">
      <alignment horizontal="center" vertical="center"/>
      <protection locked="0"/>
    </xf>
    <xf numFmtId="3" fontId="57" fillId="0" borderId="11" xfId="35" applyNumberFormat="1" applyFont="1" applyFill="1" applyBorder="1" applyAlignment="1" applyProtection="1">
      <alignment horizontal="center" vertical="center"/>
    </xf>
    <xf numFmtId="3" fontId="57" fillId="0" borderId="12" xfId="35" applyNumberFormat="1" applyFont="1" applyFill="1" applyBorder="1" applyAlignment="1" applyProtection="1">
      <alignment horizontal="center" vertical="center"/>
    </xf>
    <xf numFmtId="0" fontId="69" fillId="0" borderId="17" xfId="0" applyFont="1" applyFill="1" applyBorder="1" applyAlignment="1">
      <alignment horizontal="center" vertical="center"/>
    </xf>
    <xf numFmtId="0" fontId="69" fillId="0" borderId="23" xfId="0" applyFont="1" applyFill="1" applyBorder="1" applyAlignment="1">
      <alignment horizontal="center" vertical="center"/>
    </xf>
    <xf numFmtId="3" fontId="67" fillId="0" borderId="16" xfId="35" applyNumberFormat="1" applyFont="1" applyFill="1" applyBorder="1" applyAlignment="1" applyProtection="1">
      <alignment horizontal="center" vertical="center"/>
    </xf>
    <xf numFmtId="3" fontId="67" fillId="0" borderId="17" xfId="35" applyNumberFormat="1" applyFont="1" applyFill="1" applyBorder="1" applyAlignment="1" applyProtection="1">
      <alignment horizontal="center" vertical="center"/>
    </xf>
    <xf numFmtId="3" fontId="67" fillId="0" borderId="23" xfId="35" applyNumberFormat="1" applyFont="1" applyFill="1" applyBorder="1" applyAlignment="1" applyProtection="1">
      <alignment horizontal="center" vertical="center"/>
    </xf>
    <xf numFmtId="3" fontId="67" fillId="0" borderId="11" xfId="35" applyNumberFormat="1" applyFont="1" applyFill="1" applyBorder="1" applyAlignment="1" applyProtection="1">
      <alignment horizontal="center" vertical="center"/>
    </xf>
    <xf numFmtId="3" fontId="67" fillId="0" borderId="12" xfId="35" applyNumberFormat="1" applyFont="1" applyFill="1" applyBorder="1" applyAlignment="1" applyProtection="1">
      <alignment horizontal="center" vertical="center"/>
    </xf>
    <xf numFmtId="4" fontId="57" fillId="0" borderId="16" xfId="35" applyNumberFormat="1" applyFont="1" applyFill="1" applyBorder="1" applyAlignment="1" applyProtection="1">
      <alignment horizontal="center" vertical="center"/>
    </xf>
    <xf numFmtId="4" fontId="57" fillId="0" borderId="23" xfId="35" applyNumberFormat="1" applyFont="1" applyFill="1" applyBorder="1" applyAlignment="1" applyProtection="1">
      <alignment horizontal="center" vertical="center"/>
    </xf>
    <xf numFmtId="3" fontId="67" fillId="0" borderId="10" xfId="35" applyNumberFormat="1" applyFont="1" applyFill="1" applyBorder="1" applyAlignment="1" applyProtection="1">
      <alignment horizontal="center" vertical="center"/>
    </xf>
    <xf numFmtId="166" fontId="57" fillId="0" borderId="11" xfId="35" applyNumberFormat="1" applyFont="1" applyFill="1" applyBorder="1" applyAlignment="1" applyProtection="1">
      <alignment horizontal="center" vertical="center"/>
    </xf>
    <xf numFmtId="166" fontId="57" fillId="0" borderId="12" xfId="35" applyNumberFormat="1" applyFont="1" applyFill="1" applyBorder="1" applyAlignment="1" applyProtection="1">
      <alignment horizontal="center" vertical="center"/>
    </xf>
    <xf numFmtId="3" fontId="67" fillId="0" borderId="10" xfId="35" applyNumberFormat="1" applyFont="1" applyFill="1" applyBorder="1" applyAlignment="1" applyProtection="1">
      <alignment horizontal="center" vertical="center"/>
      <protection locked="0"/>
    </xf>
    <xf numFmtId="10" fontId="67" fillId="0" borderId="39" xfId="35" applyNumberFormat="1" applyFont="1" applyFill="1" applyBorder="1" applyAlignment="1" applyProtection="1">
      <alignment horizontal="center" vertical="center"/>
    </xf>
    <xf numFmtId="10" fontId="67" fillId="0" borderId="40" xfId="35" applyNumberFormat="1" applyFont="1" applyFill="1" applyBorder="1" applyAlignment="1" applyProtection="1">
      <alignment horizontal="center" vertical="center"/>
    </xf>
    <xf numFmtId="10" fontId="67" fillId="0" borderId="13" xfId="35" applyNumberFormat="1" applyFont="1" applyFill="1" applyBorder="1" applyAlignment="1" applyProtection="1">
      <alignment horizontal="center" vertical="center"/>
    </xf>
    <xf numFmtId="10" fontId="67" fillId="0" borderId="15" xfId="35" applyNumberFormat="1" applyFont="1" applyFill="1" applyBorder="1" applyAlignment="1" applyProtection="1">
      <alignment horizontal="center" vertical="center"/>
    </xf>
    <xf numFmtId="4" fontId="57" fillId="0" borderId="17" xfId="35" applyNumberFormat="1" applyFont="1" applyFill="1" applyBorder="1" applyAlignment="1" applyProtection="1">
      <alignment horizontal="center" vertical="center"/>
    </xf>
    <xf numFmtId="0" fontId="19" fillId="0" borderId="10" xfId="35" applyFont="1" applyFill="1" applyBorder="1" applyAlignment="1" applyProtection="1">
      <alignment horizontal="center" vertical="center"/>
    </xf>
    <xf numFmtId="10" fontId="67" fillId="0" borderId="10" xfId="35" applyNumberFormat="1" applyFont="1" applyFill="1" applyBorder="1" applyAlignment="1" applyProtection="1">
      <alignment horizontal="center" vertical="center"/>
    </xf>
    <xf numFmtId="4" fontId="67" fillId="0" borderId="16" xfId="35" applyNumberFormat="1" applyFont="1" applyFill="1" applyBorder="1" applyAlignment="1" applyProtection="1">
      <alignment horizontal="center" vertical="center"/>
      <protection locked="0"/>
    </xf>
    <xf numFmtId="4" fontId="67" fillId="0" borderId="23" xfId="35" applyNumberFormat="1" applyFont="1" applyFill="1" applyBorder="1" applyAlignment="1" applyProtection="1">
      <alignment horizontal="center" vertical="center"/>
      <protection locked="0"/>
    </xf>
    <xf numFmtId="3" fontId="57" fillId="0" borderId="10" xfId="35" applyNumberFormat="1" applyFont="1" applyFill="1" applyBorder="1" applyAlignment="1" applyProtection="1">
      <alignment horizontal="center" vertical="center"/>
      <protection locked="0"/>
    </xf>
    <xf numFmtId="10" fontId="67" fillId="0" borderId="16" xfId="78" applyNumberFormat="1" applyFont="1" applyFill="1" applyBorder="1" applyAlignment="1" applyProtection="1">
      <alignment horizontal="center" vertical="center"/>
    </xf>
    <xf numFmtId="10" fontId="67" fillId="0" borderId="23" xfId="78" applyNumberFormat="1" applyFont="1" applyFill="1" applyBorder="1" applyAlignment="1" applyProtection="1">
      <alignment horizontal="center" vertical="center"/>
    </xf>
    <xf numFmtId="1" fontId="67" fillId="0" borderId="11" xfId="35" applyNumberFormat="1" applyFont="1" applyFill="1" applyBorder="1" applyAlignment="1" applyProtection="1">
      <alignment horizontal="center" vertical="center"/>
    </xf>
    <xf numFmtId="1" fontId="67" fillId="0" borderId="12" xfId="35" applyNumberFormat="1" applyFont="1" applyFill="1" applyBorder="1" applyAlignment="1" applyProtection="1">
      <alignment horizontal="center" vertical="center"/>
    </xf>
    <xf numFmtId="4" fontId="67" fillId="0" borderId="17" xfId="35" applyNumberFormat="1" applyFont="1" applyFill="1" applyBorder="1" applyAlignment="1" applyProtection="1">
      <alignment horizontal="center" vertical="center"/>
      <protection locked="0"/>
    </xf>
    <xf numFmtId="0" fontId="20" fillId="28" borderId="10" xfId="35" applyFont="1" applyFill="1" applyBorder="1" applyAlignment="1" applyProtection="1">
      <alignment horizontal="center" vertical="center" wrapText="1"/>
    </xf>
    <xf numFmtId="0" fontId="18" fillId="28" borderId="10" xfId="35" applyFont="1" applyFill="1" applyBorder="1" applyAlignment="1" applyProtection="1">
      <alignment horizontal="center" vertical="center" wrapText="1"/>
    </xf>
    <xf numFmtId="0" fontId="19" fillId="0" borderId="39" xfId="35" applyFont="1" applyFill="1" applyBorder="1" applyAlignment="1" applyProtection="1">
      <alignment horizontal="center" vertical="center" wrapText="1"/>
      <protection locked="0"/>
    </xf>
    <xf numFmtId="0" fontId="19" fillId="0" borderId="19" xfId="35" applyFont="1" applyFill="1" applyBorder="1" applyAlignment="1" applyProtection="1">
      <alignment horizontal="center" vertical="center" wrapText="1"/>
      <protection locked="0"/>
    </xf>
    <xf numFmtId="0" fontId="19" fillId="0" borderId="10" xfId="35" applyFont="1" applyFill="1" applyBorder="1" applyAlignment="1" applyProtection="1">
      <alignment horizontal="center" vertical="center" wrapText="1"/>
      <protection locked="0"/>
    </xf>
    <xf numFmtId="4" fontId="21" fillId="0" borderId="39" xfId="35" applyNumberFormat="1" applyFont="1" applyFill="1" applyBorder="1" applyAlignment="1" applyProtection="1">
      <alignment horizontal="center" vertical="center"/>
    </xf>
    <xf numFmtId="4" fontId="21" fillId="0" borderId="19" xfId="35" applyNumberFormat="1" applyFont="1" applyFill="1" applyBorder="1" applyAlignment="1" applyProtection="1">
      <alignment horizontal="center" vertical="center"/>
    </xf>
    <xf numFmtId="4" fontId="21" fillId="0" borderId="40" xfId="35" applyNumberFormat="1" applyFont="1" applyFill="1" applyBorder="1" applyAlignment="1" applyProtection="1">
      <alignment horizontal="center" vertical="center"/>
    </xf>
    <xf numFmtId="4" fontId="21" fillId="0" borderId="13" xfId="35" applyNumberFormat="1" applyFont="1" applyFill="1" applyBorder="1" applyAlignment="1" applyProtection="1">
      <alignment horizontal="center" vertical="center"/>
    </xf>
    <xf numFmtId="4" fontId="21" fillId="0" borderId="14" xfId="35" applyNumberFormat="1" applyFont="1" applyFill="1" applyBorder="1" applyAlignment="1" applyProtection="1">
      <alignment horizontal="center" vertical="center"/>
    </xf>
    <xf numFmtId="4" fontId="21" fillId="0" borderId="15" xfId="35" applyNumberFormat="1" applyFont="1" applyFill="1" applyBorder="1" applyAlignment="1" applyProtection="1">
      <alignment horizontal="center" vertical="center"/>
    </xf>
    <xf numFmtId="0" fontId="19" fillId="21" borderId="16" xfId="35" applyFont="1" applyFill="1" applyBorder="1" applyAlignment="1" applyProtection="1">
      <alignment horizontal="center" vertical="center" wrapText="1"/>
    </xf>
    <xf numFmtId="0" fontId="19" fillId="21" borderId="17" xfId="35" applyFont="1" applyFill="1" applyBorder="1" applyAlignment="1" applyProtection="1">
      <alignment horizontal="center" vertical="center" wrapText="1"/>
    </xf>
    <xf numFmtId="0" fontId="19" fillId="21" borderId="23" xfId="35" applyFont="1" applyFill="1" applyBorder="1" applyAlignment="1" applyProtection="1">
      <alignment horizontal="center" vertical="center" wrapText="1"/>
    </xf>
    <xf numFmtId="4" fontId="57" fillId="0" borderId="39" xfId="35" applyNumberFormat="1" applyFont="1" applyFill="1" applyBorder="1" applyAlignment="1" applyProtection="1">
      <alignment horizontal="center" vertical="center"/>
    </xf>
    <xf numFmtId="4" fontId="57" fillId="0" borderId="19" xfId="35" applyNumberFormat="1" applyFont="1" applyFill="1" applyBorder="1" applyAlignment="1" applyProtection="1">
      <alignment horizontal="center" vertical="center"/>
    </xf>
    <xf numFmtId="4" fontId="57" fillId="0" borderId="40" xfId="35" applyNumberFormat="1" applyFont="1" applyFill="1" applyBorder="1" applyAlignment="1" applyProtection="1">
      <alignment horizontal="center" vertical="center"/>
    </xf>
    <xf numFmtId="4" fontId="57" fillId="0" borderId="13" xfId="35" applyNumberFormat="1" applyFont="1" applyFill="1" applyBorder="1" applyAlignment="1" applyProtection="1">
      <alignment horizontal="center" vertical="center"/>
    </xf>
    <xf numFmtId="4" fontId="57" fillId="0" borderId="14" xfId="35" applyNumberFormat="1" applyFont="1" applyFill="1" applyBorder="1" applyAlignment="1" applyProtection="1">
      <alignment horizontal="center" vertical="center"/>
    </xf>
    <xf numFmtId="4" fontId="57" fillId="0" borderId="15" xfId="35" applyNumberFormat="1" applyFont="1" applyFill="1" applyBorder="1" applyAlignment="1" applyProtection="1">
      <alignment horizontal="center" vertical="center"/>
    </xf>
    <xf numFmtId="4" fontId="67" fillId="0" borderId="10" xfId="35" applyNumberFormat="1" applyFont="1" applyFill="1" applyBorder="1" applyAlignment="1" applyProtection="1">
      <alignment horizontal="center" vertical="center"/>
      <protection locked="0"/>
    </xf>
    <xf numFmtId="3" fontId="68" fillId="0" borderId="39" xfId="78" applyNumberFormat="1" applyFont="1" applyFill="1" applyBorder="1" applyAlignment="1" applyProtection="1">
      <alignment horizontal="center" vertical="center"/>
      <protection locked="0"/>
    </xf>
    <xf numFmtId="3" fontId="68" fillId="0" borderId="19" xfId="78" applyNumberFormat="1" applyFont="1" applyFill="1" applyBorder="1" applyAlignment="1" applyProtection="1">
      <alignment horizontal="center" vertical="center"/>
      <protection locked="0"/>
    </xf>
    <xf numFmtId="3" fontId="68" fillId="0" borderId="40" xfId="78" applyNumberFormat="1" applyFont="1" applyFill="1" applyBorder="1" applyAlignment="1" applyProtection="1">
      <alignment horizontal="center" vertical="center"/>
      <protection locked="0"/>
    </xf>
    <xf numFmtId="3" fontId="57" fillId="0" borderId="10" xfId="35" applyNumberFormat="1" applyFont="1" applyFill="1" applyBorder="1" applyAlignment="1" applyProtection="1">
      <alignment horizontal="center" vertical="center"/>
    </xf>
    <xf numFmtId="4" fontId="57" fillId="0" borderId="10" xfId="35" applyNumberFormat="1" applyFont="1" applyFill="1" applyBorder="1" applyAlignment="1" applyProtection="1">
      <alignment horizontal="center" vertical="center"/>
    </xf>
    <xf numFmtId="3" fontId="57" fillId="0" borderId="16" xfId="35" applyNumberFormat="1" applyFont="1" applyFill="1" applyBorder="1" applyAlignment="1" applyProtection="1">
      <alignment horizontal="center" vertical="center"/>
    </xf>
    <xf numFmtId="3" fontId="57" fillId="0" borderId="17" xfId="35" applyNumberFormat="1" applyFont="1" applyFill="1" applyBorder="1" applyAlignment="1" applyProtection="1">
      <alignment horizontal="center" vertical="center"/>
    </xf>
    <xf numFmtId="3" fontId="57" fillId="0" borderId="23" xfId="35" applyNumberFormat="1" applyFont="1" applyFill="1" applyBorder="1" applyAlignment="1" applyProtection="1">
      <alignment horizontal="center" vertical="center"/>
    </xf>
    <xf numFmtId="3" fontId="21" fillId="0" borderId="10" xfId="35" applyNumberFormat="1" applyFont="1" applyFill="1" applyBorder="1" applyAlignment="1">
      <alignment horizontal="center" vertical="center" wrapText="1"/>
    </xf>
    <xf numFmtId="0" fontId="19" fillId="0" borderId="10" xfId="35" applyFont="1" applyFill="1" applyBorder="1" applyAlignment="1">
      <alignment horizontal="center" vertical="center" wrapText="1"/>
    </xf>
    <xf numFmtId="3" fontId="21" fillId="0" borderId="0" xfId="35" applyNumberFormat="1" applyFont="1" applyFill="1" applyBorder="1" applyAlignment="1">
      <alignment horizontal="left" vertical="center"/>
    </xf>
    <xf numFmtId="3" fontId="19" fillId="0" borderId="10" xfId="35" applyNumberFormat="1" applyFont="1" applyFill="1" applyBorder="1" applyAlignment="1">
      <alignment horizontal="center" vertical="center" wrapText="1"/>
    </xf>
    <xf numFmtId="0" fontId="23" fillId="0" borderId="10" xfId="35" applyFont="1" applyFill="1" applyBorder="1" applyAlignment="1">
      <alignment horizontal="center" vertical="center" wrapText="1"/>
    </xf>
    <xf numFmtId="3" fontId="21" fillId="0" borderId="10" xfId="35" applyNumberFormat="1" applyFont="1" applyFill="1" applyBorder="1" applyAlignment="1">
      <alignment horizontal="center" vertical="center"/>
    </xf>
    <xf numFmtId="0" fontId="23" fillId="0" borderId="42" xfId="35" applyFont="1" applyFill="1" applyBorder="1" applyAlignment="1">
      <alignment horizontal="center" vertical="center" wrapText="1"/>
    </xf>
    <xf numFmtId="0" fontId="23" fillId="0" borderId="25" xfId="35" applyFont="1" applyFill="1" applyBorder="1" applyAlignment="1">
      <alignment horizontal="center" vertical="center" wrapText="1"/>
    </xf>
    <xf numFmtId="0" fontId="23" fillId="0" borderId="43" xfId="35" applyFont="1" applyFill="1" applyBorder="1" applyAlignment="1">
      <alignment horizontal="center" vertical="center" wrapText="1"/>
    </xf>
    <xf numFmtId="0" fontId="23" fillId="0" borderId="30" xfId="35" applyFont="1" applyFill="1" applyBorder="1" applyAlignment="1">
      <alignment horizontal="center" vertical="center" wrapText="1"/>
    </xf>
    <xf numFmtId="0" fontId="23" fillId="0" borderId="44" xfId="35" applyFont="1" applyFill="1" applyBorder="1" applyAlignment="1">
      <alignment horizontal="center" vertical="center" wrapText="1"/>
    </xf>
    <xf numFmtId="0" fontId="23" fillId="0" borderId="33" xfId="35" applyFont="1" applyFill="1" applyBorder="1" applyAlignment="1">
      <alignment horizontal="center" vertical="center" wrapText="1"/>
    </xf>
    <xf numFmtId="0" fontId="23" fillId="0" borderId="0" xfId="35" applyFont="1" applyFill="1" applyBorder="1" applyAlignment="1">
      <alignment horizontal="center" vertical="center" wrapText="1"/>
    </xf>
    <xf numFmtId="0" fontId="23" fillId="0" borderId="32" xfId="35" applyFont="1" applyFill="1" applyBorder="1" applyAlignment="1">
      <alignment horizontal="center" vertical="center" wrapText="1"/>
    </xf>
    <xf numFmtId="3" fontId="20" fillId="30" borderId="0" xfId="35" applyNumberFormat="1" applyFont="1" applyFill="1" applyBorder="1" applyAlignment="1">
      <alignment horizontal="center" vertical="center"/>
    </xf>
    <xf numFmtId="0" fontId="20" fillId="21" borderId="10" xfId="34" applyFont="1" applyFill="1" applyBorder="1" applyAlignment="1" applyProtection="1">
      <alignment horizontal="center" vertical="center" wrapText="1"/>
    </xf>
    <xf numFmtId="0" fontId="20" fillId="21" borderId="10" xfId="34" applyFont="1" applyFill="1" applyBorder="1" applyAlignment="1" applyProtection="1">
      <alignment horizontal="center" vertical="center"/>
    </xf>
    <xf numFmtId="0" fontId="18" fillId="21" borderId="10" xfId="34" applyFont="1" applyFill="1" applyBorder="1" applyAlignment="1" applyProtection="1">
      <alignment horizontal="center" vertical="center"/>
    </xf>
    <xf numFmtId="0" fontId="19" fillId="0" borderId="10" xfId="34" applyFont="1" applyFill="1" applyBorder="1" applyAlignment="1" applyProtection="1">
      <alignment horizontal="center" vertical="center" wrapText="1"/>
      <protection locked="0"/>
    </xf>
    <xf numFmtId="0" fontId="19" fillId="0" borderId="10" xfId="34" applyFont="1" applyFill="1" applyBorder="1" applyAlignment="1" applyProtection="1">
      <alignment horizontal="center" vertical="center" wrapText="1"/>
    </xf>
    <xf numFmtId="0" fontId="20" fillId="21" borderId="10" xfId="34" applyNumberFormat="1" applyFont="1" applyFill="1" applyBorder="1" applyAlignment="1" applyProtection="1">
      <alignment horizontal="center" vertical="center" wrapText="1"/>
    </xf>
    <xf numFmtId="0" fontId="19" fillId="0" borderId="10" xfId="34" applyNumberFormat="1" applyFont="1" applyFill="1" applyBorder="1" applyAlignment="1" applyProtection="1">
      <alignment horizontal="center" vertical="center" wrapText="1"/>
    </xf>
    <xf numFmtId="0" fontId="18" fillId="21" borderId="10" xfId="34" applyFont="1" applyFill="1" applyBorder="1" applyAlignment="1" applyProtection="1">
      <alignment horizontal="center" vertical="center" wrapText="1"/>
    </xf>
    <xf numFmtId="0" fontId="11" fillId="0" borderId="10" xfId="34" applyFont="1" applyFill="1" applyBorder="1" applyAlignment="1" applyProtection="1">
      <alignment horizontal="center" vertical="center" wrapText="1"/>
    </xf>
    <xf numFmtId="0" fontId="11" fillId="0" borderId="10" xfId="34" applyFont="1" applyFill="1" applyBorder="1" applyAlignment="1" applyProtection="1">
      <alignment horizontal="center" vertical="center" wrapText="1"/>
      <protection locked="0"/>
    </xf>
    <xf numFmtId="1" fontId="19" fillId="0" borderId="10" xfId="65" applyNumberFormat="1" applyFont="1" applyBorder="1" applyAlignment="1" applyProtection="1">
      <alignment horizontal="center" vertical="center" wrapText="1"/>
      <protection locked="0"/>
    </xf>
    <xf numFmtId="1" fontId="19" fillId="0" borderId="0" xfId="34" applyNumberFormat="1" applyFont="1" applyFill="1" applyAlignment="1" applyProtection="1">
      <alignment horizontal="left" vertical="center" wrapText="1"/>
      <protection locked="0"/>
    </xf>
    <xf numFmtId="0" fontId="19" fillId="0" borderId="16" xfId="34" applyFont="1" applyFill="1" applyBorder="1" applyAlignment="1" applyProtection="1">
      <alignment horizontal="left" vertical="center" wrapText="1"/>
      <protection locked="0"/>
    </xf>
    <xf numFmtId="0" fontId="19" fillId="0" borderId="23" xfId="34" applyFont="1" applyFill="1" applyBorder="1" applyAlignment="1" applyProtection="1">
      <alignment horizontal="left" vertical="center" wrapText="1"/>
      <protection locked="0"/>
    </xf>
    <xf numFmtId="0" fontId="19" fillId="0" borderId="16" xfId="34" applyFont="1" applyFill="1" applyBorder="1" applyAlignment="1" applyProtection="1">
      <alignment horizontal="center" vertical="center" wrapText="1"/>
    </xf>
    <xf numFmtId="0" fontId="19" fillId="0" borderId="23" xfId="34" applyFont="1" applyFill="1" applyBorder="1" applyAlignment="1">
      <alignment horizontal="center" vertical="center" wrapText="1"/>
    </xf>
    <xf numFmtId="0" fontId="19" fillId="21" borderId="16" xfId="34" applyFont="1" applyFill="1" applyBorder="1" applyAlignment="1" applyProtection="1">
      <alignment horizontal="center" vertical="center" wrapText="1"/>
    </xf>
    <xf numFmtId="0" fontId="19" fillId="21" borderId="23" xfId="34" applyFont="1" applyFill="1" applyBorder="1" applyAlignment="1" applyProtection="1">
      <alignment horizontal="center" vertical="center" wrapText="1"/>
    </xf>
    <xf numFmtId="0" fontId="19" fillId="0" borderId="11" xfId="35" applyFont="1" applyFill="1" applyBorder="1" applyAlignment="1" applyProtection="1">
      <alignment horizontal="center" vertical="center" wrapText="1"/>
      <protection locked="0"/>
    </xf>
    <xf numFmtId="0" fontId="19" fillId="0" borderId="12" xfId="35" applyFont="1" applyFill="1" applyBorder="1" applyAlignment="1" applyProtection="1">
      <alignment horizontal="center" vertical="center" wrapText="1"/>
      <protection locked="0"/>
    </xf>
    <xf numFmtId="0" fontId="19" fillId="0" borderId="11" xfId="34" applyFont="1" applyFill="1" applyBorder="1" applyAlignment="1" applyProtection="1">
      <alignment horizontal="center" vertical="center" wrapText="1"/>
      <protection locked="0"/>
    </xf>
    <xf numFmtId="0" fontId="19" fillId="0" borderId="12" xfId="34" applyFont="1" applyFill="1" applyBorder="1" applyAlignment="1" applyProtection="1">
      <alignment horizontal="center" vertical="center" wrapText="1"/>
      <protection locked="0"/>
    </xf>
    <xf numFmtId="1" fontId="21" fillId="19" borderId="10" xfId="68" applyNumberFormat="1" applyFont="1" applyFill="1" applyBorder="1" applyAlignment="1" applyProtection="1">
      <alignment horizontal="center" vertical="center" wrapText="1"/>
      <protection locked="0"/>
    </xf>
    <xf numFmtId="1" fontId="9" fillId="19" borderId="10" xfId="68" applyNumberFormat="1" applyFont="1" applyFill="1" applyBorder="1" applyAlignment="1" applyProtection="1">
      <alignment horizontal="center" vertical="center" wrapText="1"/>
      <protection locked="0"/>
    </xf>
    <xf numFmtId="0" fontId="21" fillId="19" borderId="10" xfId="34" applyFont="1" applyFill="1" applyBorder="1" applyAlignment="1">
      <alignment horizontal="left" wrapText="1"/>
    </xf>
    <xf numFmtId="0" fontId="21" fillId="0" borderId="10" xfId="34" applyFont="1" applyFill="1" applyBorder="1" applyAlignment="1">
      <alignment horizontal="center" vertical="center" wrapText="1"/>
    </xf>
    <xf numFmtId="0" fontId="19" fillId="0" borderId="10" xfId="34" applyFont="1" applyFill="1" applyBorder="1" applyAlignment="1">
      <alignment horizontal="left" wrapText="1"/>
    </xf>
    <xf numFmtId="0" fontId="19" fillId="0" borderId="16" xfId="34" applyFont="1" applyFill="1" applyBorder="1" applyAlignment="1">
      <alignment horizontal="left" wrapText="1"/>
    </xf>
    <xf numFmtId="0" fontId="19" fillId="0" borderId="23" xfId="34" applyFont="1" applyFill="1" applyBorder="1" applyAlignment="1">
      <alignment horizontal="left" wrapText="1"/>
    </xf>
    <xf numFmtId="49" fontId="19" fillId="0" borderId="11" xfId="35" applyNumberFormat="1" applyFont="1" applyFill="1" applyBorder="1" applyAlignment="1">
      <alignment vertical="center" wrapText="1" shrinkToFit="1"/>
    </xf>
    <xf numFmtId="49" fontId="19" fillId="0" borderId="12" xfId="35" applyNumberFormat="1" applyFont="1" applyFill="1" applyBorder="1" applyAlignment="1">
      <alignment vertical="center" wrapText="1" shrinkToFit="1"/>
    </xf>
    <xf numFmtId="49" fontId="19" fillId="0" borderId="10" xfId="35" applyNumberFormat="1" applyFont="1" applyFill="1" applyBorder="1" applyAlignment="1">
      <alignment horizontal="center" vertical="top"/>
    </xf>
    <xf numFmtId="49" fontId="9" fillId="0" borderId="11" xfId="35" applyNumberFormat="1" applyFont="1" applyFill="1" applyBorder="1" applyAlignment="1">
      <alignment vertical="center" wrapText="1" shrinkToFit="1"/>
    </xf>
    <xf numFmtId="49" fontId="9" fillId="0" borderId="12" xfId="35" applyNumberFormat="1" applyFont="1" applyFill="1" applyBorder="1" applyAlignment="1">
      <alignment vertical="center" wrapText="1" shrinkToFit="1"/>
    </xf>
    <xf numFmtId="0" fontId="19" fillId="0" borderId="0" xfId="35" applyFont="1" applyAlignment="1">
      <alignment horizontal="left"/>
    </xf>
    <xf numFmtId="0" fontId="19" fillId="0" borderId="0" xfId="35" applyFont="1"/>
    <xf numFmtId="49" fontId="9" fillId="0" borderId="11" xfId="35" applyNumberFormat="1" applyFont="1" applyFill="1" applyBorder="1" applyAlignment="1">
      <alignment horizontal="center" vertical="top"/>
    </xf>
    <xf numFmtId="49" fontId="9" fillId="0" borderId="41" xfId="35" applyNumberFormat="1" applyFont="1" applyFill="1" applyBorder="1" applyAlignment="1">
      <alignment horizontal="center" vertical="top"/>
    </xf>
    <xf numFmtId="49" fontId="9" fillId="0" borderId="12" xfId="35" applyNumberFormat="1" applyFont="1" applyFill="1" applyBorder="1" applyAlignment="1">
      <alignment horizontal="center" vertical="top"/>
    </xf>
    <xf numFmtId="0" fontId="20" fillId="21" borderId="10" xfId="66" applyFont="1" applyFill="1" applyBorder="1" applyAlignment="1" applyProtection="1">
      <alignment horizontal="center" vertical="center" wrapText="1"/>
    </xf>
    <xf numFmtId="49" fontId="19" fillId="0" borderId="10" xfId="35" applyNumberFormat="1" applyFont="1" applyFill="1" applyBorder="1" applyAlignment="1">
      <alignment horizontal="center" vertical="center" wrapText="1"/>
    </xf>
    <xf numFmtId="1" fontId="19" fillId="0" borderId="16" xfId="35" applyNumberFormat="1" applyFont="1" applyFill="1" applyBorder="1" applyAlignment="1">
      <alignment horizontal="center" vertical="center" wrapText="1"/>
    </xf>
    <xf numFmtId="1" fontId="19" fillId="0" borderId="17" xfId="35" applyNumberFormat="1" applyFont="1" applyFill="1" applyBorder="1" applyAlignment="1">
      <alignment horizontal="center" vertical="center" wrapText="1"/>
    </xf>
    <xf numFmtId="1" fontId="19" fillId="0" borderId="23" xfId="35" applyNumberFormat="1" applyFont="1" applyFill="1" applyBorder="1" applyAlignment="1">
      <alignment horizontal="center" vertical="center" wrapText="1"/>
    </xf>
    <xf numFmtId="0" fontId="4" fillId="0" borderId="0" xfId="35" applyFont="1" applyAlignment="1">
      <alignment horizontal="center" vertical="center" wrapText="1"/>
    </xf>
    <xf numFmtId="0" fontId="20" fillId="21" borderId="16" xfId="35" applyFont="1" applyFill="1" applyBorder="1" applyAlignment="1">
      <alignment horizontal="center" vertical="center" wrapText="1"/>
    </xf>
    <xf numFmtId="0" fontId="20" fillId="21" borderId="17" xfId="35" applyFont="1" applyFill="1" applyBorder="1" applyAlignment="1">
      <alignment horizontal="center" vertical="center" wrapText="1"/>
    </xf>
    <xf numFmtId="0" fontId="20" fillId="21" borderId="23" xfId="35" applyFont="1" applyFill="1" applyBorder="1" applyAlignment="1">
      <alignment horizontal="center" vertical="center" wrapText="1"/>
    </xf>
    <xf numFmtId="0" fontId="19" fillId="0" borderId="11" xfId="35" applyFont="1" applyFill="1" applyBorder="1" applyAlignment="1">
      <alignment horizontal="center" vertical="center" wrapText="1"/>
    </xf>
    <xf numFmtId="0" fontId="19" fillId="0" borderId="12" xfId="35" applyFont="1" applyFill="1" applyBorder="1" applyAlignment="1">
      <alignment horizontal="center" vertical="center" wrapText="1"/>
    </xf>
    <xf numFmtId="0" fontId="19" fillId="0" borderId="16" xfId="35" applyFont="1" applyFill="1" applyBorder="1" applyAlignment="1">
      <alignment horizontal="center" vertical="center" wrapText="1"/>
    </xf>
    <xf numFmtId="0" fontId="19" fillId="0" borderId="23" xfId="35" applyFont="1" applyFill="1" applyBorder="1" applyAlignment="1">
      <alignment horizontal="center" vertical="center" wrapText="1"/>
    </xf>
    <xf numFmtId="0" fontId="20" fillId="21" borderId="10" xfId="35" applyFont="1" applyFill="1" applyBorder="1" applyAlignment="1">
      <alignment horizontal="center" vertical="center" wrapText="1"/>
    </xf>
    <xf numFmtId="0" fontId="19" fillId="0" borderId="17" xfId="35" applyFont="1" applyFill="1" applyBorder="1" applyAlignment="1">
      <alignment horizontal="center" vertical="center" wrapText="1"/>
    </xf>
    <xf numFmtId="0" fontId="19" fillId="0" borderId="0" xfId="35" applyFont="1" applyAlignment="1">
      <alignment horizontal="justify" vertical="top" wrapText="1"/>
    </xf>
    <xf numFmtId="0" fontId="19" fillId="0" borderId="10" xfId="35" applyFont="1" applyFill="1" applyBorder="1" applyAlignment="1">
      <alignment horizontal="center" vertical="center"/>
    </xf>
    <xf numFmtId="0" fontId="20" fillId="21" borderId="11" xfId="35" applyFont="1" applyFill="1" applyBorder="1" applyAlignment="1">
      <alignment horizontal="center" vertical="center"/>
    </xf>
    <xf numFmtId="0" fontId="19" fillId="0" borderId="11" xfId="34" applyFont="1" applyFill="1" applyBorder="1" applyAlignment="1" applyProtection="1">
      <alignment horizontal="center" vertical="center" wrapText="1"/>
    </xf>
    <xf numFmtId="0" fontId="19" fillId="0" borderId="41" xfId="34" applyFont="1" applyFill="1" applyBorder="1" applyAlignment="1" applyProtection="1">
      <alignment horizontal="center" vertical="center" wrapText="1"/>
    </xf>
    <xf numFmtId="0" fontId="19" fillId="0" borderId="12" xfId="34" applyFont="1" applyFill="1" applyBorder="1" applyAlignment="1" applyProtection="1">
      <alignment horizontal="center" vertical="center" wrapText="1"/>
    </xf>
    <xf numFmtId="0" fontId="27" fillId="0" borderId="0" xfId="34" applyFont="1" applyFill="1" applyAlignment="1">
      <alignment horizontal="right"/>
    </xf>
    <xf numFmtId="0" fontId="19" fillId="0" borderId="0" xfId="34" applyFont="1" applyFill="1" applyAlignment="1" applyProtection="1">
      <alignment horizontal="left"/>
    </xf>
    <xf numFmtId="0" fontId="20" fillId="23" borderId="10" xfId="49" applyFont="1" applyFill="1" applyBorder="1" applyAlignment="1" applyProtection="1">
      <alignment horizontal="center" vertical="center" wrapText="1"/>
    </xf>
    <xf numFmtId="0" fontId="11" fillId="0" borderId="10" xfId="49" applyFont="1" applyFill="1" applyBorder="1" applyAlignment="1" applyProtection="1">
      <alignment horizontal="center" vertical="center"/>
    </xf>
    <xf numFmtId="0" fontId="64" fillId="0" borderId="0" xfId="36" applyFont="1" applyAlignment="1">
      <alignment horizontal="left"/>
    </xf>
    <xf numFmtId="0" fontId="11" fillId="0" borderId="0" xfId="49" applyFont="1" applyFill="1" applyAlignment="1">
      <alignment horizontal="center" wrapText="1"/>
    </xf>
    <xf numFmtId="0" fontId="11" fillId="0" borderId="16" xfId="49" applyFont="1" applyFill="1" applyBorder="1" applyAlignment="1" applyProtection="1">
      <alignment horizontal="center" vertical="center"/>
      <protection locked="0"/>
    </xf>
    <xf numFmtId="0" fontId="11" fillId="0" borderId="23" xfId="49" applyFont="1" applyFill="1" applyBorder="1" applyAlignment="1" applyProtection="1">
      <alignment horizontal="center" vertical="center"/>
      <protection locked="0"/>
    </xf>
    <xf numFmtId="0" fontId="11" fillId="0" borderId="0" xfId="73" applyFont="1" applyFill="1" applyAlignment="1" applyProtection="1">
      <alignment horizontal="left"/>
      <protection hidden="1"/>
    </xf>
    <xf numFmtId="0" fontId="19" fillId="19" borderId="16" xfId="49" applyNumberFormat="1" applyFont="1" applyFill="1" applyBorder="1" applyAlignment="1" applyProtection="1">
      <alignment horizontal="center" vertical="center" wrapText="1"/>
    </xf>
    <xf numFmtId="0" fontId="19" fillId="19" borderId="23" xfId="49" applyNumberFormat="1" applyFont="1" applyFill="1" applyBorder="1" applyAlignment="1" applyProtection="1">
      <alignment horizontal="center" vertical="center" wrapText="1"/>
    </xf>
    <xf numFmtId="0" fontId="11" fillId="0" borderId="10" xfId="49" applyFont="1" applyFill="1" applyBorder="1" applyAlignment="1" applyProtection="1">
      <alignment horizontal="center" vertical="center" wrapText="1"/>
      <protection locked="0"/>
    </xf>
    <xf numFmtId="0" fontId="19" fillId="0" borderId="11" xfId="49" applyFont="1" applyFill="1" applyBorder="1" applyAlignment="1" applyProtection="1">
      <alignment horizontal="center" vertical="center" wrapText="1"/>
    </xf>
    <xf numFmtId="0" fontId="19" fillId="0" borderId="41" xfId="49" applyFont="1" applyFill="1" applyBorder="1" applyAlignment="1" applyProtection="1">
      <alignment horizontal="center" vertical="center" wrapText="1"/>
    </xf>
    <xf numFmtId="0" fontId="19" fillId="0" borderId="12" xfId="49" applyFont="1" applyFill="1" applyBorder="1" applyAlignment="1" applyProtection="1">
      <alignment horizontal="center" vertical="center" wrapText="1"/>
    </xf>
    <xf numFmtId="0" fontId="11" fillId="0" borderId="11" xfId="35" applyFont="1" applyFill="1" applyBorder="1" applyAlignment="1" applyProtection="1">
      <alignment horizontal="center" vertical="center" wrapText="1"/>
      <protection locked="0"/>
    </xf>
    <xf numFmtId="0" fontId="11" fillId="0" borderId="12" xfId="35" applyFont="1" applyFill="1" applyBorder="1" applyAlignment="1" applyProtection="1">
      <alignment horizontal="center" vertical="center" wrapText="1"/>
      <protection locked="0"/>
    </xf>
    <xf numFmtId="0" fontId="11" fillId="0" borderId="11" xfId="35" applyFont="1" applyFill="1" applyBorder="1" applyAlignment="1" applyProtection="1">
      <alignment horizontal="center" vertical="center"/>
    </xf>
    <xf numFmtId="0" fontId="11" fillId="0" borderId="12" xfId="35" applyFont="1" applyFill="1" applyBorder="1" applyAlignment="1" applyProtection="1">
      <alignment horizontal="center" vertical="center"/>
    </xf>
    <xf numFmtId="0" fontId="20" fillId="21" borderId="13" xfId="35" applyFont="1" applyFill="1" applyBorder="1" applyAlignment="1" applyProtection="1">
      <alignment horizontal="center" vertical="center" wrapText="1"/>
    </xf>
    <xf numFmtId="0" fontId="20" fillId="21" borderId="14" xfId="35" applyFont="1" applyFill="1" applyBorder="1" applyAlignment="1" applyProtection="1">
      <alignment horizontal="center" vertical="center" wrapText="1"/>
    </xf>
    <xf numFmtId="0" fontId="11" fillId="0" borderId="11" xfId="35" applyFont="1" applyFill="1" applyBorder="1" applyAlignment="1" applyProtection="1">
      <alignment horizontal="center" vertical="center" wrapText="1"/>
    </xf>
    <xf numFmtId="0" fontId="11" fillId="0" borderId="12" xfId="35" applyFont="1" applyFill="1" applyBorder="1" applyAlignment="1" applyProtection="1">
      <alignment horizontal="center" vertical="center" wrapText="1"/>
    </xf>
    <xf numFmtId="0" fontId="19" fillId="0" borderId="39" xfId="34" applyFont="1" applyFill="1" applyBorder="1" applyAlignment="1" applyProtection="1">
      <alignment horizontal="center" vertical="center" wrapText="1"/>
    </xf>
    <xf numFmtId="0" fontId="19" fillId="0" borderId="40" xfId="34" applyFont="1" applyFill="1" applyBorder="1" applyAlignment="1" applyProtection="1">
      <alignment horizontal="center" vertical="center" wrapText="1"/>
    </xf>
    <xf numFmtId="0" fontId="19" fillId="0" borderId="18" xfId="34" applyFont="1" applyFill="1" applyBorder="1" applyAlignment="1" applyProtection="1">
      <alignment horizontal="center" vertical="center" wrapText="1"/>
    </xf>
    <xf numFmtId="0" fontId="19" fillId="0" borderId="45" xfId="34" applyFont="1" applyFill="1" applyBorder="1" applyAlignment="1" applyProtection="1">
      <alignment horizontal="center" vertical="center" wrapText="1"/>
    </xf>
    <xf numFmtId="0" fontId="19" fillId="0" borderId="13" xfId="34" applyFont="1" applyFill="1" applyBorder="1" applyAlignment="1" applyProtection="1">
      <alignment horizontal="center" vertical="center" wrapText="1"/>
    </xf>
    <xf numFmtId="0" fontId="19" fillId="0" borderId="15" xfId="34" applyFont="1" applyFill="1" applyBorder="1" applyAlignment="1" applyProtection="1">
      <alignment horizontal="center" vertical="center" wrapText="1"/>
    </xf>
    <xf numFmtId="0" fontId="11" fillId="0" borderId="39" xfId="34" applyFont="1" applyFill="1" applyBorder="1" applyAlignment="1" applyProtection="1">
      <alignment horizontal="center" vertical="center" wrapText="1"/>
      <protection locked="0"/>
    </xf>
    <xf numFmtId="0" fontId="11" fillId="0" borderId="40" xfId="34" applyFont="1" applyFill="1" applyBorder="1" applyAlignment="1" applyProtection="1">
      <alignment horizontal="center" vertical="center" wrapText="1"/>
      <protection locked="0"/>
    </xf>
    <xf numFmtId="0" fontId="11" fillId="0" borderId="13" xfId="34" applyFont="1" applyFill="1" applyBorder="1" applyAlignment="1" applyProtection="1">
      <alignment horizontal="center" vertical="center" wrapText="1"/>
      <protection locked="0"/>
    </xf>
    <xf numFmtId="0" fontId="11" fillId="0" borderId="15" xfId="34" applyFont="1" applyFill="1" applyBorder="1" applyAlignment="1" applyProtection="1">
      <alignment horizontal="center" vertical="center" wrapText="1"/>
      <protection locked="0"/>
    </xf>
    <xf numFmtId="1" fontId="11" fillId="0" borderId="10" xfId="34" applyNumberFormat="1" applyFont="1" applyFill="1" applyBorder="1" applyAlignment="1" applyProtection="1">
      <alignment horizontal="center" vertical="center" wrapText="1"/>
      <protection locked="0"/>
    </xf>
    <xf numFmtId="0" fontId="19" fillId="0" borderId="23" xfId="34" applyFont="1" applyFill="1" applyBorder="1" applyAlignment="1" applyProtection="1">
      <alignment horizontal="center" vertical="center" wrapText="1"/>
    </xf>
    <xf numFmtId="49" fontId="19" fillId="0" borderId="10" xfId="34" applyNumberFormat="1" applyFont="1" applyFill="1" applyBorder="1" applyAlignment="1" applyProtection="1">
      <alignment horizontal="center" vertical="center" wrapText="1"/>
    </xf>
    <xf numFmtId="49" fontId="21" fillId="0" borderId="10" xfId="34" applyNumberFormat="1" applyFont="1" applyFill="1" applyBorder="1" applyAlignment="1" applyProtection="1">
      <alignment horizontal="center" vertical="center" wrapText="1"/>
    </xf>
    <xf numFmtId="49" fontId="21" fillId="0" borderId="39" xfId="34" applyNumberFormat="1" applyFont="1" applyFill="1" applyBorder="1" applyAlignment="1" applyProtection="1">
      <alignment horizontal="center" vertical="center" wrapText="1"/>
    </xf>
    <xf numFmtId="49" fontId="21" fillId="0" borderId="40" xfId="34" applyNumberFormat="1" applyFont="1" applyFill="1" applyBorder="1" applyAlignment="1" applyProtection="1">
      <alignment horizontal="center" vertical="center" wrapText="1"/>
    </xf>
    <xf numFmtId="49" fontId="21" fillId="19" borderId="16" xfId="34" applyNumberFormat="1" applyFont="1" applyFill="1" applyBorder="1" applyAlignment="1" applyProtection="1">
      <alignment horizontal="center" vertical="center" wrapText="1"/>
    </xf>
    <xf numFmtId="49" fontId="21" fillId="19" borderId="17" xfId="34" applyNumberFormat="1" applyFont="1" applyFill="1" applyBorder="1" applyAlignment="1" applyProtection="1">
      <alignment horizontal="center" vertical="center" wrapText="1"/>
    </xf>
    <xf numFmtId="49" fontId="21" fillId="19" borderId="23" xfId="34" applyNumberFormat="1" applyFont="1" applyFill="1" applyBorder="1" applyAlignment="1" applyProtection="1">
      <alignment horizontal="center" vertical="center" wrapText="1"/>
    </xf>
    <xf numFmtId="49" fontId="19" fillId="0" borderId="11" xfId="34" applyNumberFormat="1" applyFont="1" applyFill="1" applyBorder="1" applyAlignment="1" applyProtection="1">
      <alignment horizontal="center" vertical="center" wrapText="1"/>
    </xf>
    <xf numFmtId="49" fontId="19" fillId="0" borderId="41" xfId="34" applyNumberFormat="1" applyFont="1" applyFill="1" applyBorder="1" applyAlignment="1" applyProtection="1">
      <alignment horizontal="center" vertical="center" wrapText="1"/>
    </xf>
    <xf numFmtId="49" fontId="19" fillId="0" borderId="12" xfId="34" applyNumberFormat="1" applyFont="1" applyFill="1" applyBorder="1" applyAlignment="1" applyProtection="1">
      <alignment horizontal="center" vertical="center" wrapText="1"/>
    </xf>
    <xf numFmtId="49" fontId="21" fillId="0" borderId="16" xfId="34" applyNumberFormat="1" applyFont="1" applyFill="1" applyBorder="1" applyAlignment="1" applyProtection="1">
      <alignment horizontal="center" vertical="center" wrapText="1"/>
    </xf>
    <xf numFmtId="49" fontId="21" fillId="0" borderId="23" xfId="34" applyNumberFormat="1" applyFont="1" applyFill="1" applyBorder="1" applyAlignment="1" applyProtection="1">
      <alignment horizontal="center" vertical="center" wrapText="1"/>
    </xf>
    <xf numFmtId="0" fontId="21" fillId="26" borderId="16" xfId="35" applyFont="1" applyFill="1" applyBorder="1" applyAlignment="1" applyProtection="1">
      <alignment horizontal="center" vertical="center" wrapText="1"/>
    </xf>
    <xf numFmtId="0" fontId="21" fillId="26" borderId="17" xfId="35" applyFont="1" applyFill="1" applyBorder="1" applyAlignment="1" applyProtection="1">
      <alignment horizontal="center" vertical="center" wrapText="1"/>
    </xf>
    <xf numFmtId="0" fontId="21" fillId="26" borderId="23" xfId="35" applyFont="1" applyFill="1" applyBorder="1" applyAlignment="1" applyProtection="1">
      <alignment horizontal="center" vertical="center" wrapText="1"/>
    </xf>
    <xf numFmtId="0" fontId="21" fillId="0" borderId="10" xfId="35" applyFont="1" applyFill="1" applyBorder="1" applyAlignment="1" applyProtection="1">
      <alignment horizontal="center" vertical="center" wrapText="1"/>
    </xf>
    <xf numFmtId="49" fontId="19" fillId="0" borderId="10" xfId="35" applyNumberFormat="1" applyFont="1" applyFill="1" applyBorder="1" applyAlignment="1" applyProtection="1">
      <alignment horizontal="center" vertical="center" wrapText="1"/>
    </xf>
    <xf numFmtId="0" fontId="19" fillId="0" borderId="10" xfId="35" applyFont="1" applyFill="1" applyBorder="1" applyAlignment="1" applyProtection="1">
      <alignment horizontal="left" vertical="center" wrapText="1" indent="6"/>
    </xf>
    <xf numFmtId="49" fontId="21" fillId="0" borderId="10" xfId="35" applyNumberFormat="1" applyFont="1" applyFill="1" applyBorder="1" applyAlignment="1" applyProtection="1">
      <alignment horizontal="center" vertical="center" wrapText="1"/>
    </xf>
    <xf numFmtId="0" fontId="11" fillId="0" borderId="16" xfId="34" applyFont="1" applyFill="1" applyBorder="1" applyAlignment="1" applyProtection="1">
      <alignment horizontal="center" vertical="center" wrapText="1"/>
      <protection locked="0"/>
    </xf>
    <xf numFmtId="0" fontId="11" fillId="0" borderId="17" xfId="34" applyFont="1" applyFill="1" applyBorder="1" applyAlignment="1" applyProtection="1">
      <alignment horizontal="center" vertical="center" wrapText="1"/>
      <protection locked="0"/>
    </xf>
    <xf numFmtId="0" fontId="11" fillId="0" borderId="23" xfId="34" applyFont="1" applyFill="1" applyBorder="1" applyAlignment="1" applyProtection="1">
      <alignment horizontal="center" vertical="center" wrapText="1"/>
      <protection locked="0"/>
    </xf>
    <xf numFmtId="0" fontId="21" fillId="19" borderId="16" xfId="35" applyFont="1" applyFill="1" applyBorder="1" applyAlignment="1" applyProtection="1">
      <alignment horizontal="center" vertical="center" wrapText="1"/>
    </xf>
    <xf numFmtId="0" fontId="21" fillId="19" borderId="23" xfId="35" applyFont="1" applyFill="1" applyBorder="1" applyAlignment="1" applyProtection="1">
      <alignment horizontal="center" vertical="center" wrapText="1"/>
    </xf>
    <xf numFmtId="0" fontId="11" fillId="0" borderId="10" xfId="35" applyFont="1" applyFill="1" applyBorder="1" applyAlignment="1" applyProtection="1">
      <alignment horizontal="center" vertical="center" wrapText="1"/>
    </xf>
    <xf numFmtId="1" fontId="11" fillId="0" borderId="16" xfId="35" applyNumberFormat="1" applyFont="1" applyFill="1" applyBorder="1" applyAlignment="1" applyProtection="1">
      <alignment horizontal="center" vertical="center" wrapText="1"/>
      <protection locked="0"/>
    </xf>
    <xf numFmtId="1" fontId="11" fillId="0" borderId="23" xfId="35" applyNumberFormat="1" applyFont="1" applyFill="1" applyBorder="1" applyAlignment="1" applyProtection="1">
      <alignment horizontal="center" vertical="center" wrapText="1"/>
      <protection locked="0"/>
    </xf>
    <xf numFmtId="0" fontId="21" fillId="19" borderId="10" xfId="35" applyFont="1" applyFill="1" applyBorder="1" applyAlignment="1" applyProtection="1">
      <alignment horizontal="center" vertical="center" wrapText="1"/>
    </xf>
    <xf numFmtId="0" fontId="20" fillId="21" borderId="10" xfId="35" applyFont="1" applyFill="1" applyBorder="1" applyAlignment="1" applyProtection="1">
      <alignment horizontal="center" vertical="center" wrapText="1"/>
    </xf>
    <xf numFmtId="0" fontId="11" fillId="0" borderId="10" xfId="35" applyFont="1" applyFill="1" applyBorder="1" applyAlignment="1" applyProtection="1">
      <alignment horizontal="center" vertical="center" wrapText="1"/>
      <protection locked="0"/>
    </xf>
    <xf numFmtId="0" fontId="20" fillId="21" borderId="16" xfId="35" applyFont="1" applyFill="1" applyBorder="1" applyAlignment="1">
      <alignment horizontal="center" vertical="center"/>
    </xf>
    <xf numFmtId="0" fontId="20" fillId="21" borderId="17" xfId="35" applyFont="1" applyFill="1" applyBorder="1" applyAlignment="1">
      <alignment horizontal="center" vertical="center"/>
    </xf>
    <xf numFmtId="0" fontId="20" fillId="21" borderId="23" xfId="35" applyFont="1" applyFill="1" applyBorder="1" applyAlignment="1">
      <alignment horizontal="center" vertical="center"/>
    </xf>
    <xf numFmtId="0" fontId="21" fillId="19" borderId="10" xfId="35" applyFont="1" applyFill="1" applyBorder="1" applyAlignment="1">
      <alignment horizontal="center" vertical="center"/>
    </xf>
    <xf numFmtId="4" fontId="52" fillId="0" borderId="0" xfId="38" applyNumberFormat="1" applyFont="1" applyAlignment="1">
      <alignment horizontal="left"/>
    </xf>
    <xf numFmtId="0" fontId="52" fillId="0" borderId="0" xfId="38" applyFont="1" applyAlignment="1">
      <alignment horizontal="left"/>
    </xf>
    <xf numFmtId="0" fontId="19" fillId="0" borderId="0" xfId="38" applyFont="1" applyAlignment="1">
      <alignment horizontal="left"/>
    </xf>
    <xf numFmtId="0" fontId="21" fillId="0" borderId="16" xfId="35" applyFont="1" applyFill="1" applyBorder="1" applyAlignment="1" applyProtection="1">
      <alignment horizontal="center" vertical="center" wrapText="1"/>
    </xf>
    <xf numFmtId="0" fontId="21" fillId="0" borderId="23" xfId="35" applyFont="1" applyFill="1" applyBorder="1" applyAlignment="1" applyProtection="1">
      <alignment horizontal="center" vertical="center" wrapText="1"/>
    </xf>
    <xf numFmtId="0" fontId="19" fillId="0" borderId="16" xfId="36" applyFont="1" applyFill="1" applyBorder="1" applyAlignment="1" applyProtection="1">
      <alignment horizontal="left" vertical="center" wrapText="1"/>
    </xf>
    <xf numFmtId="0" fontId="48" fillId="0" borderId="23" xfId="0" applyFont="1" applyBorder="1"/>
    <xf numFmtId="0" fontId="21" fillId="0" borderId="16" xfId="35" applyFont="1" applyFill="1" applyBorder="1" applyAlignment="1" applyProtection="1">
      <alignment horizontal="left" vertical="center" wrapText="1"/>
    </xf>
    <xf numFmtId="0" fontId="21" fillId="0" borderId="23" xfId="35" applyFont="1" applyFill="1" applyBorder="1" applyAlignment="1" applyProtection="1">
      <alignment horizontal="left" vertical="center" wrapText="1"/>
    </xf>
    <xf numFmtId="0" fontId="11" fillId="21" borderId="10" xfId="35" applyFont="1" applyFill="1" applyBorder="1" applyAlignment="1" applyProtection="1">
      <alignment horizontal="center" vertical="center" wrapText="1"/>
    </xf>
    <xf numFmtId="0" fontId="12" fillId="19" borderId="10" xfId="35" applyFont="1" applyFill="1" applyBorder="1" applyAlignment="1" applyProtection="1">
      <alignment horizontal="center" vertical="center" wrapText="1"/>
    </xf>
    <xf numFmtId="0" fontId="12" fillId="21" borderId="10" xfId="35" applyFont="1" applyFill="1" applyBorder="1" applyAlignment="1" applyProtection="1">
      <alignment horizontal="center" vertical="center" wrapText="1"/>
    </xf>
    <xf numFmtId="1" fontId="11" fillId="0" borderId="10" xfId="35" applyNumberFormat="1" applyFont="1" applyFill="1" applyBorder="1" applyAlignment="1" applyProtection="1">
      <alignment horizontal="center" vertical="center" wrapText="1"/>
      <protection locked="0"/>
    </xf>
    <xf numFmtId="0" fontId="19" fillId="0" borderId="0" xfId="36" applyFont="1" applyAlignment="1">
      <alignment horizontal="left"/>
    </xf>
    <xf numFmtId="0" fontId="21" fillId="19" borderId="10" xfId="35" applyFont="1" applyFill="1" applyBorder="1" applyAlignment="1">
      <alignment horizontal="center"/>
    </xf>
    <xf numFmtId="0" fontId="20" fillId="21" borderId="16" xfId="44" applyFont="1" applyFill="1" applyBorder="1" applyAlignment="1" applyProtection="1">
      <alignment horizontal="center" vertical="center" wrapText="1"/>
    </xf>
    <xf numFmtId="0" fontId="20" fillId="21" borderId="17" xfId="44" applyFont="1" applyFill="1" applyBorder="1" applyAlignment="1" applyProtection="1">
      <alignment horizontal="center" vertical="center" wrapText="1"/>
    </xf>
    <xf numFmtId="0" fontId="20" fillId="21" borderId="23" xfId="44" applyFont="1" applyFill="1" applyBorder="1" applyAlignment="1" applyProtection="1">
      <alignment horizontal="center" vertical="center" wrapText="1"/>
    </xf>
    <xf numFmtId="0" fontId="19" fillId="0" borderId="10" xfId="44" applyFont="1" applyBorder="1" applyAlignment="1" applyProtection="1">
      <alignment horizontal="center" vertical="center" wrapText="1"/>
    </xf>
    <xf numFmtId="0" fontId="11" fillId="0" borderId="11" xfId="44" applyFont="1" applyBorder="1" applyAlignment="1" applyProtection="1">
      <alignment horizontal="center" vertical="center" wrapText="1"/>
    </xf>
    <xf numFmtId="0" fontId="11" fillId="0" borderId="41" xfId="44" applyFont="1" applyBorder="1" applyAlignment="1" applyProtection="1">
      <alignment horizontal="center" vertical="center" wrapText="1"/>
    </xf>
    <xf numFmtId="0" fontId="11" fillId="0" borderId="12" xfId="44" applyFont="1" applyBorder="1" applyAlignment="1" applyProtection="1">
      <alignment horizontal="center" vertical="center" wrapText="1"/>
    </xf>
    <xf numFmtId="0" fontId="11" fillId="0" borderId="10" xfId="44" applyFont="1" applyBorder="1" applyAlignment="1" applyProtection="1">
      <alignment horizontal="center" vertical="center" wrapText="1"/>
      <protection locked="0"/>
    </xf>
    <xf numFmtId="0" fontId="11" fillId="0" borderId="10" xfId="44" applyFont="1" applyBorder="1" applyAlignment="1" applyProtection="1">
      <alignment horizontal="center" vertical="center" wrapText="1"/>
    </xf>
    <xf numFmtId="1" fontId="11" fillId="0" borderId="10" xfId="44" applyNumberFormat="1" applyFont="1" applyBorder="1" applyAlignment="1" applyProtection="1">
      <alignment horizontal="center" vertical="center" wrapText="1"/>
      <protection locked="0"/>
    </xf>
    <xf numFmtId="0" fontId="11" fillId="0" borderId="10" xfId="44" applyFont="1" applyFill="1" applyBorder="1" applyAlignment="1" applyProtection="1">
      <alignment horizontal="center" vertical="center" wrapText="1"/>
    </xf>
    <xf numFmtId="0" fontId="22" fillId="21" borderId="10" xfId="34" applyFont="1" applyFill="1" applyBorder="1" applyAlignment="1" applyProtection="1">
      <alignment horizontal="center" vertical="center" wrapText="1"/>
    </xf>
    <xf numFmtId="1" fontId="11" fillId="0" borderId="16" xfId="34" applyNumberFormat="1" applyFont="1" applyFill="1" applyBorder="1" applyAlignment="1" applyProtection="1">
      <alignment horizontal="center" vertical="center" wrapText="1"/>
      <protection locked="0"/>
    </xf>
    <xf numFmtId="1" fontId="11" fillId="0" borderId="17" xfId="34" applyNumberFormat="1" applyFont="1" applyFill="1" applyBorder="1" applyAlignment="1" applyProtection="1">
      <alignment horizontal="center" vertical="center" wrapText="1"/>
      <protection locked="0"/>
    </xf>
    <xf numFmtId="1" fontId="11" fillId="0" borderId="23" xfId="34" applyNumberFormat="1" applyFont="1" applyFill="1" applyBorder="1" applyAlignment="1" applyProtection="1">
      <alignment horizontal="center" vertical="center" wrapText="1"/>
      <protection locked="0"/>
    </xf>
    <xf numFmtId="0" fontId="12" fillId="19" borderId="16" xfId="36" applyFont="1" applyFill="1" applyBorder="1" applyAlignment="1" applyProtection="1">
      <alignment horizontal="center" vertical="center" wrapText="1"/>
      <protection locked="0"/>
    </xf>
    <xf numFmtId="0" fontId="12" fillId="19" borderId="23" xfId="36" applyFont="1" applyFill="1" applyBorder="1" applyAlignment="1" applyProtection="1">
      <alignment horizontal="center" vertical="center" wrapText="1"/>
      <protection locked="0"/>
    </xf>
    <xf numFmtId="0" fontId="18" fillId="0" borderId="0" xfId="36" applyFont="1" applyAlignment="1">
      <alignment horizontal="left"/>
    </xf>
    <xf numFmtId="0" fontId="20" fillId="21" borderId="16" xfId="50" applyFont="1" applyFill="1" applyBorder="1" applyAlignment="1">
      <alignment horizontal="left"/>
    </xf>
    <xf numFmtId="0" fontId="20" fillId="21" borderId="17" xfId="50" applyFont="1" applyFill="1" applyBorder="1" applyAlignment="1">
      <alignment horizontal="left"/>
    </xf>
    <xf numFmtId="0" fontId="20" fillId="21" borderId="23" xfId="50" applyFont="1" applyFill="1" applyBorder="1" applyAlignment="1">
      <alignment horizontal="left"/>
    </xf>
    <xf numFmtId="0" fontId="51" fillId="19" borderId="16" xfId="50" applyFont="1" applyFill="1" applyBorder="1" applyAlignment="1">
      <alignment vertical="center"/>
    </xf>
    <xf numFmtId="0" fontId="11" fillId="19" borderId="17" xfId="0" applyFont="1" applyFill="1" applyBorder="1" applyAlignment="1">
      <alignment vertical="center"/>
    </xf>
    <xf numFmtId="0" fontId="11" fillId="19" borderId="23" xfId="0" applyFont="1" applyFill="1" applyBorder="1" applyAlignment="1">
      <alignment vertical="center"/>
    </xf>
    <xf numFmtId="0" fontId="12" fillId="19" borderId="10" xfId="50" applyFont="1" applyFill="1" applyBorder="1" applyAlignment="1">
      <alignment vertical="center"/>
    </xf>
    <xf numFmtId="0" fontId="19" fillId="0" borderId="0" xfId="77" applyFont="1" applyAlignment="1">
      <alignment horizontal="left" vertical="center" wrapText="1"/>
    </xf>
    <xf numFmtId="0" fontId="71" fillId="0" borderId="0" xfId="36" applyFont="1" applyAlignment="1">
      <alignment horizontal="left"/>
    </xf>
    <xf numFmtId="0" fontId="51" fillId="19" borderId="10" xfId="50" applyFont="1" applyFill="1" applyBorder="1" applyAlignment="1">
      <alignment vertical="center"/>
    </xf>
    <xf numFmtId="0" fontId="20" fillId="21" borderId="10" xfId="50" applyFont="1" applyFill="1" applyBorder="1" applyAlignment="1">
      <alignment horizontal="left"/>
    </xf>
    <xf numFmtId="0" fontId="12" fillId="20" borderId="10" xfId="74" applyFont="1" applyFill="1" applyBorder="1" applyAlignment="1">
      <alignment vertical="center" wrapText="1"/>
    </xf>
    <xf numFmtId="0" fontId="12" fillId="25" borderId="16" xfId="77" applyFont="1" applyFill="1" applyBorder="1" applyAlignment="1" applyProtection="1">
      <alignment horizontal="left" vertical="center" wrapText="1"/>
    </xf>
    <xf numFmtId="0" fontId="12" fillId="25" borderId="17" xfId="77" applyFont="1" applyFill="1" applyBorder="1" applyAlignment="1" applyProtection="1">
      <alignment horizontal="left" vertical="center" wrapText="1"/>
    </xf>
    <xf numFmtId="0" fontId="12" fillId="25" borderId="23" xfId="77" applyFont="1" applyFill="1" applyBorder="1" applyAlignment="1" applyProtection="1">
      <alignment horizontal="left" vertical="center" wrapText="1"/>
    </xf>
    <xf numFmtId="0" fontId="21" fillId="25" borderId="16" xfId="77" applyFont="1" applyFill="1" applyBorder="1" applyAlignment="1" applyProtection="1">
      <alignment horizontal="left" vertical="center" wrapText="1"/>
    </xf>
    <xf numFmtId="0" fontId="21" fillId="25" borderId="23" xfId="77" applyFont="1" applyFill="1" applyBorder="1" applyAlignment="1" applyProtection="1">
      <alignment horizontal="left" vertical="center" wrapText="1"/>
    </xf>
    <xf numFmtId="0" fontId="20" fillId="21" borderId="16" xfId="50" applyFont="1" applyFill="1" applyBorder="1" applyAlignment="1">
      <alignment horizontal="left" vertical="center"/>
    </xf>
    <xf numFmtId="0" fontId="20" fillId="21" borderId="17" xfId="50" applyFont="1" applyFill="1" applyBorder="1" applyAlignment="1">
      <alignment horizontal="left" vertical="center"/>
    </xf>
    <xf numFmtId="0" fontId="20" fillId="21" borderId="23" xfId="50" applyFont="1" applyFill="1" applyBorder="1" applyAlignment="1">
      <alignment horizontal="left" vertical="center"/>
    </xf>
    <xf numFmtId="0" fontId="12" fillId="25" borderId="16" xfId="50" applyFont="1" applyFill="1" applyBorder="1" applyAlignment="1">
      <alignment horizontal="left" vertical="center" wrapText="1"/>
    </xf>
    <xf numFmtId="0" fontId="11" fillId="0" borderId="23" xfId="61" applyFont="1" applyBorder="1" applyAlignment="1">
      <alignment horizontal="left" vertical="center" wrapText="1"/>
    </xf>
    <xf numFmtId="0" fontId="60" fillId="25" borderId="16" xfId="36" applyFont="1" applyFill="1" applyBorder="1" applyAlignment="1">
      <alignment horizontal="left" vertical="center"/>
    </xf>
    <xf numFmtId="0" fontId="60" fillId="25" borderId="23" xfId="36" applyFont="1" applyFill="1" applyBorder="1" applyAlignment="1">
      <alignment horizontal="left" vertical="center"/>
    </xf>
    <xf numFmtId="0" fontId="19" fillId="0" borderId="11" xfId="48" applyFont="1" applyFill="1" applyBorder="1" applyAlignment="1">
      <alignment horizontal="center" vertical="center" wrapText="1"/>
    </xf>
    <xf numFmtId="0" fontId="19" fillId="0" borderId="41" xfId="48" applyFont="1" applyFill="1" applyBorder="1" applyAlignment="1">
      <alignment horizontal="center" vertical="center" wrapText="1"/>
    </xf>
    <xf numFmtId="0" fontId="19" fillId="0" borderId="12" xfId="48" applyFont="1" applyFill="1" applyBorder="1" applyAlignment="1">
      <alignment horizontal="center" vertical="center" wrapText="1"/>
    </xf>
    <xf numFmtId="0" fontId="19" fillId="0" borderId="10" xfId="51" applyFont="1" applyFill="1" applyBorder="1" applyAlignment="1">
      <alignment horizontal="center" vertical="center" wrapText="1"/>
    </xf>
    <xf numFmtId="0" fontId="19" fillId="0" borderId="10" xfId="50" applyFont="1" applyBorder="1" applyAlignment="1">
      <alignment horizontal="center" vertical="center" wrapText="1"/>
    </xf>
    <xf numFmtId="0" fontId="19" fillId="0" borderId="10" xfId="48" applyFont="1" applyFill="1" applyBorder="1" applyAlignment="1">
      <alignment horizontal="center" vertical="center" wrapText="1"/>
    </xf>
    <xf numFmtId="0" fontId="18" fillId="0" borderId="17" xfId="0" applyFont="1" applyBorder="1" applyAlignment="1">
      <alignment vertical="center"/>
    </xf>
    <xf numFmtId="0" fontId="18" fillId="0" borderId="19" xfId="0" applyFont="1" applyBorder="1" applyAlignment="1">
      <alignment vertical="center"/>
    </xf>
    <xf numFmtId="0" fontId="18" fillId="0" borderId="23" xfId="0" applyFont="1" applyBorder="1" applyAlignment="1">
      <alignment vertical="center"/>
    </xf>
    <xf numFmtId="0" fontId="0" fillId="0" borderId="0" xfId="50" applyFont="1" applyAlignment="1">
      <alignment horizontal="center" vertical="center" wrapText="1"/>
    </xf>
    <xf numFmtId="0" fontId="2" fillId="0" borderId="0" xfId="50" applyFont="1" applyAlignment="1">
      <alignment horizontal="center" vertical="center" wrapText="1"/>
    </xf>
    <xf numFmtId="0" fontId="22" fillId="23" borderId="13" xfId="50" applyFont="1" applyFill="1" applyBorder="1" applyAlignment="1" applyProtection="1">
      <alignment horizontal="center" vertical="center" wrapText="1"/>
    </xf>
    <xf numFmtId="0" fontId="22" fillId="23" borderId="14" xfId="50" applyFont="1" applyFill="1" applyBorder="1" applyAlignment="1" applyProtection="1">
      <alignment horizontal="center" vertical="center" wrapText="1"/>
    </xf>
    <xf numFmtId="0" fontId="70" fillId="0" borderId="14" xfId="0" applyFont="1" applyBorder="1" applyAlignment="1">
      <alignment horizontal="center" vertical="center" wrapText="1"/>
    </xf>
    <xf numFmtId="0" fontId="19" fillId="0" borderId="10" xfId="50" applyFont="1" applyFill="1" applyBorder="1" applyAlignment="1">
      <alignment horizontal="center" vertical="center" wrapText="1"/>
    </xf>
  </cellXfs>
  <cellStyles count="90">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Bad" xfId="25"/>
    <cellStyle name="Calculation" xfId="26"/>
    <cellStyle name="Check Cell" xfId="27"/>
    <cellStyle name="Explanatory Text" xfId="28"/>
    <cellStyle name="Good" xfId="29"/>
    <cellStyle name="Heading 1" xfId="30"/>
    <cellStyle name="Heading 2" xfId="31"/>
    <cellStyle name="Heading 3" xfId="32"/>
    <cellStyle name="Heading 4" xfId="33"/>
    <cellStyle name="Iau?iue" xfId="34"/>
    <cellStyle name="Iau?iue 2" xfId="35"/>
    <cellStyle name="Iau?iue 2 2" xfId="36"/>
    <cellStyle name="Iau?iue 2 2 2" xfId="37"/>
    <cellStyle name="Iau?iue 2 2 2 2" xfId="38"/>
    <cellStyle name="Iau?iue 2 3" xfId="39"/>
    <cellStyle name="Iau?iue 2 3 2" xfId="84"/>
    <cellStyle name="Iau?iue 3" xfId="40"/>
    <cellStyle name="Iau?iue 4" xfId="41"/>
    <cellStyle name="Iau?iue_dodatok 3" xfId="89"/>
    <cellStyle name="Iau?iue_dodatok1K" xfId="42"/>
    <cellStyle name="Iau?iue_dodatok1K 2" xfId="43"/>
    <cellStyle name="Iau?iue_Інвест-2015рік" xfId="44"/>
    <cellStyle name="Iau?iue_Інвест-2015рік 2 2" xfId="45"/>
    <cellStyle name="Iau?iue_ІП_2013 60567 300712" xfId="46"/>
    <cellStyle name="Iau?iue_ІП-2015 20.06.14" xfId="47"/>
    <cellStyle name="Iau?iue_ІП-2015 28.07.14" xfId="48"/>
    <cellStyle name="Iau?iue_ІР2014 підрядники" xfId="88"/>
    <cellStyle name="Iau?iue_Книга1" xfId="49"/>
    <cellStyle name="Iau?iue_Пропозиції до ІП_2013 7 розділ" xfId="50"/>
    <cellStyle name="Iau?iue_табл 6  ІП_2015 І розділ по кв NKRЕ" xfId="51"/>
    <cellStyle name="Input" xfId="52"/>
    <cellStyle name="Linked Cell" xfId="53"/>
    <cellStyle name="Neutral" xfId="54"/>
    <cellStyle name="Note" xfId="55"/>
    <cellStyle name="Output" xfId="56"/>
    <cellStyle name="Title" xfId="57"/>
    <cellStyle name="Total" xfId="58"/>
    <cellStyle name="Warning Text" xfId="59"/>
    <cellStyle name="Звичайний_Аркуш2" xfId="60"/>
    <cellStyle name="Обычный" xfId="0" builtinId="0"/>
    <cellStyle name="Обычный 2" xfId="61"/>
    <cellStyle name="Обычный 2 4" xfId="62"/>
    <cellStyle name="Обычный 2 4 2" xfId="85"/>
    <cellStyle name="Обычный 3" xfId="63"/>
    <cellStyle name="Обычный 4" xfId="83"/>
    <cellStyle name="Обычный 5" xfId="82"/>
    <cellStyle name="Обычный 6" xfId="64"/>
    <cellStyle name="Обычный 6 2" xfId="86"/>
    <cellStyle name="Обычный_dodatok 1" xfId="65"/>
    <cellStyle name="Обычный_dodatok_ 1" xfId="66"/>
    <cellStyle name="Обычный_dodatok1" xfId="67"/>
    <cellStyle name="Обычный_IP_2008_Нова_форма_Оригинал" xfId="68"/>
    <cellStyle name="Обычный_IP_2008_Оригинал" xfId="69"/>
    <cellStyle name="Обычный_IP_2008_Оригинал_31199" xfId="70"/>
    <cellStyle name="Обычный_IP_2008_Оригинал_31199(2)" xfId="71"/>
    <cellStyle name="Обычный_IP_2008_Оригинал_new" xfId="72"/>
    <cellStyle name="Обычный_nkre1" xfId="73"/>
    <cellStyle name="Обычный_Report_2010_32606_Січень" xfId="74"/>
    <cellStyle name="Обычный_Лист1" xfId="75"/>
    <cellStyle name="Обычный_новий шаблон ф.132" xfId="76"/>
    <cellStyle name="Обычный_Проект_IP_2009_260608" xfId="77"/>
    <cellStyle name="Обычный_Проект_IP_2010_Rivneenergo" xfId="78"/>
    <cellStyle name="Процентный" xfId="79" builtinId="5"/>
    <cellStyle name="Процентный 2" xfId="80"/>
    <cellStyle name="Процентный 3" xfId="87"/>
    <cellStyle name="Стиль 1" xfId="81"/>
  </cellStyles>
  <dxfs count="22">
    <dxf>
      <font>
        <condense val="0"/>
        <extend val="0"/>
        <color indexed="10"/>
      </font>
    </dxf>
    <dxf>
      <font>
        <b/>
        <i/>
        <condense val="0"/>
        <extend val="0"/>
        <color indexed="10"/>
      </font>
    </dxf>
    <dxf>
      <font>
        <b/>
        <i/>
        <condense val="0"/>
        <extend val="0"/>
        <color indexed="12"/>
      </font>
    </dxf>
    <dxf>
      <font>
        <b/>
        <i/>
        <condense val="0"/>
        <extend val="0"/>
        <color indexed="10"/>
      </font>
    </dxf>
    <dxf>
      <font>
        <condense val="0"/>
        <extend val="0"/>
        <color indexed="10"/>
      </font>
    </dxf>
    <dxf>
      <font>
        <b/>
        <i/>
        <condense val="0"/>
        <extend val="0"/>
        <color indexed="10"/>
      </font>
    </dxf>
    <dxf>
      <font>
        <b/>
        <i/>
        <condense val="0"/>
        <extend val="0"/>
        <color indexed="12"/>
      </font>
    </dxf>
    <dxf>
      <font>
        <b/>
        <i/>
        <condense val="0"/>
        <extend val="0"/>
        <color indexed="10"/>
      </font>
    </dxf>
    <dxf>
      <font>
        <condense val="0"/>
        <extend val="0"/>
        <color indexed="10"/>
      </font>
    </dxf>
    <dxf>
      <font>
        <b/>
        <i/>
        <condense val="0"/>
        <extend val="0"/>
        <color indexed="10"/>
      </font>
    </dxf>
    <dxf>
      <font>
        <b/>
        <i/>
        <condense val="0"/>
        <extend val="0"/>
        <color indexed="12"/>
      </font>
    </dxf>
    <dxf>
      <font>
        <b/>
        <i/>
        <condense val="0"/>
        <extend val="0"/>
        <color indexed="10"/>
      </font>
    </dxf>
    <dxf>
      <font>
        <condense val="0"/>
        <extend val="0"/>
        <color indexed="10"/>
      </font>
    </dxf>
    <dxf>
      <font>
        <b/>
        <i/>
        <condense val="0"/>
        <extend val="0"/>
        <color indexed="10"/>
      </font>
    </dxf>
    <dxf>
      <font>
        <condense val="0"/>
        <extend val="0"/>
        <color indexed="10"/>
      </font>
    </dxf>
    <dxf>
      <font>
        <b/>
        <i/>
        <condense val="0"/>
        <extend val="0"/>
        <color indexed="10"/>
      </font>
    </dxf>
    <dxf>
      <font>
        <condense val="0"/>
        <extend val="0"/>
        <color indexed="10"/>
      </font>
    </dxf>
    <dxf>
      <font>
        <b/>
        <i/>
        <condense val="0"/>
        <extend val="0"/>
        <color indexed="10"/>
      </font>
    </dxf>
    <dxf>
      <font>
        <condense val="0"/>
        <extend val="0"/>
        <color indexed="10"/>
      </font>
    </dxf>
    <dxf>
      <font>
        <b/>
        <i/>
        <condense val="0"/>
        <extend val="0"/>
        <color indexed="10"/>
      </font>
    </dxf>
    <dxf>
      <font>
        <b/>
        <i/>
        <condense val="0"/>
        <extend val="0"/>
        <color indexed="12"/>
      </font>
    </dxf>
    <dxf>
      <font>
        <b/>
        <i/>
        <condense val="0"/>
        <extend val="0"/>
        <color indexed="10"/>
      </font>
    </dxf>
  </dxfs>
  <tableStyles count="0" defaultTableStyle="TableStyleMedium2" defaultPivotStyle="PivotStyleLight16"/>
  <colors>
    <mruColors>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933450</xdr:colOff>
      <xdr:row>0</xdr:row>
      <xdr:rowOff>190500</xdr:rowOff>
    </xdr:from>
    <xdr:to>
      <xdr:col>4</xdr:col>
      <xdr:colOff>847725</xdr:colOff>
      <xdr:row>5</xdr:row>
      <xdr:rowOff>714375</xdr:rowOff>
    </xdr:to>
    <xdr:pic>
      <xdr:nvPicPr>
        <xdr:cNvPr id="9217" name="Рисунок 1" descr="D:\Символіка\logo vector3.jpg"/>
        <xdr:cNvPicPr>
          <a:picLocks noChangeAspect="1" noChangeArrowheads="1"/>
        </xdr:cNvPicPr>
      </xdr:nvPicPr>
      <xdr:blipFill>
        <a:blip xmlns:r="http://schemas.openxmlformats.org/officeDocument/2006/relationships" r:embed="rId1" cstate="print"/>
        <a:srcRect l="4333" t="3436" r="50241" b="61168"/>
        <a:stretch>
          <a:fillRect/>
        </a:stretch>
      </xdr:blipFill>
      <xdr:spPr bwMode="auto">
        <a:xfrm>
          <a:off x="933450" y="190500"/>
          <a:ext cx="3695700" cy="15240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volodymyr.yanchuk/AppData/Local/Microsoft/Windows/Temporary%20Internet%20Files/Content.Outlook/IUW7LL11/&#1030;&#1055;%202019-&#1090;&#1072;&#1073;&#1083;&#1080;&#1094;&#1110;%20&#1074;%20&#1052;&#1110;&#1085;&#1077;&#1085;&#1077;&#1088;&#1075;&#1086;_&#1042;+_98%20&#1090;&#1080;&#1089;%20&#1075;&#1088;&#108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ихідні дані"/>
      <sheetName val="Структура"/>
      <sheetName val="джерела (В+)"/>
      <sheetName val="реактив"/>
      <sheetName val="ТВЕ"/>
      <sheetName val="2. Джерела фінансування"/>
      <sheetName val="3. План інвестицій"/>
    </sheetNames>
    <sheetDataSet>
      <sheetData sheetId="0"/>
      <sheetData sheetId="1"/>
      <sheetData sheetId="2">
        <row r="10">
          <cell r="D10">
            <v>38248</v>
          </cell>
        </row>
        <row r="12">
          <cell r="D12">
            <v>34102</v>
          </cell>
        </row>
        <row r="14">
          <cell r="D14">
            <v>6658</v>
          </cell>
        </row>
        <row r="15">
          <cell r="D15">
            <v>18998</v>
          </cell>
        </row>
      </sheetData>
      <sheetData sheetId="3"/>
      <sheetData sheetId="4"/>
      <sheetData sheetId="5"/>
      <sheetData sheetId="6"/>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rgb="FFFF0000"/>
  </sheetPr>
  <dimension ref="A1:H11"/>
  <sheetViews>
    <sheetView view="pageBreakPreview" zoomScaleNormal="100" zoomScaleSheetLayoutView="100" workbookViewId="0">
      <selection activeCell="B28" sqref="B28"/>
    </sheetView>
  </sheetViews>
  <sheetFormatPr defaultColWidth="9.140625" defaultRowHeight="12.75"/>
  <cols>
    <col min="1" max="1" width="29.5703125" style="1" customWidth="1"/>
    <col min="2" max="2" width="3.5703125" style="1" customWidth="1"/>
    <col min="3" max="3" width="19.42578125" style="1" customWidth="1"/>
    <col min="4" max="4" width="4.140625" style="1" customWidth="1"/>
    <col min="5" max="5" width="16.5703125" style="1" customWidth="1"/>
    <col min="6" max="6" width="5.140625" style="1" customWidth="1"/>
    <col min="7" max="16384" width="9.140625" style="1"/>
  </cols>
  <sheetData>
    <row r="1" spans="1:8" s="22" customFormat="1" ht="15.75">
      <c r="A1" s="84"/>
      <c r="B1" s="84"/>
      <c r="C1" s="66"/>
      <c r="D1" s="66"/>
      <c r="E1" s="66"/>
      <c r="F1" s="85"/>
      <c r="G1" s="84"/>
    </row>
    <row r="2" spans="1:8" s="22" customFormat="1" ht="15.75" customHeight="1">
      <c r="A2" s="84"/>
      <c r="B2" s="84"/>
      <c r="C2" s="941"/>
      <c r="D2" s="941"/>
      <c r="E2" s="941"/>
      <c r="F2" s="941"/>
      <c r="G2" s="941"/>
    </row>
    <row r="3" spans="1:8" s="22" customFormat="1" ht="15.75" customHeight="1">
      <c r="A3" s="84"/>
      <c r="B3" s="84"/>
      <c r="C3" s="23"/>
      <c r="D3" s="25"/>
      <c r="E3" s="25"/>
      <c r="F3" s="25"/>
      <c r="G3" s="84"/>
    </row>
    <row r="4" spans="1:8" s="22" customFormat="1" ht="15.75" customHeight="1">
      <c r="A4" s="84"/>
      <c r="B4" s="84"/>
      <c r="C4" s="947"/>
      <c r="D4" s="947"/>
      <c r="E4" s="947"/>
      <c r="F4" s="947"/>
      <c r="G4" s="84"/>
    </row>
    <row r="5" spans="1:8" s="22" customFormat="1" ht="15.75" customHeight="1">
      <c r="A5" s="84"/>
      <c r="B5" s="84"/>
      <c r="C5" s="23"/>
      <c r="D5" s="23"/>
      <c r="E5" s="23"/>
      <c r="F5" s="84"/>
      <c r="G5" s="84"/>
    </row>
    <row r="6" spans="1:8" s="22" customFormat="1" ht="99.75" customHeight="1">
      <c r="A6" s="84"/>
      <c r="B6" s="84"/>
      <c r="C6" s="8"/>
      <c r="D6" s="8"/>
      <c r="E6" s="84"/>
      <c r="F6" s="84"/>
      <c r="G6" s="84"/>
      <c r="H6" s="633"/>
    </row>
    <row r="7" spans="1:8" ht="30.75" customHeight="1" thickBot="1">
      <c r="A7" s="948" t="s">
        <v>319</v>
      </c>
      <c r="B7" s="948"/>
      <c r="C7" s="948"/>
      <c r="D7" s="948"/>
      <c r="E7" s="948"/>
      <c r="F7" s="948"/>
      <c r="G7" s="84"/>
    </row>
    <row r="8" spans="1:8" ht="22.5" customHeight="1" thickBot="1">
      <c r="A8" s="68" t="s">
        <v>386</v>
      </c>
      <c r="B8" s="942" t="s">
        <v>1388</v>
      </c>
      <c r="C8" s="943"/>
      <c r="D8" s="943"/>
      <c r="E8" s="943"/>
      <c r="F8" s="944"/>
      <c r="G8" s="84"/>
    </row>
    <row r="9" spans="1:8" ht="22.5" customHeight="1" thickBot="1">
      <c r="A9" s="67" t="s">
        <v>387</v>
      </c>
      <c r="B9" s="72" t="s">
        <v>320</v>
      </c>
      <c r="C9" s="154" t="s">
        <v>1619</v>
      </c>
      <c r="D9" s="73" t="s">
        <v>389</v>
      </c>
      <c r="E9" s="945" t="s">
        <v>1620</v>
      </c>
      <c r="F9" s="946"/>
      <c r="G9" s="84"/>
    </row>
    <row r="10" spans="1:8" ht="24" customHeight="1" thickBot="1">
      <c r="A10" s="67" t="s">
        <v>388</v>
      </c>
      <c r="B10" s="69" t="s">
        <v>320</v>
      </c>
      <c r="C10" s="155" t="s">
        <v>1621</v>
      </c>
      <c r="D10" s="70" t="s">
        <v>389</v>
      </c>
      <c r="E10" s="156" t="s">
        <v>1622</v>
      </c>
      <c r="F10" s="71"/>
      <c r="G10" s="84"/>
    </row>
    <row r="11" spans="1:8">
      <c r="H11" s="4"/>
    </row>
  </sheetData>
  <mergeCells count="5">
    <mergeCell ref="C2:G2"/>
    <mergeCell ref="B8:F8"/>
    <mergeCell ref="E9:F9"/>
    <mergeCell ref="C4:F4"/>
    <mergeCell ref="A7:F7"/>
  </mergeCells>
  <phoneticPr fontId="3" type="noConversion"/>
  <pageMargins left="1.05" right="0.4" top="0.72" bottom="1" header="0.5" footer="0.5"/>
  <pageSetup paperSize="9" pageOrder="overThenDown"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FF0000"/>
  </sheetPr>
  <dimension ref="A1:I19"/>
  <sheetViews>
    <sheetView view="pageBreakPreview" zoomScale="115" zoomScaleNormal="100" zoomScaleSheetLayoutView="115" workbookViewId="0">
      <pane ySplit="6" topLeftCell="A7" activePane="bottomLeft" state="frozen"/>
      <selection activeCell="R19" sqref="R19"/>
      <selection pane="bottomLeft" activeCell="H5" sqref="H5"/>
    </sheetView>
  </sheetViews>
  <sheetFormatPr defaultColWidth="9.140625" defaultRowHeight="12.75"/>
  <cols>
    <col min="1" max="1" width="18.7109375" style="6" customWidth="1"/>
    <col min="2" max="2" width="21.42578125" style="6" customWidth="1"/>
    <col min="3" max="3" width="20.5703125" style="6" customWidth="1"/>
    <col min="4" max="4" width="10.5703125" style="6" customWidth="1"/>
    <col min="5" max="5" width="14.140625" style="6" customWidth="1"/>
    <col min="6" max="6" width="13.85546875" style="6" customWidth="1"/>
    <col min="7" max="7" width="13.5703125" style="6" customWidth="1"/>
    <col min="8" max="8" width="15.7109375" style="6" customWidth="1"/>
    <col min="9" max="16384" width="9.140625" style="3"/>
  </cols>
  <sheetData>
    <row r="1" spans="1:9" s="46" customFormat="1" ht="40.5" customHeight="1">
      <c r="A1" s="47"/>
      <c r="B1" s="47"/>
      <c r="D1" s="74"/>
      <c r="E1" s="47"/>
      <c r="F1" s="47"/>
      <c r="G1" s="47"/>
      <c r="H1" s="47"/>
    </row>
    <row r="2" spans="1:9" ht="31.5" customHeight="1">
      <c r="A2" s="1077" t="s">
        <v>1655</v>
      </c>
      <c r="B2" s="1077"/>
      <c r="C2" s="1077"/>
      <c r="D2" s="1077"/>
      <c r="E2" s="1077"/>
      <c r="F2" s="1077"/>
      <c r="G2" s="1077"/>
      <c r="H2" s="1077"/>
    </row>
    <row r="3" spans="1:9" ht="18" customHeight="1">
      <c r="A3" s="1078" t="s">
        <v>1069</v>
      </c>
      <c r="B3" s="1078" t="s">
        <v>374</v>
      </c>
      <c r="C3" s="1078" t="s">
        <v>373</v>
      </c>
      <c r="D3" s="1078" t="s">
        <v>1070</v>
      </c>
      <c r="E3" s="1078"/>
      <c r="F3" s="1078"/>
      <c r="G3" s="1078"/>
      <c r="H3" s="1078"/>
    </row>
    <row r="4" spans="1:9" ht="17.25" customHeight="1">
      <c r="A4" s="1078"/>
      <c r="B4" s="1078"/>
      <c r="C4" s="1078"/>
      <c r="D4" s="1078" t="s">
        <v>1066</v>
      </c>
      <c r="E4" s="1078" t="s">
        <v>223</v>
      </c>
      <c r="F4" s="1078"/>
      <c r="G4" s="1078" t="s">
        <v>224</v>
      </c>
      <c r="H4" s="1078"/>
    </row>
    <row r="5" spans="1:9" ht="34.5" customHeight="1">
      <c r="A5" s="1078"/>
      <c r="B5" s="1078"/>
      <c r="C5" s="1078"/>
      <c r="D5" s="1078"/>
      <c r="E5" s="42" t="s">
        <v>225</v>
      </c>
      <c r="F5" s="42" t="s">
        <v>226</v>
      </c>
      <c r="G5" s="42" t="s">
        <v>1071</v>
      </c>
      <c r="H5" s="42" t="s">
        <v>1072</v>
      </c>
    </row>
    <row r="6" spans="1:9" ht="15" customHeight="1">
      <c r="A6" s="394">
        <v>1</v>
      </c>
      <c r="B6" s="394">
        <v>2</v>
      </c>
      <c r="C6" s="394">
        <v>3</v>
      </c>
      <c r="D6" s="394">
        <v>4</v>
      </c>
      <c r="E6" s="394">
        <v>5</v>
      </c>
      <c r="F6" s="394">
        <v>6</v>
      </c>
      <c r="G6" s="394">
        <v>7</v>
      </c>
      <c r="H6" s="394">
        <v>8</v>
      </c>
    </row>
    <row r="7" spans="1:9" s="97" customFormat="1" ht="18.75" customHeight="1">
      <c r="A7" s="775">
        <v>421355</v>
      </c>
      <c r="B7" s="775">
        <v>223820</v>
      </c>
      <c r="C7" s="775">
        <v>197535</v>
      </c>
      <c r="D7" s="775">
        <v>21</v>
      </c>
      <c r="E7" s="775">
        <v>64643</v>
      </c>
      <c r="F7" s="775">
        <v>18116</v>
      </c>
      <c r="G7" s="775">
        <v>338575</v>
      </c>
      <c r="H7" s="775">
        <v>0</v>
      </c>
      <c r="I7" s="101"/>
    </row>
    <row r="8" spans="1:9">
      <c r="A8" s="100"/>
      <c r="B8" s="100"/>
      <c r="C8" s="100"/>
      <c r="D8" s="100"/>
      <c r="E8" s="100"/>
      <c r="F8" s="100"/>
      <c r="G8" s="100"/>
      <c r="H8" s="100"/>
    </row>
    <row r="9" spans="1:9">
      <c r="A9" s="5"/>
      <c r="B9" s="5"/>
      <c r="C9" s="5"/>
      <c r="D9" s="5"/>
      <c r="E9" s="5"/>
      <c r="F9" s="5"/>
      <c r="G9" s="5"/>
      <c r="H9" s="5"/>
    </row>
    <row r="10" spans="1:9">
      <c r="A10" s="5"/>
      <c r="B10" s="5"/>
      <c r="C10" s="5"/>
      <c r="D10" s="5"/>
      <c r="E10" s="5"/>
      <c r="F10" s="5"/>
      <c r="G10" s="5"/>
      <c r="H10" s="5"/>
    </row>
    <row r="11" spans="1:9">
      <c r="A11" s="5"/>
      <c r="B11" s="5"/>
      <c r="C11" s="5"/>
      <c r="D11" s="5"/>
      <c r="E11" s="5"/>
      <c r="F11" s="5"/>
      <c r="G11" s="5"/>
      <c r="H11" s="5"/>
    </row>
    <row r="12" spans="1:9">
      <c r="A12" s="5"/>
      <c r="B12" s="5"/>
      <c r="C12" s="5"/>
      <c r="D12" s="5"/>
      <c r="E12" s="5"/>
      <c r="F12" s="5"/>
      <c r="G12" s="5"/>
      <c r="H12" s="5"/>
    </row>
    <row r="13" spans="1:9">
      <c r="A13" s="5"/>
      <c r="B13" s="5"/>
      <c r="C13" s="5"/>
      <c r="D13" s="5"/>
      <c r="E13" s="5"/>
      <c r="F13" s="5"/>
      <c r="G13" s="5"/>
      <c r="H13" s="5"/>
    </row>
    <row r="14" spans="1:9">
      <c r="A14" s="5"/>
      <c r="B14" s="5"/>
      <c r="C14" s="5"/>
      <c r="D14" s="5"/>
      <c r="E14" s="5"/>
      <c r="F14" s="5"/>
      <c r="G14" s="5"/>
      <c r="H14" s="5"/>
    </row>
    <row r="15" spans="1:9">
      <c r="A15" s="5"/>
      <c r="B15" s="5"/>
      <c r="C15" s="5"/>
      <c r="D15" s="5"/>
      <c r="E15" s="5"/>
      <c r="F15" s="5"/>
      <c r="G15" s="5"/>
      <c r="H15" s="5"/>
    </row>
    <row r="16" spans="1:9">
      <c r="A16" s="5"/>
      <c r="B16" s="5"/>
      <c r="C16" s="5"/>
      <c r="D16" s="5"/>
      <c r="E16" s="5"/>
      <c r="F16" s="5"/>
      <c r="G16" s="5"/>
      <c r="H16" s="5"/>
    </row>
    <row r="17" spans="1:8">
      <c r="A17" s="5"/>
      <c r="B17" s="5"/>
      <c r="C17" s="5"/>
      <c r="D17" s="5"/>
      <c r="E17" s="5"/>
      <c r="F17" s="5"/>
      <c r="G17" s="5"/>
      <c r="H17" s="5"/>
    </row>
    <row r="18" spans="1:8">
      <c r="A18" s="5"/>
      <c r="B18" s="5"/>
      <c r="C18" s="5"/>
      <c r="D18" s="5"/>
      <c r="E18" s="5"/>
      <c r="F18" s="5"/>
      <c r="G18" s="5"/>
      <c r="H18" s="5"/>
    </row>
    <row r="19" spans="1:8">
      <c r="A19" s="5"/>
      <c r="B19" s="5"/>
      <c r="C19" s="5"/>
      <c r="D19" s="5"/>
      <c r="E19" s="5"/>
      <c r="F19" s="5"/>
      <c r="G19" s="5"/>
      <c r="H19" s="5"/>
    </row>
  </sheetData>
  <mergeCells count="8">
    <mergeCell ref="A2:H2"/>
    <mergeCell ref="D3:H3"/>
    <mergeCell ref="E4:F4"/>
    <mergeCell ref="G4:H4"/>
    <mergeCell ref="D4:D5"/>
    <mergeCell ref="B3:B5"/>
    <mergeCell ref="A3:A5"/>
    <mergeCell ref="C3:C5"/>
  </mergeCells>
  <phoneticPr fontId="3" type="noConversion"/>
  <pageMargins left="0.75" right="0.75" top="1" bottom="1" header="0.5" footer="0.5"/>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rgb="FFFF0000"/>
  </sheetPr>
  <dimension ref="A1:G12"/>
  <sheetViews>
    <sheetView view="pageBreakPreview" zoomScale="115" zoomScaleNormal="100" zoomScaleSheetLayoutView="115" workbookViewId="0">
      <selection activeCell="F4" sqref="F4"/>
    </sheetView>
  </sheetViews>
  <sheetFormatPr defaultColWidth="9.140625" defaultRowHeight="12.75"/>
  <cols>
    <col min="1" max="1" width="4.5703125" style="1" customWidth="1"/>
    <col min="2" max="2" width="23.42578125" style="1" customWidth="1"/>
    <col min="3" max="3" width="19.5703125" style="1" customWidth="1"/>
    <col min="4" max="4" width="23.5703125" style="1" customWidth="1"/>
    <col min="5" max="5" width="20.42578125" style="1" customWidth="1"/>
    <col min="6" max="6" width="23" style="1" customWidth="1"/>
    <col min="7" max="16384" width="9.140625" style="1"/>
  </cols>
  <sheetData>
    <row r="1" spans="1:7" s="46" customFormat="1" ht="18.75">
      <c r="A1" s="47"/>
      <c r="B1" s="47"/>
      <c r="C1" s="47"/>
      <c r="D1" s="74"/>
      <c r="E1" s="47"/>
      <c r="F1" s="47"/>
    </row>
    <row r="2" spans="1:7" ht="24" customHeight="1">
      <c r="A2" s="1072" t="s">
        <v>402</v>
      </c>
      <c r="B2" s="1079"/>
      <c r="C2" s="1079"/>
      <c r="D2" s="1079"/>
      <c r="E2" s="1079"/>
      <c r="F2" s="1079"/>
      <c r="G2" s="4"/>
    </row>
    <row r="3" spans="1:7" ht="30.75" customHeight="1">
      <c r="A3" s="1080" t="s">
        <v>1009</v>
      </c>
      <c r="B3" s="1080" t="s">
        <v>220</v>
      </c>
      <c r="C3" s="1081" t="s">
        <v>1659</v>
      </c>
      <c r="D3" s="1081"/>
      <c r="E3" s="1081" t="s">
        <v>1657</v>
      </c>
      <c r="F3" s="1081"/>
      <c r="G3" s="4"/>
    </row>
    <row r="4" spans="1:7" ht="31.5">
      <c r="A4" s="1080"/>
      <c r="B4" s="1080"/>
      <c r="C4" s="247" t="s">
        <v>222</v>
      </c>
      <c r="D4" s="247" t="s">
        <v>221</v>
      </c>
      <c r="E4" s="247" t="s">
        <v>222</v>
      </c>
      <c r="F4" s="247" t="s">
        <v>221</v>
      </c>
      <c r="G4" s="4"/>
    </row>
    <row r="5" spans="1:7" ht="13.5" customHeight="1">
      <c r="A5" s="395">
        <v>1</v>
      </c>
      <c r="B5" s="395">
        <v>2</v>
      </c>
      <c r="C5" s="395">
        <v>3</v>
      </c>
      <c r="D5" s="395">
        <v>4</v>
      </c>
      <c r="E5" s="395">
        <v>5</v>
      </c>
      <c r="F5" s="395">
        <v>6</v>
      </c>
      <c r="G5" s="4"/>
    </row>
    <row r="6" spans="1:7" s="95" customFormat="1" ht="15.75">
      <c r="A6" s="278">
        <v>1</v>
      </c>
      <c r="B6" s="577" t="s">
        <v>1064</v>
      </c>
      <c r="C6" s="776">
        <v>187587</v>
      </c>
      <c r="D6" s="777">
        <f>IF(C11=0,0,C6/C11)</f>
        <v>0.44519941616926345</v>
      </c>
      <c r="E6" s="776">
        <v>174582</v>
      </c>
      <c r="F6" s="578">
        <f>IF(E11=0,0,E6/E11)</f>
        <v>0.40858347804515011</v>
      </c>
    </row>
    <row r="7" spans="1:7" s="96" customFormat="1" ht="15.75">
      <c r="A7" s="279">
        <v>2</v>
      </c>
      <c r="B7" s="579" t="s">
        <v>1067</v>
      </c>
      <c r="C7" s="776">
        <v>167317</v>
      </c>
      <c r="D7" s="777">
        <f>IF(C11=0,0,C7/C11)</f>
        <v>0.39709271279562364</v>
      </c>
      <c r="E7" s="776">
        <v>188506</v>
      </c>
      <c r="F7" s="578">
        <f>IF(E11=0,0,E7/E11)</f>
        <v>0.44117055087224949</v>
      </c>
    </row>
    <row r="8" spans="1:7" s="95" customFormat="1" ht="15.75">
      <c r="A8" s="278">
        <v>3</v>
      </c>
      <c r="B8" s="577" t="s">
        <v>1068</v>
      </c>
      <c r="C8" s="776">
        <v>28284</v>
      </c>
      <c r="D8" s="777">
        <f>IF(C11=0,0,C8/C11)</f>
        <v>6.7126294929453781E-2</v>
      </c>
      <c r="E8" s="776">
        <v>27846</v>
      </c>
      <c r="F8" s="578">
        <f>IF(E11=0,0,E8/E11)</f>
        <v>6.5169464948535635E-2</v>
      </c>
    </row>
    <row r="9" spans="1:7" s="96" customFormat="1" ht="15.75">
      <c r="A9" s="279">
        <v>4</v>
      </c>
      <c r="B9" s="579" t="s">
        <v>1065</v>
      </c>
      <c r="C9" s="776">
        <v>38146</v>
      </c>
      <c r="D9" s="777">
        <f>IF(C11=0,0,C9/C11)</f>
        <v>9.0531736896441242E-2</v>
      </c>
      <c r="E9" s="776">
        <v>36342</v>
      </c>
      <c r="F9" s="578">
        <f>IF(E11=0,0,E9/E11)</f>
        <v>8.5053102605748845E-2</v>
      </c>
    </row>
    <row r="10" spans="1:7" s="95" customFormat="1" ht="15.75">
      <c r="A10" s="278">
        <v>5</v>
      </c>
      <c r="B10" s="577" t="s">
        <v>1066</v>
      </c>
      <c r="C10" s="776">
        <v>21</v>
      </c>
      <c r="D10" s="777">
        <f>IF(C11=0,0,C10/C11)</f>
        <v>4.9839209217880408E-5</v>
      </c>
      <c r="E10" s="776">
        <v>10</v>
      </c>
      <c r="F10" s="578">
        <f>IF(E11=0,0,E10/E11)</f>
        <v>2.340352831592891E-5</v>
      </c>
    </row>
    <row r="11" spans="1:7" s="95" customFormat="1" ht="15.75">
      <c r="A11" s="280"/>
      <c r="B11" s="281" t="s">
        <v>503</v>
      </c>
      <c r="C11" s="282">
        <f>SUM(C6:C10)</f>
        <v>421355</v>
      </c>
      <c r="D11" s="283">
        <f>SUM(D6:D10)</f>
        <v>0.99999999999999989</v>
      </c>
      <c r="E11" s="282">
        <f>SUM(E6:E10)</f>
        <v>427286</v>
      </c>
      <c r="F11" s="283">
        <f>SUM(F6:F10)</f>
        <v>1</v>
      </c>
    </row>
    <row r="12" spans="1:7">
      <c r="A12" s="4"/>
      <c r="B12" s="4"/>
      <c r="C12" s="4"/>
      <c r="D12" s="4"/>
      <c r="E12" s="4"/>
      <c r="F12" s="4"/>
      <c r="G12" s="4"/>
    </row>
  </sheetData>
  <mergeCells count="5">
    <mergeCell ref="A2:F2"/>
    <mergeCell ref="A3:A4"/>
    <mergeCell ref="B3:B4"/>
    <mergeCell ref="C3:D3"/>
    <mergeCell ref="E3:F3"/>
  </mergeCells>
  <phoneticPr fontId="3" type="noConversion"/>
  <printOptions horizontalCentered="1"/>
  <pageMargins left="0.66" right="0.74803149606299213" top="0.98425196850393704" bottom="0.98425196850393704" header="0.51181102362204722" footer="0.51181102362204722"/>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tabColor rgb="FFFF0000"/>
  </sheetPr>
  <dimension ref="A1:N125"/>
  <sheetViews>
    <sheetView view="pageBreakPreview" zoomScale="75" zoomScaleNormal="85" zoomScaleSheetLayoutView="55" workbookViewId="0">
      <pane ySplit="4" topLeftCell="A104" activePane="bottomLeft" state="frozen"/>
      <selection activeCell="I37" sqref="I37"/>
      <selection pane="bottomLeft" activeCell="J123" sqref="J123"/>
    </sheetView>
  </sheetViews>
  <sheetFormatPr defaultColWidth="9.140625" defaultRowHeight="12.75"/>
  <cols>
    <col min="1" max="1" width="4.7109375" style="195" customWidth="1"/>
    <col min="2" max="2" width="35.140625" style="13" customWidth="1"/>
    <col min="3" max="3" width="10.7109375" style="13" customWidth="1"/>
    <col min="4" max="4" width="13" style="13" customWidth="1"/>
    <col min="5" max="5" width="12.85546875" style="13" customWidth="1"/>
    <col min="6" max="6" width="11.140625" style="13" customWidth="1"/>
    <col min="7" max="7" width="12.5703125" style="13" customWidth="1"/>
    <col min="8" max="8" width="19.85546875" style="13" customWidth="1"/>
    <col min="9" max="9" width="16.85546875" style="13" customWidth="1"/>
    <col min="10" max="10" width="19.7109375" style="13" customWidth="1"/>
    <col min="11" max="11" width="12.7109375" style="13" customWidth="1"/>
    <col min="12" max="12" width="16.7109375" style="13" customWidth="1"/>
    <col min="13" max="13" width="17.7109375" style="13" customWidth="1"/>
    <col min="14" max="16384" width="9.140625" style="13"/>
  </cols>
  <sheetData>
    <row r="1" spans="1:14" s="46" customFormat="1" ht="18.75">
      <c r="A1" s="47"/>
      <c r="B1" s="47"/>
      <c r="C1" s="47"/>
      <c r="D1" s="47"/>
      <c r="E1" s="47"/>
      <c r="F1" s="47"/>
      <c r="G1" s="47"/>
      <c r="H1" s="74"/>
      <c r="I1" s="47"/>
      <c r="J1" s="47"/>
      <c r="K1" s="47"/>
      <c r="L1" s="47"/>
      <c r="M1" s="47"/>
    </row>
    <row r="2" spans="1:14" ht="18.75">
      <c r="A2" s="961" t="s">
        <v>1664</v>
      </c>
      <c r="B2" s="962"/>
      <c r="C2" s="962"/>
      <c r="D2" s="962"/>
      <c r="E2" s="962"/>
      <c r="F2" s="962"/>
      <c r="G2" s="962"/>
      <c r="H2" s="962"/>
      <c r="I2" s="962"/>
      <c r="J2" s="962"/>
      <c r="K2" s="962"/>
      <c r="L2" s="962"/>
      <c r="M2" s="963"/>
    </row>
    <row r="3" spans="1:14" ht="105">
      <c r="A3" s="55" t="s">
        <v>1009</v>
      </c>
      <c r="B3" s="44" t="s">
        <v>1062</v>
      </c>
      <c r="C3" s="44" t="s">
        <v>372</v>
      </c>
      <c r="D3" s="44" t="s">
        <v>1059</v>
      </c>
      <c r="E3" s="44" t="s">
        <v>1060</v>
      </c>
      <c r="F3" s="44" t="s">
        <v>1063</v>
      </c>
      <c r="G3" s="44" t="s">
        <v>453</v>
      </c>
      <c r="H3" s="44" t="s">
        <v>227</v>
      </c>
      <c r="I3" s="44" t="s">
        <v>288</v>
      </c>
      <c r="J3" s="44" t="s">
        <v>228</v>
      </c>
      <c r="K3" s="45" t="s">
        <v>1282</v>
      </c>
      <c r="L3" s="45" t="s">
        <v>1283</v>
      </c>
      <c r="M3" s="29" t="s">
        <v>1284</v>
      </c>
    </row>
    <row r="4" spans="1:14" ht="15">
      <c r="A4" s="394">
        <v>1</v>
      </c>
      <c r="B4" s="158">
        <v>2</v>
      </c>
      <c r="C4" s="158">
        <v>3</v>
      </c>
      <c r="D4" s="158">
        <v>4</v>
      </c>
      <c r="E4" s="158">
        <v>5</v>
      </c>
      <c r="F4" s="158">
        <v>6</v>
      </c>
      <c r="G4" s="158">
        <v>7</v>
      </c>
      <c r="H4" s="158">
        <v>8</v>
      </c>
      <c r="I4" s="158">
        <v>9</v>
      </c>
      <c r="J4" s="158">
        <v>10</v>
      </c>
      <c r="K4" s="396">
        <v>11</v>
      </c>
      <c r="L4" s="396">
        <v>12</v>
      </c>
      <c r="M4" s="396">
        <v>13</v>
      </c>
    </row>
    <row r="5" spans="1:14" s="98" customFormat="1" ht="25.5">
      <c r="A5" s="349">
        <v>1</v>
      </c>
      <c r="B5" s="350" t="s">
        <v>1288</v>
      </c>
      <c r="C5" s="351">
        <v>35</v>
      </c>
      <c r="D5" s="352" t="s">
        <v>504</v>
      </c>
      <c r="E5" s="352" t="s">
        <v>510</v>
      </c>
      <c r="F5" s="352" t="s">
        <v>513</v>
      </c>
      <c r="G5" s="353" t="s">
        <v>1289</v>
      </c>
      <c r="H5" s="352" t="s">
        <v>507</v>
      </c>
      <c r="I5" s="778">
        <v>55.304000000000002</v>
      </c>
      <c r="J5" s="352" t="s">
        <v>507</v>
      </c>
      <c r="K5" s="367" t="s">
        <v>1733</v>
      </c>
      <c r="L5" s="354">
        <v>0</v>
      </c>
      <c r="M5" s="354">
        <v>0</v>
      </c>
    </row>
    <row r="6" spans="1:14" s="98" customFormat="1">
      <c r="A6" s="349"/>
      <c r="B6" s="355" t="s">
        <v>508</v>
      </c>
      <c r="C6" s="351"/>
      <c r="D6" s="352"/>
      <c r="E6" s="352"/>
      <c r="F6" s="352"/>
      <c r="G6" s="356"/>
      <c r="H6" s="352"/>
      <c r="I6" s="351"/>
      <c r="J6" s="352"/>
      <c r="K6" s="366"/>
      <c r="L6" s="354"/>
      <c r="M6" s="354"/>
    </row>
    <row r="7" spans="1:14" s="98" customFormat="1">
      <c r="A7" s="349">
        <v>2</v>
      </c>
      <c r="B7" s="352" t="s">
        <v>1660</v>
      </c>
      <c r="C7" s="351">
        <v>35</v>
      </c>
      <c r="D7" s="352" t="s">
        <v>504</v>
      </c>
      <c r="E7" s="352" t="s">
        <v>504</v>
      </c>
      <c r="F7" s="352" t="s">
        <v>505</v>
      </c>
      <c r="G7" s="352" t="s">
        <v>506</v>
      </c>
      <c r="H7" s="352" t="s">
        <v>507</v>
      </c>
      <c r="I7" s="351"/>
      <c r="J7" s="352" t="s">
        <v>507</v>
      </c>
      <c r="K7" s="367" t="s">
        <v>1734</v>
      </c>
      <c r="L7" s="354">
        <v>0</v>
      </c>
      <c r="M7" s="354">
        <v>0</v>
      </c>
    </row>
    <row r="8" spans="1:14" s="98" customFormat="1">
      <c r="A8" s="349">
        <v>3</v>
      </c>
      <c r="B8" s="352" t="s">
        <v>509</v>
      </c>
      <c r="C8" s="351">
        <v>35</v>
      </c>
      <c r="D8" s="352" t="s">
        <v>504</v>
      </c>
      <c r="E8" s="352" t="s">
        <v>510</v>
      </c>
      <c r="F8" s="352" t="s">
        <v>513</v>
      </c>
      <c r="G8" s="353" t="s">
        <v>1289</v>
      </c>
      <c r="H8" s="352" t="s">
        <v>507</v>
      </c>
      <c r="I8" s="779"/>
      <c r="J8" s="352" t="s">
        <v>507</v>
      </c>
      <c r="K8" s="367" t="s">
        <v>1733</v>
      </c>
      <c r="L8" s="354">
        <v>0</v>
      </c>
      <c r="M8" s="354">
        <v>0</v>
      </c>
    </row>
    <row r="9" spans="1:14" s="98" customFormat="1" ht="25.5">
      <c r="A9" s="349">
        <v>4</v>
      </c>
      <c r="B9" s="350" t="s">
        <v>1290</v>
      </c>
      <c r="C9" s="351">
        <v>110</v>
      </c>
      <c r="D9" s="352" t="s">
        <v>504</v>
      </c>
      <c r="E9" s="352" t="s">
        <v>510</v>
      </c>
      <c r="F9" s="352" t="s">
        <v>513</v>
      </c>
      <c r="G9" s="353" t="s">
        <v>1289</v>
      </c>
      <c r="H9" s="352" t="s">
        <v>507</v>
      </c>
      <c r="I9" s="780">
        <v>3737404</v>
      </c>
      <c r="J9" s="352" t="s">
        <v>507</v>
      </c>
      <c r="K9" s="367" t="s">
        <v>1733</v>
      </c>
      <c r="L9" s="354">
        <v>0</v>
      </c>
      <c r="M9" s="354">
        <v>0</v>
      </c>
    </row>
    <row r="10" spans="1:14" s="98" customFormat="1">
      <c r="A10" s="349"/>
      <c r="B10" s="355" t="s">
        <v>511</v>
      </c>
      <c r="C10" s="351"/>
      <c r="D10" s="352"/>
      <c r="E10" s="352"/>
      <c r="F10" s="352"/>
      <c r="G10" s="357"/>
      <c r="H10" s="352"/>
      <c r="I10" s="780"/>
      <c r="J10" s="352"/>
      <c r="K10" s="366"/>
      <c r="L10" s="354"/>
      <c r="M10" s="354"/>
    </row>
    <row r="11" spans="1:14" s="98" customFormat="1">
      <c r="A11" s="349">
        <v>5</v>
      </c>
      <c r="B11" s="352" t="s">
        <v>512</v>
      </c>
      <c r="C11" s="351">
        <v>110</v>
      </c>
      <c r="D11" s="352" t="s">
        <v>504</v>
      </c>
      <c r="E11" s="352" t="s">
        <v>504</v>
      </c>
      <c r="F11" s="352" t="s">
        <v>513</v>
      </c>
      <c r="G11" s="353" t="s">
        <v>1289</v>
      </c>
      <c r="H11" s="352" t="s">
        <v>507</v>
      </c>
      <c r="I11" s="780">
        <v>19074396</v>
      </c>
      <c r="J11" s="352" t="s">
        <v>507</v>
      </c>
      <c r="K11" s="367" t="s">
        <v>1734</v>
      </c>
      <c r="L11" s="354">
        <v>0</v>
      </c>
      <c r="M11" s="354">
        <v>0</v>
      </c>
    </row>
    <row r="12" spans="1:14" s="98" customFormat="1">
      <c r="A12" s="349">
        <v>6</v>
      </c>
      <c r="B12" s="352" t="s">
        <v>514</v>
      </c>
      <c r="C12" s="351">
        <v>35</v>
      </c>
      <c r="D12" s="352" t="s">
        <v>504</v>
      </c>
      <c r="E12" s="352" t="s">
        <v>504</v>
      </c>
      <c r="F12" s="352" t="s">
        <v>513</v>
      </c>
      <c r="G12" s="353" t="s">
        <v>1289</v>
      </c>
      <c r="H12" s="352" t="s">
        <v>507</v>
      </c>
      <c r="I12" s="780">
        <v>6068398</v>
      </c>
      <c r="J12" s="352" t="s">
        <v>507</v>
      </c>
      <c r="K12" s="367" t="s">
        <v>1733</v>
      </c>
      <c r="L12" s="354">
        <v>0</v>
      </c>
      <c r="M12" s="354">
        <v>0</v>
      </c>
    </row>
    <row r="13" spans="1:14" s="99" customFormat="1">
      <c r="A13" s="349">
        <v>7</v>
      </c>
      <c r="B13" s="352" t="s">
        <v>515</v>
      </c>
      <c r="C13" s="351">
        <v>35</v>
      </c>
      <c r="D13" s="352" t="s">
        <v>504</v>
      </c>
      <c r="E13" s="352" t="s">
        <v>504</v>
      </c>
      <c r="F13" s="352" t="s">
        <v>513</v>
      </c>
      <c r="G13" s="353" t="s">
        <v>1289</v>
      </c>
      <c r="H13" s="352" t="s">
        <v>507</v>
      </c>
      <c r="I13" s="780">
        <v>6530034</v>
      </c>
      <c r="J13" s="352" t="s">
        <v>507</v>
      </c>
      <c r="K13" s="367" t="s">
        <v>1733</v>
      </c>
      <c r="L13" s="354">
        <v>0</v>
      </c>
      <c r="M13" s="354">
        <v>0</v>
      </c>
      <c r="N13" s="98"/>
    </row>
    <row r="14" spans="1:14" s="99" customFormat="1" ht="25.5">
      <c r="A14" s="349">
        <v>8</v>
      </c>
      <c r="B14" s="350" t="s">
        <v>1291</v>
      </c>
      <c r="C14" s="351">
        <v>35</v>
      </c>
      <c r="D14" s="352" t="s">
        <v>504</v>
      </c>
      <c r="E14" s="352" t="s">
        <v>510</v>
      </c>
      <c r="F14" s="352" t="s">
        <v>513</v>
      </c>
      <c r="G14" s="353" t="s">
        <v>1289</v>
      </c>
      <c r="H14" s="352" t="s">
        <v>507</v>
      </c>
      <c r="I14" s="780">
        <v>599593</v>
      </c>
      <c r="J14" s="352" t="s">
        <v>507</v>
      </c>
      <c r="K14" s="367" t="s">
        <v>1733</v>
      </c>
      <c r="L14" s="354">
        <v>0</v>
      </c>
      <c r="M14" s="354">
        <v>0</v>
      </c>
      <c r="N14" s="98"/>
    </row>
    <row r="15" spans="1:14" s="99" customFormat="1" ht="25.5">
      <c r="A15" s="349">
        <v>9</v>
      </c>
      <c r="B15" s="350" t="s">
        <v>1292</v>
      </c>
      <c r="C15" s="351">
        <v>35</v>
      </c>
      <c r="D15" s="352" t="s">
        <v>504</v>
      </c>
      <c r="E15" s="352" t="s">
        <v>504</v>
      </c>
      <c r="F15" s="352" t="s">
        <v>505</v>
      </c>
      <c r="G15" s="352" t="s">
        <v>506</v>
      </c>
      <c r="H15" s="352" t="s">
        <v>507</v>
      </c>
      <c r="I15" s="780">
        <v>38122</v>
      </c>
      <c r="J15" s="352" t="s">
        <v>507</v>
      </c>
      <c r="K15" s="367" t="s">
        <v>1733</v>
      </c>
      <c r="L15" s="354">
        <v>0</v>
      </c>
      <c r="M15" s="354">
        <v>0</v>
      </c>
      <c r="N15" s="98"/>
    </row>
    <row r="16" spans="1:14" s="99" customFormat="1" ht="25.5">
      <c r="A16" s="349">
        <v>10</v>
      </c>
      <c r="B16" s="350" t="s">
        <v>1293</v>
      </c>
      <c r="C16" s="351">
        <v>110</v>
      </c>
      <c r="D16" s="352" t="s">
        <v>504</v>
      </c>
      <c r="E16" s="352" t="s">
        <v>504</v>
      </c>
      <c r="F16" s="352" t="s">
        <v>505</v>
      </c>
      <c r="G16" s="352" t="s">
        <v>506</v>
      </c>
      <c r="H16" s="352" t="s">
        <v>507</v>
      </c>
      <c r="I16" s="780">
        <v>13642332</v>
      </c>
      <c r="J16" s="352" t="s">
        <v>507</v>
      </c>
      <c r="K16" s="367" t="s">
        <v>1734</v>
      </c>
      <c r="L16" s="354">
        <v>0</v>
      </c>
      <c r="M16" s="354">
        <v>0</v>
      </c>
      <c r="N16" s="98"/>
    </row>
    <row r="17" spans="1:14" s="99" customFormat="1" ht="25.5">
      <c r="A17" s="349">
        <v>11</v>
      </c>
      <c r="B17" s="350" t="s">
        <v>1294</v>
      </c>
      <c r="C17" s="351">
        <v>35</v>
      </c>
      <c r="D17" s="352" t="s">
        <v>504</v>
      </c>
      <c r="E17" s="352" t="s">
        <v>504</v>
      </c>
      <c r="F17" s="352" t="s">
        <v>516</v>
      </c>
      <c r="G17" s="356" t="s">
        <v>495</v>
      </c>
      <c r="H17" s="352" t="s">
        <v>507</v>
      </c>
      <c r="I17" s="780">
        <v>72695</v>
      </c>
      <c r="J17" s="352" t="s">
        <v>507</v>
      </c>
      <c r="K17" s="367" t="s">
        <v>1733</v>
      </c>
      <c r="L17" s="354">
        <v>0</v>
      </c>
      <c r="M17" s="354">
        <v>0</v>
      </c>
      <c r="N17" s="98"/>
    </row>
    <row r="18" spans="1:14" s="99" customFormat="1" ht="25.5">
      <c r="A18" s="349">
        <v>12</v>
      </c>
      <c r="B18" s="350" t="s">
        <v>1295</v>
      </c>
      <c r="C18" s="351">
        <v>35</v>
      </c>
      <c r="D18" s="352" t="s">
        <v>504</v>
      </c>
      <c r="E18" s="352" t="s">
        <v>510</v>
      </c>
      <c r="F18" s="352" t="s">
        <v>513</v>
      </c>
      <c r="G18" s="353" t="s">
        <v>1289</v>
      </c>
      <c r="H18" s="352" t="s">
        <v>507</v>
      </c>
      <c r="I18" s="780">
        <v>470632</v>
      </c>
      <c r="J18" s="352" t="s">
        <v>507</v>
      </c>
      <c r="K18" s="367" t="s">
        <v>1733</v>
      </c>
      <c r="L18" s="354">
        <v>0</v>
      </c>
      <c r="M18" s="354">
        <v>0</v>
      </c>
      <c r="N18" s="98"/>
    </row>
    <row r="19" spans="1:14" s="99" customFormat="1">
      <c r="A19" s="349">
        <v>13</v>
      </c>
      <c r="B19" s="350" t="s">
        <v>1296</v>
      </c>
      <c r="C19" s="351">
        <v>35</v>
      </c>
      <c r="D19" s="352" t="s">
        <v>504</v>
      </c>
      <c r="E19" s="352" t="s">
        <v>510</v>
      </c>
      <c r="F19" s="352" t="s">
        <v>513</v>
      </c>
      <c r="G19" s="353" t="s">
        <v>1289</v>
      </c>
      <c r="H19" s="352" t="s">
        <v>507</v>
      </c>
      <c r="I19" s="780">
        <v>2625905</v>
      </c>
      <c r="J19" s="352" t="s">
        <v>507</v>
      </c>
      <c r="K19" s="367" t="s">
        <v>1733</v>
      </c>
      <c r="L19" s="354">
        <v>0</v>
      </c>
      <c r="M19" s="354">
        <v>0</v>
      </c>
      <c r="N19" s="98"/>
    </row>
    <row r="20" spans="1:14" s="99" customFormat="1" ht="25.5">
      <c r="A20" s="349">
        <v>14</v>
      </c>
      <c r="B20" s="350" t="s">
        <v>1297</v>
      </c>
      <c r="C20" s="351">
        <v>35</v>
      </c>
      <c r="D20" s="352" t="s">
        <v>504</v>
      </c>
      <c r="E20" s="352" t="s">
        <v>510</v>
      </c>
      <c r="F20" s="352" t="s">
        <v>513</v>
      </c>
      <c r="G20" s="353" t="s">
        <v>1289</v>
      </c>
      <c r="H20" s="352" t="s">
        <v>507</v>
      </c>
      <c r="I20" s="780">
        <v>730989</v>
      </c>
      <c r="J20" s="352" t="s">
        <v>507</v>
      </c>
      <c r="K20" s="367" t="s">
        <v>1733</v>
      </c>
      <c r="L20" s="354">
        <v>0</v>
      </c>
      <c r="M20" s="354">
        <v>0</v>
      </c>
      <c r="N20" s="98"/>
    </row>
    <row r="21" spans="1:14" s="99" customFormat="1" ht="25.5">
      <c r="A21" s="349">
        <v>15</v>
      </c>
      <c r="B21" s="350" t="s">
        <v>1298</v>
      </c>
      <c r="C21" s="351">
        <v>35</v>
      </c>
      <c r="D21" s="352" t="s">
        <v>504</v>
      </c>
      <c r="E21" s="352" t="s">
        <v>510</v>
      </c>
      <c r="F21" s="352" t="s">
        <v>513</v>
      </c>
      <c r="G21" s="353" t="s">
        <v>1289</v>
      </c>
      <c r="H21" s="352" t="s">
        <v>507</v>
      </c>
      <c r="I21" s="780">
        <v>1398255</v>
      </c>
      <c r="J21" s="352" t="s">
        <v>507</v>
      </c>
      <c r="K21" s="367" t="s">
        <v>1733</v>
      </c>
      <c r="L21" s="354">
        <v>0</v>
      </c>
      <c r="M21" s="354">
        <v>0</v>
      </c>
      <c r="N21" s="98"/>
    </row>
    <row r="22" spans="1:14" s="99" customFormat="1" ht="25.5">
      <c r="A22" s="349">
        <v>16</v>
      </c>
      <c r="B22" s="350" t="s">
        <v>1299</v>
      </c>
      <c r="C22" s="351">
        <v>35</v>
      </c>
      <c r="D22" s="352" t="s">
        <v>504</v>
      </c>
      <c r="E22" s="352" t="s">
        <v>510</v>
      </c>
      <c r="F22" s="352" t="s">
        <v>513</v>
      </c>
      <c r="G22" s="353" t="s">
        <v>1289</v>
      </c>
      <c r="H22" s="352" t="s">
        <v>507</v>
      </c>
      <c r="I22" s="780">
        <v>3647517</v>
      </c>
      <c r="J22" s="352" t="s">
        <v>507</v>
      </c>
      <c r="K22" s="367" t="s">
        <v>1733</v>
      </c>
      <c r="L22" s="354">
        <v>0</v>
      </c>
      <c r="M22" s="354">
        <v>0</v>
      </c>
      <c r="N22" s="98"/>
    </row>
    <row r="23" spans="1:14" s="99" customFormat="1" ht="25.5">
      <c r="A23" s="349">
        <v>17</v>
      </c>
      <c r="B23" s="350" t="s">
        <v>1300</v>
      </c>
      <c r="C23" s="351">
        <v>110</v>
      </c>
      <c r="D23" s="352" t="s">
        <v>504</v>
      </c>
      <c r="E23" s="352" t="s">
        <v>504</v>
      </c>
      <c r="F23" s="352" t="s">
        <v>517</v>
      </c>
      <c r="G23" s="352"/>
      <c r="H23" s="352" t="s">
        <v>507</v>
      </c>
      <c r="I23" s="780">
        <v>15376548</v>
      </c>
      <c r="J23" s="352" t="s">
        <v>507</v>
      </c>
      <c r="K23" s="367" t="s">
        <v>1734</v>
      </c>
      <c r="L23" s="354">
        <v>0</v>
      </c>
      <c r="M23" s="354">
        <v>0</v>
      </c>
      <c r="N23" s="98"/>
    </row>
    <row r="24" spans="1:14" s="99" customFormat="1">
      <c r="A24" s="349"/>
      <c r="B24" s="358" t="s">
        <v>518</v>
      </c>
      <c r="C24" s="351"/>
      <c r="D24" s="352"/>
      <c r="E24" s="352"/>
      <c r="F24" s="352"/>
      <c r="G24" s="352"/>
      <c r="H24" s="352"/>
      <c r="I24" s="780"/>
      <c r="J24" s="352"/>
      <c r="K24" s="366"/>
      <c r="L24" s="354"/>
      <c r="M24" s="354"/>
      <c r="N24" s="98"/>
    </row>
    <row r="25" spans="1:14" s="99" customFormat="1">
      <c r="A25" s="349">
        <v>18</v>
      </c>
      <c r="B25" s="353" t="s">
        <v>1301</v>
      </c>
      <c r="C25" s="351">
        <v>110</v>
      </c>
      <c r="D25" s="352" t="s">
        <v>504</v>
      </c>
      <c r="E25" s="352" t="s">
        <v>504</v>
      </c>
      <c r="F25" s="352" t="s">
        <v>513</v>
      </c>
      <c r="G25" s="353" t="s">
        <v>1289</v>
      </c>
      <c r="H25" s="352" t="s">
        <v>507</v>
      </c>
      <c r="I25" s="780">
        <v>19139406</v>
      </c>
      <c r="J25" s="352" t="s">
        <v>507</v>
      </c>
      <c r="K25" s="367" t="s">
        <v>1734</v>
      </c>
      <c r="L25" s="354">
        <v>0</v>
      </c>
      <c r="M25" s="354">
        <v>0</v>
      </c>
      <c r="N25" s="98"/>
    </row>
    <row r="26" spans="1:14" s="99" customFormat="1">
      <c r="A26" s="349">
        <v>19</v>
      </c>
      <c r="B26" s="353" t="s">
        <v>1302</v>
      </c>
      <c r="C26" s="351">
        <v>110</v>
      </c>
      <c r="D26" s="352" t="s">
        <v>504</v>
      </c>
      <c r="E26" s="352" t="s">
        <v>504</v>
      </c>
      <c r="F26" s="352" t="s">
        <v>513</v>
      </c>
      <c r="G26" s="353" t="s">
        <v>1289</v>
      </c>
      <c r="H26" s="352" t="s">
        <v>507</v>
      </c>
      <c r="I26" s="780">
        <v>39840768</v>
      </c>
      <c r="J26" s="352" t="s">
        <v>507</v>
      </c>
      <c r="K26" s="367" t="s">
        <v>1734</v>
      </c>
      <c r="L26" s="354">
        <v>0</v>
      </c>
      <c r="M26" s="354">
        <v>0</v>
      </c>
      <c r="N26" s="98"/>
    </row>
    <row r="27" spans="1:14" s="99" customFormat="1">
      <c r="A27" s="349">
        <v>20</v>
      </c>
      <c r="B27" s="353" t="s">
        <v>1303</v>
      </c>
      <c r="C27" s="351">
        <v>10</v>
      </c>
      <c r="D27" s="352" t="s">
        <v>504</v>
      </c>
      <c r="E27" s="352" t="s">
        <v>504</v>
      </c>
      <c r="F27" s="352" t="s">
        <v>513</v>
      </c>
      <c r="G27" s="353" t="s">
        <v>1289</v>
      </c>
      <c r="H27" s="352" t="s">
        <v>507</v>
      </c>
      <c r="I27" s="780">
        <v>1280</v>
      </c>
      <c r="J27" s="352" t="s">
        <v>507</v>
      </c>
      <c r="K27" s="367" t="s">
        <v>1733</v>
      </c>
      <c r="L27" s="354">
        <v>0</v>
      </c>
      <c r="M27" s="354">
        <v>0</v>
      </c>
      <c r="N27" s="98"/>
    </row>
    <row r="28" spans="1:14" s="99" customFormat="1">
      <c r="A28" s="349">
        <v>21</v>
      </c>
      <c r="B28" s="353" t="s">
        <v>1304</v>
      </c>
      <c r="C28" s="351">
        <v>10</v>
      </c>
      <c r="D28" s="352" t="s">
        <v>504</v>
      </c>
      <c r="E28" s="352" t="s">
        <v>504</v>
      </c>
      <c r="F28" s="352" t="s">
        <v>513</v>
      </c>
      <c r="G28" s="353" t="s">
        <v>1289</v>
      </c>
      <c r="H28" s="352" t="s">
        <v>507</v>
      </c>
      <c r="I28" s="780">
        <v>271056</v>
      </c>
      <c r="J28" s="352" t="s">
        <v>507</v>
      </c>
      <c r="K28" s="367" t="s">
        <v>1733</v>
      </c>
      <c r="L28" s="354">
        <v>0</v>
      </c>
      <c r="M28" s="354">
        <v>0</v>
      </c>
      <c r="N28" s="98"/>
    </row>
    <row r="29" spans="1:14" s="99" customFormat="1">
      <c r="A29" s="349">
        <v>22</v>
      </c>
      <c r="B29" s="353" t="s">
        <v>1305</v>
      </c>
      <c r="C29" s="351">
        <v>10</v>
      </c>
      <c r="D29" s="352" t="s">
        <v>504</v>
      </c>
      <c r="E29" s="352" t="s">
        <v>504</v>
      </c>
      <c r="F29" s="352" t="s">
        <v>513</v>
      </c>
      <c r="G29" s="353" t="s">
        <v>1289</v>
      </c>
      <c r="H29" s="352" t="s">
        <v>507</v>
      </c>
      <c r="I29" s="780">
        <v>466134</v>
      </c>
      <c r="J29" s="352" t="s">
        <v>507</v>
      </c>
      <c r="K29" s="367" t="s">
        <v>1733</v>
      </c>
      <c r="L29" s="354">
        <v>0</v>
      </c>
      <c r="M29" s="354">
        <v>0</v>
      </c>
      <c r="N29" s="98"/>
    </row>
    <row r="30" spans="1:14" s="99" customFormat="1">
      <c r="A30" s="349">
        <v>23</v>
      </c>
      <c r="B30" s="353" t="s">
        <v>1306</v>
      </c>
      <c r="C30" s="351">
        <v>10</v>
      </c>
      <c r="D30" s="352" t="s">
        <v>504</v>
      </c>
      <c r="E30" s="352" t="s">
        <v>504</v>
      </c>
      <c r="F30" s="352" t="s">
        <v>513</v>
      </c>
      <c r="G30" s="353" t="s">
        <v>1289</v>
      </c>
      <c r="H30" s="352" t="s">
        <v>507</v>
      </c>
      <c r="I30" s="780">
        <v>566588</v>
      </c>
      <c r="J30" s="352" t="s">
        <v>507</v>
      </c>
      <c r="K30" s="367" t="s">
        <v>1733</v>
      </c>
      <c r="L30" s="354">
        <v>0</v>
      </c>
      <c r="M30" s="354">
        <v>0</v>
      </c>
      <c r="N30" s="98"/>
    </row>
    <row r="31" spans="1:14" s="99" customFormat="1">
      <c r="A31" s="349">
        <v>24</v>
      </c>
      <c r="B31" s="353" t="s">
        <v>1307</v>
      </c>
      <c r="C31" s="351">
        <v>10</v>
      </c>
      <c r="D31" s="352" t="s">
        <v>504</v>
      </c>
      <c r="E31" s="352" t="s">
        <v>504</v>
      </c>
      <c r="F31" s="352" t="s">
        <v>513</v>
      </c>
      <c r="G31" s="353" t="s">
        <v>1289</v>
      </c>
      <c r="H31" s="352" t="s">
        <v>507</v>
      </c>
      <c r="I31" s="780">
        <v>41936</v>
      </c>
      <c r="J31" s="352" t="s">
        <v>507</v>
      </c>
      <c r="K31" s="367" t="s">
        <v>1733</v>
      </c>
      <c r="L31" s="354">
        <v>0</v>
      </c>
      <c r="M31" s="354">
        <v>0</v>
      </c>
      <c r="N31" s="98"/>
    </row>
    <row r="32" spans="1:14" s="99" customFormat="1">
      <c r="A32" s="349">
        <v>25</v>
      </c>
      <c r="B32" s="353" t="s">
        <v>1308</v>
      </c>
      <c r="C32" s="351">
        <v>0.4</v>
      </c>
      <c r="D32" s="359" t="s">
        <v>519</v>
      </c>
      <c r="E32" s="359" t="s">
        <v>519</v>
      </c>
      <c r="F32" s="352" t="s">
        <v>513</v>
      </c>
      <c r="G32" s="353" t="s">
        <v>1289</v>
      </c>
      <c r="H32" s="352" t="s">
        <v>507</v>
      </c>
      <c r="I32" s="780">
        <v>0</v>
      </c>
      <c r="J32" s="352" t="s">
        <v>507</v>
      </c>
      <c r="K32" s="367" t="s">
        <v>1733</v>
      </c>
      <c r="L32" s="354">
        <v>0</v>
      </c>
      <c r="M32" s="354">
        <v>0</v>
      </c>
      <c r="N32" s="98"/>
    </row>
    <row r="33" spans="1:14" s="99" customFormat="1">
      <c r="A33" s="349">
        <v>26</v>
      </c>
      <c r="B33" s="353" t="s">
        <v>1309</v>
      </c>
      <c r="C33" s="351">
        <v>0.4</v>
      </c>
      <c r="D33" s="359" t="s">
        <v>519</v>
      </c>
      <c r="E33" s="359" t="s">
        <v>519</v>
      </c>
      <c r="F33" s="352" t="s">
        <v>513</v>
      </c>
      <c r="G33" s="353" t="s">
        <v>1289</v>
      </c>
      <c r="H33" s="352" t="s">
        <v>507</v>
      </c>
      <c r="I33" s="780">
        <v>0</v>
      </c>
      <c r="J33" s="352" t="s">
        <v>507</v>
      </c>
      <c r="K33" s="367" t="s">
        <v>1733</v>
      </c>
      <c r="L33" s="354">
        <v>0</v>
      </c>
      <c r="M33" s="354">
        <v>0</v>
      </c>
      <c r="N33" s="98"/>
    </row>
    <row r="34" spans="1:14" s="99" customFormat="1">
      <c r="A34" s="349"/>
      <c r="B34" s="358" t="s">
        <v>520</v>
      </c>
      <c r="C34" s="360"/>
      <c r="D34" s="360"/>
      <c r="E34" s="361"/>
      <c r="F34" s="362"/>
      <c r="G34" s="362"/>
      <c r="H34" s="360"/>
      <c r="I34" s="780"/>
      <c r="J34" s="360"/>
      <c r="K34" s="366"/>
      <c r="L34" s="363"/>
      <c r="M34" s="363"/>
      <c r="N34" s="98"/>
    </row>
    <row r="35" spans="1:14" s="99" customFormat="1">
      <c r="A35" s="349">
        <v>27</v>
      </c>
      <c r="B35" s="352" t="s">
        <v>521</v>
      </c>
      <c r="C35" s="351">
        <v>110</v>
      </c>
      <c r="D35" s="352" t="s">
        <v>504</v>
      </c>
      <c r="E35" s="352" t="s">
        <v>504</v>
      </c>
      <c r="F35" s="352" t="s">
        <v>513</v>
      </c>
      <c r="G35" s="353" t="s">
        <v>1289</v>
      </c>
      <c r="H35" s="352" t="s">
        <v>507</v>
      </c>
      <c r="I35" s="780">
        <v>396880</v>
      </c>
      <c r="J35" s="352" t="s">
        <v>507</v>
      </c>
      <c r="K35" s="367" t="s">
        <v>1734</v>
      </c>
      <c r="L35" s="354">
        <v>0</v>
      </c>
      <c r="M35" s="354">
        <v>0</v>
      </c>
      <c r="N35" s="98"/>
    </row>
    <row r="36" spans="1:14" s="99" customFormat="1">
      <c r="A36" s="349">
        <v>28</v>
      </c>
      <c r="B36" s="352" t="s">
        <v>522</v>
      </c>
      <c r="C36" s="351">
        <v>110</v>
      </c>
      <c r="D36" s="352" t="s">
        <v>504</v>
      </c>
      <c r="E36" s="352" t="s">
        <v>504</v>
      </c>
      <c r="F36" s="352" t="s">
        <v>513</v>
      </c>
      <c r="G36" s="353" t="s">
        <v>1289</v>
      </c>
      <c r="H36" s="352" t="s">
        <v>507</v>
      </c>
      <c r="I36" s="780">
        <v>0</v>
      </c>
      <c r="J36" s="352" t="s">
        <v>507</v>
      </c>
      <c r="K36" s="367" t="s">
        <v>1734</v>
      </c>
      <c r="L36" s="354">
        <v>0</v>
      </c>
      <c r="M36" s="354">
        <v>0</v>
      </c>
      <c r="N36" s="98"/>
    </row>
    <row r="37" spans="1:14" s="99" customFormat="1">
      <c r="A37" s="349">
        <v>29</v>
      </c>
      <c r="B37" s="353" t="s">
        <v>1310</v>
      </c>
      <c r="C37" s="351">
        <v>110</v>
      </c>
      <c r="D37" s="352" t="s">
        <v>504</v>
      </c>
      <c r="E37" s="352" t="s">
        <v>504</v>
      </c>
      <c r="F37" s="352" t="s">
        <v>513</v>
      </c>
      <c r="G37" s="353" t="s">
        <v>1289</v>
      </c>
      <c r="H37" s="352" t="s">
        <v>507</v>
      </c>
      <c r="I37" s="780">
        <v>84805512</v>
      </c>
      <c r="J37" s="352" t="s">
        <v>507</v>
      </c>
      <c r="K37" s="367" t="s">
        <v>1734</v>
      </c>
      <c r="L37" s="354">
        <v>0</v>
      </c>
      <c r="M37" s="354">
        <v>0</v>
      </c>
      <c r="N37" s="98"/>
    </row>
    <row r="38" spans="1:14" s="99" customFormat="1">
      <c r="A38" s="349">
        <v>30</v>
      </c>
      <c r="B38" s="353" t="s">
        <v>1311</v>
      </c>
      <c r="C38" s="351">
        <v>110</v>
      </c>
      <c r="D38" s="352" t="s">
        <v>504</v>
      </c>
      <c r="E38" s="352" t="s">
        <v>504</v>
      </c>
      <c r="F38" s="352" t="s">
        <v>513</v>
      </c>
      <c r="G38" s="353" t="s">
        <v>1289</v>
      </c>
      <c r="H38" s="352" t="s">
        <v>507</v>
      </c>
      <c r="I38" s="780">
        <v>42069720</v>
      </c>
      <c r="J38" s="352" t="s">
        <v>507</v>
      </c>
      <c r="K38" s="367" t="s">
        <v>1734</v>
      </c>
      <c r="L38" s="354">
        <v>0</v>
      </c>
      <c r="M38" s="354">
        <v>0</v>
      </c>
      <c r="N38" s="98"/>
    </row>
    <row r="39" spans="1:14" s="99" customFormat="1">
      <c r="A39" s="349">
        <v>31</v>
      </c>
      <c r="B39" s="353" t="s">
        <v>1312</v>
      </c>
      <c r="C39" s="351">
        <v>110</v>
      </c>
      <c r="D39" s="352" t="s">
        <v>504</v>
      </c>
      <c r="E39" s="352" t="s">
        <v>504</v>
      </c>
      <c r="F39" s="352" t="s">
        <v>513</v>
      </c>
      <c r="G39" s="353" t="s">
        <v>1289</v>
      </c>
      <c r="H39" s="352" t="s">
        <v>507</v>
      </c>
      <c r="I39" s="780">
        <v>42179444</v>
      </c>
      <c r="J39" s="352" t="s">
        <v>507</v>
      </c>
      <c r="K39" s="367" t="s">
        <v>1734</v>
      </c>
      <c r="L39" s="354">
        <v>0</v>
      </c>
      <c r="M39" s="354">
        <v>0</v>
      </c>
      <c r="N39" s="98"/>
    </row>
    <row r="40" spans="1:14" s="99" customFormat="1">
      <c r="A40" s="349">
        <v>32</v>
      </c>
      <c r="B40" s="353" t="s">
        <v>1313</v>
      </c>
      <c r="C40" s="351">
        <v>110</v>
      </c>
      <c r="D40" s="352" t="s">
        <v>504</v>
      </c>
      <c r="E40" s="352" t="s">
        <v>504</v>
      </c>
      <c r="F40" s="352" t="s">
        <v>513</v>
      </c>
      <c r="G40" s="353" t="s">
        <v>1289</v>
      </c>
      <c r="H40" s="352" t="s">
        <v>507</v>
      </c>
      <c r="I40" s="780">
        <v>72418764</v>
      </c>
      <c r="J40" s="352" t="s">
        <v>507</v>
      </c>
      <c r="K40" s="367" t="s">
        <v>1734</v>
      </c>
      <c r="L40" s="354">
        <v>0</v>
      </c>
      <c r="M40" s="354">
        <v>0</v>
      </c>
      <c r="N40" s="98"/>
    </row>
    <row r="41" spans="1:14" s="99" customFormat="1">
      <c r="A41" s="349">
        <v>33</v>
      </c>
      <c r="B41" s="353" t="s">
        <v>1314</v>
      </c>
      <c r="C41" s="351">
        <v>110</v>
      </c>
      <c r="D41" s="352" t="s">
        <v>504</v>
      </c>
      <c r="E41" s="352" t="s">
        <v>504</v>
      </c>
      <c r="F41" s="352" t="s">
        <v>513</v>
      </c>
      <c r="G41" s="353" t="s">
        <v>1289</v>
      </c>
      <c r="H41" s="352" t="s">
        <v>507</v>
      </c>
      <c r="I41" s="780">
        <v>53667900</v>
      </c>
      <c r="J41" s="352" t="s">
        <v>507</v>
      </c>
      <c r="K41" s="367" t="s">
        <v>1734</v>
      </c>
      <c r="L41" s="354">
        <v>0</v>
      </c>
      <c r="M41" s="354">
        <v>0</v>
      </c>
      <c r="N41" s="98"/>
    </row>
    <row r="42" spans="1:14" s="99" customFormat="1">
      <c r="A42" s="349">
        <v>34</v>
      </c>
      <c r="B42" s="353" t="s">
        <v>1315</v>
      </c>
      <c r="C42" s="351">
        <v>110</v>
      </c>
      <c r="D42" s="352" t="s">
        <v>504</v>
      </c>
      <c r="E42" s="352" t="s">
        <v>504</v>
      </c>
      <c r="F42" s="352" t="s">
        <v>513</v>
      </c>
      <c r="G42" s="353" t="s">
        <v>1289</v>
      </c>
      <c r="H42" s="352" t="s">
        <v>507</v>
      </c>
      <c r="I42" s="780">
        <v>60942684</v>
      </c>
      <c r="J42" s="352" t="s">
        <v>507</v>
      </c>
      <c r="K42" s="367" t="s">
        <v>1734</v>
      </c>
      <c r="L42" s="354">
        <v>0</v>
      </c>
      <c r="M42" s="354">
        <v>0</v>
      </c>
      <c r="N42" s="98"/>
    </row>
    <row r="43" spans="1:14" s="99" customFormat="1">
      <c r="A43" s="349">
        <v>35</v>
      </c>
      <c r="B43" s="353" t="s">
        <v>1316</v>
      </c>
      <c r="C43" s="351">
        <v>110</v>
      </c>
      <c r="D43" s="352" t="s">
        <v>504</v>
      </c>
      <c r="E43" s="352" t="s">
        <v>504</v>
      </c>
      <c r="F43" s="352" t="s">
        <v>513</v>
      </c>
      <c r="G43" s="353" t="s">
        <v>1289</v>
      </c>
      <c r="H43" s="352" t="s">
        <v>507</v>
      </c>
      <c r="I43" s="780">
        <v>14479410</v>
      </c>
      <c r="J43" s="352" t="s">
        <v>507</v>
      </c>
      <c r="K43" s="367" t="s">
        <v>1734</v>
      </c>
      <c r="L43" s="354">
        <v>0</v>
      </c>
      <c r="M43" s="354">
        <v>0</v>
      </c>
      <c r="N43" s="98"/>
    </row>
    <row r="44" spans="1:14" s="99" customFormat="1">
      <c r="A44" s="349">
        <v>36</v>
      </c>
      <c r="B44" s="353" t="s">
        <v>1317</v>
      </c>
      <c r="C44" s="351">
        <v>110</v>
      </c>
      <c r="D44" s="352" t="s">
        <v>504</v>
      </c>
      <c r="E44" s="352" t="s">
        <v>504</v>
      </c>
      <c r="F44" s="352" t="s">
        <v>513</v>
      </c>
      <c r="G44" s="353" t="s">
        <v>1289</v>
      </c>
      <c r="H44" s="352" t="s">
        <v>507</v>
      </c>
      <c r="I44" s="780">
        <v>17468440</v>
      </c>
      <c r="J44" s="352" t="s">
        <v>507</v>
      </c>
      <c r="K44" s="367" t="s">
        <v>1734</v>
      </c>
      <c r="L44" s="354">
        <v>0</v>
      </c>
      <c r="M44" s="354">
        <v>0</v>
      </c>
      <c r="N44" s="98"/>
    </row>
    <row r="45" spans="1:14" s="99" customFormat="1">
      <c r="A45" s="349">
        <v>37</v>
      </c>
      <c r="B45" s="353" t="s">
        <v>1318</v>
      </c>
      <c r="C45" s="351">
        <v>110</v>
      </c>
      <c r="D45" s="352" t="s">
        <v>504</v>
      </c>
      <c r="E45" s="352" t="s">
        <v>504</v>
      </c>
      <c r="F45" s="352" t="s">
        <v>513</v>
      </c>
      <c r="G45" s="353" t="s">
        <v>1289</v>
      </c>
      <c r="H45" s="352" t="s">
        <v>507</v>
      </c>
      <c r="I45" s="780">
        <v>3768204</v>
      </c>
      <c r="J45" s="352" t="s">
        <v>507</v>
      </c>
      <c r="K45" s="367" t="s">
        <v>1734</v>
      </c>
      <c r="L45" s="354">
        <v>0</v>
      </c>
      <c r="M45" s="354">
        <v>0</v>
      </c>
      <c r="N45" s="98"/>
    </row>
    <row r="46" spans="1:14" s="99" customFormat="1">
      <c r="A46" s="349">
        <v>38</v>
      </c>
      <c r="B46" s="353" t="s">
        <v>1319</v>
      </c>
      <c r="C46" s="351">
        <v>110</v>
      </c>
      <c r="D46" s="352" t="s">
        <v>504</v>
      </c>
      <c r="E46" s="352" t="s">
        <v>504</v>
      </c>
      <c r="F46" s="352" t="s">
        <v>513</v>
      </c>
      <c r="G46" s="353" t="s">
        <v>1289</v>
      </c>
      <c r="H46" s="352" t="s">
        <v>507</v>
      </c>
      <c r="I46" s="780">
        <v>4272906</v>
      </c>
      <c r="J46" s="352" t="s">
        <v>507</v>
      </c>
      <c r="K46" s="367" t="s">
        <v>1734</v>
      </c>
      <c r="L46" s="354">
        <v>0</v>
      </c>
      <c r="M46" s="354">
        <v>0</v>
      </c>
      <c r="N46" s="98"/>
    </row>
    <row r="47" spans="1:14" s="99" customFormat="1">
      <c r="A47" s="349">
        <v>39</v>
      </c>
      <c r="B47" s="353" t="s">
        <v>1320</v>
      </c>
      <c r="C47" s="351">
        <v>110</v>
      </c>
      <c r="D47" s="352" t="s">
        <v>504</v>
      </c>
      <c r="E47" s="352" t="s">
        <v>504</v>
      </c>
      <c r="F47" s="352" t="s">
        <v>513</v>
      </c>
      <c r="G47" s="353" t="s">
        <v>1289</v>
      </c>
      <c r="H47" s="352" t="s">
        <v>507</v>
      </c>
      <c r="I47" s="780">
        <v>6352764</v>
      </c>
      <c r="J47" s="352" t="s">
        <v>507</v>
      </c>
      <c r="K47" s="367" t="s">
        <v>1734</v>
      </c>
      <c r="L47" s="354">
        <v>0</v>
      </c>
      <c r="M47" s="354">
        <v>0</v>
      </c>
      <c r="N47" s="98"/>
    </row>
    <row r="48" spans="1:14" s="99" customFormat="1">
      <c r="A48" s="349">
        <v>40</v>
      </c>
      <c r="B48" s="353" t="s">
        <v>1321</v>
      </c>
      <c r="C48" s="351">
        <v>110</v>
      </c>
      <c r="D48" s="352" t="s">
        <v>504</v>
      </c>
      <c r="E48" s="352" t="s">
        <v>504</v>
      </c>
      <c r="F48" s="352" t="s">
        <v>513</v>
      </c>
      <c r="G48" s="353" t="s">
        <v>1289</v>
      </c>
      <c r="H48" s="352" t="s">
        <v>507</v>
      </c>
      <c r="I48" s="780">
        <v>7928052</v>
      </c>
      <c r="J48" s="352" t="s">
        <v>507</v>
      </c>
      <c r="K48" s="367" t="s">
        <v>1734</v>
      </c>
      <c r="L48" s="354">
        <v>0</v>
      </c>
      <c r="M48" s="354">
        <v>0</v>
      </c>
      <c r="N48" s="98"/>
    </row>
    <row r="49" spans="1:14" s="99" customFormat="1">
      <c r="A49" s="349">
        <v>41</v>
      </c>
      <c r="B49" s="353" t="s">
        <v>1322</v>
      </c>
      <c r="C49" s="351">
        <v>35</v>
      </c>
      <c r="D49" s="352">
        <v>1</v>
      </c>
      <c r="E49" s="352">
        <v>1</v>
      </c>
      <c r="F49" s="352" t="s">
        <v>513</v>
      </c>
      <c r="G49" s="353" t="s">
        <v>1289</v>
      </c>
      <c r="H49" s="352" t="s">
        <v>507</v>
      </c>
      <c r="I49" s="780">
        <v>11279142</v>
      </c>
      <c r="J49" s="352" t="s">
        <v>507</v>
      </c>
      <c r="K49" s="367" t="s">
        <v>1733</v>
      </c>
      <c r="L49" s="354">
        <v>0</v>
      </c>
      <c r="M49" s="354">
        <v>0</v>
      </c>
      <c r="N49" s="98"/>
    </row>
    <row r="50" spans="1:14" s="99" customFormat="1">
      <c r="A50" s="349">
        <v>42</v>
      </c>
      <c r="B50" s="353" t="s">
        <v>1323</v>
      </c>
      <c r="C50" s="351">
        <v>35</v>
      </c>
      <c r="D50" s="352">
        <v>1</v>
      </c>
      <c r="E50" s="352">
        <v>1</v>
      </c>
      <c r="F50" s="352" t="s">
        <v>513</v>
      </c>
      <c r="G50" s="353" t="s">
        <v>1289</v>
      </c>
      <c r="H50" s="352" t="s">
        <v>507</v>
      </c>
      <c r="I50" s="780">
        <v>15927303</v>
      </c>
      <c r="J50" s="352" t="s">
        <v>507</v>
      </c>
      <c r="K50" s="367" t="s">
        <v>1733</v>
      </c>
      <c r="L50" s="354">
        <v>0</v>
      </c>
      <c r="M50" s="354">
        <v>0</v>
      </c>
      <c r="N50" s="98"/>
    </row>
    <row r="51" spans="1:14" s="99" customFormat="1">
      <c r="A51" s="349">
        <v>43</v>
      </c>
      <c r="B51" s="353" t="s">
        <v>1324</v>
      </c>
      <c r="C51" s="351">
        <v>35</v>
      </c>
      <c r="D51" s="352">
        <v>1</v>
      </c>
      <c r="E51" s="352">
        <v>1</v>
      </c>
      <c r="F51" s="352" t="s">
        <v>513</v>
      </c>
      <c r="G51" s="353" t="s">
        <v>1289</v>
      </c>
      <c r="H51" s="352" t="s">
        <v>507</v>
      </c>
      <c r="I51" s="780">
        <v>10864308</v>
      </c>
      <c r="J51" s="352" t="s">
        <v>507</v>
      </c>
      <c r="K51" s="367" t="s">
        <v>1733</v>
      </c>
      <c r="L51" s="354">
        <v>0</v>
      </c>
      <c r="M51" s="354">
        <v>0</v>
      </c>
      <c r="N51" s="98"/>
    </row>
    <row r="52" spans="1:14" s="99" customFormat="1">
      <c r="A52" s="349">
        <v>44</v>
      </c>
      <c r="B52" s="353" t="s">
        <v>1325</v>
      </c>
      <c r="C52" s="351">
        <v>35</v>
      </c>
      <c r="D52" s="352">
        <v>1</v>
      </c>
      <c r="E52" s="352">
        <v>1</v>
      </c>
      <c r="F52" s="352" t="s">
        <v>513</v>
      </c>
      <c r="G52" s="353" t="s">
        <v>1289</v>
      </c>
      <c r="H52" s="352" t="s">
        <v>507</v>
      </c>
      <c r="I52" s="780">
        <v>18402720</v>
      </c>
      <c r="J52" s="352" t="s">
        <v>507</v>
      </c>
      <c r="K52" s="367" t="s">
        <v>1733</v>
      </c>
      <c r="L52" s="354">
        <v>0</v>
      </c>
      <c r="M52" s="354">
        <v>0</v>
      </c>
      <c r="N52" s="98"/>
    </row>
    <row r="53" spans="1:14" s="99" customFormat="1">
      <c r="A53" s="349">
        <v>45</v>
      </c>
      <c r="B53" s="353" t="s">
        <v>1326</v>
      </c>
      <c r="C53" s="351">
        <v>35</v>
      </c>
      <c r="D53" s="352">
        <v>1</v>
      </c>
      <c r="E53" s="352">
        <v>1</v>
      </c>
      <c r="F53" s="352" t="s">
        <v>513</v>
      </c>
      <c r="G53" s="353" t="s">
        <v>1289</v>
      </c>
      <c r="H53" s="352" t="s">
        <v>507</v>
      </c>
      <c r="I53" s="780">
        <v>11963196</v>
      </c>
      <c r="J53" s="352" t="s">
        <v>507</v>
      </c>
      <c r="K53" s="367" t="s">
        <v>1733</v>
      </c>
      <c r="L53" s="354">
        <v>0</v>
      </c>
      <c r="M53" s="354">
        <v>0</v>
      </c>
      <c r="N53" s="98"/>
    </row>
    <row r="54" spans="1:14" s="99" customFormat="1">
      <c r="A54" s="349">
        <v>46</v>
      </c>
      <c r="B54" s="353" t="s">
        <v>1327</v>
      </c>
      <c r="C54" s="351">
        <v>35</v>
      </c>
      <c r="D54" s="352">
        <v>1</v>
      </c>
      <c r="E54" s="352">
        <v>1</v>
      </c>
      <c r="F54" s="352" t="s">
        <v>513</v>
      </c>
      <c r="G54" s="353" t="s">
        <v>1289</v>
      </c>
      <c r="H54" s="352" t="s">
        <v>507</v>
      </c>
      <c r="I54" s="780">
        <v>43407</v>
      </c>
      <c r="J54" s="352" t="s">
        <v>507</v>
      </c>
      <c r="K54" s="367" t="s">
        <v>1733</v>
      </c>
      <c r="L54" s="354">
        <v>0</v>
      </c>
      <c r="M54" s="354">
        <v>0</v>
      </c>
      <c r="N54" s="98"/>
    </row>
    <row r="55" spans="1:14" s="99" customFormat="1">
      <c r="A55" s="349">
        <v>47</v>
      </c>
      <c r="B55" s="353" t="s">
        <v>1328</v>
      </c>
      <c r="C55" s="351">
        <v>10</v>
      </c>
      <c r="D55" s="352">
        <v>1</v>
      </c>
      <c r="E55" s="352">
        <v>1</v>
      </c>
      <c r="F55" s="352" t="s">
        <v>513</v>
      </c>
      <c r="G55" s="353" t="s">
        <v>1289</v>
      </c>
      <c r="H55" s="352" t="s">
        <v>507</v>
      </c>
      <c r="I55" s="780">
        <v>783852</v>
      </c>
      <c r="J55" s="352" t="s">
        <v>507</v>
      </c>
      <c r="K55" s="367" t="s">
        <v>1733</v>
      </c>
      <c r="L55" s="354">
        <v>0</v>
      </c>
      <c r="M55" s="354">
        <v>0</v>
      </c>
      <c r="N55" s="98"/>
    </row>
    <row r="56" spans="1:14" s="99" customFormat="1">
      <c r="A56" s="349">
        <v>48</v>
      </c>
      <c r="B56" s="353" t="s">
        <v>1329</v>
      </c>
      <c r="C56" s="351">
        <v>10</v>
      </c>
      <c r="D56" s="352">
        <v>1</v>
      </c>
      <c r="E56" s="352">
        <v>1</v>
      </c>
      <c r="F56" s="352" t="s">
        <v>513</v>
      </c>
      <c r="G56" s="353" t="s">
        <v>1289</v>
      </c>
      <c r="H56" s="352" t="s">
        <v>507</v>
      </c>
      <c r="I56" s="780">
        <v>10703400</v>
      </c>
      <c r="J56" s="352" t="s">
        <v>507</v>
      </c>
      <c r="K56" s="367" t="s">
        <v>1733</v>
      </c>
      <c r="L56" s="354">
        <v>0</v>
      </c>
      <c r="M56" s="354">
        <v>0</v>
      </c>
      <c r="N56" s="98"/>
    </row>
    <row r="57" spans="1:14" s="99" customFormat="1">
      <c r="A57" s="349">
        <v>49</v>
      </c>
      <c r="B57" s="353" t="s">
        <v>1330</v>
      </c>
      <c r="C57" s="351">
        <v>10</v>
      </c>
      <c r="D57" s="352">
        <v>1</v>
      </c>
      <c r="E57" s="352">
        <v>1</v>
      </c>
      <c r="F57" s="352" t="s">
        <v>513</v>
      </c>
      <c r="G57" s="353" t="s">
        <v>1289</v>
      </c>
      <c r="H57" s="352" t="s">
        <v>507</v>
      </c>
      <c r="I57" s="780">
        <v>710312</v>
      </c>
      <c r="J57" s="352" t="s">
        <v>507</v>
      </c>
      <c r="K57" s="367" t="s">
        <v>1733</v>
      </c>
      <c r="L57" s="354">
        <v>0</v>
      </c>
      <c r="M57" s="354">
        <v>0</v>
      </c>
      <c r="N57" s="98"/>
    </row>
    <row r="58" spans="1:14" s="99" customFormat="1">
      <c r="A58" s="349">
        <v>50</v>
      </c>
      <c r="B58" s="353" t="s">
        <v>1331</v>
      </c>
      <c r="C58" s="351">
        <v>10</v>
      </c>
      <c r="D58" s="352">
        <v>1</v>
      </c>
      <c r="E58" s="352">
        <v>1</v>
      </c>
      <c r="F58" s="352" t="s">
        <v>513</v>
      </c>
      <c r="G58" s="353" t="s">
        <v>1289</v>
      </c>
      <c r="H58" s="352" t="s">
        <v>507</v>
      </c>
      <c r="I58" s="780">
        <v>409368</v>
      </c>
      <c r="J58" s="352" t="s">
        <v>507</v>
      </c>
      <c r="K58" s="367" t="s">
        <v>1733</v>
      </c>
      <c r="L58" s="354">
        <v>0</v>
      </c>
      <c r="M58" s="354">
        <v>0</v>
      </c>
      <c r="N58" s="98"/>
    </row>
    <row r="59" spans="1:14" s="99" customFormat="1">
      <c r="A59" s="349">
        <v>51</v>
      </c>
      <c r="B59" s="353" t="s">
        <v>1332</v>
      </c>
      <c r="C59" s="351">
        <v>10</v>
      </c>
      <c r="D59" s="352">
        <v>1</v>
      </c>
      <c r="E59" s="352">
        <v>1</v>
      </c>
      <c r="F59" s="352" t="s">
        <v>513</v>
      </c>
      <c r="G59" s="353" t="s">
        <v>1289</v>
      </c>
      <c r="H59" s="352" t="s">
        <v>507</v>
      </c>
      <c r="I59" s="780">
        <v>8601312</v>
      </c>
      <c r="J59" s="352" t="s">
        <v>507</v>
      </c>
      <c r="K59" s="367" t="s">
        <v>1733</v>
      </c>
      <c r="L59" s="354">
        <v>0</v>
      </c>
      <c r="M59" s="354">
        <v>0</v>
      </c>
      <c r="N59" s="98"/>
    </row>
    <row r="60" spans="1:14" s="99" customFormat="1">
      <c r="A60" s="349">
        <v>52</v>
      </c>
      <c r="B60" s="353" t="s">
        <v>1333</v>
      </c>
      <c r="C60" s="351">
        <v>10</v>
      </c>
      <c r="D60" s="352">
        <v>1</v>
      </c>
      <c r="E60" s="352">
        <v>1</v>
      </c>
      <c r="F60" s="352" t="s">
        <v>513</v>
      </c>
      <c r="G60" s="353" t="s">
        <v>1289</v>
      </c>
      <c r="H60" s="352" t="s">
        <v>507</v>
      </c>
      <c r="I60" s="780">
        <v>5238420</v>
      </c>
      <c r="J60" s="352" t="s">
        <v>507</v>
      </c>
      <c r="K60" s="367" t="s">
        <v>1733</v>
      </c>
      <c r="L60" s="354">
        <v>0</v>
      </c>
      <c r="M60" s="354">
        <v>0</v>
      </c>
      <c r="N60" s="98"/>
    </row>
    <row r="61" spans="1:14" s="99" customFormat="1">
      <c r="A61" s="349">
        <v>53</v>
      </c>
      <c r="B61" s="353" t="s">
        <v>1334</v>
      </c>
      <c r="C61" s="351">
        <v>10</v>
      </c>
      <c r="D61" s="352">
        <v>1</v>
      </c>
      <c r="E61" s="352">
        <v>1</v>
      </c>
      <c r="F61" s="352" t="s">
        <v>513</v>
      </c>
      <c r="G61" s="353" t="s">
        <v>1289</v>
      </c>
      <c r="H61" s="352" t="s">
        <v>507</v>
      </c>
      <c r="I61" s="780">
        <v>9186460</v>
      </c>
      <c r="J61" s="352" t="s">
        <v>507</v>
      </c>
      <c r="K61" s="367" t="s">
        <v>1733</v>
      </c>
      <c r="L61" s="354">
        <v>0</v>
      </c>
      <c r="M61" s="354">
        <v>0</v>
      </c>
      <c r="N61" s="98"/>
    </row>
    <row r="62" spans="1:14" s="99" customFormat="1">
      <c r="A62" s="349">
        <v>54</v>
      </c>
      <c r="B62" s="353" t="s">
        <v>1335</v>
      </c>
      <c r="C62" s="351">
        <v>10</v>
      </c>
      <c r="D62" s="352">
        <v>1</v>
      </c>
      <c r="E62" s="352">
        <v>1</v>
      </c>
      <c r="F62" s="352" t="s">
        <v>513</v>
      </c>
      <c r="G62" s="353" t="s">
        <v>1289</v>
      </c>
      <c r="H62" s="352" t="s">
        <v>507</v>
      </c>
      <c r="I62" s="780">
        <v>331384</v>
      </c>
      <c r="J62" s="352" t="s">
        <v>507</v>
      </c>
      <c r="K62" s="367" t="s">
        <v>1733</v>
      </c>
      <c r="L62" s="354">
        <v>0</v>
      </c>
      <c r="M62" s="354">
        <v>0</v>
      </c>
      <c r="N62" s="98"/>
    </row>
    <row r="63" spans="1:14" s="99" customFormat="1">
      <c r="A63" s="349">
        <v>55</v>
      </c>
      <c r="B63" s="353" t="s">
        <v>1336</v>
      </c>
      <c r="C63" s="351">
        <v>10</v>
      </c>
      <c r="D63" s="352">
        <v>1</v>
      </c>
      <c r="E63" s="352">
        <v>1</v>
      </c>
      <c r="F63" s="352" t="s">
        <v>513</v>
      </c>
      <c r="G63" s="353" t="s">
        <v>1289</v>
      </c>
      <c r="H63" s="352" t="s">
        <v>507</v>
      </c>
      <c r="I63" s="780">
        <v>10647744</v>
      </c>
      <c r="J63" s="352" t="s">
        <v>507</v>
      </c>
      <c r="K63" s="367" t="s">
        <v>1733</v>
      </c>
      <c r="L63" s="354">
        <v>0</v>
      </c>
      <c r="M63" s="354">
        <v>0</v>
      </c>
      <c r="N63" s="98"/>
    </row>
    <row r="64" spans="1:14" s="99" customFormat="1">
      <c r="A64" s="349">
        <v>56</v>
      </c>
      <c r="B64" s="353" t="s">
        <v>1337</v>
      </c>
      <c r="C64" s="351">
        <v>10</v>
      </c>
      <c r="D64" s="352">
        <v>1</v>
      </c>
      <c r="E64" s="352">
        <v>1</v>
      </c>
      <c r="F64" s="352" t="s">
        <v>513</v>
      </c>
      <c r="G64" s="353" t="s">
        <v>1289</v>
      </c>
      <c r="H64" s="352" t="s">
        <v>507</v>
      </c>
      <c r="I64" s="780">
        <v>1021240</v>
      </c>
      <c r="J64" s="352" t="s">
        <v>507</v>
      </c>
      <c r="K64" s="367" t="s">
        <v>1733</v>
      </c>
      <c r="L64" s="354">
        <v>0</v>
      </c>
      <c r="M64" s="354">
        <v>0</v>
      </c>
      <c r="N64" s="98"/>
    </row>
    <row r="65" spans="1:14" s="99" customFormat="1">
      <c r="A65" s="349">
        <v>57</v>
      </c>
      <c r="B65" s="353" t="s">
        <v>1338</v>
      </c>
      <c r="C65" s="351">
        <v>10</v>
      </c>
      <c r="D65" s="352">
        <v>1</v>
      </c>
      <c r="E65" s="352">
        <v>1</v>
      </c>
      <c r="F65" s="352" t="s">
        <v>513</v>
      </c>
      <c r="G65" s="353" t="s">
        <v>1289</v>
      </c>
      <c r="H65" s="352" t="s">
        <v>507</v>
      </c>
      <c r="I65" s="780">
        <v>206952</v>
      </c>
      <c r="J65" s="352" t="s">
        <v>507</v>
      </c>
      <c r="K65" s="367" t="s">
        <v>1733</v>
      </c>
      <c r="L65" s="354">
        <v>0</v>
      </c>
      <c r="M65" s="354">
        <v>0</v>
      </c>
      <c r="N65" s="98"/>
    </row>
    <row r="66" spans="1:14" s="99" customFormat="1">
      <c r="A66" s="349">
        <v>58</v>
      </c>
      <c r="B66" s="353" t="s">
        <v>1339</v>
      </c>
      <c r="C66" s="351">
        <v>10</v>
      </c>
      <c r="D66" s="352">
        <v>1</v>
      </c>
      <c r="E66" s="352">
        <v>1</v>
      </c>
      <c r="F66" s="352" t="s">
        <v>513</v>
      </c>
      <c r="G66" s="353" t="s">
        <v>1289</v>
      </c>
      <c r="H66" s="352" t="s">
        <v>507</v>
      </c>
      <c r="I66" s="780">
        <v>8224296</v>
      </c>
      <c r="J66" s="352" t="s">
        <v>507</v>
      </c>
      <c r="K66" s="367" t="s">
        <v>1733</v>
      </c>
      <c r="L66" s="354">
        <v>0</v>
      </c>
      <c r="M66" s="354">
        <v>0</v>
      </c>
      <c r="N66" s="98"/>
    </row>
    <row r="67" spans="1:14" s="99" customFormat="1">
      <c r="A67" s="349">
        <v>59</v>
      </c>
      <c r="B67" s="353" t="s">
        <v>1340</v>
      </c>
      <c r="C67" s="351">
        <v>10</v>
      </c>
      <c r="D67" s="352">
        <v>1</v>
      </c>
      <c r="E67" s="352">
        <v>1</v>
      </c>
      <c r="F67" s="352" t="s">
        <v>513</v>
      </c>
      <c r="G67" s="353" t="s">
        <v>1289</v>
      </c>
      <c r="H67" s="352" t="s">
        <v>507</v>
      </c>
      <c r="I67" s="780">
        <v>2390608</v>
      </c>
      <c r="J67" s="352" t="s">
        <v>507</v>
      </c>
      <c r="K67" s="367" t="s">
        <v>1733</v>
      </c>
      <c r="L67" s="354">
        <v>0</v>
      </c>
      <c r="M67" s="354">
        <v>0</v>
      </c>
      <c r="N67" s="98"/>
    </row>
    <row r="68" spans="1:14" s="99" customFormat="1">
      <c r="A68" s="349">
        <v>60</v>
      </c>
      <c r="B68" s="353" t="s">
        <v>1341</v>
      </c>
      <c r="C68" s="351">
        <v>10</v>
      </c>
      <c r="D68" s="352">
        <v>1</v>
      </c>
      <c r="E68" s="352">
        <v>1</v>
      </c>
      <c r="F68" s="352" t="s">
        <v>513</v>
      </c>
      <c r="G68" s="353" t="s">
        <v>1289</v>
      </c>
      <c r="H68" s="352" t="s">
        <v>507</v>
      </c>
      <c r="I68" s="780">
        <v>4137000</v>
      </c>
      <c r="J68" s="352" t="s">
        <v>507</v>
      </c>
      <c r="K68" s="367" t="s">
        <v>1733</v>
      </c>
      <c r="L68" s="354">
        <v>0</v>
      </c>
      <c r="M68" s="354">
        <v>0</v>
      </c>
      <c r="N68" s="98"/>
    </row>
    <row r="69" spans="1:14" s="99" customFormat="1">
      <c r="A69" s="349">
        <v>61</v>
      </c>
      <c r="B69" s="353" t="s">
        <v>1342</v>
      </c>
      <c r="C69" s="351">
        <v>10</v>
      </c>
      <c r="D69" s="352">
        <v>1</v>
      </c>
      <c r="E69" s="352">
        <v>1</v>
      </c>
      <c r="F69" s="352" t="s">
        <v>513</v>
      </c>
      <c r="G69" s="353" t="s">
        <v>1289</v>
      </c>
      <c r="H69" s="352" t="s">
        <v>507</v>
      </c>
      <c r="I69" s="780">
        <v>8418780</v>
      </c>
      <c r="J69" s="352" t="s">
        <v>507</v>
      </c>
      <c r="K69" s="367" t="s">
        <v>1733</v>
      </c>
      <c r="L69" s="354">
        <v>0</v>
      </c>
      <c r="M69" s="354">
        <v>0</v>
      </c>
      <c r="N69" s="98"/>
    </row>
    <row r="70" spans="1:14" s="99" customFormat="1">
      <c r="A70" s="349">
        <v>62</v>
      </c>
      <c r="B70" s="353" t="s">
        <v>1343</v>
      </c>
      <c r="C70" s="351">
        <v>10</v>
      </c>
      <c r="D70" s="352">
        <v>1</v>
      </c>
      <c r="E70" s="352">
        <v>1</v>
      </c>
      <c r="F70" s="352" t="s">
        <v>513</v>
      </c>
      <c r="G70" s="353" t="s">
        <v>1289</v>
      </c>
      <c r="H70" s="352" t="s">
        <v>507</v>
      </c>
      <c r="I70" s="780">
        <v>3414544</v>
      </c>
      <c r="J70" s="352" t="s">
        <v>507</v>
      </c>
      <c r="K70" s="367" t="s">
        <v>1733</v>
      </c>
      <c r="L70" s="354">
        <v>0</v>
      </c>
      <c r="M70" s="354">
        <v>0</v>
      </c>
      <c r="N70" s="98"/>
    </row>
    <row r="71" spans="1:14" s="99" customFormat="1">
      <c r="A71" s="349">
        <v>63</v>
      </c>
      <c r="B71" s="353" t="s">
        <v>1344</v>
      </c>
      <c r="C71" s="351">
        <v>10</v>
      </c>
      <c r="D71" s="352">
        <v>1</v>
      </c>
      <c r="E71" s="352">
        <v>1</v>
      </c>
      <c r="F71" s="352" t="s">
        <v>513</v>
      </c>
      <c r="G71" s="353" t="s">
        <v>1289</v>
      </c>
      <c r="H71" s="352" t="s">
        <v>507</v>
      </c>
      <c r="I71" s="780">
        <v>0</v>
      </c>
      <c r="J71" s="352" t="s">
        <v>507</v>
      </c>
      <c r="K71" s="367" t="s">
        <v>1733</v>
      </c>
      <c r="L71" s="354">
        <v>0</v>
      </c>
      <c r="M71" s="354">
        <v>0</v>
      </c>
      <c r="N71" s="98"/>
    </row>
    <row r="72" spans="1:14" s="99" customFormat="1">
      <c r="A72" s="349">
        <v>64</v>
      </c>
      <c r="B72" s="353" t="s">
        <v>1345</v>
      </c>
      <c r="C72" s="351">
        <v>10</v>
      </c>
      <c r="D72" s="352">
        <v>1</v>
      </c>
      <c r="E72" s="352">
        <v>1</v>
      </c>
      <c r="F72" s="352" t="s">
        <v>513</v>
      </c>
      <c r="G72" s="353" t="s">
        <v>1289</v>
      </c>
      <c r="H72" s="352" t="s">
        <v>507</v>
      </c>
      <c r="I72" s="780">
        <v>8</v>
      </c>
      <c r="J72" s="352" t="s">
        <v>507</v>
      </c>
      <c r="K72" s="367" t="s">
        <v>1733</v>
      </c>
      <c r="L72" s="354">
        <v>0</v>
      </c>
      <c r="M72" s="354">
        <v>0</v>
      </c>
      <c r="N72" s="98"/>
    </row>
    <row r="73" spans="1:14" s="99" customFormat="1">
      <c r="A73" s="349">
        <v>65</v>
      </c>
      <c r="B73" s="353" t="s">
        <v>1346</v>
      </c>
      <c r="C73" s="351">
        <v>10</v>
      </c>
      <c r="D73" s="352">
        <v>1</v>
      </c>
      <c r="E73" s="352">
        <v>1</v>
      </c>
      <c r="F73" s="352" t="s">
        <v>513</v>
      </c>
      <c r="G73" s="353" t="s">
        <v>1289</v>
      </c>
      <c r="H73" s="352" t="s">
        <v>507</v>
      </c>
      <c r="I73" s="780">
        <v>36</v>
      </c>
      <c r="J73" s="352" t="s">
        <v>507</v>
      </c>
      <c r="K73" s="367" t="s">
        <v>1733</v>
      </c>
      <c r="L73" s="354">
        <v>0</v>
      </c>
      <c r="M73" s="354">
        <v>0</v>
      </c>
      <c r="N73" s="98"/>
    </row>
    <row r="74" spans="1:14" s="99" customFormat="1">
      <c r="A74" s="349">
        <v>66</v>
      </c>
      <c r="B74" s="353" t="s">
        <v>1347</v>
      </c>
      <c r="C74" s="351">
        <v>10</v>
      </c>
      <c r="D74" s="352">
        <v>1</v>
      </c>
      <c r="E74" s="352">
        <v>1</v>
      </c>
      <c r="F74" s="352" t="s">
        <v>513</v>
      </c>
      <c r="G74" s="353" t="s">
        <v>1289</v>
      </c>
      <c r="H74" s="352" t="s">
        <v>507</v>
      </c>
      <c r="I74" s="780">
        <v>580088</v>
      </c>
      <c r="J74" s="352" t="s">
        <v>507</v>
      </c>
      <c r="K74" s="367" t="s">
        <v>1733</v>
      </c>
      <c r="L74" s="354">
        <v>0</v>
      </c>
      <c r="M74" s="354">
        <v>0</v>
      </c>
      <c r="N74" s="98"/>
    </row>
    <row r="75" spans="1:14" s="99" customFormat="1">
      <c r="A75" s="349">
        <v>67</v>
      </c>
      <c r="B75" s="353" t="s">
        <v>1348</v>
      </c>
      <c r="C75" s="351">
        <v>10</v>
      </c>
      <c r="D75" s="352">
        <v>1</v>
      </c>
      <c r="E75" s="352">
        <v>1</v>
      </c>
      <c r="F75" s="352" t="s">
        <v>513</v>
      </c>
      <c r="G75" s="353" t="s">
        <v>1289</v>
      </c>
      <c r="H75" s="352" t="s">
        <v>507</v>
      </c>
      <c r="I75" s="780">
        <v>1354776</v>
      </c>
      <c r="J75" s="352" t="s">
        <v>507</v>
      </c>
      <c r="K75" s="367" t="s">
        <v>1733</v>
      </c>
      <c r="L75" s="354">
        <v>0</v>
      </c>
      <c r="M75" s="354">
        <v>0</v>
      </c>
      <c r="N75" s="98"/>
    </row>
    <row r="76" spans="1:14" s="99" customFormat="1">
      <c r="A76" s="349">
        <v>68</v>
      </c>
      <c r="B76" s="353" t="s">
        <v>1349</v>
      </c>
      <c r="C76" s="351">
        <v>10</v>
      </c>
      <c r="D76" s="352">
        <v>1</v>
      </c>
      <c r="E76" s="352">
        <v>1</v>
      </c>
      <c r="F76" s="352" t="s">
        <v>513</v>
      </c>
      <c r="G76" s="353" t="s">
        <v>1289</v>
      </c>
      <c r="H76" s="352" t="s">
        <v>507</v>
      </c>
      <c r="I76" s="780">
        <v>1830448</v>
      </c>
      <c r="J76" s="352" t="s">
        <v>507</v>
      </c>
      <c r="K76" s="367" t="s">
        <v>1733</v>
      </c>
      <c r="L76" s="354">
        <v>0</v>
      </c>
      <c r="M76" s="354">
        <v>0</v>
      </c>
      <c r="N76" s="98"/>
    </row>
    <row r="77" spans="1:14" s="99" customFormat="1">
      <c r="A77" s="349">
        <v>69</v>
      </c>
      <c r="B77" s="353" t="s">
        <v>1350</v>
      </c>
      <c r="C77" s="351">
        <v>10</v>
      </c>
      <c r="D77" s="352">
        <v>1</v>
      </c>
      <c r="E77" s="352">
        <v>1</v>
      </c>
      <c r="F77" s="352" t="s">
        <v>513</v>
      </c>
      <c r="G77" s="353" t="s">
        <v>1289</v>
      </c>
      <c r="H77" s="352" t="s">
        <v>507</v>
      </c>
      <c r="I77" s="780">
        <v>3632656</v>
      </c>
      <c r="J77" s="352" t="s">
        <v>507</v>
      </c>
      <c r="K77" s="367" t="s">
        <v>1733</v>
      </c>
      <c r="L77" s="354">
        <v>0</v>
      </c>
      <c r="M77" s="354">
        <v>0</v>
      </c>
      <c r="N77" s="98"/>
    </row>
    <row r="78" spans="1:14" s="99" customFormat="1">
      <c r="A78" s="349">
        <v>70</v>
      </c>
      <c r="B78" s="353" t="s">
        <v>1351</v>
      </c>
      <c r="C78" s="351">
        <v>10</v>
      </c>
      <c r="D78" s="352">
        <v>1</v>
      </c>
      <c r="E78" s="352">
        <v>1</v>
      </c>
      <c r="F78" s="352" t="s">
        <v>513</v>
      </c>
      <c r="G78" s="353" t="s">
        <v>1289</v>
      </c>
      <c r="H78" s="352" t="s">
        <v>507</v>
      </c>
      <c r="I78" s="780">
        <v>4981256</v>
      </c>
      <c r="J78" s="352" t="s">
        <v>507</v>
      </c>
      <c r="K78" s="367" t="s">
        <v>1733</v>
      </c>
      <c r="L78" s="354">
        <v>0</v>
      </c>
      <c r="M78" s="354">
        <v>0</v>
      </c>
      <c r="N78" s="98"/>
    </row>
    <row r="79" spans="1:14" s="99" customFormat="1">
      <c r="A79" s="349">
        <v>71</v>
      </c>
      <c r="B79" s="353" t="s">
        <v>1352</v>
      </c>
      <c r="C79" s="351">
        <v>10</v>
      </c>
      <c r="D79" s="352">
        <v>1</v>
      </c>
      <c r="E79" s="352">
        <v>1</v>
      </c>
      <c r="F79" s="352" t="s">
        <v>513</v>
      </c>
      <c r="G79" s="353" t="s">
        <v>1289</v>
      </c>
      <c r="H79" s="352" t="s">
        <v>507</v>
      </c>
      <c r="I79" s="780">
        <v>3088956</v>
      </c>
      <c r="J79" s="352" t="s">
        <v>507</v>
      </c>
      <c r="K79" s="367" t="s">
        <v>1733</v>
      </c>
      <c r="L79" s="354">
        <v>0</v>
      </c>
      <c r="M79" s="354">
        <v>0</v>
      </c>
      <c r="N79" s="98"/>
    </row>
    <row r="80" spans="1:14" s="99" customFormat="1">
      <c r="A80" s="349">
        <v>72</v>
      </c>
      <c r="B80" s="353" t="s">
        <v>1353</v>
      </c>
      <c r="C80" s="351">
        <v>10</v>
      </c>
      <c r="D80" s="352">
        <v>1</v>
      </c>
      <c r="E80" s="352">
        <v>1</v>
      </c>
      <c r="F80" s="352" t="s">
        <v>513</v>
      </c>
      <c r="G80" s="353" t="s">
        <v>1289</v>
      </c>
      <c r="H80" s="352" t="s">
        <v>507</v>
      </c>
      <c r="I80" s="780">
        <v>833015</v>
      </c>
      <c r="J80" s="352" t="s">
        <v>507</v>
      </c>
      <c r="K80" s="367" t="s">
        <v>1733</v>
      </c>
      <c r="L80" s="354">
        <v>0</v>
      </c>
      <c r="M80" s="354">
        <v>0</v>
      </c>
      <c r="N80" s="98"/>
    </row>
    <row r="81" spans="1:14" s="99" customFormat="1">
      <c r="A81" s="349"/>
      <c r="B81" s="358" t="s">
        <v>523</v>
      </c>
      <c r="C81" s="351"/>
      <c r="D81" s="351"/>
      <c r="E81" s="352"/>
      <c r="F81" s="352"/>
      <c r="G81" s="352"/>
      <c r="H81" s="351"/>
      <c r="I81" s="780"/>
      <c r="J81" s="351"/>
      <c r="K81" s="366"/>
      <c r="L81" s="354"/>
      <c r="M81" s="354"/>
      <c r="N81" s="98"/>
    </row>
    <row r="82" spans="1:14" s="99" customFormat="1">
      <c r="A82" s="349">
        <v>73</v>
      </c>
      <c r="B82" s="353" t="s">
        <v>1354</v>
      </c>
      <c r="C82" s="351">
        <v>110</v>
      </c>
      <c r="D82" s="352" t="s">
        <v>504</v>
      </c>
      <c r="E82" s="352" t="s">
        <v>504</v>
      </c>
      <c r="F82" s="352" t="s">
        <v>513</v>
      </c>
      <c r="G82" s="353" t="s">
        <v>1289</v>
      </c>
      <c r="H82" s="352" t="s">
        <v>507</v>
      </c>
      <c r="I82" s="780">
        <v>105631350</v>
      </c>
      <c r="J82" s="352" t="s">
        <v>507</v>
      </c>
      <c r="K82" s="367" t="s">
        <v>1734</v>
      </c>
      <c r="L82" s="354">
        <v>0</v>
      </c>
      <c r="M82" s="354">
        <v>0</v>
      </c>
      <c r="N82" s="98"/>
    </row>
    <row r="83" spans="1:14" s="99" customFormat="1">
      <c r="A83" s="349">
        <v>74</v>
      </c>
      <c r="B83" s="353" t="s">
        <v>1355</v>
      </c>
      <c r="C83" s="351">
        <v>110</v>
      </c>
      <c r="D83" s="352" t="s">
        <v>504</v>
      </c>
      <c r="E83" s="352" t="s">
        <v>504</v>
      </c>
      <c r="F83" s="352" t="s">
        <v>513</v>
      </c>
      <c r="G83" s="353" t="s">
        <v>1289</v>
      </c>
      <c r="H83" s="352" t="s">
        <v>507</v>
      </c>
      <c r="I83" s="780">
        <v>105838425</v>
      </c>
      <c r="J83" s="352" t="s">
        <v>507</v>
      </c>
      <c r="K83" s="367" t="s">
        <v>1734</v>
      </c>
      <c r="L83" s="354">
        <v>0</v>
      </c>
      <c r="M83" s="354">
        <v>0</v>
      </c>
      <c r="N83" s="98"/>
    </row>
    <row r="84" spans="1:14" s="99" customFormat="1">
      <c r="A84" s="349">
        <v>75</v>
      </c>
      <c r="B84" s="353" t="s">
        <v>1356</v>
      </c>
      <c r="C84" s="351">
        <v>110</v>
      </c>
      <c r="D84" s="352" t="s">
        <v>504</v>
      </c>
      <c r="E84" s="352" t="s">
        <v>504</v>
      </c>
      <c r="F84" s="352" t="s">
        <v>513</v>
      </c>
      <c r="G84" s="353" t="s">
        <v>1289</v>
      </c>
      <c r="H84" s="352" t="s">
        <v>507</v>
      </c>
      <c r="I84" s="780">
        <v>28578000</v>
      </c>
      <c r="J84" s="352" t="s">
        <v>507</v>
      </c>
      <c r="K84" s="367" t="s">
        <v>1734</v>
      </c>
      <c r="L84" s="354">
        <v>0</v>
      </c>
      <c r="M84" s="354">
        <v>0</v>
      </c>
      <c r="N84" s="98"/>
    </row>
    <row r="85" spans="1:14" s="99" customFormat="1">
      <c r="A85" s="349">
        <v>76</v>
      </c>
      <c r="B85" s="353" t="s">
        <v>1357</v>
      </c>
      <c r="C85" s="351">
        <v>110</v>
      </c>
      <c r="D85" s="352" t="s">
        <v>504</v>
      </c>
      <c r="E85" s="352" t="s">
        <v>504</v>
      </c>
      <c r="F85" s="352" t="s">
        <v>513</v>
      </c>
      <c r="G85" s="353" t="s">
        <v>1289</v>
      </c>
      <c r="H85" s="352" t="s">
        <v>507</v>
      </c>
      <c r="I85" s="780">
        <v>22468050</v>
      </c>
      <c r="J85" s="352" t="s">
        <v>507</v>
      </c>
      <c r="K85" s="367" t="s">
        <v>1734</v>
      </c>
      <c r="L85" s="354">
        <v>0</v>
      </c>
      <c r="M85" s="354">
        <v>0</v>
      </c>
      <c r="N85" s="98"/>
    </row>
    <row r="86" spans="1:14" s="99" customFormat="1">
      <c r="A86" s="349">
        <v>77</v>
      </c>
      <c r="B86" s="353" t="s">
        <v>1358</v>
      </c>
      <c r="C86" s="351">
        <v>110</v>
      </c>
      <c r="D86" s="352" t="s">
        <v>504</v>
      </c>
      <c r="E86" s="352" t="s">
        <v>504</v>
      </c>
      <c r="F86" s="352" t="s">
        <v>513</v>
      </c>
      <c r="G86" s="353" t="s">
        <v>1289</v>
      </c>
      <c r="H86" s="352" t="s">
        <v>507</v>
      </c>
      <c r="I86" s="780">
        <v>17023875</v>
      </c>
      <c r="J86" s="352" t="s">
        <v>507</v>
      </c>
      <c r="K86" s="367" t="s">
        <v>1734</v>
      </c>
      <c r="L86" s="354">
        <v>0</v>
      </c>
      <c r="M86" s="354">
        <v>0</v>
      </c>
      <c r="N86" s="98"/>
    </row>
    <row r="87" spans="1:14" s="99" customFormat="1">
      <c r="A87" s="349">
        <v>78</v>
      </c>
      <c r="B87" s="353" t="s">
        <v>1359</v>
      </c>
      <c r="C87" s="351">
        <v>110</v>
      </c>
      <c r="D87" s="352" t="s">
        <v>504</v>
      </c>
      <c r="E87" s="352" t="s">
        <v>504</v>
      </c>
      <c r="F87" s="352" t="s">
        <v>513</v>
      </c>
      <c r="G87" s="353" t="s">
        <v>1289</v>
      </c>
      <c r="H87" s="352" t="s">
        <v>507</v>
      </c>
      <c r="I87" s="780">
        <v>94050</v>
      </c>
      <c r="J87" s="352" t="s">
        <v>507</v>
      </c>
      <c r="K87" s="367" t="s">
        <v>1734</v>
      </c>
      <c r="L87" s="354">
        <v>0</v>
      </c>
      <c r="M87" s="354">
        <v>0</v>
      </c>
      <c r="N87" s="98"/>
    </row>
    <row r="88" spans="1:14" s="99" customFormat="1">
      <c r="A88" s="349">
        <v>79</v>
      </c>
      <c r="B88" s="353" t="s">
        <v>1360</v>
      </c>
      <c r="C88" s="351">
        <v>110</v>
      </c>
      <c r="D88" s="352" t="s">
        <v>504</v>
      </c>
      <c r="E88" s="352" t="s">
        <v>504</v>
      </c>
      <c r="F88" s="352" t="s">
        <v>513</v>
      </c>
      <c r="G88" s="353" t="s">
        <v>1289</v>
      </c>
      <c r="H88" s="352" t="s">
        <v>507</v>
      </c>
      <c r="I88" s="780">
        <v>3749625</v>
      </c>
      <c r="J88" s="352" t="s">
        <v>507</v>
      </c>
      <c r="K88" s="367" t="s">
        <v>1734</v>
      </c>
      <c r="L88" s="354">
        <v>0</v>
      </c>
      <c r="M88" s="354">
        <v>0</v>
      </c>
      <c r="N88" s="98"/>
    </row>
    <row r="89" spans="1:14" s="99" customFormat="1">
      <c r="A89" s="349">
        <v>80</v>
      </c>
      <c r="B89" s="353" t="s">
        <v>1361</v>
      </c>
      <c r="C89" s="351">
        <v>110</v>
      </c>
      <c r="D89" s="352" t="s">
        <v>504</v>
      </c>
      <c r="E89" s="352" t="s">
        <v>504</v>
      </c>
      <c r="F89" s="352" t="s">
        <v>513</v>
      </c>
      <c r="G89" s="353" t="s">
        <v>1289</v>
      </c>
      <c r="H89" s="352" t="s">
        <v>507</v>
      </c>
      <c r="I89" s="780">
        <v>5698275</v>
      </c>
      <c r="J89" s="352" t="s">
        <v>507</v>
      </c>
      <c r="K89" s="367" t="s">
        <v>1734</v>
      </c>
      <c r="L89" s="354">
        <v>0</v>
      </c>
      <c r="M89" s="354">
        <v>0</v>
      </c>
      <c r="N89" s="98"/>
    </row>
    <row r="90" spans="1:14" s="99" customFormat="1">
      <c r="A90" s="349">
        <v>81</v>
      </c>
      <c r="B90" s="353" t="s">
        <v>1362</v>
      </c>
      <c r="C90" s="351">
        <v>110</v>
      </c>
      <c r="D90" s="352" t="s">
        <v>504</v>
      </c>
      <c r="E90" s="352" t="s">
        <v>504</v>
      </c>
      <c r="F90" s="352" t="s">
        <v>513</v>
      </c>
      <c r="G90" s="353" t="s">
        <v>1289</v>
      </c>
      <c r="H90" s="352" t="s">
        <v>507</v>
      </c>
      <c r="I90" s="780">
        <v>6829350</v>
      </c>
      <c r="J90" s="352" t="s">
        <v>507</v>
      </c>
      <c r="K90" s="367" t="s">
        <v>1734</v>
      </c>
      <c r="L90" s="354">
        <v>0</v>
      </c>
      <c r="M90" s="354">
        <v>0</v>
      </c>
      <c r="N90" s="98"/>
    </row>
    <row r="91" spans="1:14" s="99" customFormat="1">
      <c r="A91" s="349"/>
      <c r="B91" s="358" t="s">
        <v>524</v>
      </c>
      <c r="C91" s="351"/>
      <c r="D91" s="352"/>
      <c r="E91" s="352"/>
      <c r="F91" s="352"/>
      <c r="G91" s="357"/>
      <c r="H91" s="352"/>
      <c r="I91" s="780"/>
      <c r="J91" s="352"/>
      <c r="K91" s="366"/>
      <c r="L91" s="354"/>
      <c r="M91" s="354"/>
      <c r="N91" s="98"/>
    </row>
    <row r="92" spans="1:14" s="99" customFormat="1">
      <c r="A92" s="349">
        <v>82</v>
      </c>
      <c r="B92" s="352" t="s">
        <v>1661</v>
      </c>
      <c r="C92" s="351">
        <v>110</v>
      </c>
      <c r="D92" s="352" t="s">
        <v>504</v>
      </c>
      <c r="E92" s="352" t="s">
        <v>504</v>
      </c>
      <c r="F92" s="352" t="s">
        <v>513</v>
      </c>
      <c r="G92" s="353" t="s">
        <v>1289</v>
      </c>
      <c r="H92" s="352" t="s">
        <v>507</v>
      </c>
      <c r="I92" s="780">
        <v>116994270</v>
      </c>
      <c r="J92" s="352" t="s">
        <v>507</v>
      </c>
      <c r="K92" s="367" t="s">
        <v>1734</v>
      </c>
      <c r="L92" s="354">
        <v>0</v>
      </c>
      <c r="M92" s="354">
        <v>0</v>
      </c>
      <c r="N92" s="98"/>
    </row>
    <row r="93" spans="1:14" s="99" customFormat="1">
      <c r="A93" s="349">
        <v>83</v>
      </c>
      <c r="B93" s="352" t="s">
        <v>525</v>
      </c>
      <c r="C93" s="351">
        <v>110</v>
      </c>
      <c r="D93" s="352" t="s">
        <v>504</v>
      </c>
      <c r="E93" s="352" t="s">
        <v>504</v>
      </c>
      <c r="F93" s="352" t="s">
        <v>513</v>
      </c>
      <c r="G93" s="353" t="s">
        <v>1289</v>
      </c>
      <c r="H93" s="352" t="s">
        <v>507</v>
      </c>
      <c r="I93" s="780">
        <v>150652260</v>
      </c>
      <c r="J93" s="352" t="s">
        <v>507</v>
      </c>
      <c r="K93" s="367" t="s">
        <v>1734</v>
      </c>
      <c r="L93" s="354">
        <v>0</v>
      </c>
      <c r="M93" s="354">
        <v>0</v>
      </c>
      <c r="N93" s="98"/>
    </row>
    <row r="94" spans="1:14" s="99" customFormat="1">
      <c r="A94" s="349">
        <v>84</v>
      </c>
      <c r="B94" s="352" t="s">
        <v>526</v>
      </c>
      <c r="C94" s="351">
        <v>110</v>
      </c>
      <c r="D94" s="352" t="s">
        <v>504</v>
      </c>
      <c r="E94" s="352" t="s">
        <v>504</v>
      </c>
      <c r="F94" s="352" t="s">
        <v>513</v>
      </c>
      <c r="G94" s="353" t="s">
        <v>1289</v>
      </c>
      <c r="H94" s="352" t="s">
        <v>507</v>
      </c>
      <c r="I94" s="780">
        <v>32520400</v>
      </c>
      <c r="J94" s="352" t="s">
        <v>507</v>
      </c>
      <c r="K94" s="367" t="s">
        <v>1734</v>
      </c>
      <c r="L94" s="354">
        <v>0</v>
      </c>
      <c r="M94" s="354">
        <v>0</v>
      </c>
      <c r="N94" s="98"/>
    </row>
    <row r="95" spans="1:14" s="99" customFormat="1">
      <c r="A95" s="349">
        <v>85</v>
      </c>
      <c r="B95" s="352" t="s">
        <v>527</v>
      </c>
      <c r="C95" s="351">
        <v>110</v>
      </c>
      <c r="D95" s="352" t="s">
        <v>504</v>
      </c>
      <c r="E95" s="352" t="s">
        <v>504</v>
      </c>
      <c r="F95" s="352" t="s">
        <v>513</v>
      </c>
      <c r="G95" s="353" t="s">
        <v>1289</v>
      </c>
      <c r="H95" s="352" t="s">
        <v>507</v>
      </c>
      <c r="I95" s="780">
        <v>2235420</v>
      </c>
      <c r="J95" s="352" t="s">
        <v>507</v>
      </c>
      <c r="K95" s="367" t="s">
        <v>1734</v>
      </c>
      <c r="L95" s="354">
        <v>0</v>
      </c>
      <c r="M95" s="354">
        <v>0</v>
      </c>
      <c r="N95" s="98"/>
    </row>
    <row r="96" spans="1:14" s="99" customFormat="1" ht="25.5">
      <c r="A96" s="349">
        <v>86</v>
      </c>
      <c r="B96" s="350" t="s">
        <v>1363</v>
      </c>
      <c r="C96" s="351">
        <v>10</v>
      </c>
      <c r="D96" s="359" t="s">
        <v>519</v>
      </c>
      <c r="E96" s="353" t="s">
        <v>510</v>
      </c>
      <c r="F96" s="352" t="s">
        <v>513</v>
      </c>
      <c r="G96" s="353" t="s">
        <v>1289</v>
      </c>
      <c r="H96" s="352" t="s">
        <v>507</v>
      </c>
      <c r="I96" s="780">
        <v>8367</v>
      </c>
      <c r="J96" s="352" t="s">
        <v>507</v>
      </c>
      <c r="K96" s="367" t="s">
        <v>1733</v>
      </c>
      <c r="L96" s="354">
        <v>0</v>
      </c>
      <c r="M96" s="354">
        <v>0</v>
      </c>
      <c r="N96" s="98"/>
    </row>
    <row r="97" spans="1:14" s="99" customFormat="1">
      <c r="A97" s="349">
        <v>87</v>
      </c>
      <c r="B97" s="350" t="s">
        <v>528</v>
      </c>
      <c r="C97" s="351">
        <v>35</v>
      </c>
      <c r="D97" s="359" t="s">
        <v>519</v>
      </c>
      <c r="E97" s="352">
        <v>0.5</v>
      </c>
      <c r="F97" s="364" t="s">
        <v>499</v>
      </c>
      <c r="G97" s="356" t="s">
        <v>529</v>
      </c>
      <c r="H97" s="352" t="s">
        <v>530</v>
      </c>
      <c r="I97" s="781"/>
      <c r="J97" s="352" t="s">
        <v>507</v>
      </c>
      <c r="K97" s="367" t="s">
        <v>1733</v>
      </c>
      <c r="L97" s="354">
        <v>0</v>
      </c>
      <c r="M97" s="354">
        <v>0</v>
      </c>
      <c r="N97" s="98"/>
    </row>
    <row r="98" spans="1:14" s="99" customFormat="1">
      <c r="A98" s="349">
        <v>88</v>
      </c>
      <c r="B98" s="350" t="s">
        <v>531</v>
      </c>
      <c r="C98" s="351">
        <v>110</v>
      </c>
      <c r="D98" s="359" t="s">
        <v>519</v>
      </c>
      <c r="E98" s="352">
        <v>0.5</v>
      </c>
      <c r="F98" s="364" t="s">
        <v>499</v>
      </c>
      <c r="G98" s="356" t="s">
        <v>529</v>
      </c>
      <c r="H98" s="352" t="s">
        <v>507</v>
      </c>
      <c r="I98" s="781"/>
      <c r="J98" s="352" t="s">
        <v>507</v>
      </c>
      <c r="K98" s="367" t="s">
        <v>1733</v>
      </c>
      <c r="L98" s="354">
        <v>0</v>
      </c>
      <c r="M98" s="354">
        <v>0</v>
      </c>
      <c r="N98" s="98"/>
    </row>
    <row r="99" spans="1:14" s="99" customFormat="1">
      <c r="A99" s="349">
        <v>89</v>
      </c>
      <c r="B99" s="352" t="s">
        <v>1407</v>
      </c>
      <c r="C99" s="351">
        <v>10</v>
      </c>
      <c r="D99" s="359" t="s">
        <v>519</v>
      </c>
      <c r="E99" s="352" t="s">
        <v>504</v>
      </c>
      <c r="F99" s="352" t="s">
        <v>505</v>
      </c>
      <c r="G99" s="352" t="s">
        <v>506</v>
      </c>
      <c r="H99" s="352" t="s">
        <v>507</v>
      </c>
      <c r="I99" s="781">
        <v>8646462</v>
      </c>
      <c r="J99" s="352" t="s">
        <v>507</v>
      </c>
      <c r="K99" s="367" t="s">
        <v>1733</v>
      </c>
      <c r="L99" s="354">
        <v>0</v>
      </c>
      <c r="M99" s="354">
        <v>0</v>
      </c>
      <c r="N99" s="98"/>
    </row>
    <row r="100" spans="1:14" s="99" customFormat="1">
      <c r="A100" s="349">
        <v>90</v>
      </c>
      <c r="B100" s="352" t="s">
        <v>1408</v>
      </c>
      <c r="C100" s="351">
        <v>10</v>
      </c>
      <c r="D100" s="359" t="s">
        <v>519</v>
      </c>
      <c r="E100" s="352" t="s">
        <v>504</v>
      </c>
      <c r="F100" s="365" t="s">
        <v>641</v>
      </c>
      <c r="G100" s="356" t="s">
        <v>529</v>
      </c>
      <c r="H100" s="352" t="s">
        <v>507</v>
      </c>
      <c r="I100" s="781">
        <v>1331389</v>
      </c>
      <c r="J100" s="352" t="s">
        <v>507</v>
      </c>
      <c r="K100" s="367" t="s">
        <v>1734</v>
      </c>
      <c r="L100" s="354">
        <v>0</v>
      </c>
      <c r="M100" s="354">
        <v>0</v>
      </c>
      <c r="N100" s="98"/>
    </row>
    <row r="101" spans="1:14" s="99" customFormat="1">
      <c r="A101" s="349">
        <v>91</v>
      </c>
      <c r="B101" s="352" t="s">
        <v>1409</v>
      </c>
      <c r="C101" s="351">
        <v>10</v>
      </c>
      <c r="D101" s="359" t="s">
        <v>519</v>
      </c>
      <c r="E101" s="352" t="s">
        <v>504</v>
      </c>
      <c r="F101" s="352" t="s">
        <v>505</v>
      </c>
      <c r="G101" s="352" t="s">
        <v>506</v>
      </c>
      <c r="H101" s="352" t="s">
        <v>507</v>
      </c>
      <c r="I101" s="781">
        <v>2319406</v>
      </c>
      <c r="J101" s="352" t="s">
        <v>507</v>
      </c>
      <c r="K101" s="367" t="s">
        <v>1733</v>
      </c>
      <c r="L101" s="354">
        <v>0</v>
      </c>
      <c r="M101" s="354">
        <v>0</v>
      </c>
      <c r="N101" s="98"/>
    </row>
    <row r="102" spans="1:14" s="99" customFormat="1">
      <c r="A102" s="349">
        <v>92</v>
      </c>
      <c r="B102" s="366" t="s">
        <v>532</v>
      </c>
      <c r="C102" s="351">
        <v>0.4</v>
      </c>
      <c r="D102" s="359" t="s">
        <v>519</v>
      </c>
      <c r="E102" s="352" t="s">
        <v>510</v>
      </c>
      <c r="F102" s="352" t="s">
        <v>513</v>
      </c>
      <c r="G102" s="353" t="s">
        <v>1289</v>
      </c>
      <c r="H102" s="352" t="s">
        <v>507</v>
      </c>
      <c r="I102" s="782">
        <v>28167</v>
      </c>
      <c r="J102" s="352" t="s">
        <v>507</v>
      </c>
      <c r="K102" s="367" t="s">
        <v>1733</v>
      </c>
      <c r="L102" s="354">
        <v>0</v>
      </c>
      <c r="M102" s="354">
        <v>0</v>
      </c>
      <c r="N102" s="98"/>
    </row>
    <row r="103" spans="1:14" s="99" customFormat="1">
      <c r="A103" s="349">
        <v>93</v>
      </c>
      <c r="B103" s="366" t="s">
        <v>533</v>
      </c>
      <c r="C103" s="351">
        <v>0.4</v>
      </c>
      <c r="D103" s="359" t="s">
        <v>519</v>
      </c>
      <c r="E103" s="352" t="s">
        <v>510</v>
      </c>
      <c r="F103" s="352" t="s">
        <v>513</v>
      </c>
      <c r="G103" s="353" t="s">
        <v>1289</v>
      </c>
      <c r="H103" s="352" t="s">
        <v>507</v>
      </c>
      <c r="I103" s="782">
        <v>24701</v>
      </c>
      <c r="J103" s="352" t="s">
        <v>507</v>
      </c>
      <c r="K103" s="367" t="s">
        <v>1733</v>
      </c>
      <c r="L103" s="354">
        <v>0</v>
      </c>
      <c r="M103" s="354">
        <v>0</v>
      </c>
      <c r="N103" s="98"/>
    </row>
    <row r="104" spans="1:14" s="99" customFormat="1">
      <c r="A104" s="349">
        <v>94</v>
      </c>
      <c r="B104" s="366" t="s">
        <v>534</v>
      </c>
      <c r="C104" s="351">
        <v>0.4</v>
      </c>
      <c r="D104" s="359" t="s">
        <v>519</v>
      </c>
      <c r="E104" s="352" t="s">
        <v>510</v>
      </c>
      <c r="F104" s="352" t="s">
        <v>513</v>
      </c>
      <c r="G104" s="353" t="s">
        <v>1289</v>
      </c>
      <c r="H104" s="352" t="s">
        <v>507</v>
      </c>
      <c r="I104" s="782">
        <v>75543</v>
      </c>
      <c r="J104" s="352" t="s">
        <v>507</v>
      </c>
      <c r="K104" s="367" t="s">
        <v>1733</v>
      </c>
      <c r="L104" s="354">
        <v>0</v>
      </c>
      <c r="M104" s="354">
        <v>0</v>
      </c>
      <c r="N104" s="98"/>
    </row>
    <row r="105" spans="1:14" s="99" customFormat="1">
      <c r="A105" s="349"/>
      <c r="B105" s="358" t="s">
        <v>541</v>
      </c>
      <c r="C105" s="351"/>
      <c r="D105" s="359"/>
      <c r="E105" s="352"/>
      <c r="F105" s="352"/>
      <c r="G105" s="352"/>
      <c r="H105" s="352"/>
      <c r="I105" s="782"/>
      <c r="J105" s="352"/>
      <c r="K105" s="366"/>
      <c r="L105" s="354"/>
      <c r="M105" s="354"/>
      <c r="N105" s="98"/>
    </row>
    <row r="106" spans="1:14" s="99" customFormat="1">
      <c r="A106" s="349">
        <v>95</v>
      </c>
      <c r="B106" s="367" t="s">
        <v>542</v>
      </c>
      <c r="C106" s="351">
        <v>110</v>
      </c>
      <c r="D106" s="352" t="s">
        <v>504</v>
      </c>
      <c r="E106" s="352" t="s">
        <v>504</v>
      </c>
      <c r="F106" s="352" t="s">
        <v>513</v>
      </c>
      <c r="G106" s="353" t="s">
        <v>1289</v>
      </c>
      <c r="H106" s="352" t="s">
        <v>507</v>
      </c>
      <c r="I106" s="782">
        <v>34996500</v>
      </c>
      <c r="J106" s="352" t="s">
        <v>507</v>
      </c>
      <c r="K106" s="367" t="s">
        <v>1734</v>
      </c>
      <c r="L106" s="354">
        <v>0</v>
      </c>
      <c r="M106" s="354">
        <v>0</v>
      </c>
      <c r="N106" s="98"/>
    </row>
    <row r="107" spans="1:14" s="99" customFormat="1">
      <c r="A107" s="349">
        <v>96</v>
      </c>
      <c r="B107" s="367" t="s">
        <v>543</v>
      </c>
      <c r="C107" s="351">
        <v>110</v>
      </c>
      <c r="D107" s="352" t="s">
        <v>504</v>
      </c>
      <c r="E107" s="352" t="s">
        <v>504</v>
      </c>
      <c r="F107" s="352" t="s">
        <v>513</v>
      </c>
      <c r="G107" s="353" t="s">
        <v>1289</v>
      </c>
      <c r="H107" s="352" t="s">
        <v>507</v>
      </c>
      <c r="I107" s="782">
        <v>16879500</v>
      </c>
      <c r="J107" s="352" t="s">
        <v>507</v>
      </c>
      <c r="K107" s="367" t="s">
        <v>1734</v>
      </c>
      <c r="L107" s="354">
        <v>0</v>
      </c>
      <c r="M107" s="354">
        <v>0</v>
      </c>
      <c r="N107" s="98"/>
    </row>
    <row r="108" spans="1:14" s="99" customFormat="1">
      <c r="A108" s="349">
        <v>97</v>
      </c>
      <c r="B108" s="367" t="s">
        <v>544</v>
      </c>
      <c r="C108" s="351">
        <v>110</v>
      </c>
      <c r="D108" s="352" t="s">
        <v>504</v>
      </c>
      <c r="E108" s="352" t="s">
        <v>504</v>
      </c>
      <c r="F108" s="352" t="s">
        <v>505</v>
      </c>
      <c r="G108" s="352" t="s">
        <v>506</v>
      </c>
      <c r="H108" s="352" t="s">
        <v>507</v>
      </c>
      <c r="I108" s="782">
        <v>16641900</v>
      </c>
      <c r="J108" s="352" t="s">
        <v>507</v>
      </c>
      <c r="K108" s="367" t="s">
        <v>1734</v>
      </c>
      <c r="L108" s="354">
        <v>0</v>
      </c>
      <c r="M108" s="354">
        <v>0</v>
      </c>
      <c r="N108" s="98"/>
    </row>
    <row r="109" spans="1:14" s="99" customFormat="1">
      <c r="A109" s="349">
        <v>98</v>
      </c>
      <c r="B109" s="367" t="s">
        <v>545</v>
      </c>
      <c r="C109" s="351">
        <v>110</v>
      </c>
      <c r="D109" s="352" t="s">
        <v>504</v>
      </c>
      <c r="E109" s="352" t="s">
        <v>504</v>
      </c>
      <c r="F109" s="352" t="s">
        <v>505</v>
      </c>
      <c r="G109" s="352" t="s">
        <v>506</v>
      </c>
      <c r="H109" s="352" t="s">
        <v>507</v>
      </c>
      <c r="I109" s="782">
        <v>71352600</v>
      </c>
      <c r="J109" s="352" t="s">
        <v>507</v>
      </c>
      <c r="K109" s="367" t="s">
        <v>1734</v>
      </c>
      <c r="L109" s="354">
        <v>0</v>
      </c>
      <c r="M109" s="354">
        <v>0</v>
      </c>
      <c r="N109" s="98"/>
    </row>
    <row r="110" spans="1:14" s="99" customFormat="1">
      <c r="A110" s="349">
        <v>99</v>
      </c>
      <c r="B110" s="367" t="s">
        <v>1662</v>
      </c>
      <c r="C110" s="351">
        <v>110</v>
      </c>
      <c r="D110" s="352" t="s">
        <v>504</v>
      </c>
      <c r="E110" s="352" t="s">
        <v>504</v>
      </c>
      <c r="F110" s="352" t="s">
        <v>513</v>
      </c>
      <c r="G110" s="353" t="s">
        <v>1289</v>
      </c>
      <c r="H110" s="352" t="s">
        <v>507</v>
      </c>
      <c r="I110" s="782">
        <v>21934440</v>
      </c>
      <c r="J110" s="352" t="s">
        <v>507</v>
      </c>
      <c r="K110" s="367" t="s">
        <v>1734</v>
      </c>
      <c r="L110" s="354">
        <v>0</v>
      </c>
      <c r="M110" s="354">
        <v>0</v>
      </c>
      <c r="N110" s="98"/>
    </row>
    <row r="111" spans="1:14" s="99" customFormat="1">
      <c r="A111" s="349">
        <v>100</v>
      </c>
      <c r="B111" s="367" t="s">
        <v>1663</v>
      </c>
      <c r="C111" s="351">
        <v>110</v>
      </c>
      <c r="D111" s="352" t="s">
        <v>504</v>
      </c>
      <c r="E111" s="352" t="s">
        <v>504</v>
      </c>
      <c r="F111" s="352" t="s">
        <v>513</v>
      </c>
      <c r="G111" s="353" t="s">
        <v>1289</v>
      </c>
      <c r="H111" s="352" t="s">
        <v>507</v>
      </c>
      <c r="I111" s="782">
        <v>40837104</v>
      </c>
      <c r="J111" s="352" t="s">
        <v>507</v>
      </c>
      <c r="K111" s="367" t="s">
        <v>1734</v>
      </c>
      <c r="L111" s="354">
        <v>0</v>
      </c>
      <c r="M111" s="354">
        <v>0</v>
      </c>
      <c r="N111" s="98"/>
    </row>
    <row r="112" spans="1:14" s="99" customFormat="1">
      <c r="A112" s="349">
        <v>101</v>
      </c>
      <c r="B112" s="368" t="s">
        <v>535</v>
      </c>
      <c r="C112" s="351">
        <v>10</v>
      </c>
      <c r="D112" s="359" t="s">
        <v>519</v>
      </c>
      <c r="E112" s="359" t="s">
        <v>519</v>
      </c>
      <c r="F112" s="352" t="s">
        <v>546</v>
      </c>
      <c r="G112" s="352" t="s">
        <v>506</v>
      </c>
      <c r="H112" s="352" t="s">
        <v>507</v>
      </c>
      <c r="I112" s="783">
        <v>618563</v>
      </c>
      <c r="J112" s="352" t="s">
        <v>507</v>
      </c>
      <c r="K112" s="367" t="s">
        <v>1733</v>
      </c>
      <c r="L112" s="354">
        <v>0</v>
      </c>
      <c r="M112" s="354">
        <v>0</v>
      </c>
      <c r="N112" s="98"/>
    </row>
    <row r="113" spans="1:14" s="99" customFormat="1">
      <c r="A113" s="349">
        <v>102</v>
      </c>
      <c r="B113" s="368" t="s">
        <v>536</v>
      </c>
      <c r="C113" s="351">
        <v>10</v>
      </c>
      <c r="D113" s="359" t="s">
        <v>519</v>
      </c>
      <c r="E113" s="359" t="s">
        <v>519</v>
      </c>
      <c r="F113" s="352" t="s">
        <v>546</v>
      </c>
      <c r="G113" s="352" t="s">
        <v>506</v>
      </c>
      <c r="H113" s="352" t="s">
        <v>507</v>
      </c>
      <c r="I113" s="783">
        <v>1778358</v>
      </c>
      <c r="J113" s="352" t="s">
        <v>507</v>
      </c>
      <c r="K113" s="367" t="s">
        <v>1733</v>
      </c>
      <c r="L113" s="354">
        <v>0</v>
      </c>
      <c r="M113" s="354">
        <v>0</v>
      </c>
      <c r="N113" s="98"/>
    </row>
    <row r="114" spans="1:14" s="99" customFormat="1">
      <c r="A114" s="349">
        <v>103</v>
      </c>
      <c r="B114" s="369" t="s">
        <v>537</v>
      </c>
      <c r="C114" s="351">
        <v>10</v>
      </c>
      <c r="D114" s="359" t="s">
        <v>519</v>
      </c>
      <c r="E114" s="359" t="s">
        <v>519</v>
      </c>
      <c r="F114" s="352" t="s">
        <v>546</v>
      </c>
      <c r="G114" s="352" t="s">
        <v>506</v>
      </c>
      <c r="H114" s="352" t="s">
        <v>507</v>
      </c>
      <c r="I114" s="783">
        <v>0</v>
      </c>
      <c r="J114" s="352" t="s">
        <v>507</v>
      </c>
      <c r="K114" s="367" t="s">
        <v>1733</v>
      </c>
      <c r="L114" s="354">
        <v>0</v>
      </c>
      <c r="M114" s="354">
        <v>0</v>
      </c>
      <c r="N114" s="98"/>
    </row>
    <row r="115" spans="1:14" s="99" customFormat="1">
      <c r="A115" s="349">
        <v>104</v>
      </c>
      <c r="B115" s="369" t="s">
        <v>537</v>
      </c>
      <c r="C115" s="351">
        <v>10</v>
      </c>
      <c r="D115" s="359" t="s">
        <v>519</v>
      </c>
      <c r="E115" s="359" t="s">
        <v>519</v>
      </c>
      <c r="F115" s="352" t="s">
        <v>546</v>
      </c>
      <c r="G115" s="352" t="s">
        <v>506</v>
      </c>
      <c r="H115" s="352" t="s">
        <v>507</v>
      </c>
      <c r="I115" s="783">
        <v>0</v>
      </c>
      <c r="J115" s="352" t="s">
        <v>507</v>
      </c>
      <c r="K115" s="367" t="s">
        <v>1733</v>
      </c>
      <c r="L115" s="354">
        <v>0</v>
      </c>
      <c r="M115" s="354">
        <v>0</v>
      </c>
      <c r="N115" s="98"/>
    </row>
    <row r="116" spans="1:14" s="99" customFormat="1">
      <c r="A116" s="349">
        <v>105</v>
      </c>
      <c r="B116" s="370" t="s">
        <v>547</v>
      </c>
      <c r="C116" s="351">
        <v>10</v>
      </c>
      <c r="D116" s="359" t="s">
        <v>519</v>
      </c>
      <c r="E116" s="352" t="s">
        <v>504</v>
      </c>
      <c r="F116" s="352" t="s">
        <v>505</v>
      </c>
      <c r="G116" s="352" t="s">
        <v>506</v>
      </c>
      <c r="H116" s="352" t="s">
        <v>507</v>
      </c>
      <c r="I116" s="782">
        <v>560112</v>
      </c>
      <c r="J116" s="352" t="s">
        <v>507</v>
      </c>
      <c r="K116" s="367" t="s">
        <v>1733</v>
      </c>
      <c r="L116" s="354">
        <v>0</v>
      </c>
      <c r="M116" s="354">
        <v>0</v>
      </c>
      <c r="N116" s="98"/>
    </row>
    <row r="117" spans="1:14" s="99" customFormat="1">
      <c r="A117" s="349">
        <v>106</v>
      </c>
      <c r="B117" s="370" t="s">
        <v>548</v>
      </c>
      <c r="C117" s="351">
        <v>10</v>
      </c>
      <c r="D117" s="359" t="s">
        <v>519</v>
      </c>
      <c r="E117" s="352" t="s">
        <v>504</v>
      </c>
      <c r="F117" s="352" t="s">
        <v>505</v>
      </c>
      <c r="G117" s="352" t="s">
        <v>506</v>
      </c>
      <c r="H117" s="352" t="s">
        <v>507</v>
      </c>
      <c r="I117" s="782">
        <v>837756</v>
      </c>
      <c r="J117" s="352" t="s">
        <v>507</v>
      </c>
      <c r="K117" s="367" t="s">
        <v>1733</v>
      </c>
      <c r="L117" s="354">
        <v>0</v>
      </c>
      <c r="M117" s="354">
        <v>0</v>
      </c>
      <c r="N117" s="98"/>
    </row>
    <row r="118" spans="1:14" s="99" customFormat="1">
      <c r="A118" s="349">
        <v>107</v>
      </c>
      <c r="B118" s="371" t="s">
        <v>549</v>
      </c>
      <c r="C118" s="351">
        <v>10</v>
      </c>
      <c r="D118" s="359" t="s">
        <v>519</v>
      </c>
      <c r="E118" s="352" t="s">
        <v>504</v>
      </c>
      <c r="F118" s="352" t="s">
        <v>505</v>
      </c>
      <c r="G118" s="352" t="s">
        <v>506</v>
      </c>
      <c r="H118" s="352" t="s">
        <v>507</v>
      </c>
      <c r="I118" s="782">
        <v>2080908</v>
      </c>
      <c r="J118" s="352" t="s">
        <v>507</v>
      </c>
      <c r="K118" s="367" t="s">
        <v>1733</v>
      </c>
      <c r="L118" s="354">
        <v>0</v>
      </c>
      <c r="M118" s="354">
        <v>0</v>
      </c>
      <c r="N118" s="98"/>
    </row>
    <row r="119" spans="1:14" s="99" customFormat="1">
      <c r="A119" s="349">
        <v>108</v>
      </c>
      <c r="B119" s="784" t="s">
        <v>540</v>
      </c>
      <c r="C119" s="351">
        <v>10</v>
      </c>
      <c r="D119" s="359" t="s">
        <v>519</v>
      </c>
      <c r="E119" s="352" t="s">
        <v>504</v>
      </c>
      <c r="F119" s="352" t="s">
        <v>505</v>
      </c>
      <c r="G119" s="352" t="s">
        <v>506</v>
      </c>
      <c r="H119" s="352" t="s">
        <v>507</v>
      </c>
      <c r="I119" s="782">
        <v>442789</v>
      </c>
      <c r="J119" s="352" t="s">
        <v>507</v>
      </c>
      <c r="K119" s="367" t="s">
        <v>1733</v>
      </c>
      <c r="L119" s="354">
        <v>0</v>
      </c>
      <c r="M119" s="354">
        <v>0</v>
      </c>
      <c r="N119" s="98"/>
    </row>
    <row r="120" spans="1:14" s="99" customFormat="1">
      <c r="A120" s="349">
        <v>109</v>
      </c>
      <c r="B120" s="368" t="s">
        <v>538</v>
      </c>
      <c r="C120" s="351">
        <v>10</v>
      </c>
      <c r="D120" s="359" t="s">
        <v>519</v>
      </c>
      <c r="E120" s="352" t="s">
        <v>504</v>
      </c>
      <c r="F120" s="352" t="s">
        <v>505</v>
      </c>
      <c r="G120" s="352" t="s">
        <v>506</v>
      </c>
      <c r="H120" s="352" t="s">
        <v>507</v>
      </c>
      <c r="I120" s="782">
        <v>569140</v>
      </c>
      <c r="J120" s="352" t="s">
        <v>507</v>
      </c>
      <c r="K120" s="367" t="s">
        <v>1733</v>
      </c>
      <c r="L120" s="354">
        <v>0</v>
      </c>
      <c r="M120" s="354">
        <v>0</v>
      </c>
      <c r="N120" s="98"/>
    </row>
    <row r="121" spans="1:14" s="99" customFormat="1">
      <c r="A121" s="349">
        <v>110</v>
      </c>
      <c r="B121" s="368" t="s">
        <v>550</v>
      </c>
      <c r="C121" s="351">
        <v>10</v>
      </c>
      <c r="D121" s="359" t="s">
        <v>519</v>
      </c>
      <c r="E121" s="352" t="s">
        <v>504</v>
      </c>
      <c r="F121" s="352" t="s">
        <v>505</v>
      </c>
      <c r="G121" s="352" t="s">
        <v>506</v>
      </c>
      <c r="H121" s="352" t="s">
        <v>507</v>
      </c>
      <c r="I121" s="782">
        <v>63552</v>
      </c>
      <c r="J121" s="352" t="s">
        <v>507</v>
      </c>
      <c r="K121" s="367" t="s">
        <v>1733</v>
      </c>
      <c r="L121" s="354">
        <v>0</v>
      </c>
      <c r="M121" s="354">
        <v>0</v>
      </c>
      <c r="N121" s="98"/>
    </row>
    <row r="122" spans="1:14" s="99" customFormat="1">
      <c r="A122" s="349">
        <v>111</v>
      </c>
      <c r="B122" s="368" t="s">
        <v>539</v>
      </c>
      <c r="C122" s="351">
        <v>10</v>
      </c>
      <c r="D122" s="359" t="s">
        <v>519</v>
      </c>
      <c r="E122" s="352" t="s">
        <v>504</v>
      </c>
      <c r="F122" s="352" t="s">
        <v>505</v>
      </c>
      <c r="G122" s="352" t="s">
        <v>506</v>
      </c>
      <c r="H122" s="352" t="s">
        <v>507</v>
      </c>
      <c r="I122" s="782">
        <v>16131</v>
      </c>
      <c r="J122" s="352" t="s">
        <v>507</v>
      </c>
      <c r="K122" s="367" t="s">
        <v>1733</v>
      </c>
      <c r="L122" s="354">
        <v>0</v>
      </c>
      <c r="M122" s="354">
        <v>0</v>
      </c>
      <c r="N122" s="98"/>
    </row>
    <row r="123" spans="1:14" s="99" customFormat="1" ht="15">
      <c r="A123" s="1082" t="s">
        <v>1236</v>
      </c>
      <c r="B123" s="1082"/>
      <c r="C123" s="1082"/>
      <c r="D123" s="1082"/>
      <c r="E123" s="1082"/>
      <c r="F123" s="1082"/>
      <c r="G123" s="1082"/>
      <c r="H123" s="814" t="s">
        <v>1700</v>
      </c>
      <c r="I123" s="815">
        <f>SUM(I5:I122)</f>
        <v>1524654448.3039999</v>
      </c>
      <c r="J123" s="814" t="s">
        <v>1700</v>
      </c>
      <c r="K123" s="875"/>
      <c r="L123" s="284"/>
      <c r="M123" s="284"/>
    </row>
    <row r="124" spans="1:14" ht="12.75" customHeight="1">
      <c r="A124" s="1083" t="s">
        <v>230</v>
      </c>
      <c r="B124" s="1083"/>
      <c r="C124" s="1083"/>
      <c r="D124" s="1083"/>
      <c r="E124" s="1083"/>
      <c r="F124" s="1083"/>
      <c r="G124" s="1083"/>
      <c r="H124" s="1083"/>
      <c r="I124" s="1083"/>
      <c r="J124" s="1083"/>
      <c r="K124" s="1083"/>
      <c r="L124" s="1083"/>
      <c r="M124" s="1083"/>
    </row>
    <row r="125" spans="1:14" ht="14.25" customHeight="1">
      <c r="A125" s="1083" t="s">
        <v>229</v>
      </c>
      <c r="B125" s="1083"/>
      <c r="C125" s="1083"/>
      <c r="D125" s="1083"/>
      <c r="E125" s="1083"/>
      <c r="F125" s="1083"/>
      <c r="G125" s="1083"/>
      <c r="H125" s="1083"/>
      <c r="I125" s="1083"/>
      <c r="J125" s="1083"/>
      <c r="K125" s="1083"/>
      <c r="L125" s="1083"/>
      <c r="M125" s="1083"/>
    </row>
  </sheetData>
  <sheetProtection insertRows="0" deleteRows="0"/>
  <autoFilter ref="K1:K125"/>
  <mergeCells count="4">
    <mergeCell ref="A2:M2"/>
    <mergeCell ref="A123:G123"/>
    <mergeCell ref="A124:M124"/>
    <mergeCell ref="A125:M125"/>
  </mergeCells>
  <phoneticPr fontId="3" type="noConversion"/>
  <pageMargins left="0" right="0" top="0" bottom="0" header="0" footer="0"/>
  <pageSetup paperSize="9" scale="7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rgb="FFFF0000"/>
  </sheetPr>
  <dimension ref="A1:K36"/>
  <sheetViews>
    <sheetView view="pageBreakPreview" topLeftCell="A16" zoomScaleNormal="100" zoomScaleSheetLayoutView="100" workbookViewId="0">
      <selection activeCell="F5" sqref="F5"/>
    </sheetView>
  </sheetViews>
  <sheetFormatPr defaultColWidth="9.140625" defaultRowHeight="12.75"/>
  <cols>
    <col min="1" max="1" width="4.42578125" style="20" customWidth="1"/>
    <col min="2" max="2" width="25.85546875" style="20" customWidth="1"/>
    <col min="3" max="3" width="19.7109375" style="20" customWidth="1"/>
    <col min="4" max="4" width="19.5703125" style="20" customWidth="1"/>
    <col min="5" max="6" width="24.28515625" style="20" customWidth="1"/>
    <col min="7" max="16384" width="9.140625" style="20"/>
  </cols>
  <sheetData>
    <row r="1" spans="1:11" s="46" customFormat="1" ht="8.25" customHeight="1">
      <c r="A1" s="47"/>
      <c r="B1" s="47"/>
      <c r="C1" s="47"/>
      <c r="D1" s="74"/>
      <c r="E1" s="47"/>
      <c r="F1" s="47"/>
    </row>
    <row r="2" spans="1:11" s="46" customFormat="1" ht="7.5" customHeight="1">
      <c r="A2" s="47"/>
      <c r="B2" s="47"/>
      <c r="C2" s="47"/>
      <c r="D2" s="47"/>
      <c r="E2" s="47"/>
      <c r="F2" s="83"/>
      <c r="H2" s="66"/>
      <c r="I2" s="66"/>
      <c r="J2" s="24"/>
      <c r="K2" s="22"/>
    </row>
    <row r="3" spans="1:11" s="46" customFormat="1" ht="8.25" customHeight="1">
      <c r="A3" s="47"/>
      <c r="B3" s="47"/>
      <c r="C3" s="47"/>
      <c r="D3" s="47"/>
      <c r="E3" s="47"/>
      <c r="F3" s="47"/>
      <c r="G3" s="23"/>
      <c r="H3" s="25"/>
      <c r="I3" s="25"/>
      <c r="J3" s="25"/>
      <c r="K3" s="22"/>
    </row>
    <row r="4" spans="1:11" ht="39" customHeight="1">
      <c r="A4" s="961" t="s">
        <v>403</v>
      </c>
      <c r="B4" s="962"/>
      <c r="C4" s="962"/>
      <c r="D4" s="962"/>
      <c r="E4" s="962"/>
      <c r="F4" s="963"/>
    </row>
    <row r="5" spans="1:11" ht="110.25" customHeight="1">
      <c r="A5" s="1086" t="s">
        <v>1280</v>
      </c>
      <c r="B5" s="1087"/>
      <c r="C5" s="27" t="s">
        <v>322</v>
      </c>
      <c r="D5" s="27" t="s">
        <v>323</v>
      </c>
      <c r="E5" s="27" t="s">
        <v>324</v>
      </c>
      <c r="F5" s="533" t="s">
        <v>1410</v>
      </c>
    </row>
    <row r="6" spans="1:11" ht="15" customHeight="1">
      <c r="A6" s="1088">
        <v>1</v>
      </c>
      <c r="B6" s="1089"/>
      <c r="C6" s="158">
        <v>2</v>
      </c>
      <c r="D6" s="158">
        <v>3</v>
      </c>
      <c r="E6" s="158">
        <v>4</v>
      </c>
      <c r="F6" s="158">
        <v>5</v>
      </c>
    </row>
    <row r="7" spans="1:11" ht="36" customHeight="1">
      <c r="A7" s="1084" t="s">
        <v>449</v>
      </c>
      <c r="B7" s="1085"/>
      <c r="C7" s="1090">
        <v>218</v>
      </c>
      <c r="D7" s="1092">
        <v>0</v>
      </c>
      <c r="E7" s="1092">
        <v>0</v>
      </c>
      <c r="F7" s="1092">
        <v>0</v>
      </c>
    </row>
    <row r="8" spans="1:11" ht="15">
      <c r="A8" s="1084" t="s">
        <v>1051</v>
      </c>
      <c r="B8" s="1085"/>
      <c r="C8" s="1091"/>
      <c r="D8" s="1093"/>
      <c r="E8" s="1093"/>
      <c r="F8" s="1093"/>
    </row>
    <row r="9" spans="1:11" ht="15">
      <c r="A9" s="1084" t="s">
        <v>338</v>
      </c>
      <c r="B9" s="1085"/>
      <c r="C9" s="725"/>
      <c r="D9" s="45">
        <v>0</v>
      </c>
      <c r="E9" s="45">
        <v>0</v>
      </c>
      <c r="F9" s="45">
        <v>0</v>
      </c>
    </row>
    <row r="10" spans="1:11" ht="15">
      <c r="A10" s="1084" t="s">
        <v>1046</v>
      </c>
      <c r="B10" s="1085"/>
      <c r="C10" s="725"/>
      <c r="D10" s="45">
        <v>0</v>
      </c>
      <c r="E10" s="45">
        <v>0</v>
      </c>
      <c r="F10" s="45">
        <v>0</v>
      </c>
    </row>
    <row r="11" spans="1:11" ht="15">
      <c r="A11" s="1084" t="s">
        <v>1047</v>
      </c>
      <c r="B11" s="1085"/>
      <c r="C11" s="725">
        <v>9</v>
      </c>
      <c r="D11" s="45">
        <v>0</v>
      </c>
      <c r="E11" s="45">
        <v>0</v>
      </c>
      <c r="F11" s="45">
        <v>0</v>
      </c>
    </row>
    <row r="12" spans="1:11" ht="15">
      <c r="A12" s="1084" t="s">
        <v>1048</v>
      </c>
      <c r="B12" s="1085"/>
      <c r="C12" s="725">
        <v>30</v>
      </c>
      <c r="D12" s="45">
        <v>0</v>
      </c>
      <c r="E12" s="45">
        <v>0</v>
      </c>
      <c r="F12" s="45">
        <v>0</v>
      </c>
    </row>
    <row r="13" spans="1:11" ht="15">
      <c r="A13" s="1084" t="s">
        <v>1049</v>
      </c>
      <c r="B13" s="1085"/>
      <c r="C13" s="725">
        <v>168</v>
      </c>
      <c r="D13" s="45">
        <v>0</v>
      </c>
      <c r="E13" s="45">
        <v>0</v>
      </c>
      <c r="F13" s="45">
        <v>0</v>
      </c>
    </row>
    <row r="14" spans="1:11" ht="15">
      <c r="A14" s="1084" t="s">
        <v>1050</v>
      </c>
      <c r="B14" s="1085"/>
      <c r="C14" s="725">
        <v>11</v>
      </c>
      <c r="D14" s="45">
        <v>0</v>
      </c>
      <c r="E14" s="45">
        <v>0</v>
      </c>
      <c r="F14" s="45">
        <v>0</v>
      </c>
    </row>
    <row r="15" spans="1:11" ht="29.25" customHeight="1">
      <c r="A15" s="1084" t="s">
        <v>450</v>
      </c>
      <c r="B15" s="1085"/>
      <c r="C15" s="1032">
        <v>12467</v>
      </c>
      <c r="D15" s="1075">
        <v>0</v>
      </c>
      <c r="E15" s="1075">
        <v>0</v>
      </c>
      <c r="F15" s="1075">
        <v>0</v>
      </c>
    </row>
    <row r="16" spans="1:11" ht="15">
      <c r="A16" s="1084" t="s">
        <v>1051</v>
      </c>
      <c r="B16" s="1085"/>
      <c r="C16" s="1032"/>
      <c r="D16" s="1075"/>
      <c r="E16" s="1075"/>
      <c r="F16" s="1075"/>
    </row>
    <row r="17" spans="1:6" ht="15">
      <c r="A17" s="1084" t="s">
        <v>338</v>
      </c>
      <c r="B17" s="1085"/>
      <c r="C17" s="715"/>
      <c r="D17" s="29">
        <v>0</v>
      </c>
      <c r="E17" s="29">
        <v>0</v>
      </c>
      <c r="F17" s="29">
        <v>0</v>
      </c>
    </row>
    <row r="18" spans="1:6" ht="15">
      <c r="A18" s="1084" t="s">
        <v>1046</v>
      </c>
      <c r="B18" s="1085"/>
      <c r="C18" s="715"/>
      <c r="D18" s="29">
        <v>0</v>
      </c>
      <c r="E18" s="29">
        <v>0</v>
      </c>
      <c r="F18" s="29">
        <v>0</v>
      </c>
    </row>
    <row r="19" spans="1:6" ht="15">
      <c r="A19" s="1084" t="s">
        <v>1047</v>
      </c>
      <c r="B19" s="1085"/>
      <c r="C19" s="725">
        <v>3</v>
      </c>
      <c r="D19" s="29">
        <v>0</v>
      </c>
      <c r="E19" s="29">
        <v>0</v>
      </c>
      <c r="F19" s="29">
        <v>0</v>
      </c>
    </row>
    <row r="20" spans="1:6" ht="15">
      <c r="A20" s="1084" t="s">
        <v>1048</v>
      </c>
      <c r="B20" s="1085"/>
      <c r="C20" s="725">
        <v>16</v>
      </c>
      <c r="D20" s="45">
        <v>0</v>
      </c>
      <c r="E20" s="45">
        <v>0</v>
      </c>
      <c r="F20" s="45">
        <v>0</v>
      </c>
    </row>
    <row r="21" spans="1:6" ht="15">
      <c r="A21" s="1084" t="s">
        <v>1049</v>
      </c>
      <c r="B21" s="1085"/>
      <c r="C21" s="725">
        <v>224</v>
      </c>
      <c r="D21" s="45">
        <v>0</v>
      </c>
      <c r="E21" s="45">
        <v>0</v>
      </c>
      <c r="F21" s="45">
        <v>0</v>
      </c>
    </row>
    <row r="22" spans="1:6" ht="15">
      <c r="A22" s="1084" t="s">
        <v>1050</v>
      </c>
      <c r="B22" s="1085"/>
      <c r="C22" s="725">
        <v>32</v>
      </c>
      <c r="D22" s="45">
        <v>0</v>
      </c>
      <c r="E22" s="45">
        <v>0</v>
      </c>
      <c r="F22" s="45">
        <v>0</v>
      </c>
    </row>
    <row r="23" spans="1:6" ht="15">
      <c r="A23" s="1084" t="s">
        <v>1281</v>
      </c>
      <c r="B23" s="1085"/>
      <c r="C23" s="725">
        <v>12142</v>
      </c>
      <c r="D23" s="45">
        <v>0</v>
      </c>
      <c r="E23" s="45">
        <v>0</v>
      </c>
      <c r="F23" s="45">
        <v>0</v>
      </c>
    </row>
    <row r="24" spans="1:6" ht="12.75" customHeight="1">
      <c r="A24" s="87"/>
      <c r="B24" s="87"/>
      <c r="C24" s="87"/>
      <c r="D24" s="87"/>
      <c r="E24" s="87"/>
      <c r="F24" s="87"/>
    </row>
    <row r="25" spans="1:6">
      <c r="A25" s="87"/>
      <c r="B25" s="87"/>
      <c r="C25" s="87"/>
      <c r="D25" s="87"/>
      <c r="E25" s="87"/>
      <c r="F25" s="87"/>
    </row>
    <row r="26" spans="1:6">
      <c r="A26" s="87"/>
      <c r="B26" s="87"/>
      <c r="C26" s="87"/>
      <c r="D26" s="87"/>
      <c r="E26" s="87"/>
      <c r="F26" s="87"/>
    </row>
    <row r="27" spans="1:6">
      <c r="A27" s="21"/>
      <c r="B27" s="21"/>
      <c r="C27" s="21"/>
      <c r="D27" s="21"/>
      <c r="E27" s="21"/>
      <c r="F27" s="21"/>
    </row>
    <row r="28" spans="1:6">
      <c r="A28" s="21"/>
      <c r="B28" s="21"/>
      <c r="C28" s="21"/>
      <c r="D28" s="21"/>
      <c r="E28" s="21"/>
      <c r="F28" s="21"/>
    </row>
    <row r="29" spans="1:6">
      <c r="A29" s="21"/>
      <c r="B29" s="21"/>
      <c r="C29" s="21"/>
      <c r="D29" s="21"/>
      <c r="E29" s="21"/>
      <c r="F29" s="21"/>
    </row>
    <row r="30" spans="1:6">
      <c r="A30" s="21"/>
      <c r="B30" s="21"/>
      <c r="C30" s="21"/>
      <c r="D30" s="21"/>
      <c r="E30" s="21"/>
      <c r="F30" s="21"/>
    </row>
    <row r="31" spans="1:6">
      <c r="A31" s="21"/>
      <c r="B31" s="21"/>
      <c r="C31" s="21"/>
      <c r="D31" s="21"/>
      <c r="E31" s="21"/>
      <c r="F31" s="21"/>
    </row>
    <row r="32" spans="1:6">
      <c r="A32" s="21"/>
      <c r="B32" s="21"/>
      <c r="C32" s="21"/>
      <c r="D32" s="21"/>
      <c r="E32" s="21"/>
      <c r="F32" s="21"/>
    </row>
    <row r="33" spans="1:6">
      <c r="A33" s="21"/>
      <c r="B33" s="21"/>
      <c r="C33" s="21"/>
      <c r="D33" s="21"/>
      <c r="E33" s="21"/>
      <c r="F33" s="21"/>
    </row>
    <row r="34" spans="1:6">
      <c r="A34" s="21"/>
      <c r="B34" s="21"/>
      <c r="C34" s="21"/>
      <c r="D34" s="21"/>
      <c r="E34" s="21"/>
      <c r="F34" s="21"/>
    </row>
    <row r="35" spans="1:6">
      <c r="A35" s="21"/>
      <c r="B35" s="21"/>
      <c r="C35" s="21"/>
      <c r="D35" s="21"/>
      <c r="E35" s="21"/>
      <c r="F35" s="21"/>
    </row>
    <row r="36" spans="1:6">
      <c r="A36" s="21"/>
      <c r="B36" s="21"/>
      <c r="C36" s="21"/>
      <c r="D36" s="21"/>
      <c r="E36" s="21"/>
      <c r="F36" s="21"/>
    </row>
  </sheetData>
  <mergeCells count="28">
    <mergeCell ref="F15:F16"/>
    <mergeCell ref="D15:D16"/>
    <mergeCell ref="E15:E16"/>
    <mergeCell ref="C15:C16"/>
    <mergeCell ref="A4:F4"/>
    <mergeCell ref="A5:B5"/>
    <mergeCell ref="A6:B6"/>
    <mergeCell ref="A7:B7"/>
    <mergeCell ref="C7:C8"/>
    <mergeCell ref="A9:B9"/>
    <mergeCell ref="F7:F8"/>
    <mergeCell ref="A8:B8"/>
    <mergeCell ref="D7:D8"/>
    <mergeCell ref="E7:E8"/>
    <mergeCell ref="A10:B10"/>
    <mergeCell ref="A21:B21"/>
    <mergeCell ref="A22:B22"/>
    <mergeCell ref="A23:B23"/>
    <mergeCell ref="A11:B11"/>
    <mergeCell ref="A12:B12"/>
    <mergeCell ref="A13:B13"/>
    <mergeCell ref="A14:B14"/>
    <mergeCell ref="A16:B16"/>
    <mergeCell ref="A15:B15"/>
    <mergeCell ref="A19:B19"/>
    <mergeCell ref="A18:B18"/>
    <mergeCell ref="A17:B17"/>
    <mergeCell ref="A20:B20"/>
  </mergeCells>
  <phoneticPr fontId="3" type="noConversion"/>
  <pageMargins left="1.31" right="0.75" top="0.67" bottom="1" header="0.5" footer="0.5"/>
  <pageSetup paperSize="9" scale="98"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tabColor rgb="FFFF0000"/>
  </sheetPr>
  <dimension ref="A1:M23"/>
  <sheetViews>
    <sheetView view="pageBreakPreview" zoomScaleNormal="100" zoomScaleSheetLayoutView="100" workbookViewId="0">
      <pane ySplit="4" topLeftCell="A5" activePane="bottomLeft" state="frozen"/>
      <selection activeCell="I37" sqref="I37"/>
      <selection pane="bottomLeft" activeCell="E14" sqref="E14"/>
    </sheetView>
  </sheetViews>
  <sheetFormatPr defaultColWidth="9.140625" defaultRowHeight="12.75"/>
  <cols>
    <col min="1" max="1" width="5.28515625" style="19" customWidth="1"/>
    <col min="2" max="2" width="16.85546875" style="11" customWidth="1"/>
    <col min="3" max="3" width="12.85546875" style="11" customWidth="1"/>
    <col min="4" max="4" width="12.7109375" style="19" customWidth="1"/>
    <col min="5" max="6" width="15.28515625" style="11" customWidth="1"/>
    <col min="7" max="7" width="26.140625" style="11" customWidth="1"/>
    <col min="8" max="8" width="22.7109375" style="11" customWidth="1"/>
    <col min="9" max="16384" width="9.140625" style="11"/>
  </cols>
  <sheetData>
    <row r="1" spans="1:8" s="46" customFormat="1" ht="18.75">
      <c r="A1" s="47"/>
      <c r="B1" s="47"/>
      <c r="C1" s="47"/>
      <c r="D1" s="47"/>
      <c r="F1" s="86"/>
      <c r="G1" s="47"/>
      <c r="H1" s="47"/>
    </row>
    <row r="2" spans="1:8" ht="25.5" customHeight="1">
      <c r="A2" s="1072" t="s">
        <v>1665</v>
      </c>
      <c r="B2" s="1079"/>
      <c r="C2" s="1079"/>
      <c r="D2" s="1079"/>
      <c r="E2" s="1079"/>
      <c r="F2" s="1079"/>
      <c r="G2" s="1079"/>
      <c r="H2" s="1079"/>
    </row>
    <row r="3" spans="1:8" ht="62.25" customHeight="1">
      <c r="A3" s="42" t="s">
        <v>1009</v>
      </c>
      <c r="B3" s="26" t="s">
        <v>1062</v>
      </c>
      <c r="C3" s="26" t="s">
        <v>372</v>
      </c>
      <c r="D3" s="42" t="s">
        <v>375</v>
      </c>
      <c r="E3" s="26" t="s">
        <v>1059</v>
      </c>
      <c r="F3" s="26" t="s">
        <v>1060</v>
      </c>
      <c r="G3" s="26" t="s">
        <v>231</v>
      </c>
      <c r="H3" s="26" t="s">
        <v>1061</v>
      </c>
    </row>
    <row r="4" spans="1:8" ht="15">
      <c r="A4" s="394">
        <v>1</v>
      </c>
      <c r="B4" s="158">
        <v>2</v>
      </c>
      <c r="C4" s="158">
        <v>3</v>
      </c>
      <c r="D4" s="394">
        <v>4</v>
      </c>
      <c r="E4" s="158">
        <v>5</v>
      </c>
      <c r="F4" s="158">
        <v>6</v>
      </c>
      <c r="G4" s="158">
        <v>7</v>
      </c>
      <c r="H4" s="158">
        <v>8</v>
      </c>
    </row>
    <row r="5" spans="1:8">
      <c r="A5" s="285">
        <v>1</v>
      </c>
      <c r="B5" s="581" t="s">
        <v>194</v>
      </c>
      <c r="C5" s="581">
        <v>110</v>
      </c>
      <c r="D5" s="785">
        <v>20</v>
      </c>
      <c r="E5" s="582" t="s">
        <v>519</v>
      </c>
      <c r="F5" s="581" t="s">
        <v>504</v>
      </c>
      <c r="G5" s="581" t="s">
        <v>507</v>
      </c>
      <c r="H5" s="159"/>
    </row>
    <row r="6" spans="1:8">
      <c r="A6" s="285">
        <v>2</v>
      </c>
      <c r="B6" s="581"/>
      <c r="C6" s="581">
        <v>35</v>
      </c>
      <c r="D6" s="785">
        <v>23</v>
      </c>
      <c r="E6" s="582" t="s">
        <v>519</v>
      </c>
      <c r="F6" s="581" t="s">
        <v>504</v>
      </c>
      <c r="G6" s="581" t="s">
        <v>507</v>
      </c>
      <c r="H6" s="159"/>
    </row>
    <row r="7" spans="1:8">
      <c r="A7" s="285">
        <v>3</v>
      </c>
      <c r="B7" s="581"/>
      <c r="C7" s="583" t="s">
        <v>195</v>
      </c>
      <c r="D7" s="785">
        <v>378</v>
      </c>
      <c r="E7" s="582" t="s">
        <v>519</v>
      </c>
      <c r="F7" s="581" t="s">
        <v>504</v>
      </c>
      <c r="G7" s="581" t="s">
        <v>507</v>
      </c>
      <c r="H7" s="159"/>
    </row>
    <row r="8" spans="1:8">
      <c r="A8" s="285">
        <v>4</v>
      </c>
      <c r="B8" s="583"/>
      <c r="C8" s="583" t="s">
        <v>196</v>
      </c>
      <c r="D8" s="786">
        <v>42</v>
      </c>
      <c r="E8" s="582" t="s">
        <v>519</v>
      </c>
      <c r="F8" s="581" t="s">
        <v>504</v>
      </c>
      <c r="G8" s="581" t="s">
        <v>507</v>
      </c>
      <c r="H8" s="159"/>
    </row>
    <row r="9" spans="1:8">
      <c r="A9" s="285">
        <v>5</v>
      </c>
      <c r="B9" s="581" t="s">
        <v>197</v>
      </c>
      <c r="C9" s="581">
        <v>35</v>
      </c>
      <c r="D9" s="785">
        <v>16</v>
      </c>
      <c r="E9" s="582" t="s">
        <v>519</v>
      </c>
      <c r="F9" s="581" t="s">
        <v>504</v>
      </c>
      <c r="G9" s="581" t="s">
        <v>507</v>
      </c>
      <c r="H9" s="159"/>
    </row>
    <row r="10" spans="1:8">
      <c r="A10" s="285">
        <v>6</v>
      </c>
      <c r="B10" s="581"/>
      <c r="C10" s="581" t="s">
        <v>198</v>
      </c>
      <c r="D10" s="785">
        <v>575</v>
      </c>
      <c r="E10" s="582" t="s">
        <v>519</v>
      </c>
      <c r="F10" s="581" t="s">
        <v>504</v>
      </c>
      <c r="G10" s="581" t="s">
        <v>507</v>
      </c>
      <c r="H10" s="159"/>
    </row>
    <row r="11" spans="1:8">
      <c r="A11" s="285">
        <v>7</v>
      </c>
      <c r="B11" s="583"/>
      <c r="C11" s="583" t="s">
        <v>196</v>
      </c>
      <c r="D11" s="786">
        <v>102</v>
      </c>
      <c r="E11" s="582" t="s">
        <v>519</v>
      </c>
      <c r="F11" s="581" t="s">
        <v>504</v>
      </c>
      <c r="G11" s="581" t="s">
        <v>507</v>
      </c>
      <c r="H11" s="159"/>
    </row>
    <row r="12" spans="1:8">
      <c r="A12" s="285">
        <v>8</v>
      </c>
      <c r="B12" s="581" t="s">
        <v>199</v>
      </c>
      <c r="C12" s="581">
        <v>10</v>
      </c>
      <c r="D12" s="785">
        <v>32</v>
      </c>
      <c r="E12" s="582" t="s">
        <v>519</v>
      </c>
      <c r="F12" s="581">
        <v>1</v>
      </c>
      <c r="G12" s="581" t="s">
        <v>507</v>
      </c>
      <c r="H12" s="159"/>
    </row>
    <row r="13" spans="1:8">
      <c r="A13" s="285">
        <v>9</v>
      </c>
      <c r="B13" s="581" t="s">
        <v>200</v>
      </c>
      <c r="C13" s="581">
        <v>0.4</v>
      </c>
      <c r="D13" s="785">
        <v>17</v>
      </c>
      <c r="E13" s="582" t="s">
        <v>201</v>
      </c>
      <c r="F13" s="581">
        <v>2</v>
      </c>
      <c r="G13" s="581" t="s">
        <v>507</v>
      </c>
      <c r="H13" s="159"/>
    </row>
    <row r="14" spans="1:8">
      <c r="A14" s="285">
        <v>10</v>
      </c>
      <c r="B14" s="581" t="s">
        <v>200</v>
      </c>
      <c r="C14" s="581">
        <v>0.4</v>
      </c>
      <c r="D14" s="785">
        <v>83</v>
      </c>
      <c r="E14" s="582" t="s">
        <v>201</v>
      </c>
      <c r="F14" s="581">
        <v>1</v>
      </c>
      <c r="G14" s="581" t="s">
        <v>507</v>
      </c>
      <c r="H14" s="159"/>
    </row>
    <row r="15" spans="1:8" ht="14.25">
      <c r="A15" s="1094" t="s">
        <v>503</v>
      </c>
      <c r="B15" s="1095"/>
      <c r="C15" s="287"/>
      <c r="D15" s="286">
        <f>SUM(D5:D14)</f>
        <v>1288</v>
      </c>
      <c r="E15" s="287"/>
      <c r="F15" s="287"/>
      <c r="G15" s="816" t="s">
        <v>1701</v>
      </c>
      <c r="H15" s="287"/>
    </row>
    <row r="16" spans="1:8">
      <c r="A16" s="90"/>
      <c r="B16" s="87"/>
      <c r="C16" s="87"/>
      <c r="D16" s="90"/>
      <c r="E16" s="87"/>
      <c r="F16" s="87"/>
      <c r="G16" s="87"/>
      <c r="H16" s="87"/>
    </row>
    <row r="17" spans="1:13" s="13" customFormat="1" ht="14.25" customHeight="1">
      <c r="A17" s="82" t="s">
        <v>232</v>
      </c>
      <c r="B17" s="91"/>
      <c r="C17" s="91"/>
      <c r="D17" s="91"/>
      <c r="E17" s="91"/>
      <c r="F17" s="91"/>
      <c r="G17" s="91"/>
      <c r="H17" s="91"/>
      <c r="I17" s="196"/>
      <c r="J17" s="196"/>
      <c r="K17" s="196"/>
      <c r="L17" s="196"/>
      <c r="M17" s="196"/>
    </row>
    <row r="18" spans="1:13">
      <c r="A18" s="18"/>
      <c r="B18" s="12"/>
      <c r="C18" s="12"/>
      <c r="D18" s="18"/>
      <c r="E18" s="12"/>
      <c r="F18" s="12"/>
      <c r="G18" s="12"/>
      <c r="H18" s="12"/>
    </row>
    <row r="19" spans="1:13">
      <c r="A19" s="18"/>
      <c r="B19" s="12"/>
      <c r="C19" s="12"/>
      <c r="D19" s="18"/>
      <c r="E19" s="12"/>
      <c r="F19" s="12"/>
      <c r="G19" s="12"/>
      <c r="H19" s="12"/>
    </row>
    <row r="20" spans="1:13">
      <c r="A20" s="18"/>
      <c r="B20" s="12"/>
      <c r="C20" s="12"/>
      <c r="D20" s="18"/>
      <c r="E20" s="12"/>
      <c r="F20" s="12"/>
      <c r="G20" s="12"/>
      <c r="H20" s="12"/>
    </row>
    <row r="21" spans="1:13">
      <c r="A21" s="18"/>
      <c r="B21" s="12"/>
      <c r="C21" s="12"/>
      <c r="D21" s="18"/>
      <c r="E21" s="12"/>
      <c r="F21" s="12"/>
      <c r="G21" s="12"/>
      <c r="H21" s="12"/>
    </row>
    <row r="22" spans="1:13">
      <c r="A22" s="18"/>
      <c r="B22" s="12"/>
      <c r="C22" s="12"/>
      <c r="D22" s="18"/>
      <c r="E22" s="12"/>
      <c r="F22" s="12"/>
      <c r="G22" s="12"/>
      <c r="H22" s="12"/>
    </row>
    <row r="23" spans="1:13">
      <c r="A23" s="18"/>
      <c r="B23" s="12"/>
      <c r="C23" s="12"/>
      <c r="D23" s="18"/>
      <c r="E23" s="12"/>
      <c r="F23" s="12"/>
      <c r="G23" s="12"/>
      <c r="H23" s="12"/>
    </row>
  </sheetData>
  <sheetProtection insertRows="0" deleteRows="0"/>
  <mergeCells count="2">
    <mergeCell ref="A2:H2"/>
    <mergeCell ref="A15:B15"/>
  </mergeCells>
  <phoneticPr fontId="3" type="noConversion"/>
  <pageMargins left="0.98" right="0.75" top="1" bottom="1" header="0.5" footer="0.5"/>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rgb="FFFF0000"/>
  </sheetPr>
  <dimension ref="A1:D11"/>
  <sheetViews>
    <sheetView view="pageBreakPreview" zoomScaleNormal="100" zoomScaleSheetLayoutView="100" workbookViewId="0">
      <selection activeCell="C8" sqref="C8"/>
    </sheetView>
  </sheetViews>
  <sheetFormatPr defaultColWidth="9.140625" defaultRowHeight="12.75"/>
  <cols>
    <col min="1" max="1" width="12.28515625" style="17" customWidth="1"/>
    <col min="2" max="2" width="46.42578125" style="17" customWidth="1"/>
    <col min="3" max="3" width="16.85546875" style="17" customWidth="1"/>
    <col min="4" max="4" width="12.42578125" style="17" customWidth="1"/>
    <col min="5" max="16384" width="9.140625" style="17"/>
  </cols>
  <sheetData>
    <row r="1" spans="1:4" s="46" customFormat="1" ht="35.25" customHeight="1">
      <c r="A1" s="47"/>
      <c r="B1" s="92"/>
      <c r="C1" s="47"/>
      <c r="D1" s="47"/>
    </row>
    <row r="2" spans="1:4" s="14" customFormat="1" ht="27.75" customHeight="1">
      <c r="A2" s="1072" t="s">
        <v>1668</v>
      </c>
      <c r="B2" s="1072"/>
      <c r="C2" s="1072"/>
      <c r="D2" s="1072"/>
    </row>
    <row r="3" spans="1:4" s="14" customFormat="1" ht="34.5" customHeight="1">
      <c r="A3" s="1097" t="s">
        <v>417</v>
      </c>
      <c r="B3" s="1097"/>
      <c r="C3" s="36" t="s">
        <v>454</v>
      </c>
      <c r="D3" s="36" t="s">
        <v>1012</v>
      </c>
    </row>
    <row r="4" spans="1:4" ht="16.5" customHeight="1">
      <c r="A4" s="1098" t="s">
        <v>1666</v>
      </c>
      <c r="B4" s="1098"/>
      <c r="C4" s="594">
        <v>748</v>
      </c>
      <c r="D4" s="595">
        <f>C4/$C$9</f>
        <v>0.73046875</v>
      </c>
    </row>
    <row r="5" spans="1:4" ht="16.5" customHeight="1">
      <c r="A5" s="1099" t="s">
        <v>642</v>
      </c>
      <c r="B5" s="1100"/>
      <c r="C5" s="594">
        <v>21</v>
      </c>
      <c r="D5" s="595">
        <f t="shared" ref="D5:D8" si="0">C5/$C$9</f>
        <v>2.05078125E-2</v>
      </c>
    </row>
    <row r="6" spans="1:4" ht="16.5" customHeight="1">
      <c r="A6" s="1099" t="s">
        <v>305</v>
      </c>
      <c r="B6" s="1100"/>
      <c r="C6" s="594">
        <v>51</v>
      </c>
      <c r="D6" s="595">
        <f t="shared" si="0"/>
        <v>4.98046875E-2</v>
      </c>
    </row>
    <row r="7" spans="1:4" ht="16.5" customHeight="1">
      <c r="A7" s="1099" t="s">
        <v>1411</v>
      </c>
      <c r="B7" s="1100"/>
      <c r="C7" s="594">
        <v>125</v>
      </c>
      <c r="D7" s="595">
        <f t="shared" si="0"/>
        <v>0.1220703125</v>
      </c>
    </row>
    <row r="8" spans="1:4" ht="16.5" customHeight="1">
      <c r="A8" s="1098" t="s">
        <v>1667</v>
      </c>
      <c r="B8" s="1098"/>
      <c r="C8" s="594">
        <v>79</v>
      </c>
      <c r="D8" s="595">
        <f t="shared" si="0"/>
        <v>7.71484375E-2</v>
      </c>
    </row>
    <row r="9" spans="1:4" ht="16.5" customHeight="1">
      <c r="A9" s="1096" t="s">
        <v>1236</v>
      </c>
      <c r="B9" s="1096"/>
      <c r="C9" s="160">
        <f>SUM(C4:C8)</f>
        <v>1024</v>
      </c>
      <c r="D9" s="161">
        <f>SUM(D4:D8)</f>
        <v>1</v>
      </c>
    </row>
    <row r="10" spans="1:4" ht="14.25" customHeight="1">
      <c r="A10" s="79"/>
      <c r="B10" s="80"/>
      <c r="C10" s="53"/>
      <c r="D10" s="81"/>
    </row>
    <row r="11" spans="1:4" ht="15">
      <c r="A11" s="28"/>
      <c r="B11" s="93"/>
      <c r="C11" s="93"/>
      <c r="D11" s="93"/>
    </row>
  </sheetData>
  <mergeCells count="8">
    <mergeCell ref="A9:B9"/>
    <mergeCell ref="A2:D2"/>
    <mergeCell ref="A3:B3"/>
    <mergeCell ref="A4:B4"/>
    <mergeCell ref="A5:B5"/>
    <mergeCell ref="A6:B6"/>
    <mergeCell ref="A7:B7"/>
    <mergeCell ref="A8:B8"/>
  </mergeCells>
  <phoneticPr fontId="3" type="noConversion"/>
  <pageMargins left="0.98" right="0.49" top="0.75"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rgb="FFFF0000"/>
  </sheetPr>
  <dimension ref="A1:G73"/>
  <sheetViews>
    <sheetView zoomScaleNormal="100" workbookViewId="0">
      <selection activeCell="N14" sqref="N14"/>
    </sheetView>
  </sheetViews>
  <sheetFormatPr defaultRowHeight="12.75"/>
  <cols>
    <col min="1" max="1" width="4.7109375" style="381" customWidth="1"/>
    <col min="2" max="2" width="51.5703125" style="381" customWidth="1"/>
    <col min="3" max="3" width="8.42578125" style="381" customWidth="1"/>
    <col min="4" max="4" width="11.7109375" style="381" customWidth="1"/>
    <col min="5" max="5" width="12" style="381" customWidth="1"/>
    <col min="6" max="6" width="11.7109375" style="381" customWidth="1"/>
    <col min="7" max="7" width="20.7109375" style="381" customWidth="1"/>
    <col min="8" max="16384" width="9.140625" style="381"/>
  </cols>
  <sheetData>
    <row r="1" spans="1:7" ht="39" customHeight="1">
      <c r="A1" s="1111" t="s">
        <v>1384</v>
      </c>
      <c r="B1" s="1111"/>
      <c r="C1" s="1111"/>
      <c r="D1" s="1111"/>
      <c r="E1" s="1111"/>
      <c r="F1" s="1111"/>
      <c r="G1" s="1111"/>
    </row>
    <row r="2" spans="1:7" ht="15">
      <c r="A2" s="1058" t="s">
        <v>1009</v>
      </c>
      <c r="B2" s="1112" t="s">
        <v>1032</v>
      </c>
      <c r="C2" s="1058" t="s">
        <v>1027</v>
      </c>
      <c r="D2" s="1113" t="s">
        <v>318</v>
      </c>
      <c r="E2" s="1114"/>
      <c r="F2" s="1114"/>
      <c r="G2" s="1115"/>
    </row>
    <row r="3" spans="1:7" ht="45.75" customHeight="1">
      <c r="A3" s="1058"/>
      <c r="B3" s="1112"/>
      <c r="C3" s="1058"/>
      <c r="D3" s="382">
        <v>2016</v>
      </c>
      <c r="E3" s="382">
        <v>2017</v>
      </c>
      <c r="F3" s="382">
        <v>2018</v>
      </c>
      <c r="G3" s="383" t="s">
        <v>1680</v>
      </c>
    </row>
    <row r="4" spans="1:7" ht="13.5" customHeight="1">
      <c r="A4" s="389">
        <v>1</v>
      </c>
      <c r="B4" s="390" t="s">
        <v>1202</v>
      </c>
      <c r="C4" s="389">
        <v>3</v>
      </c>
      <c r="D4" s="391">
        <v>4</v>
      </c>
      <c r="E4" s="391">
        <v>5</v>
      </c>
      <c r="F4" s="392">
        <v>6</v>
      </c>
      <c r="G4" s="392">
        <v>7</v>
      </c>
    </row>
    <row r="5" spans="1:7" ht="15">
      <c r="A5" s="1103">
        <v>1</v>
      </c>
      <c r="B5" s="397" t="s">
        <v>662</v>
      </c>
      <c r="C5" s="389" t="s">
        <v>1039</v>
      </c>
      <c r="D5" s="403">
        <f t="shared" ref="D5:G6" si="0">D8+D11+D14+D17+D23+D26+D29+D35+D38+D41+D44+D47+D50+D53+D56+D59+D62+D65</f>
        <v>474</v>
      </c>
      <c r="E5" s="403">
        <f t="shared" si="0"/>
        <v>463</v>
      </c>
      <c r="F5" s="403">
        <f t="shared" si="0"/>
        <v>464</v>
      </c>
      <c r="G5" s="403">
        <f t="shared" si="0"/>
        <v>464</v>
      </c>
    </row>
    <row r="6" spans="1:7" ht="15">
      <c r="A6" s="1103"/>
      <c r="B6" s="1101" t="s">
        <v>661</v>
      </c>
      <c r="C6" s="721" t="s">
        <v>1039</v>
      </c>
      <c r="D6" s="404">
        <f t="shared" si="0"/>
        <v>268</v>
      </c>
      <c r="E6" s="404">
        <f t="shared" si="0"/>
        <v>280</v>
      </c>
      <c r="F6" s="404">
        <f t="shared" si="0"/>
        <v>280</v>
      </c>
      <c r="G6" s="404">
        <v>280</v>
      </c>
    </row>
    <row r="7" spans="1:7" ht="15">
      <c r="A7" s="1103"/>
      <c r="B7" s="1102"/>
      <c r="C7" s="721" t="s">
        <v>1012</v>
      </c>
      <c r="D7" s="102">
        <f>D6/D5</f>
        <v>0.56540084388185652</v>
      </c>
      <c r="E7" s="102">
        <f>E6/E5</f>
        <v>0.60475161987041037</v>
      </c>
      <c r="F7" s="102">
        <v>0.60475161987041037</v>
      </c>
      <c r="G7" s="102">
        <v>0.60475161987041037</v>
      </c>
    </row>
    <row r="8" spans="1:7" ht="15">
      <c r="A8" s="1103" t="s">
        <v>1167</v>
      </c>
      <c r="B8" s="397" t="s">
        <v>1216</v>
      </c>
      <c r="C8" s="389" t="s">
        <v>1039</v>
      </c>
      <c r="D8" s="398">
        <v>8</v>
      </c>
      <c r="E8" s="398">
        <v>8</v>
      </c>
      <c r="F8" s="398">
        <v>8</v>
      </c>
      <c r="G8" s="398">
        <v>8</v>
      </c>
    </row>
    <row r="9" spans="1:7" ht="15">
      <c r="A9" s="1103"/>
      <c r="B9" s="1101" t="s">
        <v>1037</v>
      </c>
      <c r="C9" s="721" t="s">
        <v>1039</v>
      </c>
      <c r="D9" s="402">
        <v>8</v>
      </c>
      <c r="E9" s="402">
        <v>8</v>
      </c>
      <c r="F9" s="402">
        <v>8</v>
      </c>
      <c r="G9" s="402">
        <v>8</v>
      </c>
    </row>
    <row r="10" spans="1:7" ht="15">
      <c r="A10" s="1103"/>
      <c r="B10" s="1102"/>
      <c r="C10" s="721" t="s">
        <v>1012</v>
      </c>
      <c r="D10" s="102">
        <f>D9/D8</f>
        <v>1</v>
      </c>
      <c r="E10" s="102">
        <f>E9/E8</f>
        <v>1</v>
      </c>
      <c r="F10" s="102">
        <f>F9/F8</f>
        <v>1</v>
      </c>
      <c r="G10" s="102">
        <f>G9/G8</f>
        <v>1</v>
      </c>
    </row>
    <row r="11" spans="1:7" ht="15">
      <c r="A11" s="1103" t="s">
        <v>1168</v>
      </c>
      <c r="B11" s="397" t="s">
        <v>1217</v>
      </c>
      <c r="C11" s="389" t="s">
        <v>1039</v>
      </c>
      <c r="D11" s="398">
        <v>7</v>
      </c>
      <c r="E11" s="398">
        <v>7</v>
      </c>
      <c r="F11" s="398">
        <v>7</v>
      </c>
      <c r="G11" s="398">
        <v>7</v>
      </c>
    </row>
    <row r="12" spans="1:7" ht="15">
      <c r="A12" s="1103"/>
      <c r="B12" s="1101" t="s">
        <v>1037</v>
      </c>
      <c r="C12" s="721" t="s">
        <v>1039</v>
      </c>
      <c r="D12" s="402">
        <v>5</v>
      </c>
      <c r="E12" s="402">
        <v>5</v>
      </c>
      <c r="F12" s="402">
        <v>5</v>
      </c>
      <c r="G12" s="402">
        <v>5</v>
      </c>
    </row>
    <row r="13" spans="1:7" ht="15">
      <c r="A13" s="1103"/>
      <c r="B13" s="1102"/>
      <c r="C13" s="721" t="s">
        <v>1012</v>
      </c>
      <c r="D13" s="102">
        <f>D12/D11</f>
        <v>0.7142857142857143</v>
      </c>
      <c r="E13" s="102">
        <f>E12/E11</f>
        <v>0.7142857142857143</v>
      </c>
      <c r="F13" s="102">
        <f>F12/F11</f>
        <v>0.7142857142857143</v>
      </c>
      <c r="G13" s="102">
        <f>G12/G11</f>
        <v>0.7142857142857143</v>
      </c>
    </row>
    <row r="14" spans="1:7" ht="15">
      <c r="A14" s="1103" t="s">
        <v>1218</v>
      </c>
      <c r="B14" s="397" t="s">
        <v>660</v>
      </c>
      <c r="C14" s="389" t="s">
        <v>1039</v>
      </c>
      <c r="D14" s="405">
        <v>16</v>
      </c>
      <c r="E14" s="398">
        <v>15</v>
      </c>
      <c r="F14" s="398">
        <v>15</v>
      </c>
      <c r="G14" s="398">
        <v>15</v>
      </c>
    </row>
    <row r="15" spans="1:7" ht="15">
      <c r="A15" s="1103"/>
      <c r="B15" s="1101" t="s">
        <v>1037</v>
      </c>
      <c r="C15" s="721" t="s">
        <v>1039</v>
      </c>
      <c r="D15" s="404">
        <v>6</v>
      </c>
      <c r="E15" s="402">
        <v>6</v>
      </c>
      <c r="F15" s="402">
        <v>6</v>
      </c>
      <c r="G15" s="402">
        <v>7</v>
      </c>
    </row>
    <row r="16" spans="1:7" ht="15">
      <c r="A16" s="1103"/>
      <c r="B16" s="1102"/>
      <c r="C16" s="721" t="s">
        <v>1012</v>
      </c>
      <c r="D16" s="102">
        <v>0.375</v>
      </c>
      <c r="E16" s="102">
        <f>E15/E14</f>
        <v>0.4</v>
      </c>
      <c r="F16" s="102">
        <f>F15/F14</f>
        <v>0.4</v>
      </c>
      <c r="G16" s="102">
        <f>G15/G14</f>
        <v>0.46666666666666667</v>
      </c>
    </row>
    <row r="17" spans="1:7" ht="15">
      <c r="A17" s="1103" t="s">
        <v>1219</v>
      </c>
      <c r="B17" s="397" t="s">
        <v>659</v>
      </c>
      <c r="C17" s="389" t="s">
        <v>1039</v>
      </c>
      <c r="D17" s="398">
        <v>41</v>
      </c>
      <c r="E17" s="398">
        <v>44</v>
      </c>
      <c r="F17" s="398">
        <v>44</v>
      </c>
      <c r="G17" s="398">
        <v>44</v>
      </c>
    </row>
    <row r="18" spans="1:7" ht="15">
      <c r="A18" s="1103"/>
      <c r="B18" s="1101" t="s">
        <v>1037</v>
      </c>
      <c r="C18" s="721" t="s">
        <v>1039</v>
      </c>
      <c r="D18" s="402">
        <v>27</v>
      </c>
      <c r="E18" s="402">
        <v>27</v>
      </c>
      <c r="F18" s="402">
        <v>27</v>
      </c>
      <c r="G18" s="402">
        <v>29</v>
      </c>
    </row>
    <row r="19" spans="1:7" ht="15">
      <c r="A19" s="1103"/>
      <c r="B19" s="1102"/>
      <c r="C19" s="721" t="s">
        <v>1012</v>
      </c>
      <c r="D19" s="102">
        <f>D18/D17</f>
        <v>0.65853658536585369</v>
      </c>
      <c r="E19" s="102">
        <f>E18/E17</f>
        <v>0.61363636363636365</v>
      </c>
      <c r="F19" s="102">
        <f>F18/F17</f>
        <v>0.61363636363636365</v>
      </c>
      <c r="G19" s="102">
        <f>G18/G17</f>
        <v>0.65909090909090906</v>
      </c>
    </row>
    <row r="20" spans="1:7" ht="15">
      <c r="A20" s="1103"/>
      <c r="B20" s="399" t="s">
        <v>1253</v>
      </c>
      <c r="C20" s="389" t="s">
        <v>1039</v>
      </c>
      <c r="D20" s="398">
        <v>3</v>
      </c>
      <c r="E20" s="398">
        <v>3</v>
      </c>
      <c r="F20" s="398">
        <v>3</v>
      </c>
      <c r="G20" s="398">
        <v>3</v>
      </c>
    </row>
    <row r="21" spans="1:7" ht="15">
      <c r="A21" s="1103"/>
      <c r="B21" s="1101" t="s">
        <v>1037</v>
      </c>
      <c r="C21" s="721" t="s">
        <v>1039</v>
      </c>
      <c r="D21" s="402">
        <v>2</v>
      </c>
      <c r="E21" s="402">
        <v>2</v>
      </c>
      <c r="F21" s="402">
        <v>2</v>
      </c>
      <c r="G21" s="402">
        <v>2</v>
      </c>
    </row>
    <row r="22" spans="1:7" ht="15">
      <c r="A22" s="1103"/>
      <c r="B22" s="1102"/>
      <c r="C22" s="721" t="s">
        <v>1012</v>
      </c>
      <c r="D22" s="102">
        <f>D21/D20</f>
        <v>0.66666666666666663</v>
      </c>
      <c r="E22" s="102">
        <f>E21/E20</f>
        <v>0.66666666666666663</v>
      </c>
      <c r="F22" s="102">
        <f>F21/F20</f>
        <v>0.66666666666666663</v>
      </c>
      <c r="G22" s="102">
        <f>G21/G20</f>
        <v>0.66666666666666663</v>
      </c>
    </row>
    <row r="23" spans="1:7" ht="15">
      <c r="A23" s="1103" t="s">
        <v>1220</v>
      </c>
      <c r="B23" s="397" t="s">
        <v>658</v>
      </c>
      <c r="C23" s="389" t="s">
        <v>1039</v>
      </c>
      <c r="D23" s="398">
        <v>0</v>
      </c>
      <c r="E23" s="398">
        <v>0</v>
      </c>
      <c r="F23" s="398">
        <v>0</v>
      </c>
      <c r="G23" s="398">
        <v>0</v>
      </c>
    </row>
    <row r="24" spans="1:7" ht="15">
      <c r="A24" s="1103"/>
      <c r="B24" s="1101" t="s">
        <v>1037</v>
      </c>
      <c r="C24" s="721" t="s">
        <v>1039</v>
      </c>
      <c r="D24" s="402">
        <v>0</v>
      </c>
      <c r="E24" s="402">
        <v>0</v>
      </c>
      <c r="F24" s="402">
        <v>0</v>
      </c>
      <c r="G24" s="402">
        <v>0</v>
      </c>
    </row>
    <row r="25" spans="1:7" ht="15">
      <c r="A25" s="1103"/>
      <c r="B25" s="1102"/>
      <c r="C25" s="721" t="s">
        <v>1012</v>
      </c>
      <c r="D25" s="102">
        <v>0</v>
      </c>
      <c r="E25" s="102">
        <v>0</v>
      </c>
      <c r="F25" s="102">
        <v>0</v>
      </c>
      <c r="G25" s="102">
        <v>0</v>
      </c>
    </row>
    <row r="26" spans="1:7" ht="15">
      <c r="A26" s="1103" t="s">
        <v>1221</v>
      </c>
      <c r="B26" s="397" t="s">
        <v>657</v>
      </c>
      <c r="C26" s="389" t="s">
        <v>1039</v>
      </c>
      <c r="D26" s="398">
        <v>12</v>
      </c>
      <c r="E26" s="398">
        <v>12</v>
      </c>
      <c r="F26" s="398">
        <v>12</v>
      </c>
      <c r="G26" s="398">
        <v>12</v>
      </c>
    </row>
    <row r="27" spans="1:7" ht="15">
      <c r="A27" s="1103"/>
      <c r="B27" s="1101" t="s">
        <v>1037</v>
      </c>
      <c r="C27" s="721" t="s">
        <v>1039</v>
      </c>
      <c r="D27" s="402">
        <v>4</v>
      </c>
      <c r="E27" s="402">
        <v>5</v>
      </c>
      <c r="F27" s="402">
        <v>5</v>
      </c>
      <c r="G27" s="402">
        <v>5</v>
      </c>
    </row>
    <row r="28" spans="1:7" ht="15">
      <c r="A28" s="1103"/>
      <c r="B28" s="1102"/>
      <c r="C28" s="721" t="s">
        <v>1012</v>
      </c>
      <c r="D28" s="102">
        <f>D27/D26</f>
        <v>0.33333333333333331</v>
      </c>
      <c r="E28" s="102">
        <f>E27/E26</f>
        <v>0.41666666666666669</v>
      </c>
      <c r="F28" s="102">
        <f>F27/F26</f>
        <v>0.41666666666666669</v>
      </c>
      <c r="G28" s="102">
        <f>G27/G26</f>
        <v>0.41666666666666669</v>
      </c>
    </row>
    <row r="29" spans="1:7" ht="15" customHeight="1">
      <c r="A29" s="1103" t="s">
        <v>1222</v>
      </c>
      <c r="B29" s="397" t="s">
        <v>656</v>
      </c>
      <c r="C29" s="389" t="s">
        <v>1039</v>
      </c>
      <c r="D29" s="403">
        <v>216</v>
      </c>
      <c r="E29" s="398">
        <v>203</v>
      </c>
      <c r="F29" s="398">
        <v>203</v>
      </c>
      <c r="G29" s="398">
        <v>203</v>
      </c>
    </row>
    <row r="30" spans="1:7" ht="15">
      <c r="A30" s="1103"/>
      <c r="B30" s="1101" t="s">
        <v>1037</v>
      </c>
      <c r="C30" s="721" t="s">
        <v>1039</v>
      </c>
      <c r="D30" s="402">
        <v>111</v>
      </c>
      <c r="E30" s="402">
        <v>120</v>
      </c>
      <c r="F30" s="402">
        <v>120</v>
      </c>
      <c r="G30" s="402">
        <v>122</v>
      </c>
    </row>
    <row r="31" spans="1:7" ht="15">
      <c r="A31" s="1103"/>
      <c r="B31" s="1102"/>
      <c r="C31" s="721" t="s">
        <v>1012</v>
      </c>
      <c r="D31" s="102">
        <f>D30/D29</f>
        <v>0.51388888888888884</v>
      </c>
      <c r="E31" s="102">
        <f>E30/E29</f>
        <v>0.59113300492610843</v>
      </c>
      <c r="F31" s="102">
        <f>F30/F29</f>
        <v>0.59113300492610843</v>
      </c>
      <c r="G31" s="102">
        <f>G30/G29</f>
        <v>0.60098522167487689</v>
      </c>
    </row>
    <row r="32" spans="1:7" ht="15">
      <c r="A32" s="1103"/>
      <c r="B32" s="400" t="s">
        <v>655</v>
      </c>
      <c r="C32" s="389" t="s">
        <v>1039</v>
      </c>
      <c r="D32" s="398">
        <v>45</v>
      </c>
      <c r="E32" s="398">
        <v>45</v>
      </c>
      <c r="F32" s="398">
        <v>45</v>
      </c>
      <c r="G32" s="398">
        <v>45</v>
      </c>
    </row>
    <row r="33" spans="1:7" ht="15">
      <c r="A33" s="1103"/>
      <c r="B33" s="1101" t="s">
        <v>1037</v>
      </c>
      <c r="C33" s="721" t="s">
        <v>1039</v>
      </c>
      <c r="D33" s="402">
        <v>4</v>
      </c>
      <c r="E33" s="402">
        <v>7</v>
      </c>
      <c r="F33" s="402">
        <v>7</v>
      </c>
      <c r="G33" s="402">
        <v>7</v>
      </c>
    </row>
    <row r="34" spans="1:7" ht="15">
      <c r="A34" s="1103"/>
      <c r="B34" s="1102"/>
      <c r="C34" s="721" t="s">
        <v>1012</v>
      </c>
      <c r="D34" s="102">
        <f>D33/D32</f>
        <v>8.8888888888888892E-2</v>
      </c>
      <c r="E34" s="102">
        <f>E33/E32</f>
        <v>0.15555555555555556</v>
      </c>
      <c r="F34" s="102">
        <f>F33/F32</f>
        <v>0.15555555555555556</v>
      </c>
      <c r="G34" s="102">
        <f>G33/G32</f>
        <v>0.15555555555555556</v>
      </c>
    </row>
    <row r="35" spans="1:7" ht="15">
      <c r="A35" s="1103" t="s">
        <v>1223</v>
      </c>
      <c r="B35" s="397" t="s">
        <v>654</v>
      </c>
      <c r="C35" s="389" t="s">
        <v>1039</v>
      </c>
      <c r="D35" s="398">
        <v>17</v>
      </c>
      <c r="E35" s="398">
        <v>17</v>
      </c>
      <c r="F35" s="398">
        <v>17</v>
      </c>
      <c r="G35" s="398">
        <v>17</v>
      </c>
    </row>
    <row r="36" spans="1:7" ht="15">
      <c r="A36" s="1103"/>
      <c r="B36" s="1101" t="s">
        <v>1037</v>
      </c>
      <c r="C36" s="721" t="s">
        <v>1039</v>
      </c>
      <c r="D36" s="402">
        <v>17</v>
      </c>
      <c r="E36" s="402">
        <v>17</v>
      </c>
      <c r="F36" s="402">
        <v>17</v>
      </c>
      <c r="G36" s="402">
        <v>17</v>
      </c>
    </row>
    <row r="37" spans="1:7" ht="15">
      <c r="A37" s="1103"/>
      <c r="B37" s="1102"/>
      <c r="C37" s="721" t="s">
        <v>1012</v>
      </c>
      <c r="D37" s="102">
        <f>D36/D35</f>
        <v>1</v>
      </c>
      <c r="E37" s="102">
        <f>E36/E35</f>
        <v>1</v>
      </c>
      <c r="F37" s="102">
        <f>F36/F35</f>
        <v>1</v>
      </c>
      <c r="G37" s="102">
        <f>G36/G35</f>
        <v>1</v>
      </c>
    </row>
    <row r="38" spans="1:7" ht="15">
      <c r="A38" s="1103" t="s">
        <v>1224</v>
      </c>
      <c r="B38" s="397" t="s">
        <v>653</v>
      </c>
      <c r="C38" s="389" t="s">
        <v>1039</v>
      </c>
      <c r="D38" s="398">
        <v>0</v>
      </c>
      <c r="E38" s="398">
        <v>0</v>
      </c>
      <c r="F38" s="398">
        <v>0</v>
      </c>
      <c r="G38" s="398">
        <v>0</v>
      </c>
    </row>
    <row r="39" spans="1:7" ht="15">
      <c r="A39" s="1103"/>
      <c r="B39" s="1101" t="s">
        <v>1037</v>
      </c>
      <c r="C39" s="721" t="s">
        <v>1039</v>
      </c>
      <c r="D39" s="402">
        <v>0</v>
      </c>
      <c r="E39" s="402">
        <v>0</v>
      </c>
      <c r="F39" s="402">
        <v>0</v>
      </c>
      <c r="G39" s="402">
        <v>0</v>
      </c>
    </row>
    <row r="40" spans="1:7" ht="15">
      <c r="A40" s="1103"/>
      <c r="B40" s="1102"/>
      <c r="C40" s="721" t="s">
        <v>1012</v>
      </c>
      <c r="D40" s="102">
        <v>0</v>
      </c>
      <c r="E40" s="102">
        <v>0</v>
      </c>
      <c r="F40" s="102">
        <v>0</v>
      </c>
      <c r="G40" s="102">
        <v>0</v>
      </c>
    </row>
    <row r="41" spans="1:7" ht="15">
      <c r="A41" s="1103" t="s">
        <v>1225</v>
      </c>
      <c r="B41" s="397" t="s">
        <v>652</v>
      </c>
      <c r="C41" s="389" t="s">
        <v>1039</v>
      </c>
      <c r="D41" s="403">
        <v>8</v>
      </c>
      <c r="E41" s="398">
        <v>8</v>
      </c>
      <c r="F41" s="398">
        <v>8</v>
      </c>
      <c r="G41" s="398">
        <v>8</v>
      </c>
    </row>
    <row r="42" spans="1:7" ht="15">
      <c r="A42" s="1103"/>
      <c r="B42" s="1101" t="s">
        <v>1037</v>
      </c>
      <c r="C42" s="721" t="s">
        <v>1039</v>
      </c>
      <c r="D42" s="402">
        <v>4</v>
      </c>
      <c r="E42" s="402">
        <v>5</v>
      </c>
      <c r="F42" s="402">
        <v>5</v>
      </c>
      <c r="G42" s="402">
        <v>5</v>
      </c>
    </row>
    <row r="43" spans="1:7" ht="15">
      <c r="A43" s="1103"/>
      <c r="B43" s="1102"/>
      <c r="C43" s="721" t="s">
        <v>1012</v>
      </c>
      <c r="D43" s="102">
        <f>D42/D41</f>
        <v>0.5</v>
      </c>
      <c r="E43" s="102">
        <f>E42/E41</f>
        <v>0.625</v>
      </c>
      <c r="F43" s="102">
        <f>F42/F41</f>
        <v>0.625</v>
      </c>
      <c r="G43" s="102">
        <f>G42/G41</f>
        <v>0.625</v>
      </c>
    </row>
    <row r="44" spans="1:7" ht="15">
      <c r="A44" s="1103" t="s">
        <v>1226</v>
      </c>
      <c r="B44" s="397" t="s">
        <v>651</v>
      </c>
      <c r="C44" s="389" t="s">
        <v>1039</v>
      </c>
      <c r="D44" s="398">
        <v>13</v>
      </c>
      <c r="E44" s="398">
        <v>13</v>
      </c>
      <c r="F44" s="398">
        <v>13</v>
      </c>
      <c r="G44" s="398">
        <v>13</v>
      </c>
    </row>
    <row r="45" spans="1:7" ht="15">
      <c r="A45" s="1103"/>
      <c r="B45" s="1101" t="s">
        <v>1037</v>
      </c>
      <c r="C45" s="721" t="s">
        <v>1039</v>
      </c>
      <c r="D45" s="402">
        <v>12</v>
      </c>
      <c r="E45" s="402">
        <v>12</v>
      </c>
      <c r="F45" s="402">
        <v>12</v>
      </c>
      <c r="G45" s="402">
        <v>12</v>
      </c>
    </row>
    <row r="46" spans="1:7" ht="15">
      <c r="A46" s="1103"/>
      <c r="B46" s="1102"/>
      <c r="C46" s="721" t="s">
        <v>1012</v>
      </c>
      <c r="D46" s="102">
        <f>D45/D44</f>
        <v>0.92307692307692313</v>
      </c>
      <c r="E46" s="102">
        <f>E45/E44</f>
        <v>0.92307692307692313</v>
      </c>
      <c r="F46" s="102">
        <f>F45/F44</f>
        <v>0.92307692307692313</v>
      </c>
      <c r="G46" s="102">
        <f>G45/G44</f>
        <v>0.92307692307692313</v>
      </c>
    </row>
    <row r="47" spans="1:7" ht="15">
      <c r="A47" s="1103" t="s">
        <v>1227</v>
      </c>
      <c r="B47" s="397" t="s">
        <v>650</v>
      </c>
      <c r="C47" s="389" t="s">
        <v>1039</v>
      </c>
      <c r="D47" s="398">
        <v>91</v>
      </c>
      <c r="E47" s="398">
        <v>89</v>
      </c>
      <c r="F47" s="398">
        <v>89</v>
      </c>
      <c r="G47" s="398">
        <v>89</v>
      </c>
    </row>
    <row r="48" spans="1:7" ht="15">
      <c r="A48" s="1103"/>
      <c r="B48" s="1101" t="s">
        <v>1037</v>
      </c>
      <c r="C48" s="721" t="s">
        <v>1039</v>
      </c>
      <c r="D48" s="402">
        <v>32</v>
      </c>
      <c r="E48" s="402">
        <v>33</v>
      </c>
      <c r="F48" s="402">
        <v>33</v>
      </c>
      <c r="G48" s="402">
        <v>33</v>
      </c>
    </row>
    <row r="49" spans="1:7" ht="15">
      <c r="A49" s="1103"/>
      <c r="B49" s="1102"/>
      <c r="C49" s="721" t="s">
        <v>1012</v>
      </c>
      <c r="D49" s="102">
        <f>D48/D47</f>
        <v>0.35164835164835168</v>
      </c>
      <c r="E49" s="102">
        <f>E48/E47</f>
        <v>0.3707865168539326</v>
      </c>
      <c r="F49" s="102">
        <f>F48/F47</f>
        <v>0.3707865168539326</v>
      </c>
      <c r="G49" s="102">
        <f>G48/G47</f>
        <v>0.3707865168539326</v>
      </c>
    </row>
    <row r="50" spans="1:7" ht="15.75" customHeight="1">
      <c r="A50" s="1103" t="s">
        <v>1228</v>
      </c>
      <c r="B50" s="397" t="s">
        <v>649</v>
      </c>
      <c r="C50" s="389" t="s">
        <v>1039</v>
      </c>
      <c r="D50" s="398">
        <v>17</v>
      </c>
      <c r="E50" s="398">
        <v>17</v>
      </c>
      <c r="F50" s="398">
        <v>18</v>
      </c>
      <c r="G50" s="398">
        <v>18</v>
      </c>
    </row>
    <row r="51" spans="1:7" ht="15">
      <c r="A51" s="1103"/>
      <c r="B51" s="1101" t="s">
        <v>1037</v>
      </c>
      <c r="C51" s="721" t="s">
        <v>1039</v>
      </c>
      <c r="D51" s="402">
        <v>14</v>
      </c>
      <c r="E51" s="402">
        <v>14</v>
      </c>
      <c r="F51" s="402">
        <v>14</v>
      </c>
      <c r="G51" s="402">
        <v>14</v>
      </c>
    </row>
    <row r="52" spans="1:7" ht="15">
      <c r="A52" s="1103"/>
      <c r="B52" s="1102"/>
      <c r="C52" s="721" t="s">
        <v>1012</v>
      </c>
      <c r="D52" s="102">
        <f>D51/D50</f>
        <v>0.82352941176470584</v>
      </c>
      <c r="E52" s="102">
        <f>E51/E50</f>
        <v>0.82352941176470584</v>
      </c>
      <c r="F52" s="102">
        <f>F51/F50</f>
        <v>0.77777777777777779</v>
      </c>
      <c r="G52" s="102">
        <f>G51/G50</f>
        <v>0.77777777777777779</v>
      </c>
    </row>
    <row r="53" spans="1:7" ht="15">
      <c r="A53" s="1103" t="s">
        <v>1229</v>
      </c>
      <c r="B53" s="397" t="s">
        <v>648</v>
      </c>
      <c r="C53" s="389" t="s">
        <v>1039</v>
      </c>
      <c r="D53" s="398">
        <v>25</v>
      </c>
      <c r="E53" s="398">
        <v>26</v>
      </c>
      <c r="F53" s="398">
        <v>26</v>
      </c>
      <c r="G53" s="398">
        <v>26</v>
      </c>
    </row>
    <row r="54" spans="1:7" ht="15">
      <c r="A54" s="1103"/>
      <c r="B54" s="1101" t="s">
        <v>1037</v>
      </c>
      <c r="C54" s="721" t="s">
        <v>1039</v>
      </c>
      <c r="D54" s="402">
        <v>25</v>
      </c>
      <c r="E54" s="402">
        <v>25</v>
      </c>
      <c r="F54" s="402">
        <v>25</v>
      </c>
      <c r="G54" s="402">
        <v>25</v>
      </c>
    </row>
    <row r="55" spans="1:7" ht="15">
      <c r="A55" s="1103"/>
      <c r="B55" s="1102"/>
      <c r="C55" s="721" t="s">
        <v>1012</v>
      </c>
      <c r="D55" s="102">
        <f>D54/D53</f>
        <v>1</v>
      </c>
      <c r="E55" s="102">
        <f>E54/E53</f>
        <v>0.96153846153846156</v>
      </c>
      <c r="F55" s="102">
        <f>F54/F53</f>
        <v>0.96153846153846156</v>
      </c>
      <c r="G55" s="102">
        <f>G54/G53</f>
        <v>0.96153846153846156</v>
      </c>
    </row>
    <row r="56" spans="1:7" ht="15">
      <c r="A56" s="1103" t="s">
        <v>1230</v>
      </c>
      <c r="B56" s="397" t="s">
        <v>647</v>
      </c>
      <c r="C56" s="389" t="s">
        <v>1039</v>
      </c>
      <c r="D56" s="398">
        <v>0</v>
      </c>
      <c r="E56" s="398">
        <v>0</v>
      </c>
      <c r="F56" s="398">
        <v>0</v>
      </c>
      <c r="G56" s="398">
        <v>0</v>
      </c>
    </row>
    <row r="57" spans="1:7" ht="15">
      <c r="A57" s="1103"/>
      <c r="B57" s="1101" t="s">
        <v>1037</v>
      </c>
      <c r="C57" s="721" t="s">
        <v>1039</v>
      </c>
      <c r="D57" s="402">
        <v>0</v>
      </c>
      <c r="E57" s="402">
        <v>0</v>
      </c>
      <c r="F57" s="402">
        <v>0</v>
      </c>
      <c r="G57" s="402">
        <v>0</v>
      </c>
    </row>
    <row r="58" spans="1:7" ht="15">
      <c r="A58" s="1103"/>
      <c r="B58" s="1102"/>
      <c r="C58" s="721" t="s">
        <v>1012</v>
      </c>
      <c r="D58" s="102">
        <v>0</v>
      </c>
      <c r="E58" s="102">
        <v>0</v>
      </c>
      <c r="F58" s="102">
        <v>0</v>
      </c>
      <c r="G58" s="102">
        <v>0</v>
      </c>
    </row>
    <row r="59" spans="1:7" ht="18.75" customHeight="1">
      <c r="A59" s="1103" t="s">
        <v>1231</v>
      </c>
      <c r="B59" s="397" t="s">
        <v>646</v>
      </c>
      <c r="C59" s="389" t="s">
        <v>1039</v>
      </c>
      <c r="D59" s="398">
        <v>0</v>
      </c>
      <c r="E59" s="398">
        <v>0</v>
      </c>
      <c r="F59" s="398">
        <v>0</v>
      </c>
      <c r="G59" s="398">
        <v>0</v>
      </c>
    </row>
    <row r="60" spans="1:7" ht="15">
      <c r="A60" s="1103"/>
      <c r="B60" s="1101" t="s">
        <v>1037</v>
      </c>
      <c r="C60" s="721" t="s">
        <v>1039</v>
      </c>
      <c r="D60" s="402">
        <v>0</v>
      </c>
      <c r="E60" s="402">
        <v>0</v>
      </c>
      <c r="F60" s="402">
        <v>0</v>
      </c>
      <c r="G60" s="402">
        <v>0</v>
      </c>
    </row>
    <row r="61" spans="1:7" ht="15">
      <c r="A61" s="1103"/>
      <c r="B61" s="1102"/>
      <c r="C61" s="721" t="s">
        <v>1012</v>
      </c>
      <c r="D61" s="102">
        <v>0</v>
      </c>
      <c r="E61" s="102">
        <v>0</v>
      </c>
      <c r="F61" s="102">
        <v>0</v>
      </c>
      <c r="G61" s="102">
        <v>0</v>
      </c>
    </row>
    <row r="62" spans="1:7" ht="15">
      <c r="A62" s="1103" t="s">
        <v>1232</v>
      </c>
      <c r="B62" s="397" t="s">
        <v>645</v>
      </c>
      <c r="C62" s="389" t="s">
        <v>1039</v>
      </c>
      <c r="D62" s="403">
        <v>0</v>
      </c>
      <c r="E62" s="398">
        <v>0</v>
      </c>
      <c r="F62" s="398">
        <v>0</v>
      </c>
      <c r="G62" s="398">
        <v>0</v>
      </c>
    </row>
    <row r="63" spans="1:7" ht="15">
      <c r="A63" s="1103"/>
      <c r="B63" s="1101" t="s">
        <v>1037</v>
      </c>
      <c r="C63" s="721" t="s">
        <v>1039</v>
      </c>
      <c r="D63" s="406">
        <v>0</v>
      </c>
      <c r="E63" s="402">
        <v>0</v>
      </c>
      <c r="F63" s="402">
        <v>0</v>
      </c>
      <c r="G63" s="402">
        <v>0</v>
      </c>
    </row>
    <row r="64" spans="1:7" ht="15">
      <c r="A64" s="1103"/>
      <c r="B64" s="1102"/>
      <c r="C64" s="721" t="s">
        <v>1012</v>
      </c>
      <c r="D64" s="102">
        <v>0</v>
      </c>
      <c r="E64" s="102">
        <v>0</v>
      </c>
      <c r="F64" s="102">
        <v>0</v>
      </c>
      <c r="G64" s="102">
        <v>0</v>
      </c>
    </row>
    <row r="65" spans="1:7" ht="15">
      <c r="A65" s="1103" t="s">
        <v>1233</v>
      </c>
      <c r="B65" s="397" t="s">
        <v>644</v>
      </c>
      <c r="C65" s="389" t="s">
        <v>1039</v>
      </c>
      <c r="D65" s="398">
        <v>3</v>
      </c>
      <c r="E65" s="398">
        <v>4</v>
      </c>
      <c r="F65" s="398">
        <v>4</v>
      </c>
      <c r="G65" s="398">
        <v>4</v>
      </c>
    </row>
    <row r="66" spans="1:7" ht="15">
      <c r="A66" s="1103"/>
      <c r="B66" s="1101" t="s">
        <v>1037</v>
      </c>
      <c r="C66" s="721" t="s">
        <v>1039</v>
      </c>
      <c r="D66" s="402">
        <v>3</v>
      </c>
      <c r="E66" s="402">
        <v>3</v>
      </c>
      <c r="F66" s="402">
        <v>3</v>
      </c>
      <c r="G66" s="402">
        <v>3</v>
      </c>
    </row>
    <row r="67" spans="1:7" ht="15">
      <c r="A67" s="1103"/>
      <c r="B67" s="1102"/>
      <c r="C67" s="721" t="s">
        <v>1012</v>
      </c>
      <c r="D67" s="102">
        <f>D66/D65</f>
        <v>1</v>
      </c>
      <c r="E67" s="102">
        <f>E66/E65</f>
        <v>0.75</v>
      </c>
      <c r="F67" s="102">
        <f>F66/F65</f>
        <v>0.75</v>
      </c>
      <c r="G67" s="102">
        <f>G66/G65</f>
        <v>0.75</v>
      </c>
    </row>
    <row r="68" spans="1:7" s="384" customFormat="1" ht="15">
      <c r="A68" s="1108" t="s">
        <v>418</v>
      </c>
      <c r="B68" s="401" t="s">
        <v>419</v>
      </c>
      <c r="C68" s="389" t="s">
        <v>1039</v>
      </c>
      <c r="D68" s="398">
        <v>0</v>
      </c>
      <c r="E68" s="398">
        <v>0</v>
      </c>
      <c r="F68" s="398">
        <v>0</v>
      </c>
      <c r="G68" s="398">
        <v>0</v>
      </c>
    </row>
    <row r="69" spans="1:7" s="384" customFormat="1" ht="15">
      <c r="A69" s="1109"/>
      <c r="B69" s="1104" t="s">
        <v>1037</v>
      </c>
      <c r="C69" s="721" t="s">
        <v>1039</v>
      </c>
      <c r="D69" s="402">
        <v>0</v>
      </c>
      <c r="E69" s="402">
        <v>0</v>
      </c>
      <c r="F69" s="402">
        <v>0</v>
      </c>
      <c r="G69" s="402">
        <v>0</v>
      </c>
    </row>
    <row r="70" spans="1:7" s="384" customFormat="1" ht="15">
      <c r="A70" s="1110"/>
      <c r="B70" s="1105"/>
      <c r="C70" s="721" t="s">
        <v>1012</v>
      </c>
      <c r="D70" s="102">
        <v>0</v>
      </c>
      <c r="E70" s="102">
        <v>0</v>
      </c>
      <c r="F70" s="102">
        <v>0</v>
      </c>
      <c r="G70" s="102">
        <v>0</v>
      </c>
    </row>
    <row r="71" spans="1:7" ht="12.75" customHeight="1">
      <c r="A71" s="727"/>
      <c r="B71" s="727"/>
      <c r="C71" s="727"/>
      <c r="D71" s="727"/>
      <c r="E71" s="727"/>
      <c r="F71" s="727"/>
      <c r="G71" s="727"/>
    </row>
    <row r="72" spans="1:7" ht="15">
      <c r="A72" s="1107" t="s">
        <v>643</v>
      </c>
      <c r="B72" s="1107"/>
      <c r="C72" s="1107"/>
      <c r="D72" s="1107"/>
      <c r="E72" s="1107"/>
      <c r="F72" s="1107"/>
      <c r="G72" s="727"/>
    </row>
    <row r="73" spans="1:7" ht="15">
      <c r="A73" s="1106"/>
      <c r="B73" s="1106"/>
      <c r="C73" s="1106"/>
      <c r="D73" s="1106"/>
      <c r="E73" s="1106"/>
      <c r="F73" s="1106"/>
      <c r="G73" s="1106"/>
    </row>
  </sheetData>
  <mergeCells count="49">
    <mergeCell ref="A5:A7"/>
    <mergeCell ref="B6:B7"/>
    <mergeCell ref="A8:A10"/>
    <mergeCell ref="B9:B10"/>
    <mergeCell ref="A1:G1"/>
    <mergeCell ref="A2:A3"/>
    <mergeCell ref="B2:B3"/>
    <mergeCell ref="C2:C3"/>
    <mergeCell ref="D2:G2"/>
    <mergeCell ref="B27:B28"/>
    <mergeCell ref="B12:B13"/>
    <mergeCell ref="B30:B31"/>
    <mergeCell ref="A23:A25"/>
    <mergeCell ref="B24:B25"/>
    <mergeCell ref="A17:A22"/>
    <mergeCell ref="B18:B19"/>
    <mergeCell ref="B21:B22"/>
    <mergeCell ref="A62:A64"/>
    <mergeCell ref="A11:A13"/>
    <mergeCell ref="A68:A70"/>
    <mergeCell ref="A14:A16"/>
    <mergeCell ref="B15:B16"/>
    <mergeCell ref="A47:A49"/>
    <mergeCell ref="B48:B49"/>
    <mergeCell ref="A38:A40"/>
    <mergeCell ref="B39:B40"/>
    <mergeCell ref="A41:A43"/>
    <mergeCell ref="B42:B43"/>
    <mergeCell ref="A44:A46"/>
    <mergeCell ref="B45:B46"/>
    <mergeCell ref="A35:A37"/>
    <mergeCell ref="B36:B37"/>
    <mergeCell ref="A26:A28"/>
    <mergeCell ref="B63:B64"/>
    <mergeCell ref="A29:A34"/>
    <mergeCell ref="B69:B70"/>
    <mergeCell ref="B33:B34"/>
    <mergeCell ref="A73:G73"/>
    <mergeCell ref="A65:A67"/>
    <mergeCell ref="B66:B67"/>
    <mergeCell ref="A50:A52"/>
    <mergeCell ref="B51:B52"/>
    <mergeCell ref="A53:A55"/>
    <mergeCell ref="B54:B55"/>
    <mergeCell ref="A56:A58"/>
    <mergeCell ref="B57:B58"/>
    <mergeCell ref="A59:A61"/>
    <mergeCell ref="A72:F72"/>
    <mergeCell ref="B60:B61"/>
  </mergeCells>
  <phoneticPr fontId="3" type="noConversion"/>
  <dataValidations count="1">
    <dataValidation operator="lessThanOrEqual" showInputMessage="1" showErrorMessage="1" error="Не повинно бути більше за кількість всього автотракторної техніки і спецмеханізмів в електричних мережах" sqref="D16:G16"/>
  </dataValidations>
  <pageMargins left="1.03" right="0.48" top="0.28999999999999998" bottom="0.37" header="0.27" footer="0.32"/>
  <pageSetup paperSize="9" scale="6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rgb="FFFF0000"/>
  </sheetPr>
  <dimension ref="A1:P470"/>
  <sheetViews>
    <sheetView view="pageBreakPreview" topLeftCell="A439" zoomScale="70" zoomScaleNormal="70" zoomScaleSheetLayoutView="70" workbookViewId="0">
      <selection activeCell="N485" sqref="N485"/>
    </sheetView>
  </sheetViews>
  <sheetFormatPr defaultRowHeight="12.75"/>
  <cols>
    <col min="1" max="1" width="5" style="372" customWidth="1"/>
    <col min="2" max="2" width="20" style="372" customWidth="1"/>
    <col min="3" max="3" width="21.28515625" style="372" customWidth="1"/>
    <col min="4" max="4" width="8.42578125" style="372" customWidth="1"/>
    <col min="5" max="5" width="6.28515625" style="372" customWidth="1"/>
    <col min="6" max="6" width="15.28515625" style="372" customWidth="1"/>
    <col min="7" max="7" width="7.85546875" style="372" customWidth="1"/>
    <col min="8" max="8" width="7.140625" style="372" customWidth="1"/>
    <col min="9" max="9" width="7.42578125" style="372" customWidth="1"/>
    <col min="10" max="10" width="8.28515625" style="372" customWidth="1"/>
    <col min="11" max="11" width="17.5703125" style="372" customWidth="1"/>
    <col min="12" max="12" width="13.28515625" style="372" customWidth="1"/>
    <col min="13" max="13" width="12" style="372" customWidth="1"/>
    <col min="14" max="14" width="9.85546875" style="372" customWidth="1"/>
    <col min="15" max="15" width="8.42578125" style="372" customWidth="1"/>
    <col min="16" max="16" width="10.42578125" style="372" customWidth="1"/>
    <col min="17" max="16384" width="9.140625" style="372"/>
  </cols>
  <sheetData>
    <row r="1" spans="1:16" ht="23.25" customHeight="1">
      <c r="A1" s="1117" t="s">
        <v>1681</v>
      </c>
      <c r="B1" s="1118"/>
      <c r="C1" s="1118"/>
      <c r="D1" s="1118"/>
      <c r="E1" s="1118"/>
      <c r="F1" s="1118"/>
      <c r="G1" s="1118"/>
      <c r="H1" s="1118"/>
      <c r="I1" s="1118"/>
      <c r="J1" s="1118"/>
      <c r="K1" s="1118"/>
      <c r="L1" s="1118"/>
      <c r="M1" s="1118"/>
      <c r="N1" s="1118"/>
      <c r="O1" s="1118"/>
      <c r="P1" s="1119"/>
    </row>
    <row r="2" spans="1:16" s="373" customFormat="1" ht="85.5" customHeight="1">
      <c r="A2" s="1058" t="s">
        <v>1009</v>
      </c>
      <c r="B2" s="1058" t="s">
        <v>235</v>
      </c>
      <c r="C2" s="1058" t="s">
        <v>1210</v>
      </c>
      <c r="D2" s="1058" t="s">
        <v>1211</v>
      </c>
      <c r="E2" s="1120" t="s">
        <v>1364</v>
      </c>
      <c r="F2" s="1058" t="s">
        <v>1365</v>
      </c>
      <c r="G2" s="1058" t="s">
        <v>1366</v>
      </c>
      <c r="H2" s="1122" t="s">
        <v>1367</v>
      </c>
      <c r="I2" s="1123"/>
      <c r="J2" s="1058" t="s">
        <v>1368</v>
      </c>
      <c r="K2" s="1058" t="s">
        <v>1215</v>
      </c>
      <c r="L2" s="1058" t="s">
        <v>1212</v>
      </c>
      <c r="M2" s="1058"/>
      <c r="N2" s="1058"/>
      <c r="O2" s="1058"/>
      <c r="P2" s="1058"/>
    </row>
    <row r="3" spans="1:16" ht="105.75" customHeight="1">
      <c r="A3" s="1058"/>
      <c r="B3" s="1058"/>
      <c r="C3" s="1058"/>
      <c r="D3" s="1058"/>
      <c r="E3" s="1121"/>
      <c r="F3" s="1058"/>
      <c r="G3" s="1058"/>
      <c r="H3" s="721" t="s">
        <v>1213</v>
      </c>
      <c r="I3" s="721" t="s">
        <v>1214</v>
      </c>
      <c r="J3" s="1058"/>
      <c r="K3" s="1058"/>
      <c r="L3" s="721" t="s">
        <v>233</v>
      </c>
      <c r="M3" s="721" t="s">
        <v>234</v>
      </c>
      <c r="N3" s="721" t="s">
        <v>1369</v>
      </c>
      <c r="O3" s="721" t="s">
        <v>1370</v>
      </c>
      <c r="P3" s="721" t="s">
        <v>1371</v>
      </c>
    </row>
    <row r="4" spans="1:16" ht="15">
      <c r="A4" s="389">
        <v>1</v>
      </c>
      <c r="B4" s="389">
        <v>2</v>
      </c>
      <c r="C4" s="389">
        <v>3</v>
      </c>
      <c r="D4" s="389">
        <v>4</v>
      </c>
      <c r="E4" s="407">
        <v>5</v>
      </c>
      <c r="F4" s="389">
        <v>6</v>
      </c>
      <c r="G4" s="389">
        <v>7</v>
      </c>
      <c r="H4" s="389">
        <v>8</v>
      </c>
      <c r="I4" s="389">
        <v>9</v>
      </c>
      <c r="J4" s="389">
        <v>10</v>
      </c>
      <c r="K4" s="389">
        <v>11</v>
      </c>
      <c r="L4" s="389">
        <v>12</v>
      </c>
      <c r="M4" s="389">
        <v>13</v>
      </c>
      <c r="N4" s="389">
        <v>14</v>
      </c>
      <c r="O4" s="389">
        <v>15</v>
      </c>
      <c r="P4" s="389">
        <v>16</v>
      </c>
    </row>
    <row r="5" spans="1:16" ht="15.75">
      <c r="A5" s="721">
        <v>1</v>
      </c>
      <c r="B5" s="180" t="s">
        <v>921</v>
      </c>
      <c r="C5" s="180" t="s">
        <v>922</v>
      </c>
      <c r="D5" s="180">
        <v>1990</v>
      </c>
      <c r="E5" s="721">
        <v>10</v>
      </c>
      <c r="F5" s="180" t="s">
        <v>665</v>
      </c>
      <c r="G5" s="180">
        <v>27.3</v>
      </c>
      <c r="H5" s="374">
        <f t="shared" ref="H5:H68" si="0">I5/12</f>
        <v>0.19166666666666665</v>
      </c>
      <c r="I5" s="375">
        <v>2.2999999999999998</v>
      </c>
      <c r="J5" s="197">
        <v>0</v>
      </c>
      <c r="K5" s="788"/>
      <c r="L5" s="208"/>
      <c r="M5" s="377"/>
      <c r="N5" s="538"/>
      <c r="O5" s="378"/>
      <c r="P5" s="378"/>
    </row>
    <row r="6" spans="1:16" ht="15.75">
      <c r="A6" s="721">
        <v>2</v>
      </c>
      <c r="B6" s="180" t="s">
        <v>689</v>
      </c>
      <c r="C6" s="180" t="s">
        <v>922</v>
      </c>
      <c r="D6" s="180">
        <v>1989</v>
      </c>
      <c r="E6" s="721">
        <v>10</v>
      </c>
      <c r="F6" s="180" t="s">
        <v>669</v>
      </c>
      <c r="G6" s="180">
        <v>30.45</v>
      </c>
      <c r="H6" s="374">
        <f t="shared" si="0"/>
        <v>0.75</v>
      </c>
      <c r="I6" s="375">
        <v>9</v>
      </c>
      <c r="J6" s="197">
        <v>1.9</v>
      </c>
      <c r="K6" s="788"/>
      <c r="L6" s="208"/>
      <c r="M6" s="377"/>
      <c r="N6" s="538"/>
      <c r="O6" s="378"/>
      <c r="P6" s="378"/>
    </row>
    <row r="7" spans="1:16" ht="15.75">
      <c r="A7" s="721">
        <v>3</v>
      </c>
      <c r="B7" s="911" t="s">
        <v>30</v>
      </c>
      <c r="C7" s="180" t="s">
        <v>922</v>
      </c>
      <c r="D7" s="180">
        <v>1990</v>
      </c>
      <c r="E7" s="721">
        <v>10</v>
      </c>
      <c r="F7" s="180" t="s">
        <v>679</v>
      </c>
      <c r="G7" s="180">
        <v>27.3</v>
      </c>
      <c r="H7" s="374">
        <f t="shared" si="0"/>
        <v>0.77500000000000002</v>
      </c>
      <c r="I7" s="375">
        <v>9.3000000000000007</v>
      </c>
      <c r="J7" s="197">
        <v>0</v>
      </c>
      <c r="K7" s="788"/>
      <c r="L7" s="208"/>
      <c r="M7" s="377"/>
      <c r="N7" s="538"/>
      <c r="O7" s="378"/>
      <c r="P7" s="378"/>
    </row>
    <row r="8" spans="1:16" ht="15.75">
      <c r="A8" s="721">
        <v>4</v>
      </c>
      <c r="B8" s="911" t="s">
        <v>86</v>
      </c>
      <c r="C8" s="180" t="s">
        <v>922</v>
      </c>
      <c r="D8" s="180">
        <v>1992</v>
      </c>
      <c r="E8" s="721">
        <v>10</v>
      </c>
      <c r="F8" s="180" t="s">
        <v>677</v>
      </c>
      <c r="G8" s="180">
        <v>27.3</v>
      </c>
      <c r="H8" s="374">
        <f t="shared" si="0"/>
        <v>0.66666666666666663</v>
      </c>
      <c r="I8" s="375">
        <v>8</v>
      </c>
      <c r="J8" s="197">
        <v>9.4702970297029694</v>
      </c>
      <c r="K8" s="788"/>
      <c r="L8" s="208"/>
      <c r="M8" s="377"/>
      <c r="N8" s="538"/>
      <c r="O8" s="378"/>
      <c r="P8" s="378"/>
    </row>
    <row r="9" spans="1:16" ht="15.75">
      <c r="A9" s="721">
        <v>5</v>
      </c>
      <c r="B9" s="911" t="s">
        <v>148</v>
      </c>
      <c r="C9" s="180" t="s">
        <v>922</v>
      </c>
      <c r="D9" s="180">
        <v>1991</v>
      </c>
      <c r="E9" s="721">
        <v>10</v>
      </c>
      <c r="F9" s="180" t="s">
        <v>684</v>
      </c>
      <c r="G9" s="180">
        <v>27.3</v>
      </c>
      <c r="H9" s="374">
        <f t="shared" si="0"/>
        <v>0.67499999999999993</v>
      </c>
      <c r="I9" s="375">
        <v>8.1</v>
      </c>
      <c r="J9" s="197">
        <v>3.6386138613861383</v>
      </c>
      <c r="K9" s="788"/>
      <c r="L9" s="208"/>
      <c r="M9" s="377"/>
      <c r="N9" s="538"/>
      <c r="O9" s="378"/>
      <c r="P9" s="378"/>
    </row>
    <row r="10" spans="1:16" ht="15.75">
      <c r="A10" s="721">
        <v>6</v>
      </c>
      <c r="B10" s="911" t="s">
        <v>691</v>
      </c>
      <c r="C10" s="180" t="s">
        <v>922</v>
      </c>
      <c r="D10" s="180">
        <v>1988</v>
      </c>
      <c r="E10" s="721">
        <v>10</v>
      </c>
      <c r="F10" s="180" t="s">
        <v>679</v>
      </c>
      <c r="G10" s="180">
        <v>27.3</v>
      </c>
      <c r="H10" s="374">
        <f t="shared" si="0"/>
        <v>0.76666666666666661</v>
      </c>
      <c r="I10" s="375">
        <v>9.1999999999999993</v>
      </c>
      <c r="J10" s="197">
        <v>0</v>
      </c>
      <c r="K10" s="788"/>
      <c r="L10" s="208"/>
      <c r="M10" s="377"/>
      <c r="N10" s="538"/>
      <c r="O10" s="378"/>
      <c r="P10" s="378"/>
    </row>
    <row r="11" spans="1:16" ht="15.75">
      <c r="A11" s="721">
        <v>7</v>
      </c>
      <c r="B11" s="911" t="s">
        <v>692</v>
      </c>
      <c r="C11" s="180" t="s">
        <v>922</v>
      </c>
      <c r="D11" s="180">
        <v>1992</v>
      </c>
      <c r="E11" s="721">
        <v>10</v>
      </c>
      <c r="F11" s="180" t="s">
        <v>682</v>
      </c>
      <c r="G11" s="180">
        <v>27.3</v>
      </c>
      <c r="H11" s="374">
        <f t="shared" si="0"/>
        <v>0.66666666666666663</v>
      </c>
      <c r="I11" s="375">
        <v>8</v>
      </c>
      <c r="J11" s="197">
        <v>7.407178217821782</v>
      </c>
      <c r="K11" s="788"/>
      <c r="L11" s="208"/>
      <c r="M11" s="377"/>
      <c r="N11" s="538"/>
      <c r="O11" s="378"/>
      <c r="P11" s="378"/>
    </row>
    <row r="12" spans="1:16" ht="15">
      <c r="A12" s="721">
        <v>8</v>
      </c>
      <c r="B12" s="911" t="s">
        <v>707</v>
      </c>
      <c r="C12" s="180" t="s">
        <v>560</v>
      </c>
      <c r="D12" s="180">
        <v>1960</v>
      </c>
      <c r="E12" s="721">
        <v>10</v>
      </c>
      <c r="F12" s="180" t="s">
        <v>684</v>
      </c>
      <c r="G12" s="180">
        <v>27.3</v>
      </c>
      <c r="H12" s="374">
        <f t="shared" si="0"/>
        <v>1.05</v>
      </c>
      <c r="I12" s="375">
        <v>12.6</v>
      </c>
      <c r="J12" s="197">
        <v>1.9829504950495049</v>
      </c>
      <c r="L12" s="640"/>
      <c r="M12" s="641"/>
      <c r="N12" s="641"/>
      <c r="O12" s="641"/>
    </row>
    <row r="13" spans="1:16" ht="15">
      <c r="A13" s="721">
        <v>9</v>
      </c>
      <c r="B13" s="911" t="s">
        <v>1372</v>
      </c>
      <c r="C13" s="180" t="s">
        <v>922</v>
      </c>
      <c r="D13" s="180">
        <v>1992</v>
      </c>
      <c r="E13" s="721">
        <v>10</v>
      </c>
      <c r="F13" s="180" t="s">
        <v>672</v>
      </c>
      <c r="G13" s="180">
        <v>27.3</v>
      </c>
      <c r="H13" s="374">
        <f t="shared" si="0"/>
        <v>0.66666666666666663</v>
      </c>
      <c r="I13" s="375">
        <v>8</v>
      </c>
      <c r="J13" s="197">
        <v>3.5346534653465347</v>
      </c>
      <c r="K13" s="376"/>
      <c r="L13" s="721"/>
      <c r="M13" s="377"/>
      <c r="N13" s="378"/>
      <c r="O13" s="378"/>
      <c r="P13" s="378"/>
    </row>
    <row r="14" spans="1:16" ht="15">
      <c r="A14" s="721">
        <v>10</v>
      </c>
      <c r="B14" s="911" t="s">
        <v>726</v>
      </c>
      <c r="C14" s="180" t="s">
        <v>567</v>
      </c>
      <c r="D14" s="180">
        <v>2000</v>
      </c>
      <c r="E14" s="721">
        <v>10</v>
      </c>
      <c r="F14" s="180" t="s">
        <v>679</v>
      </c>
      <c r="G14" s="180">
        <v>18.8</v>
      </c>
      <c r="H14" s="374">
        <f t="shared" si="0"/>
        <v>0.85</v>
      </c>
      <c r="I14" s="375">
        <v>10.199999999999999</v>
      </c>
      <c r="J14" s="197">
        <v>12.574257425742573</v>
      </c>
      <c r="K14" s="376"/>
      <c r="L14" s="721"/>
      <c r="M14" s="377"/>
      <c r="N14" s="378"/>
      <c r="O14" s="378"/>
      <c r="P14" s="378"/>
    </row>
    <row r="15" spans="1:16" ht="15">
      <c r="A15" s="721">
        <v>11</v>
      </c>
      <c r="B15" s="911" t="s">
        <v>25</v>
      </c>
      <c r="C15" s="180" t="s">
        <v>598</v>
      </c>
      <c r="D15" s="180">
        <v>2001</v>
      </c>
      <c r="E15" s="721">
        <v>10</v>
      </c>
      <c r="F15" s="180" t="s">
        <v>674</v>
      </c>
      <c r="G15" s="180">
        <v>18.8</v>
      </c>
      <c r="H15" s="374">
        <f t="shared" si="0"/>
        <v>0.66666666666666663</v>
      </c>
      <c r="I15" s="375">
        <v>8</v>
      </c>
      <c r="J15" s="197">
        <v>0</v>
      </c>
      <c r="K15" s="376"/>
      <c r="L15" s="721"/>
      <c r="M15" s="377"/>
      <c r="N15" s="378"/>
      <c r="O15" s="378"/>
      <c r="P15" s="378"/>
    </row>
    <row r="16" spans="1:16" ht="15.75">
      <c r="A16" s="721">
        <v>12</v>
      </c>
      <c r="B16" s="911" t="s">
        <v>97</v>
      </c>
      <c r="C16" s="180" t="s">
        <v>1</v>
      </c>
      <c r="D16" s="180">
        <v>1989</v>
      </c>
      <c r="E16" s="721">
        <v>10</v>
      </c>
      <c r="F16" s="180" t="s">
        <v>678</v>
      </c>
      <c r="G16" s="180"/>
      <c r="H16" s="374">
        <f t="shared" si="0"/>
        <v>0.56666666666666665</v>
      </c>
      <c r="I16" s="375">
        <v>6.8</v>
      </c>
      <c r="J16" s="197">
        <v>0.31683168316831684</v>
      </c>
      <c r="K16" s="788"/>
      <c r="L16" s="208"/>
      <c r="M16" s="377"/>
      <c r="N16" s="538"/>
      <c r="O16" s="378"/>
      <c r="P16" s="378"/>
    </row>
    <row r="17" spans="1:16" ht="15">
      <c r="A17" s="721">
        <v>13</v>
      </c>
      <c r="B17" s="911" t="s">
        <v>714</v>
      </c>
      <c r="C17" s="180" t="s">
        <v>598</v>
      </c>
      <c r="D17" s="180">
        <v>2000</v>
      </c>
      <c r="E17" s="721">
        <v>10</v>
      </c>
      <c r="F17" s="180" t="s">
        <v>687</v>
      </c>
      <c r="G17" s="180">
        <v>18.8</v>
      </c>
      <c r="H17" s="374">
        <f t="shared" si="0"/>
        <v>0.70833333333333337</v>
      </c>
      <c r="I17" s="375">
        <v>8.5</v>
      </c>
      <c r="J17" s="197">
        <v>12.839930693069308</v>
      </c>
      <c r="K17" s="376"/>
      <c r="L17" s="721"/>
      <c r="M17" s="377"/>
      <c r="N17" s="378"/>
      <c r="O17" s="378"/>
      <c r="P17" s="378"/>
    </row>
    <row r="18" spans="1:16" ht="15">
      <c r="A18" s="721">
        <v>14</v>
      </c>
      <c r="B18" s="911" t="s">
        <v>870</v>
      </c>
      <c r="C18" s="180" t="s">
        <v>871</v>
      </c>
      <c r="D18" s="180">
        <v>1993</v>
      </c>
      <c r="E18" s="721">
        <v>10</v>
      </c>
      <c r="F18" s="180" t="s">
        <v>554</v>
      </c>
      <c r="G18" s="180">
        <v>66</v>
      </c>
      <c r="H18" s="374">
        <f t="shared" si="0"/>
        <v>0.95833333333333337</v>
      </c>
      <c r="I18" s="375">
        <v>11.5</v>
      </c>
      <c r="J18" s="197">
        <v>7.7777722772277231</v>
      </c>
      <c r="K18" s="373"/>
      <c r="L18" s="721"/>
      <c r="M18" s="377"/>
      <c r="N18" s="460"/>
      <c r="O18" s="378"/>
      <c r="P18" s="378"/>
    </row>
    <row r="19" spans="1:16" ht="15">
      <c r="A19" s="721">
        <v>15</v>
      </c>
      <c r="B19" s="911" t="s">
        <v>663</v>
      </c>
      <c r="C19" s="180" t="s">
        <v>926</v>
      </c>
      <c r="D19" s="180">
        <v>1993</v>
      </c>
      <c r="E19" s="721">
        <v>10</v>
      </c>
      <c r="F19" s="180" t="s">
        <v>664</v>
      </c>
      <c r="G19" s="180"/>
      <c r="H19" s="374">
        <f t="shared" si="0"/>
        <v>0.51666666666666672</v>
      </c>
      <c r="I19" s="375">
        <v>6.2</v>
      </c>
      <c r="J19" s="197">
        <v>0</v>
      </c>
      <c r="K19" s="376"/>
      <c r="L19" s="721"/>
      <c r="M19" s="377"/>
      <c r="N19" s="378"/>
      <c r="O19" s="378"/>
      <c r="P19" s="378"/>
    </row>
    <row r="20" spans="1:16" ht="15">
      <c r="A20" s="721">
        <v>16</v>
      </c>
      <c r="B20" s="911" t="s">
        <v>122</v>
      </c>
      <c r="C20" s="180" t="s">
        <v>1</v>
      </c>
      <c r="D20" s="180">
        <v>1991</v>
      </c>
      <c r="E20" s="721">
        <v>10</v>
      </c>
      <c r="F20" s="180" t="s">
        <v>183</v>
      </c>
      <c r="G20" s="180"/>
      <c r="H20" s="374">
        <f t="shared" si="0"/>
        <v>0.85</v>
      </c>
      <c r="I20" s="375">
        <v>10.199999999999999</v>
      </c>
      <c r="J20" s="197">
        <v>0</v>
      </c>
      <c r="K20" s="376"/>
      <c r="L20" s="721"/>
      <c r="M20" s="377"/>
      <c r="N20" s="378"/>
      <c r="O20" s="378"/>
      <c r="P20" s="378"/>
    </row>
    <row r="21" spans="1:16" ht="15">
      <c r="A21" s="721">
        <v>17</v>
      </c>
      <c r="B21" s="911" t="s">
        <v>928</v>
      </c>
      <c r="C21" s="180" t="s">
        <v>929</v>
      </c>
      <c r="D21" s="180">
        <v>1990</v>
      </c>
      <c r="E21" s="721">
        <v>10</v>
      </c>
      <c r="F21" s="180" t="s">
        <v>665</v>
      </c>
      <c r="G21" s="180"/>
      <c r="H21" s="374">
        <f t="shared" si="0"/>
        <v>0.18333333333333335</v>
      </c>
      <c r="I21" s="375">
        <v>2.2000000000000002</v>
      </c>
      <c r="J21" s="197">
        <v>0</v>
      </c>
      <c r="K21" s="376"/>
      <c r="L21" s="721"/>
      <c r="M21" s="377"/>
      <c r="N21" s="378"/>
      <c r="O21" s="378"/>
      <c r="P21" s="378"/>
    </row>
    <row r="22" spans="1:16" ht="15">
      <c r="A22" s="721">
        <v>18</v>
      </c>
      <c r="B22" s="911" t="s">
        <v>602</v>
      </c>
      <c r="C22" s="180" t="s">
        <v>598</v>
      </c>
      <c r="D22" s="180">
        <v>1988</v>
      </c>
      <c r="E22" s="721">
        <v>10</v>
      </c>
      <c r="F22" s="180" t="s">
        <v>554</v>
      </c>
      <c r="G22" s="180">
        <v>25.3</v>
      </c>
      <c r="H22" s="374">
        <f t="shared" si="0"/>
        <v>0.66666666666666663</v>
      </c>
      <c r="I22" s="375">
        <v>8</v>
      </c>
      <c r="J22" s="197">
        <v>0</v>
      </c>
      <c r="K22" s="376"/>
      <c r="L22" s="721"/>
      <c r="M22" s="377"/>
      <c r="N22" s="378"/>
      <c r="O22" s="378"/>
      <c r="P22" s="378"/>
    </row>
    <row r="23" spans="1:16" ht="15">
      <c r="A23" s="721">
        <v>19</v>
      </c>
      <c r="B23" s="911" t="s">
        <v>876</v>
      </c>
      <c r="C23" s="180" t="s">
        <v>875</v>
      </c>
      <c r="D23" s="180">
        <v>1990</v>
      </c>
      <c r="E23" s="721">
        <v>10</v>
      </c>
      <c r="F23" s="180" t="s">
        <v>554</v>
      </c>
      <c r="G23" s="180"/>
      <c r="H23" s="374">
        <f t="shared" si="0"/>
        <v>0.15</v>
      </c>
      <c r="I23" s="375">
        <v>1.8</v>
      </c>
      <c r="J23" s="197">
        <v>0</v>
      </c>
      <c r="K23" s="376"/>
      <c r="L23" s="721"/>
      <c r="M23" s="377"/>
      <c r="N23" s="378"/>
      <c r="O23" s="378"/>
      <c r="P23" s="378"/>
    </row>
    <row r="24" spans="1:16" ht="15">
      <c r="A24" s="721">
        <v>20</v>
      </c>
      <c r="B24" s="911" t="s">
        <v>874</v>
      </c>
      <c r="C24" s="180" t="s">
        <v>875</v>
      </c>
      <c r="D24" s="180">
        <v>1990</v>
      </c>
      <c r="E24" s="721">
        <v>10</v>
      </c>
      <c r="F24" s="180" t="s">
        <v>554</v>
      </c>
      <c r="G24" s="180"/>
      <c r="H24" s="374">
        <f t="shared" si="0"/>
        <v>0.13333333333333333</v>
      </c>
      <c r="I24" s="375">
        <v>1.6</v>
      </c>
      <c r="J24" s="197">
        <v>0</v>
      </c>
      <c r="K24" s="376"/>
      <c r="L24" s="721"/>
      <c r="M24" s="377"/>
      <c r="N24" s="378"/>
      <c r="O24" s="378"/>
      <c r="P24" s="378"/>
    </row>
    <row r="25" spans="1:16" ht="15">
      <c r="A25" s="721">
        <v>21</v>
      </c>
      <c r="B25" s="911" t="s">
        <v>607</v>
      </c>
      <c r="C25" s="180" t="s">
        <v>605</v>
      </c>
      <c r="D25" s="180">
        <v>1992</v>
      </c>
      <c r="E25" s="721">
        <v>10</v>
      </c>
      <c r="F25" s="180" t="s">
        <v>554</v>
      </c>
      <c r="G25" s="180">
        <v>27.5</v>
      </c>
      <c r="H25" s="374">
        <f t="shared" si="0"/>
        <v>0.76666666666666661</v>
      </c>
      <c r="I25" s="375">
        <v>9.1999999999999993</v>
      </c>
      <c r="J25" s="197">
        <v>0</v>
      </c>
      <c r="K25" s="376"/>
      <c r="L25" s="721"/>
      <c r="M25" s="377"/>
      <c r="N25" s="378"/>
      <c r="O25" s="378"/>
      <c r="P25" s="378"/>
    </row>
    <row r="26" spans="1:16" ht="15">
      <c r="A26" s="721">
        <v>22</v>
      </c>
      <c r="B26" s="911" t="s">
        <v>595</v>
      </c>
      <c r="C26" s="180" t="s">
        <v>596</v>
      </c>
      <c r="D26" s="180">
        <v>1992</v>
      </c>
      <c r="E26" s="721">
        <v>10</v>
      </c>
      <c r="F26" s="180" t="s">
        <v>554</v>
      </c>
      <c r="G26" s="180">
        <v>40.700000000000003</v>
      </c>
      <c r="H26" s="374">
        <f t="shared" si="0"/>
        <v>0.67499999999999993</v>
      </c>
      <c r="I26" s="375">
        <v>8.1</v>
      </c>
      <c r="J26" s="197">
        <v>6.2183663366336628</v>
      </c>
      <c r="K26" s="376"/>
      <c r="L26" s="721"/>
      <c r="M26" s="377"/>
      <c r="N26" s="378"/>
      <c r="O26" s="378"/>
      <c r="P26" s="378"/>
    </row>
    <row r="27" spans="1:16" ht="15">
      <c r="A27" s="721">
        <v>23</v>
      </c>
      <c r="B27" s="911" t="s">
        <v>603</v>
      </c>
      <c r="C27" s="180" t="s">
        <v>598</v>
      </c>
      <c r="D27" s="180">
        <v>1991</v>
      </c>
      <c r="E27" s="721">
        <v>10</v>
      </c>
      <c r="F27" s="180" t="s">
        <v>554</v>
      </c>
      <c r="G27" s="180">
        <v>27.5</v>
      </c>
      <c r="H27" s="374">
        <f t="shared" si="0"/>
        <v>0.76666666666666661</v>
      </c>
      <c r="I27" s="375">
        <v>9.1999999999999993</v>
      </c>
      <c r="J27" s="197">
        <v>0</v>
      </c>
      <c r="K27" s="376"/>
      <c r="L27" s="721"/>
      <c r="M27" s="377"/>
      <c r="N27" s="378"/>
      <c r="O27" s="378"/>
      <c r="P27" s="378"/>
    </row>
    <row r="28" spans="1:16" ht="15">
      <c r="A28" s="721">
        <v>24</v>
      </c>
      <c r="B28" s="911" t="s">
        <v>599</v>
      </c>
      <c r="C28" s="180" t="s">
        <v>598</v>
      </c>
      <c r="D28" s="180">
        <v>1990</v>
      </c>
      <c r="E28" s="721">
        <v>10</v>
      </c>
      <c r="F28" s="180" t="s">
        <v>554</v>
      </c>
      <c r="G28" s="180">
        <v>34.1</v>
      </c>
      <c r="H28" s="374">
        <f t="shared" si="0"/>
        <v>0.66666666666666663</v>
      </c>
      <c r="I28" s="375">
        <v>8</v>
      </c>
      <c r="J28" s="197">
        <v>0</v>
      </c>
      <c r="K28" s="376"/>
      <c r="L28" s="721"/>
      <c r="M28" s="377"/>
      <c r="N28" s="378"/>
      <c r="O28" s="378"/>
      <c r="P28" s="378"/>
    </row>
    <row r="29" spans="1:16" ht="15">
      <c r="A29" s="721">
        <v>25</v>
      </c>
      <c r="B29" s="911" t="s">
        <v>597</v>
      </c>
      <c r="C29" s="180" t="s">
        <v>598</v>
      </c>
      <c r="D29" s="180">
        <v>1992</v>
      </c>
      <c r="E29" s="721">
        <v>10</v>
      </c>
      <c r="F29" s="180" t="s">
        <v>554</v>
      </c>
      <c r="G29" s="180">
        <v>34.1</v>
      </c>
      <c r="H29" s="374">
        <f t="shared" si="0"/>
        <v>0.93333333333333324</v>
      </c>
      <c r="I29" s="375">
        <v>11.2</v>
      </c>
      <c r="J29" s="197">
        <v>0</v>
      </c>
      <c r="K29" s="376"/>
      <c r="L29" s="721"/>
      <c r="M29" s="377"/>
      <c r="N29" s="378"/>
      <c r="O29" s="378"/>
      <c r="P29" s="378"/>
    </row>
    <row r="30" spans="1:16" ht="15">
      <c r="A30" s="721">
        <v>26</v>
      </c>
      <c r="B30" s="911" t="s">
        <v>600</v>
      </c>
      <c r="C30" s="180" t="s">
        <v>598</v>
      </c>
      <c r="D30" s="180">
        <v>1975</v>
      </c>
      <c r="E30" s="721">
        <v>10</v>
      </c>
      <c r="F30" s="180" t="s">
        <v>554</v>
      </c>
      <c r="G30" s="180">
        <v>55</v>
      </c>
      <c r="H30" s="374">
        <f t="shared" si="0"/>
        <v>0.46666666666666662</v>
      </c>
      <c r="I30" s="375">
        <v>5.6</v>
      </c>
      <c r="J30" s="197">
        <v>18.564356435643564</v>
      </c>
      <c r="K30" s="376"/>
      <c r="L30" s="721"/>
      <c r="M30" s="377"/>
      <c r="N30" s="378"/>
      <c r="O30" s="378"/>
      <c r="P30" s="378"/>
    </row>
    <row r="31" spans="1:16" ht="15">
      <c r="A31" s="721">
        <v>27</v>
      </c>
      <c r="B31" s="911" t="s">
        <v>666</v>
      </c>
      <c r="C31" s="180" t="s">
        <v>564</v>
      </c>
      <c r="D31" s="180">
        <v>1993</v>
      </c>
      <c r="E31" s="721">
        <v>10</v>
      </c>
      <c r="F31" s="180" t="s">
        <v>554</v>
      </c>
      <c r="G31" s="180">
        <v>27.5</v>
      </c>
      <c r="H31" s="374">
        <f t="shared" si="0"/>
        <v>0.76666666666666661</v>
      </c>
      <c r="I31" s="375">
        <v>9.1999999999999993</v>
      </c>
      <c r="J31" s="197">
        <v>3.7156237623762376</v>
      </c>
      <c r="K31" s="376"/>
      <c r="L31" s="721"/>
      <c r="M31" s="377"/>
      <c r="N31" s="378"/>
      <c r="O31" s="378"/>
      <c r="P31" s="378"/>
    </row>
    <row r="32" spans="1:16" ht="15">
      <c r="A32" s="721">
        <v>28</v>
      </c>
      <c r="B32" s="911" t="s">
        <v>945</v>
      </c>
      <c r="C32" s="180" t="s">
        <v>598</v>
      </c>
      <c r="D32" s="180">
        <v>1991</v>
      </c>
      <c r="E32" s="721">
        <v>10</v>
      </c>
      <c r="F32" s="180" t="s">
        <v>667</v>
      </c>
      <c r="G32" s="180">
        <v>23.1</v>
      </c>
      <c r="H32" s="374">
        <f t="shared" si="0"/>
        <v>0.70833333333333337</v>
      </c>
      <c r="I32" s="375">
        <v>8.5</v>
      </c>
      <c r="J32" s="197">
        <v>2.7722772277227721</v>
      </c>
      <c r="K32" s="376"/>
      <c r="L32" s="721"/>
      <c r="M32" s="377"/>
      <c r="N32" s="378"/>
      <c r="O32" s="378"/>
      <c r="P32" s="378"/>
    </row>
    <row r="33" spans="1:16" ht="15">
      <c r="A33" s="721">
        <v>29</v>
      </c>
      <c r="B33" s="911" t="s">
        <v>668</v>
      </c>
      <c r="C33" s="180" t="s">
        <v>962</v>
      </c>
      <c r="D33" s="180">
        <v>1971</v>
      </c>
      <c r="E33" s="721">
        <v>10</v>
      </c>
      <c r="F33" s="180" t="s">
        <v>669</v>
      </c>
      <c r="G33" s="180"/>
      <c r="H33" s="374">
        <f t="shared" si="0"/>
        <v>0.6</v>
      </c>
      <c r="I33" s="375">
        <v>7.2</v>
      </c>
      <c r="J33" s="197">
        <v>1.7904257425742574</v>
      </c>
      <c r="K33" s="376"/>
      <c r="L33" s="721"/>
      <c r="M33" s="377"/>
      <c r="N33" s="378"/>
      <c r="O33" s="378"/>
      <c r="P33" s="378"/>
    </row>
    <row r="34" spans="1:16" ht="15">
      <c r="A34" s="721">
        <v>30</v>
      </c>
      <c r="B34" s="911" t="s">
        <v>670</v>
      </c>
      <c r="C34" s="180" t="s">
        <v>598</v>
      </c>
      <c r="D34" s="180">
        <v>1993</v>
      </c>
      <c r="E34" s="721">
        <v>10</v>
      </c>
      <c r="F34" s="180" t="s">
        <v>669</v>
      </c>
      <c r="G34" s="180">
        <v>25.73</v>
      </c>
      <c r="H34" s="374">
        <f t="shared" si="0"/>
        <v>0.56666666666666665</v>
      </c>
      <c r="I34" s="375">
        <v>6.8</v>
      </c>
      <c r="J34" s="197">
        <v>0</v>
      </c>
      <c r="K34" s="376"/>
      <c r="L34" s="721"/>
      <c r="M34" s="377"/>
      <c r="N34" s="378"/>
      <c r="O34" s="378"/>
      <c r="P34" s="378"/>
    </row>
    <row r="35" spans="1:16" ht="15">
      <c r="A35" s="721">
        <v>31</v>
      </c>
      <c r="B35" s="911" t="s">
        <v>671</v>
      </c>
      <c r="C35" s="180" t="s">
        <v>564</v>
      </c>
      <c r="D35" s="180">
        <v>1990</v>
      </c>
      <c r="E35" s="721">
        <v>10</v>
      </c>
      <c r="F35" s="180" t="s">
        <v>672</v>
      </c>
      <c r="G35" s="180">
        <v>27.5</v>
      </c>
      <c r="H35" s="374">
        <f t="shared" si="0"/>
        <v>0.67499999999999993</v>
      </c>
      <c r="I35" s="375">
        <v>8.1</v>
      </c>
      <c r="J35" s="197">
        <v>8.1336633663366342</v>
      </c>
      <c r="K35" s="376"/>
      <c r="L35" s="721"/>
      <c r="M35" s="377"/>
      <c r="N35" s="378"/>
      <c r="O35" s="378"/>
      <c r="P35" s="378"/>
    </row>
    <row r="36" spans="1:16" ht="15">
      <c r="A36" s="721">
        <v>32</v>
      </c>
      <c r="B36" s="911" t="s">
        <v>673</v>
      </c>
      <c r="C36" s="180" t="s">
        <v>598</v>
      </c>
      <c r="D36" s="180">
        <v>1992</v>
      </c>
      <c r="E36" s="721">
        <v>10</v>
      </c>
      <c r="F36" s="180" t="s">
        <v>664</v>
      </c>
      <c r="G36" s="180">
        <v>25.73</v>
      </c>
      <c r="H36" s="374">
        <f t="shared" si="0"/>
        <v>0.60833333333333328</v>
      </c>
      <c r="I36" s="375">
        <v>7.3</v>
      </c>
      <c r="J36" s="197">
        <v>3.4460891089108912</v>
      </c>
      <c r="K36" s="376"/>
      <c r="L36" s="721"/>
      <c r="M36" s="377"/>
      <c r="N36" s="378"/>
      <c r="O36" s="378"/>
      <c r="P36" s="378"/>
    </row>
    <row r="37" spans="1:16" ht="15">
      <c r="A37" s="721">
        <v>33</v>
      </c>
      <c r="B37" s="911" t="s">
        <v>43</v>
      </c>
      <c r="C37" s="180" t="s">
        <v>598</v>
      </c>
      <c r="D37" s="180">
        <v>1993</v>
      </c>
      <c r="E37" s="721">
        <v>10</v>
      </c>
      <c r="F37" s="180" t="s">
        <v>675</v>
      </c>
      <c r="G37" s="180">
        <v>25.73</v>
      </c>
      <c r="H37" s="374">
        <f t="shared" si="0"/>
        <v>0.65833333333333333</v>
      </c>
      <c r="I37" s="375">
        <v>7.9</v>
      </c>
      <c r="J37" s="197">
        <v>3.580861386138614</v>
      </c>
      <c r="K37" s="376"/>
      <c r="L37" s="721"/>
      <c r="M37" s="377"/>
      <c r="N37" s="378"/>
      <c r="O37" s="378"/>
      <c r="P37" s="378"/>
    </row>
    <row r="38" spans="1:16" ht="15">
      <c r="A38" s="721">
        <v>34</v>
      </c>
      <c r="B38" s="911" t="s">
        <v>63</v>
      </c>
      <c r="C38" s="180" t="s">
        <v>64</v>
      </c>
      <c r="D38" s="180">
        <v>2000</v>
      </c>
      <c r="E38" s="721">
        <v>10</v>
      </c>
      <c r="F38" s="180" t="s">
        <v>676</v>
      </c>
      <c r="G38" s="180"/>
      <c r="H38" s="374">
        <f t="shared" si="0"/>
        <v>0.51666666666666672</v>
      </c>
      <c r="I38" s="375">
        <v>6.2</v>
      </c>
      <c r="J38" s="197">
        <v>4.9477425742574264</v>
      </c>
      <c r="K38" s="376"/>
      <c r="L38" s="721"/>
      <c r="M38" s="377"/>
      <c r="N38" s="378"/>
      <c r="O38" s="378"/>
      <c r="P38" s="378"/>
    </row>
    <row r="39" spans="1:16" ht="15">
      <c r="A39" s="721">
        <v>35</v>
      </c>
      <c r="B39" s="911" t="s">
        <v>72</v>
      </c>
      <c r="C39" s="180" t="s">
        <v>598</v>
      </c>
      <c r="D39" s="180">
        <v>1990</v>
      </c>
      <c r="E39" s="721">
        <v>10</v>
      </c>
      <c r="F39" s="180" t="s">
        <v>677</v>
      </c>
      <c r="G39" s="180">
        <v>32.549999999999997</v>
      </c>
      <c r="H39" s="374">
        <f t="shared" si="0"/>
        <v>0.48333333333333334</v>
      </c>
      <c r="I39" s="375">
        <v>5.8</v>
      </c>
      <c r="J39" s="197">
        <v>8.9399405940594061</v>
      </c>
      <c r="K39" s="376"/>
      <c r="L39" s="721"/>
      <c r="M39" s="377"/>
      <c r="N39" s="378"/>
      <c r="O39" s="378"/>
      <c r="P39" s="378"/>
    </row>
    <row r="40" spans="1:16" ht="15">
      <c r="A40" s="721">
        <v>36</v>
      </c>
      <c r="B40" s="911" t="s">
        <v>71</v>
      </c>
      <c r="C40" s="180" t="s">
        <v>598</v>
      </c>
      <c r="D40" s="180">
        <v>1979</v>
      </c>
      <c r="E40" s="721">
        <v>10</v>
      </c>
      <c r="F40" s="180" t="s">
        <v>677</v>
      </c>
      <c r="G40" s="180">
        <v>26.25</v>
      </c>
      <c r="H40" s="374">
        <f t="shared" si="0"/>
        <v>0.79166666666666663</v>
      </c>
      <c r="I40" s="375">
        <v>9.5</v>
      </c>
      <c r="J40" s="197">
        <v>0</v>
      </c>
      <c r="K40" s="376"/>
      <c r="L40" s="721"/>
      <c r="M40" s="377"/>
      <c r="N40" s="378"/>
      <c r="O40" s="378"/>
      <c r="P40" s="378"/>
    </row>
    <row r="41" spans="1:16" ht="15.75">
      <c r="A41" s="721">
        <v>37</v>
      </c>
      <c r="B41" s="911" t="s">
        <v>99</v>
      </c>
      <c r="C41" s="180" t="s">
        <v>564</v>
      </c>
      <c r="D41" s="180">
        <v>1990</v>
      </c>
      <c r="E41" s="721">
        <v>10</v>
      </c>
      <c r="F41" s="180" t="s">
        <v>678</v>
      </c>
      <c r="G41" s="180">
        <v>29.7</v>
      </c>
      <c r="H41" s="374">
        <f t="shared" si="0"/>
        <v>0.75</v>
      </c>
      <c r="I41" s="375">
        <v>9</v>
      </c>
      <c r="J41" s="197">
        <v>3.5616039603960394</v>
      </c>
      <c r="K41" s="788"/>
      <c r="L41" s="208"/>
      <c r="M41" s="377"/>
      <c r="N41" s="538"/>
      <c r="O41" s="378"/>
      <c r="P41" s="378"/>
    </row>
    <row r="42" spans="1:16" ht="15.75">
      <c r="A42" s="721">
        <v>38</v>
      </c>
      <c r="B42" s="911" t="s">
        <v>102</v>
      </c>
      <c r="C42" s="180" t="s">
        <v>564</v>
      </c>
      <c r="D42" s="180">
        <v>1990</v>
      </c>
      <c r="E42" s="721">
        <v>10</v>
      </c>
      <c r="F42" s="180" t="s">
        <v>678</v>
      </c>
      <c r="G42" s="180">
        <v>29.7</v>
      </c>
      <c r="H42" s="374">
        <f t="shared" si="0"/>
        <v>0.66666666666666663</v>
      </c>
      <c r="I42" s="375">
        <v>8</v>
      </c>
      <c r="J42" s="197">
        <v>3.215069306930693</v>
      </c>
      <c r="K42" s="788"/>
      <c r="L42" s="208"/>
      <c r="M42" s="377"/>
      <c r="N42" s="538"/>
      <c r="O42" s="378"/>
      <c r="P42" s="378"/>
    </row>
    <row r="43" spans="1:16" ht="15">
      <c r="A43" s="721">
        <v>39</v>
      </c>
      <c r="B43" s="911" t="s">
        <v>125</v>
      </c>
      <c r="C43" s="180" t="s">
        <v>598</v>
      </c>
      <c r="D43" s="180">
        <v>1992</v>
      </c>
      <c r="E43" s="721">
        <v>10</v>
      </c>
      <c r="F43" s="180" t="s">
        <v>183</v>
      </c>
      <c r="G43" s="180">
        <v>25.73</v>
      </c>
      <c r="H43" s="374">
        <f t="shared" si="0"/>
        <v>0.6333333333333333</v>
      </c>
      <c r="I43" s="375">
        <v>7.6</v>
      </c>
      <c r="J43" s="197">
        <v>0</v>
      </c>
      <c r="K43" s="376"/>
      <c r="L43" s="721"/>
      <c r="M43" s="377"/>
      <c r="N43" s="378"/>
      <c r="O43" s="378"/>
      <c r="P43" s="378"/>
    </row>
    <row r="44" spans="1:16" ht="15">
      <c r="A44" s="721">
        <v>40</v>
      </c>
      <c r="B44" s="911" t="s">
        <v>124</v>
      </c>
      <c r="C44" s="180" t="s">
        <v>598</v>
      </c>
      <c r="D44" s="180">
        <v>1994</v>
      </c>
      <c r="E44" s="721">
        <v>10</v>
      </c>
      <c r="F44" s="180" t="s">
        <v>183</v>
      </c>
      <c r="G44" s="180">
        <v>25.73</v>
      </c>
      <c r="H44" s="374">
        <f t="shared" si="0"/>
        <v>0.6333333333333333</v>
      </c>
      <c r="I44" s="375">
        <v>7.6</v>
      </c>
      <c r="J44" s="197">
        <v>9.8729405940594059</v>
      </c>
      <c r="K44" s="376"/>
      <c r="L44" s="721"/>
      <c r="M44" s="377"/>
      <c r="N44" s="378"/>
      <c r="O44" s="378"/>
      <c r="P44" s="378"/>
    </row>
    <row r="45" spans="1:16" ht="15">
      <c r="A45" s="721">
        <v>41</v>
      </c>
      <c r="B45" s="911" t="s">
        <v>123</v>
      </c>
      <c r="C45" s="180" t="s">
        <v>598</v>
      </c>
      <c r="D45" s="180">
        <v>1992</v>
      </c>
      <c r="E45" s="721">
        <v>10</v>
      </c>
      <c r="F45" s="180" t="s">
        <v>183</v>
      </c>
      <c r="G45" s="180">
        <v>28.35</v>
      </c>
      <c r="H45" s="374">
        <f t="shared" si="0"/>
        <v>0.6333333333333333</v>
      </c>
      <c r="I45" s="375">
        <v>7.6</v>
      </c>
      <c r="J45" s="197">
        <v>3.4268415841584159</v>
      </c>
      <c r="K45" s="376"/>
      <c r="L45" s="721"/>
      <c r="M45" s="377"/>
      <c r="N45" s="378"/>
      <c r="O45" s="378"/>
      <c r="P45" s="378"/>
    </row>
    <row r="46" spans="1:16" ht="15">
      <c r="A46" s="721">
        <v>42</v>
      </c>
      <c r="B46" s="911" t="s">
        <v>127</v>
      </c>
      <c r="C46" s="180" t="s">
        <v>598</v>
      </c>
      <c r="D46" s="180">
        <v>1991</v>
      </c>
      <c r="E46" s="721">
        <v>10</v>
      </c>
      <c r="F46" s="180" t="s">
        <v>183</v>
      </c>
      <c r="G46" s="180"/>
      <c r="H46" s="374">
        <f t="shared" si="0"/>
        <v>0.96</v>
      </c>
      <c r="I46" s="375">
        <v>11.52</v>
      </c>
      <c r="J46" s="197">
        <v>4.245871287128713</v>
      </c>
      <c r="K46" s="376"/>
      <c r="L46" s="721"/>
      <c r="M46" s="377"/>
      <c r="N46" s="378"/>
      <c r="O46" s="378"/>
      <c r="P46" s="378"/>
    </row>
    <row r="47" spans="1:16" ht="15">
      <c r="A47" s="721">
        <v>43</v>
      </c>
      <c r="B47" s="911" t="s">
        <v>121</v>
      </c>
      <c r="C47" s="180" t="s">
        <v>598</v>
      </c>
      <c r="D47" s="180">
        <v>1990</v>
      </c>
      <c r="E47" s="721">
        <v>10</v>
      </c>
      <c r="F47" s="180" t="s">
        <v>183</v>
      </c>
      <c r="G47" s="180">
        <v>26.25</v>
      </c>
      <c r="H47" s="374">
        <f t="shared" si="0"/>
        <v>0.75</v>
      </c>
      <c r="I47" s="375">
        <v>9</v>
      </c>
      <c r="J47" s="197">
        <v>2.6567623762376233</v>
      </c>
      <c r="K47" s="376"/>
      <c r="L47" s="721"/>
      <c r="M47" s="377"/>
      <c r="N47" s="378"/>
      <c r="O47" s="378"/>
      <c r="P47" s="378"/>
    </row>
    <row r="48" spans="1:16" ht="15">
      <c r="A48" s="721">
        <v>44</v>
      </c>
      <c r="B48" s="911" t="s">
        <v>134</v>
      </c>
      <c r="C48" s="180" t="s">
        <v>135</v>
      </c>
      <c r="D48" s="180">
        <v>1990</v>
      </c>
      <c r="E48" s="721">
        <v>10</v>
      </c>
      <c r="F48" s="180" t="s">
        <v>679</v>
      </c>
      <c r="G48" s="180"/>
      <c r="H48" s="374">
        <f t="shared" si="0"/>
        <v>0.19166666666666665</v>
      </c>
      <c r="I48" s="375">
        <v>2.2999999999999998</v>
      </c>
      <c r="J48" s="197">
        <v>0</v>
      </c>
      <c r="K48" s="376"/>
      <c r="L48" s="721"/>
      <c r="M48" s="377"/>
      <c r="N48" s="378"/>
      <c r="O48" s="378"/>
      <c r="P48" s="378"/>
    </row>
    <row r="49" spans="1:16" ht="15">
      <c r="A49" s="721">
        <v>45</v>
      </c>
      <c r="B49" s="911" t="s">
        <v>680</v>
      </c>
      <c r="C49" s="180" t="s">
        <v>598</v>
      </c>
      <c r="D49" s="180">
        <v>1992</v>
      </c>
      <c r="E49" s="721">
        <v>10</v>
      </c>
      <c r="F49" s="180" t="s">
        <v>679</v>
      </c>
      <c r="G49" s="180">
        <v>25.73</v>
      </c>
      <c r="H49" s="374">
        <f t="shared" si="0"/>
        <v>0.66666666666666663</v>
      </c>
      <c r="I49" s="375">
        <v>8</v>
      </c>
      <c r="J49" s="197">
        <v>3.4460891089108912</v>
      </c>
      <c r="K49" s="376"/>
      <c r="L49" s="721"/>
      <c r="M49" s="377"/>
      <c r="N49" s="460"/>
      <c r="O49" s="378"/>
      <c r="P49" s="378"/>
    </row>
    <row r="50" spans="1:16" ht="15">
      <c r="A50" s="721">
        <v>46</v>
      </c>
      <c r="B50" s="911" t="s">
        <v>681</v>
      </c>
      <c r="C50" s="180" t="s">
        <v>598</v>
      </c>
      <c r="D50" s="180">
        <v>1983</v>
      </c>
      <c r="E50" s="721">
        <v>10</v>
      </c>
      <c r="F50" s="180" t="s">
        <v>682</v>
      </c>
      <c r="G50" s="180">
        <v>23.1</v>
      </c>
      <c r="H50" s="374">
        <f t="shared" si="0"/>
        <v>0.65</v>
      </c>
      <c r="I50" s="375">
        <v>7.8</v>
      </c>
      <c r="J50" s="197">
        <v>2.2332178217821785</v>
      </c>
      <c r="K50" s="376"/>
      <c r="L50" s="721"/>
      <c r="M50" s="377"/>
      <c r="N50" s="460"/>
      <c r="O50" s="378"/>
      <c r="P50" s="378"/>
    </row>
    <row r="51" spans="1:16" ht="15">
      <c r="A51" s="721">
        <v>47</v>
      </c>
      <c r="B51" s="911" t="s">
        <v>683</v>
      </c>
      <c r="C51" s="180" t="s">
        <v>598</v>
      </c>
      <c r="D51" s="180">
        <v>1990</v>
      </c>
      <c r="E51" s="721">
        <v>10</v>
      </c>
      <c r="F51" s="180" t="s">
        <v>684</v>
      </c>
      <c r="G51" s="180">
        <v>24.2</v>
      </c>
      <c r="H51" s="374">
        <f t="shared" si="0"/>
        <v>0.66666666666666663</v>
      </c>
      <c r="I51" s="375">
        <v>8</v>
      </c>
      <c r="J51" s="197">
        <v>3.0803069306930695</v>
      </c>
      <c r="K51" s="376"/>
      <c r="L51" s="721"/>
      <c r="M51" s="377"/>
      <c r="N51" s="460"/>
      <c r="O51" s="378"/>
      <c r="P51" s="378"/>
    </row>
    <row r="52" spans="1:16" ht="15">
      <c r="A52" s="721">
        <v>48</v>
      </c>
      <c r="B52" s="911" t="s">
        <v>42</v>
      </c>
      <c r="C52" s="180" t="s">
        <v>564</v>
      </c>
      <c r="D52" s="180">
        <v>1990</v>
      </c>
      <c r="E52" s="721">
        <v>10</v>
      </c>
      <c r="F52" s="180" t="s">
        <v>675</v>
      </c>
      <c r="G52" s="180">
        <v>26.25</v>
      </c>
      <c r="H52" s="374">
        <f t="shared" si="0"/>
        <v>0.625</v>
      </c>
      <c r="I52" s="375">
        <v>7.5</v>
      </c>
      <c r="J52" s="197">
        <v>0</v>
      </c>
      <c r="K52" s="373"/>
      <c r="L52" s="721"/>
      <c r="M52" s="377"/>
      <c r="N52" s="460"/>
      <c r="O52" s="378"/>
      <c r="P52" s="378"/>
    </row>
    <row r="53" spans="1:16" ht="15">
      <c r="A53" s="721">
        <v>49</v>
      </c>
      <c r="B53" s="911" t="s">
        <v>161</v>
      </c>
      <c r="C53" s="180" t="s">
        <v>564</v>
      </c>
      <c r="D53" s="180">
        <v>1990</v>
      </c>
      <c r="E53" s="721">
        <v>10</v>
      </c>
      <c r="F53" s="180" t="s">
        <v>685</v>
      </c>
      <c r="G53" s="180">
        <v>27.5</v>
      </c>
      <c r="H53" s="374">
        <f t="shared" si="0"/>
        <v>0.77500000000000002</v>
      </c>
      <c r="I53" s="375">
        <v>9.3000000000000007</v>
      </c>
      <c r="J53" s="197">
        <v>2.9070396039603961</v>
      </c>
      <c r="K53" s="376"/>
      <c r="L53" s="721"/>
      <c r="M53" s="377"/>
      <c r="N53" s="460"/>
      <c r="O53" s="378"/>
      <c r="P53" s="378"/>
    </row>
    <row r="54" spans="1:16" ht="15">
      <c r="A54" s="721">
        <v>50</v>
      </c>
      <c r="B54" s="911" t="s">
        <v>559</v>
      </c>
      <c r="C54" s="180" t="s">
        <v>560</v>
      </c>
      <c r="D54" s="180">
        <v>1986</v>
      </c>
      <c r="E54" s="721">
        <v>10</v>
      </c>
      <c r="F54" s="180" t="s">
        <v>554</v>
      </c>
      <c r="G54" s="180">
        <v>51.7</v>
      </c>
      <c r="H54" s="374">
        <f t="shared" si="0"/>
        <v>0.66666666666666663</v>
      </c>
      <c r="I54" s="375">
        <v>8</v>
      </c>
      <c r="J54" s="197">
        <v>0</v>
      </c>
      <c r="K54" s="376"/>
      <c r="L54" s="721"/>
      <c r="M54" s="377"/>
      <c r="N54" s="460"/>
      <c r="O54" s="378"/>
      <c r="P54" s="378"/>
    </row>
    <row r="55" spans="1:16" ht="15.75">
      <c r="A55" s="721">
        <v>51</v>
      </c>
      <c r="B55" s="911" t="s">
        <v>109</v>
      </c>
      <c r="C55" s="180" t="s">
        <v>564</v>
      </c>
      <c r="D55" s="180">
        <v>1991</v>
      </c>
      <c r="E55" s="721">
        <v>10</v>
      </c>
      <c r="F55" s="180" t="s">
        <v>678</v>
      </c>
      <c r="G55" s="180">
        <v>29.7</v>
      </c>
      <c r="H55" s="374">
        <f t="shared" si="0"/>
        <v>0.6333333333333333</v>
      </c>
      <c r="I55" s="375">
        <v>7.6</v>
      </c>
      <c r="J55" s="197">
        <v>3.3113267326732672</v>
      </c>
      <c r="K55" s="788"/>
      <c r="L55" s="208"/>
      <c r="M55" s="377"/>
      <c r="N55" s="538"/>
      <c r="O55" s="378"/>
      <c r="P55" s="378"/>
    </row>
    <row r="56" spans="1:16" ht="15">
      <c r="A56" s="721">
        <v>52</v>
      </c>
      <c r="B56" s="911" t="s">
        <v>561</v>
      </c>
      <c r="C56" s="180" t="s">
        <v>556</v>
      </c>
      <c r="D56" s="180">
        <v>1990</v>
      </c>
      <c r="E56" s="721">
        <v>10</v>
      </c>
      <c r="F56" s="180" t="s">
        <v>554</v>
      </c>
      <c r="G56" s="180">
        <v>29.7</v>
      </c>
      <c r="H56" s="374">
        <f t="shared" si="0"/>
        <v>0.6333333333333333</v>
      </c>
      <c r="I56" s="375">
        <v>7.6</v>
      </c>
      <c r="J56" s="197">
        <v>0</v>
      </c>
      <c r="K56" s="788"/>
      <c r="L56" s="721"/>
      <c r="M56" s="377"/>
      <c r="N56" s="460"/>
      <c r="O56" s="378"/>
      <c r="P56" s="378"/>
    </row>
    <row r="57" spans="1:16" ht="15">
      <c r="A57" s="721">
        <v>53</v>
      </c>
      <c r="B57" s="911" t="s">
        <v>864</v>
      </c>
      <c r="C57" s="180" t="s">
        <v>865</v>
      </c>
      <c r="D57" s="180">
        <v>1990</v>
      </c>
      <c r="E57" s="721">
        <v>10</v>
      </c>
      <c r="F57" s="180" t="s">
        <v>554</v>
      </c>
      <c r="G57" s="180">
        <v>35.75</v>
      </c>
      <c r="H57" s="374">
        <f t="shared" si="0"/>
        <v>0.6333333333333333</v>
      </c>
      <c r="I57" s="375">
        <v>7.6</v>
      </c>
      <c r="J57" s="197">
        <v>0</v>
      </c>
      <c r="K57" s="376"/>
      <c r="L57" s="721"/>
      <c r="M57" s="377"/>
      <c r="N57" s="460"/>
      <c r="O57" s="378"/>
      <c r="P57" s="378"/>
    </row>
    <row r="58" spans="1:16" ht="15.75">
      <c r="A58" s="721">
        <v>54</v>
      </c>
      <c r="B58" s="911" t="s">
        <v>565</v>
      </c>
      <c r="C58" s="180" t="s">
        <v>556</v>
      </c>
      <c r="D58" s="180">
        <v>1990</v>
      </c>
      <c r="E58" s="721">
        <v>10</v>
      </c>
      <c r="F58" s="180" t="s">
        <v>554</v>
      </c>
      <c r="G58" s="180">
        <v>35.200000000000003</v>
      </c>
      <c r="H58" s="374">
        <f t="shared" si="0"/>
        <v>0.96</v>
      </c>
      <c r="I58" s="375">
        <v>11.52</v>
      </c>
      <c r="J58" s="197">
        <v>3.580861386138614</v>
      </c>
      <c r="K58" s="788"/>
      <c r="L58" s="208"/>
      <c r="M58" s="208"/>
      <c r="N58" s="538"/>
      <c r="O58" s="538"/>
      <c r="P58" s="378"/>
    </row>
    <row r="59" spans="1:16" ht="15">
      <c r="A59" s="721">
        <v>55</v>
      </c>
      <c r="B59" s="911" t="s">
        <v>562</v>
      </c>
      <c r="C59" s="180" t="s">
        <v>556</v>
      </c>
      <c r="D59" s="180">
        <v>1992</v>
      </c>
      <c r="E59" s="721">
        <v>10</v>
      </c>
      <c r="F59" s="180" t="s">
        <v>183</v>
      </c>
      <c r="G59" s="180">
        <v>35.200000000000003</v>
      </c>
      <c r="H59" s="374">
        <f t="shared" si="0"/>
        <v>0.75</v>
      </c>
      <c r="I59" s="375">
        <v>9</v>
      </c>
      <c r="J59" s="197">
        <v>0</v>
      </c>
      <c r="K59" s="376"/>
      <c r="L59" s="721"/>
      <c r="M59" s="377"/>
      <c r="N59" s="460"/>
      <c r="O59" s="378"/>
      <c r="P59" s="378"/>
    </row>
    <row r="60" spans="1:16" ht="15">
      <c r="A60" s="721">
        <v>56</v>
      </c>
      <c r="B60" s="911" t="s">
        <v>686</v>
      </c>
      <c r="C60" s="180" t="s">
        <v>933</v>
      </c>
      <c r="D60" s="180">
        <v>1992</v>
      </c>
      <c r="E60" s="721">
        <v>10</v>
      </c>
      <c r="F60" s="180" t="s">
        <v>687</v>
      </c>
      <c r="G60" s="180">
        <v>42</v>
      </c>
      <c r="H60" s="374">
        <f t="shared" si="0"/>
        <v>0.66666666666666663</v>
      </c>
      <c r="I60" s="375">
        <v>8</v>
      </c>
      <c r="J60" s="197">
        <v>13.224881188118811</v>
      </c>
      <c r="K60" s="376"/>
      <c r="L60" s="721"/>
      <c r="M60" s="377"/>
      <c r="N60" s="460"/>
      <c r="O60" s="378"/>
      <c r="P60" s="378"/>
    </row>
    <row r="61" spans="1:16" ht="15">
      <c r="A61" s="721">
        <v>57</v>
      </c>
      <c r="B61" s="911" t="s">
        <v>688</v>
      </c>
      <c r="C61" s="180" t="s">
        <v>911</v>
      </c>
      <c r="D61" s="180">
        <v>1993</v>
      </c>
      <c r="E61" s="721">
        <v>10</v>
      </c>
      <c r="F61" s="180" t="s">
        <v>669</v>
      </c>
      <c r="G61" s="180">
        <v>42</v>
      </c>
      <c r="H61" s="374">
        <f t="shared" si="0"/>
        <v>0.65</v>
      </c>
      <c r="I61" s="375">
        <v>7.8</v>
      </c>
      <c r="J61" s="197">
        <v>6.4108910891089108</v>
      </c>
      <c r="K61" s="376"/>
      <c r="L61" s="721"/>
      <c r="M61" s="377"/>
      <c r="N61" s="460"/>
      <c r="O61" s="378"/>
      <c r="P61" s="378"/>
    </row>
    <row r="62" spans="1:16" ht="15">
      <c r="A62" s="721">
        <v>58</v>
      </c>
      <c r="B62" s="911" t="s">
        <v>36</v>
      </c>
      <c r="C62" s="180" t="s">
        <v>37</v>
      </c>
      <c r="D62" s="180">
        <v>1983</v>
      </c>
      <c r="E62" s="721">
        <v>10</v>
      </c>
      <c r="F62" s="180" t="s">
        <v>674</v>
      </c>
      <c r="G62" s="180"/>
      <c r="H62" s="374">
        <f t="shared" si="0"/>
        <v>0.625</v>
      </c>
      <c r="I62" s="375">
        <v>7.5</v>
      </c>
      <c r="J62" s="197">
        <v>1.2706237623762375</v>
      </c>
      <c r="K62" s="376"/>
      <c r="L62" s="721"/>
      <c r="M62" s="377"/>
      <c r="N62" s="460"/>
      <c r="O62" s="378"/>
      <c r="P62" s="378"/>
    </row>
    <row r="63" spans="1:16" ht="15">
      <c r="A63" s="721">
        <v>59</v>
      </c>
      <c r="B63" s="911" t="s">
        <v>690</v>
      </c>
      <c r="C63" s="180" t="s">
        <v>878</v>
      </c>
      <c r="D63" s="180">
        <v>1992</v>
      </c>
      <c r="E63" s="721">
        <v>10</v>
      </c>
      <c r="F63" s="180" t="s">
        <v>675</v>
      </c>
      <c r="G63" s="180">
        <v>28.35</v>
      </c>
      <c r="H63" s="374">
        <f t="shared" si="0"/>
        <v>0.18333333333333335</v>
      </c>
      <c r="I63" s="375">
        <v>2.2000000000000002</v>
      </c>
      <c r="J63" s="197">
        <v>3.657861386138614</v>
      </c>
      <c r="K63" s="376"/>
      <c r="L63" s="721"/>
      <c r="M63" s="377"/>
      <c r="N63" s="460"/>
      <c r="O63" s="378"/>
      <c r="P63" s="378"/>
    </row>
    <row r="64" spans="1:16" ht="15">
      <c r="A64" s="721">
        <v>60</v>
      </c>
      <c r="B64" s="911" t="s">
        <v>90</v>
      </c>
      <c r="C64" s="180" t="s">
        <v>875</v>
      </c>
      <c r="D64" s="180">
        <v>1990</v>
      </c>
      <c r="E64" s="721">
        <v>10</v>
      </c>
      <c r="F64" s="180" t="s">
        <v>677</v>
      </c>
      <c r="G64" s="180"/>
      <c r="H64" s="374">
        <f t="shared" si="0"/>
        <v>0.15</v>
      </c>
      <c r="I64" s="375">
        <v>1.8</v>
      </c>
      <c r="J64" s="197">
        <v>1.309128712871287</v>
      </c>
      <c r="K64" s="376"/>
      <c r="L64" s="721"/>
      <c r="M64" s="377"/>
      <c r="N64" s="460"/>
      <c r="O64" s="378"/>
      <c r="P64" s="378"/>
    </row>
    <row r="65" spans="1:16" ht="15">
      <c r="A65" s="721">
        <v>61</v>
      </c>
      <c r="B65" s="911" t="s">
        <v>106</v>
      </c>
      <c r="C65" s="180" t="s">
        <v>107</v>
      </c>
      <c r="D65" s="180">
        <v>1988</v>
      </c>
      <c r="E65" s="721">
        <v>10</v>
      </c>
      <c r="F65" s="180" t="s">
        <v>678</v>
      </c>
      <c r="G65" s="180"/>
      <c r="H65" s="374">
        <f t="shared" si="0"/>
        <v>0.13333333333333333</v>
      </c>
      <c r="I65" s="375">
        <v>1.6</v>
      </c>
      <c r="J65" s="197">
        <v>16.152356435643561</v>
      </c>
      <c r="K65" s="376"/>
      <c r="L65" s="721"/>
      <c r="M65" s="377"/>
      <c r="N65" s="460"/>
      <c r="O65" s="378"/>
      <c r="P65" s="378"/>
    </row>
    <row r="66" spans="1:16" ht="15">
      <c r="A66" s="721">
        <v>62</v>
      </c>
      <c r="B66" s="911" t="s">
        <v>104</v>
      </c>
      <c r="C66" s="180" t="s">
        <v>105</v>
      </c>
      <c r="D66" s="180">
        <v>1989</v>
      </c>
      <c r="E66" s="721">
        <v>10</v>
      </c>
      <c r="F66" s="180" t="s">
        <v>678</v>
      </c>
      <c r="G66" s="180"/>
      <c r="H66" s="374">
        <f t="shared" si="0"/>
        <v>1.3583333333333334</v>
      </c>
      <c r="I66" s="375">
        <v>16.3</v>
      </c>
      <c r="J66" s="197">
        <v>6.1798712871287131</v>
      </c>
      <c r="K66" s="376"/>
      <c r="L66" s="721"/>
      <c r="M66" s="377"/>
      <c r="N66" s="460"/>
      <c r="O66" s="378"/>
      <c r="P66" s="378"/>
    </row>
    <row r="67" spans="1:16" ht="15">
      <c r="A67" s="721">
        <v>63</v>
      </c>
      <c r="B67" s="911" t="s">
        <v>563</v>
      </c>
      <c r="C67" s="180" t="s">
        <v>564</v>
      </c>
      <c r="D67" s="180">
        <v>1984</v>
      </c>
      <c r="E67" s="721">
        <v>10</v>
      </c>
      <c r="F67" s="180" t="s">
        <v>554</v>
      </c>
      <c r="G67" s="180">
        <v>34.1</v>
      </c>
      <c r="H67" s="374">
        <f t="shared" si="0"/>
        <v>1</v>
      </c>
      <c r="I67" s="375">
        <v>12</v>
      </c>
      <c r="J67" s="197">
        <v>0</v>
      </c>
      <c r="K67" s="376"/>
      <c r="L67" s="721"/>
      <c r="M67" s="377"/>
      <c r="N67" s="460"/>
      <c r="O67" s="378"/>
      <c r="P67" s="378"/>
    </row>
    <row r="68" spans="1:16" ht="15.75">
      <c r="A68" s="721">
        <v>64</v>
      </c>
      <c r="B68" s="911" t="s">
        <v>571</v>
      </c>
      <c r="C68" s="180" t="s">
        <v>567</v>
      </c>
      <c r="D68" s="180">
        <v>2001</v>
      </c>
      <c r="E68" s="721">
        <v>10</v>
      </c>
      <c r="F68" s="180" t="s">
        <v>554</v>
      </c>
      <c r="G68" s="180">
        <v>19.690000000000001</v>
      </c>
      <c r="H68" s="374">
        <f t="shared" si="0"/>
        <v>0.76666666666666661</v>
      </c>
      <c r="I68" s="375">
        <v>9.1999999999999993</v>
      </c>
      <c r="J68" s="197"/>
      <c r="K68" s="788"/>
      <c r="L68" s="208"/>
      <c r="M68" s="377"/>
      <c r="N68" s="538"/>
      <c r="O68" s="538"/>
      <c r="P68" s="378"/>
    </row>
    <row r="69" spans="1:16" ht="15.75">
      <c r="A69" s="721">
        <v>65</v>
      </c>
      <c r="B69" s="911" t="s">
        <v>693</v>
      </c>
      <c r="C69" s="180" t="s">
        <v>567</v>
      </c>
      <c r="D69" s="180">
        <v>2001</v>
      </c>
      <c r="E69" s="721">
        <v>10</v>
      </c>
      <c r="F69" s="180" t="s">
        <v>554</v>
      </c>
      <c r="G69" s="180">
        <v>19.690000000000001</v>
      </c>
      <c r="H69" s="374">
        <f t="shared" ref="H69:H132" si="1">I69/12</f>
        <v>0.70833333333333337</v>
      </c>
      <c r="I69" s="375">
        <v>8.5</v>
      </c>
      <c r="J69" s="197"/>
      <c r="K69" s="788"/>
      <c r="L69" s="208"/>
      <c r="M69" s="377"/>
      <c r="N69" s="538"/>
      <c r="O69" s="538"/>
      <c r="P69" s="378"/>
    </row>
    <row r="70" spans="1:16" ht="15.75">
      <c r="A70" s="721">
        <v>66</v>
      </c>
      <c r="B70" s="911" t="s">
        <v>694</v>
      </c>
      <c r="C70" s="180" t="s">
        <v>567</v>
      </c>
      <c r="D70" s="180">
        <v>2001</v>
      </c>
      <c r="E70" s="721">
        <v>10</v>
      </c>
      <c r="F70" s="180" t="s">
        <v>554</v>
      </c>
      <c r="G70" s="180">
        <v>19.690000000000001</v>
      </c>
      <c r="H70" s="374">
        <f t="shared" si="1"/>
        <v>0.6</v>
      </c>
      <c r="I70" s="375">
        <v>7.2</v>
      </c>
      <c r="J70" s="197"/>
      <c r="K70" s="788"/>
      <c r="L70" s="208"/>
      <c r="M70" s="377"/>
      <c r="N70" s="538"/>
      <c r="O70" s="538"/>
      <c r="P70" s="378"/>
    </row>
    <row r="71" spans="1:16" ht="15.75">
      <c r="A71" s="721">
        <v>67</v>
      </c>
      <c r="B71" s="911" t="s">
        <v>566</v>
      </c>
      <c r="C71" s="180" t="s">
        <v>567</v>
      </c>
      <c r="D71" s="180">
        <v>2001</v>
      </c>
      <c r="E71" s="721">
        <v>10</v>
      </c>
      <c r="F71" s="180" t="s">
        <v>554</v>
      </c>
      <c r="G71" s="180">
        <v>19.690000000000001</v>
      </c>
      <c r="H71" s="374">
        <f t="shared" si="1"/>
        <v>0.56666666666666665</v>
      </c>
      <c r="I71" s="375">
        <v>6.8</v>
      </c>
      <c r="J71" s="197"/>
      <c r="K71" s="788"/>
      <c r="L71" s="208"/>
      <c r="M71" s="377"/>
      <c r="N71" s="538"/>
      <c r="O71" s="538"/>
      <c r="P71" s="378"/>
    </row>
    <row r="72" spans="1:16" ht="15.75">
      <c r="A72" s="721">
        <v>68</v>
      </c>
      <c r="B72" s="911" t="s">
        <v>593</v>
      </c>
      <c r="C72" s="180" t="s">
        <v>567</v>
      </c>
      <c r="D72" s="180">
        <v>2001</v>
      </c>
      <c r="E72" s="721">
        <v>10</v>
      </c>
      <c r="F72" s="180" t="s">
        <v>554</v>
      </c>
      <c r="G72" s="180">
        <v>19.690000000000001</v>
      </c>
      <c r="H72" s="374">
        <f t="shared" si="1"/>
        <v>0.67499999999999993</v>
      </c>
      <c r="I72" s="375">
        <v>8.1</v>
      </c>
      <c r="J72" s="197">
        <v>5.0054950495049511</v>
      </c>
      <c r="K72" s="788"/>
      <c r="L72" s="208"/>
      <c r="M72" s="377"/>
      <c r="N72" s="538"/>
      <c r="O72" s="538"/>
      <c r="P72" s="378"/>
    </row>
    <row r="73" spans="1:16" ht="15.75">
      <c r="A73" s="721">
        <v>69</v>
      </c>
      <c r="B73" s="911" t="s">
        <v>572</v>
      </c>
      <c r="C73" s="180" t="s">
        <v>567</v>
      </c>
      <c r="D73" s="180">
        <v>2001</v>
      </c>
      <c r="E73" s="721">
        <v>10</v>
      </c>
      <c r="F73" s="180" t="s">
        <v>554</v>
      </c>
      <c r="G73" s="180">
        <v>19.690000000000001</v>
      </c>
      <c r="H73" s="374">
        <f t="shared" si="1"/>
        <v>0.60833333333333328</v>
      </c>
      <c r="I73" s="375">
        <v>7.3</v>
      </c>
      <c r="J73" s="197"/>
      <c r="K73" s="788"/>
      <c r="L73" s="208"/>
      <c r="M73" s="377"/>
      <c r="N73" s="538"/>
      <c r="O73" s="538"/>
      <c r="P73" s="378"/>
    </row>
    <row r="74" spans="1:16" ht="15.75">
      <c r="A74" s="721">
        <v>70</v>
      </c>
      <c r="B74" s="911" t="s">
        <v>569</v>
      </c>
      <c r="C74" s="180" t="s">
        <v>567</v>
      </c>
      <c r="D74" s="180">
        <v>2001</v>
      </c>
      <c r="E74" s="721">
        <v>10</v>
      </c>
      <c r="F74" s="180" t="s">
        <v>554</v>
      </c>
      <c r="G74" s="180">
        <v>19.690000000000001</v>
      </c>
      <c r="H74" s="374">
        <f t="shared" si="1"/>
        <v>0.56666666666666665</v>
      </c>
      <c r="I74" s="375">
        <v>6.8</v>
      </c>
      <c r="J74" s="197">
        <v>4.7744752475247534</v>
      </c>
      <c r="K74" s="788"/>
      <c r="L74" s="208"/>
      <c r="M74" s="377"/>
      <c r="N74" s="538"/>
      <c r="O74" s="538"/>
      <c r="P74" s="378"/>
    </row>
    <row r="75" spans="1:16" ht="15">
      <c r="A75" s="721">
        <v>71</v>
      </c>
      <c r="B75" s="911" t="s">
        <v>578</v>
      </c>
      <c r="C75" s="180" t="s">
        <v>564</v>
      </c>
      <c r="D75" s="180">
        <v>1984</v>
      </c>
      <c r="E75" s="721">
        <v>10</v>
      </c>
      <c r="F75" s="180" t="s">
        <v>554</v>
      </c>
      <c r="G75" s="180">
        <v>34.1</v>
      </c>
      <c r="H75" s="374">
        <f t="shared" si="1"/>
        <v>1</v>
      </c>
      <c r="I75" s="375">
        <v>12</v>
      </c>
      <c r="J75" s="197">
        <v>2.8107722772277226</v>
      </c>
      <c r="K75" s="788"/>
      <c r="L75" s="721"/>
      <c r="M75" s="377"/>
      <c r="N75" s="460"/>
      <c r="O75" s="378"/>
      <c r="P75" s="378"/>
    </row>
    <row r="76" spans="1:16" ht="15.75">
      <c r="A76" s="721">
        <v>72</v>
      </c>
      <c r="B76" s="911" t="s">
        <v>924</v>
      </c>
      <c r="C76" s="180" t="s">
        <v>564</v>
      </c>
      <c r="D76" s="180">
        <v>1991</v>
      </c>
      <c r="E76" s="721">
        <v>10</v>
      </c>
      <c r="F76" s="180" t="s">
        <v>665</v>
      </c>
      <c r="G76" s="180">
        <v>26.25</v>
      </c>
      <c r="H76" s="374">
        <f t="shared" si="1"/>
        <v>1</v>
      </c>
      <c r="I76" s="375">
        <v>12</v>
      </c>
      <c r="J76" s="197">
        <v>0</v>
      </c>
      <c r="K76" s="788"/>
      <c r="L76" s="208"/>
      <c r="M76" s="377"/>
      <c r="N76" s="538"/>
      <c r="O76" s="378"/>
      <c r="P76" s="378"/>
    </row>
    <row r="77" spans="1:16" ht="15.75">
      <c r="A77" s="721">
        <v>73</v>
      </c>
      <c r="B77" s="911" t="s">
        <v>695</v>
      </c>
      <c r="C77" s="180" t="s">
        <v>564</v>
      </c>
      <c r="D77" s="180">
        <v>1990</v>
      </c>
      <c r="E77" s="721">
        <v>10</v>
      </c>
      <c r="F77" s="180" t="s">
        <v>687</v>
      </c>
      <c r="G77" s="180">
        <v>26.25</v>
      </c>
      <c r="H77" s="374">
        <f t="shared" si="1"/>
        <v>0.91666666666666663</v>
      </c>
      <c r="I77" s="375">
        <v>11</v>
      </c>
      <c r="J77" s="197">
        <v>0</v>
      </c>
      <c r="K77" s="788"/>
      <c r="L77" s="208"/>
      <c r="M77" s="377"/>
      <c r="N77" s="538"/>
      <c r="O77" s="378"/>
      <c r="P77" s="378"/>
    </row>
    <row r="78" spans="1:16" ht="15.75">
      <c r="A78" s="721">
        <v>74</v>
      </c>
      <c r="B78" s="911" t="s">
        <v>696</v>
      </c>
      <c r="C78" s="180" t="s">
        <v>564</v>
      </c>
      <c r="D78" s="180">
        <v>1991</v>
      </c>
      <c r="E78" s="721">
        <v>10</v>
      </c>
      <c r="F78" s="180" t="s">
        <v>687</v>
      </c>
      <c r="G78" s="180">
        <v>26.25</v>
      </c>
      <c r="H78" s="374">
        <f t="shared" si="1"/>
        <v>0.79166666666666663</v>
      </c>
      <c r="I78" s="375">
        <v>9.5</v>
      </c>
      <c r="J78" s="197">
        <v>3.0995544554455448</v>
      </c>
      <c r="K78" s="788"/>
      <c r="L78" s="208"/>
      <c r="M78" s="377"/>
      <c r="N78" s="538"/>
      <c r="O78" s="378"/>
      <c r="P78" s="378"/>
    </row>
    <row r="79" spans="1:16" ht="15">
      <c r="A79" s="721">
        <v>75</v>
      </c>
      <c r="B79" s="911" t="s">
        <v>697</v>
      </c>
      <c r="C79" s="180" t="s">
        <v>558</v>
      </c>
      <c r="D79" s="180">
        <v>1994</v>
      </c>
      <c r="E79" s="721">
        <v>10</v>
      </c>
      <c r="F79" s="180" t="s">
        <v>672</v>
      </c>
      <c r="G79" s="180">
        <v>18.38</v>
      </c>
      <c r="H79" s="374">
        <f t="shared" si="1"/>
        <v>0.75</v>
      </c>
      <c r="I79" s="375">
        <v>9</v>
      </c>
      <c r="J79" s="197">
        <v>3.215069306930693</v>
      </c>
      <c r="K79" s="788"/>
      <c r="L79" s="721"/>
      <c r="M79" s="377"/>
      <c r="N79" s="460"/>
      <c r="O79" s="378"/>
      <c r="P79" s="378"/>
    </row>
    <row r="80" spans="1:16" ht="15">
      <c r="A80" s="721">
        <v>76</v>
      </c>
      <c r="B80" s="911" t="s">
        <v>108</v>
      </c>
      <c r="C80" s="180" t="s">
        <v>558</v>
      </c>
      <c r="D80" s="180">
        <v>1992</v>
      </c>
      <c r="E80" s="721">
        <v>10</v>
      </c>
      <c r="F80" s="180" t="s">
        <v>678</v>
      </c>
      <c r="G80" s="180">
        <v>12.6</v>
      </c>
      <c r="H80" s="374">
        <f t="shared" si="1"/>
        <v>0.66666666666666663</v>
      </c>
      <c r="I80" s="375">
        <v>8</v>
      </c>
      <c r="J80" s="197">
        <v>0</v>
      </c>
      <c r="K80" s="788"/>
      <c r="L80" s="721"/>
      <c r="M80" s="377"/>
      <c r="N80" s="460"/>
      <c r="O80" s="378"/>
      <c r="P80" s="378"/>
    </row>
    <row r="81" spans="1:16" ht="15">
      <c r="A81" s="721">
        <v>77</v>
      </c>
      <c r="B81" s="911" t="s">
        <v>698</v>
      </c>
      <c r="C81" s="180" t="s">
        <v>553</v>
      </c>
      <c r="D81" s="180">
        <v>1991</v>
      </c>
      <c r="E81" s="721">
        <v>10</v>
      </c>
      <c r="F81" s="180" t="s">
        <v>664</v>
      </c>
      <c r="G81" s="180">
        <v>14.18</v>
      </c>
      <c r="H81" s="374">
        <f t="shared" si="1"/>
        <v>0.6333333333333333</v>
      </c>
      <c r="I81" s="375">
        <v>7.6</v>
      </c>
      <c r="J81" s="197">
        <v>0</v>
      </c>
      <c r="K81" s="376"/>
      <c r="L81" s="721"/>
      <c r="M81" s="377"/>
      <c r="N81" s="460"/>
      <c r="O81" s="378"/>
      <c r="P81" s="378"/>
    </row>
    <row r="82" spans="1:16" ht="51">
      <c r="A82" s="721">
        <v>78</v>
      </c>
      <c r="B82" s="911" t="s">
        <v>699</v>
      </c>
      <c r="C82" s="180" t="s">
        <v>573</v>
      </c>
      <c r="D82" s="180">
        <v>2001</v>
      </c>
      <c r="E82" s="721">
        <v>10</v>
      </c>
      <c r="F82" s="180" t="s">
        <v>682</v>
      </c>
      <c r="G82" s="180">
        <v>20.059999999999999</v>
      </c>
      <c r="H82" s="374">
        <f t="shared" si="1"/>
        <v>0.6333333333333333</v>
      </c>
      <c r="I82" s="375">
        <v>7.6</v>
      </c>
      <c r="J82" s="197">
        <v>2.7722772277227721</v>
      </c>
      <c r="K82" s="788" t="s">
        <v>568</v>
      </c>
      <c r="L82" s="208" t="s">
        <v>1684</v>
      </c>
      <c r="M82" s="377" t="s">
        <v>1685</v>
      </c>
      <c r="N82" s="538">
        <v>402.25</v>
      </c>
      <c r="O82" s="378">
        <v>7</v>
      </c>
      <c r="P82" s="378">
        <v>2</v>
      </c>
    </row>
    <row r="83" spans="1:16" ht="15">
      <c r="A83" s="721">
        <v>79</v>
      </c>
      <c r="B83" s="911" t="s">
        <v>700</v>
      </c>
      <c r="C83" s="180" t="s">
        <v>573</v>
      </c>
      <c r="D83" s="180">
        <v>1996</v>
      </c>
      <c r="E83" s="721">
        <v>10</v>
      </c>
      <c r="F83" s="180" t="s">
        <v>685</v>
      </c>
      <c r="G83" s="180">
        <v>19.579999999999998</v>
      </c>
      <c r="H83" s="374">
        <f t="shared" si="1"/>
        <v>0.91666666666666663</v>
      </c>
      <c r="I83" s="375">
        <v>11</v>
      </c>
      <c r="J83" s="197">
        <v>2.3487326732673268</v>
      </c>
      <c r="K83" s="788"/>
      <c r="L83" s="721"/>
      <c r="M83" s="377"/>
      <c r="N83" s="460"/>
      <c r="O83" s="378"/>
      <c r="P83" s="378"/>
    </row>
    <row r="84" spans="1:16" ht="51">
      <c r="A84" s="721">
        <v>80</v>
      </c>
      <c r="B84" s="911" t="s">
        <v>701</v>
      </c>
      <c r="C84" s="180" t="s">
        <v>553</v>
      </c>
      <c r="D84" s="180">
        <v>1980</v>
      </c>
      <c r="E84" s="721">
        <v>10</v>
      </c>
      <c r="F84" s="180" t="s">
        <v>687</v>
      </c>
      <c r="G84" s="180">
        <v>16.8</v>
      </c>
      <c r="H84" s="374">
        <f t="shared" si="1"/>
        <v>0.66666666666666663</v>
      </c>
      <c r="I84" s="375">
        <v>8</v>
      </c>
      <c r="J84" s="197">
        <v>2.2139702970297028</v>
      </c>
      <c r="K84" s="788" t="s">
        <v>568</v>
      </c>
      <c r="L84" s="208" t="s">
        <v>1684</v>
      </c>
      <c r="M84" s="377" t="s">
        <v>1685</v>
      </c>
      <c r="N84" s="538">
        <v>402.25</v>
      </c>
      <c r="O84" s="378">
        <v>7</v>
      </c>
      <c r="P84" s="378">
        <v>2</v>
      </c>
    </row>
    <row r="85" spans="1:16" ht="15">
      <c r="A85" s="721">
        <v>81</v>
      </c>
      <c r="B85" s="911" t="s">
        <v>946</v>
      </c>
      <c r="C85" s="180" t="s">
        <v>558</v>
      </c>
      <c r="D85" s="180">
        <v>1995</v>
      </c>
      <c r="E85" s="721">
        <v>10</v>
      </c>
      <c r="F85" s="180" t="s">
        <v>667</v>
      </c>
      <c r="G85" s="180">
        <v>19.22</v>
      </c>
      <c r="H85" s="374">
        <f t="shared" si="1"/>
        <v>0.65</v>
      </c>
      <c r="I85" s="375">
        <v>7.8</v>
      </c>
      <c r="J85" s="197">
        <v>0</v>
      </c>
      <c r="K85" s="376"/>
      <c r="L85" s="721"/>
      <c r="M85" s="377"/>
      <c r="N85" s="460"/>
      <c r="O85" s="378"/>
      <c r="P85" s="378"/>
    </row>
    <row r="86" spans="1:16" ht="15">
      <c r="A86" s="721">
        <v>82</v>
      </c>
      <c r="B86" s="911" t="s">
        <v>143</v>
      </c>
      <c r="C86" s="180" t="s">
        <v>875</v>
      </c>
      <c r="D86" s="180">
        <v>1979</v>
      </c>
      <c r="E86" s="721">
        <v>10</v>
      </c>
      <c r="F86" s="180" t="s">
        <v>667</v>
      </c>
      <c r="G86" s="180"/>
      <c r="H86" s="374">
        <f t="shared" si="1"/>
        <v>0.66666666666666663</v>
      </c>
      <c r="I86" s="375">
        <v>8</v>
      </c>
      <c r="J86" s="197">
        <v>0</v>
      </c>
      <c r="K86" s="376"/>
      <c r="L86" s="721"/>
      <c r="M86" s="377"/>
      <c r="N86" s="460"/>
      <c r="O86" s="378"/>
      <c r="P86" s="378"/>
    </row>
    <row r="87" spans="1:16" ht="15">
      <c r="A87" s="721">
        <v>83</v>
      </c>
      <c r="B87" s="911" t="s">
        <v>604</v>
      </c>
      <c r="C87" s="180" t="s">
        <v>605</v>
      </c>
      <c r="D87" s="180">
        <v>1991</v>
      </c>
      <c r="E87" s="721">
        <v>10</v>
      </c>
      <c r="F87" s="180" t="s">
        <v>554</v>
      </c>
      <c r="G87" s="180">
        <v>27.5</v>
      </c>
      <c r="H87" s="374">
        <f t="shared" si="1"/>
        <v>0.625</v>
      </c>
      <c r="I87" s="375">
        <v>7.5</v>
      </c>
      <c r="J87" s="197">
        <v>0</v>
      </c>
      <c r="K87" s="376"/>
      <c r="L87" s="721"/>
      <c r="M87" s="377"/>
      <c r="N87" s="460"/>
      <c r="O87" s="378"/>
      <c r="P87" s="378"/>
    </row>
    <row r="88" spans="1:16" ht="15">
      <c r="A88" s="721">
        <v>84</v>
      </c>
      <c r="B88" s="911" t="s">
        <v>702</v>
      </c>
      <c r="C88" s="180" t="s">
        <v>875</v>
      </c>
      <c r="D88" s="180">
        <v>1986</v>
      </c>
      <c r="E88" s="721">
        <v>10</v>
      </c>
      <c r="F88" s="180" t="s">
        <v>684</v>
      </c>
      <c r="G88" s="180"/>
      <c r="H88" s="374">
        <f t="shared" si="1"/>
        <v>0.77500000000000002</v>
      </c>
      <c r="I88" s="375">
        <v>9.3000000000000007</v>
      </c>
      <c r="J88" s="197">
        <v>0</v>
      </c>
      <c r="K88" s="376"/>
      <c r="L88" s="721"/>
      <c r="M88" s="377"/>
      <c r="N88" s="460"/>
      <c r="O88" s="378"/>
      <c r="P88" s="378"/>
    </row>
    <row r="89" spans="1:16" ht="15">
      <c r="A89" s="721">
        <v>85</v>
      </c>
      <c r="B89" s="911" t="s">
        <v>703</v>
      </c>
      <c r="C89" s="180" t="s">
        <v>878</v>
      </c>
      <c r="D89" s="180">
        <v>1986</v>
      </c>
      <c r="E89" s="721">
        <v>10</v>
      </c>
      <c r="F89" s="180" t="s">
        <v>554</v>
      </c>
      <c r="G89" s="180"/>
      <c r="H89" s="374">
        <f t="shared" si="1"/>
        <v>0.18333333333333335</v>
      </c>
      <c r="I89" s="375">
        <v>2.2000000000000002</v>
      </c>
      <c r="J89" s="197">
        <v>3.580861386138614</v>
      </c>
      <c r="K89" s="376"/>
      <c r="L89" s="721"/>
      <c r="M89" s="377"/>
      <c r="N89" s="460"/>
      <c r="O89" s="378"/>
      <c r="P89" s="378"/>
    </row>
    <row r="90" spans="1:16" ht="15">
      <c r="A90" s="721">
        <v>86</v>
      </c>
      <c r="B90" s="911" t="s">
        <v>45</v>
      </c>
      <c r="C90" s="180" t="s">
        <v>46</v>
      </c>
      <c r="D90" s="180">
        <v>1990</v>
      </c>
      <c r="E90" s="721">
        <v>10</v>
      </c>
      <c r="F90" s="180" t="s">
        <v>675</v>
      </c>
      <c r="G90" s="180">
        <v>32.549999999999997</v>
      </c>
      <c r="H90" s="374">
        <f t="shared" si="1"/>
        <v>0.66666666666666663</v>
      </c>
      <c r="I90" s="375">
        <v>8</v>
      </c>
      <c r="J90" s="197">
        <v>0</v>
      </c>
      <c r="K90" s="788"/>
      <c r="L90" s="721"/>
      <c r="M90" s="377"/>
      <c r="N90" s="460"/>
      <c r="O90" s="378"/>
      <c r="P90" s="378"/>
    </row>
    <row r="91" spans="1:16" ht="15">
      <c r="A91" s="721">
        <v>87</v>
      </c>
      <c r="B91" s="912" t="s">
        <v>1412</v>
      </c>
      <c r="C91" s="584" t="s">
        <v>878</v>
      </c>
      <c r="D91" s="584">
        <v>2003</v>
      </c>
      <c r="E91" s="585">
        <v>10</v>
      </c>
      <c r="F91" s="584" t="s">
        <v>554</v>
      </c>
      <c r="G91" s="584"/>
      <c r="H91" s="586">
        <v>0.16</v>
      </c>
      <c r="I91" s="586">
        <v>1.92</v>
      </c>
      <c r="J91" s="587">
        <v>79.207920792079207</v>
      </c>
      <c r="K91" s="376"/>
      <c r="L91" s="721"/>
      <c r="M91" s="377"/>
      <c r="N91" s="460"/>
      <c r="O91" s="378"/>
      <c r="P91" s="378"/>
    </row>
    <row r="92" spans="1:16" ht="15">
      <c r="A92" s="721">
        <v>88</v>
      </c>
      <c r="B92" s="911" t="s">
        <v>704</v>
      </c>
      <c r="C92" s="180" t="s">
        <v>878</v>
      </c>
      <c r="D92" s="180">
        <v>1990</v>
      </c>
      <c r="E92" s="721">
        <v>10</v>
      </c>
      <c r="F92" s="180" t="s">
        <v>554</v>
      </c>
      <c r="G92" s="180"/>
      <c r="H92" s="374">
        <f t="shared" si="1"/>
        <v>0.15</v>
      </c>
      <c r="I92" s="375">
        <v>1.8</v>
      </c>
      <c r="J92" s="197">
        <v>12.358366336633665</v>
      </c>
      <c r="K92" s="376"/>
      <c r="L92" s="721"/>
      <c r="M92" s="377"/>
      <c r="N92" s="460"/>
      <c r="O92" s="378"/>
      <c r="P92" s="378"/>
    </row>
    <row r="93" spans="1:16" ht="15">
      <c r="A93" s="721">
        <v>89</v>
      </c>
      <c r="B93" s="911" t="s">
        <v>705</v>
      </c>
      <c r="C93" s="180" t="s">
        <v>923</v>
      </c>
      <c r="D93" s="180">
        <v>1975</v>
      </c>
      <c r="E93" s="721">
        <v>10</v>
      </c>
      <c r="F93" s="180" t="s">
        <v>665</v>
      </c>
      <c r="G93" s="180">
        <v>32.549999999999997</v>
      </c>
      <c r="H93" s="374">
        <f t="shared" si="1"/>
        <v>0.13333333333333333</v>
      </c>
      <c r="I93" s="375">
        <v>1.6</v>
      </c>
      <c r="J93" s="197">
        <v>0</v>
      </c>
      <c r="K93" s="788"/>
      <c r="L93" s="721"/>
      <c r="M93" s="377"/>
      <c r="N93" s="460"/>
      <c r="O93" s="378"/>
      <c r="P93" s="378"/>
    </row>
    <row r="94" spans="1:16" ht="15">
      <c r="A94" s="721">
        <v>90</v>
      </c>
      <c r="B94" s="911" t="s">
        <v>706</v>
      </c>
      <c r="C94" s="180" t="s">
        <v>959</v>
      </c>
      <c r="D94" s="180">
        <v>1983</v>
      </c>
      <c r="E94" s="721">
        <v>10</v>
      </c>
      <c r="F94" s="180" t="s">
        <v>669</v>
      </c>
      <c r="G94" s="180">
        <v>32.549999999999997</v>
      </c>
      <c r="H94" s="374">
        <f t="shared" si="1"/>
        <v>1.3583333333333334</v>
      </c>
      <c r="I94" s="375">
        <v>16.3</v>
      </c>
      <c r="J94" s="197">
        <v>2.6760198019801984</v>
      </c>
      <c r="K94" s="376"/>
      <c r="L94" s="721"/>
      <c r="M94" s="377"/>
      <c r="N94" s="460"/>
      <c r="O94" s="378"/>
      <c r="P94" s="378"/>
    </row>
    <row r="95" spans="1:16" ht="15">
      <c r="A95" s="721">
        <v>91</v>
      </c>
      <c r="B95" s="911" t="s">
        <v>28</v>
      </c>
      <c r="C95" s="180" t="s">
        <v>29</v>
      </c>
      <c r="D95" s="180">
        <v>1983</v>
      </c>
      <c r="E95" s="721">
        <v>10</v>
      </c>
      <c r="F95" s="180" t="s">
        <v>674</v>
      </c>
      <c r="G95" s="180">
        <v>34.65</v>
      </c>
      <c r="H95" s="374">
        <f t="shared" si="1"/>
        <v>0.67499999999999993</v>
      </c>
      <c r="I95" s="375">
        <v>8.1</v>
      </c>
      <c r="J95" s="197">
        <v>0</v>
      </c>
      <c r="K95" s="376"/>
      <c r="L95" s="721"/>
      <c r="M95" s="377"/>
      <c r="N95" s="460"/>
      <c r="O95" s="378"/>
      <c r="P95" s="378"/>
    </row>
    <row r="96" spans="1:16" ht="15">
      <c r="A96" s="721">
        <v>92</v>
      </c>
      <c r="B96" s="911" t="s">
        <v>78</v>
      </c>
      <c r="C96" s="180" t="s">
        <v>911</v>
      </c>
      <c r="D96" s="180">
        <v>1977</v>
      </c>
      <c r="E96" s="721">
        <v>10</v>
      </c>
      <c r="F96" s="180" t="s">
        <v>677</v>
      </c>
      <c r="G96" s="180">
        <v>42</v>
      </c>
      <c r="H96" s="374">
        <f t="shared" si="1"/>
        <v>0.66666666666666663</v>
      </c>
      <c r="I96" s="375">
        <v>8</v>
      </c>
      <c r="J96" s="197">
        <v>3.657861386138614</v>
      </c>
      <c r="K96" s="376"/>
      <c r="L96" s="721"/>
      <c r="M96" s="377"/>
      <c r="N96" s="460"/>
      <c r="O96" s="378"/>
      <c r="P96" s="378"/>
    </row>
    <row r="97" spans="1:16" ht="15">
      <c r="A97" s="721">
        <v>93</v>
      </c>
      <c r="B97" s="911" t="s">
        <v>601</v>
      </c>
      <c r="C97" s="180" t="s">
        <v>598</v>
      </c>
      <c r="D97" s="180">
        <v>1999</v>
      </c>
      <c r="E97" s="721">
        <v>10</v>
      </c>
      <c r="F97" s="180" t="s">
        <v>682</v>
      </c>
      <c r="G97" s="180">
        <v>26.84</v>
      </c>
      <c r="H97" s="374">
        <f t="shared" si="1"/>
        <v>1</v>
      </c>
      <c r="I97" s="375">
        <v>12</v>
      </c>
      <c r="J97" s="197">
        <v>13.35148514851485</v>
      </c>
      <c r="K97" s="376"/>
      <c r="L97" s="721"/>
      <c r="M97" s="377"/>
      <c r="N97" s="460"/>
      <c r="O97" s="378"/>
      <c r="P97" s="378"/>
    </row>
    <row r="98" spans="1:16" ht="15">
      <c r="A98" s="721">
        <v>94</v>
      </c>
      <c r="B98" s="911" t="s">
        <v>708</v>
      </c>
      <c r="C98" s="180" t="s">
        <v>598</v>
      </c>
      <c r="D98" s="180">
        <v>2000</v>
      </c>
      <c r="E98" s="721">
        <v>10</v>
      </c>
      <c r="F98" s="180" t="s">
        <v>669</v>
      </c>
      <c r="G98" s="180">
        <v>43.05</v>
      </c>
      <c r="H98" s="374">
        <f t="shared" si="1"/>
        <v>0.70833333333333337</v>
      </c>
      <c r="I98" s="375">
        <v>8.5</v>
      </c>
      <c r="J98" s="197">
        <v>5.6985643564356439</v>
      </c>
      <c r="K98" s="376"/>
      <c r="L98" s="721"/>
      <c r="M98" s="377"/>
      <c r="N98" s="460"/>
      <c r="O98" s="378"/>
      <c r="P98" s="378"/>
    </row>
    <row r="99" spans="1:16" ht="15">
      <c r="A99" s="721">
        <v>95</v>
      </c>
      <c r="B99" s="911" t="s">
        <v>709</v>
      </c>
      <c r="C99" s="180" t="s">
        <v>598</v>
      </c>
      <c r="D99" s="180">
        <v>1998</v>
      </c>
      <c r="E99" s="721">
        <v>10</v>
      </c>
      <c r="F99" s="180" t="s">
        <v>669</v>
      </c>
      <c r="G99" s="180">
        <v>17.329999999999998</v>
      </c>
      <c r="H99" s="374">
        <f t="shared" si="1"/>
        <v>0.6</v>
      </c>
      <c r="I99" s="375">
        <v>7.2</v>
      </c>
      <c r="J99" s="197">
        <v>2.4642376237623762</v>
      </c>
      <c r="K99" s="376"/>
      <c r="L99" s="721"/>
      <c r="M99" s="377"/>
      <c r="N99" s="460"/>
      <c r="O99" s="378"/>
      <c r="P99" s="378"/>
    </row>
    <row r="100" spans="1:16" ht="15">
      <c r="A100" s="721">
        <v>96</v>
      </c>
      <c r="B100" s="911" t="s">
        <v>73</v>
      </c>
      <c r="C100" s="180" t="s">
        <v>564</v>
      </c>
      <c r="D100" s="180">
        <v>1988</v>
      </c>
      <c r="E100" s="721">
        <v>10</v>
      </c>
      <c r="F100" s="180" t="s">
        <v>677</v>
      </c>
      <c r="G100" s="180">
        <v>28.35</v>
      </c>
      <c r="H100" s="374">
        <f t="shared" si="1"/>
        <v>0.56666666666666665</v>
      </c>
      <c r="I100" s="375">
        <v>6.8</v>
      </c>
      <c r="J100" s="197">
        <v>2.5990099009900991</v>
      </c>
      <c r="K100" s="376"/>
      <c r="L100" s="721"/>
      <c r="M100" s="377"/>
      <c r="N100" s="460"/>
      <c r="O100" s="378"/>
      <c r="P100" s="378"/>
    </row>
    <row r="101" spans="1:16" ht="15">
      <c r="A101" s="721">
        <v>97</v>
      </c>
      <c r="B101" s="911" t="s">
        <v>126</v>
      </c>
      <c r="C101" s="180" t="s">
        <v>598</v>
      </c>
      <c r="D101" s="180">
        <v>1996</v>
      </c>
      <c r="E101" s="721">
        <v>10</v>
      </c>
      <c r="F101" s="180" t="s">
        <v>183</v>
      </c>
      <c r="G101" s="180"/>
      <c r="H101" s="374">
        <f t="shared" si="1"/>
        <v>0.19166666666666665</v>
      </c>
      <c r="I101" s="375">
        <v>2.2999999999999998</v>
      </c>
      <c r="J101" s="197">
        <v>16.727722772277229</v>
      </c>
      <c r="K101" s="376"/>
      <c r="L101" s="721"/>
      <c r="M101" s="377"/>
      <c r="N101" s="460"/>
      <c r="O101" s="378"/>
      <c r="P101" s="378"/>
    </row>
    <row r="102" spans="1:16" ht="15">
      <c r="A102" s="721">
        <v>98</v>
      </c>
      <c r="B102" s="911" t="s">
        <v>114</v>
      </c>
      <c r="C102" s="180" t="s">
        <v>598</v>
      </c>
      <c r="D102" s="180">
        <v>2000</v>
      </c>
      <c r="E102" s="721">
        <v>10</v>
      </c>
      <c r="F102" s="180" t="s">
        <v>183</v>
      </c>
      <c r="G102" s="180">
        <v>17.329999999999998</v>
      </c>
      <c r="H102" s="374">
        <f t="shared" si="1"/>
        <v>0.66666666666666663</v>
      </c>
      <c r="I102" s="375">
        <v>8</v>
      </c>
      <c r="J102" s="197">
        <v>2.984039603960396</v>
      </c>
      <c r="K102" s="376"/>
      <c r="L102" s="721"/>
      <c r="M102" s="377"/>
      <c r="N102" s="460"/>
      <c r="O102" s="378"/>
      <c r="P102" s="378"/>
    </row>
    <row r="103" spans="1:16" ht="15">
      <c r="A103" s="721">
        <v>99</v>
      </c>
      <c r="B103" s="911" t="s">
        <v>710</v>
      </c>
      <c r="C103" s="180" t="s">
        <v>598</v>
      </c>
      <c r="D103" s="180">
        <v>1999</v>
      </c>
      <c r="E103" s="721">
        <v>10</v>
      </c>
      <c r="F103" s="180" t="s">
        <v>684</v>
      </c>
      <c r="G103" s="180">
        <v>16.59</v>
      </c>
      <c r="H103" s="374">
        <f t="shared" si="1"/>
        <v>0.65</v>
      </c>
      <c r="I103" s="375">
        <v>7.8</v>
      </c>
      <c r="J103" s="197">
        <v>0</v>
      </c>
      <c r="K103" s="376"/>
      <c r="L103" s="721"/>
      <c r="M103" s="377"/>
      <c r="N103" s="460"/>
      <c r="O103" s="378"/>
      <c r="P103" s="378"/>
    </row>
    <row r="104" spans="1:16" ht="15">
      <c r="A104" s="721">
        <v>100</v>
      </c>
      <c r="B104" s="911" t="s">
        <v>711</v>
      </c>
      <c r="C104" s="180" t="s">
        <v>598</v>
      </c>
      <c r="D104" s="180">
        <v>2000</v>
      </c>
      <c r="E104" s="721">
        <v>10</v>
      </c>
      <c r="F104" s="180" t="s">
        <v>669</v>
      </c>
      <c r="G104" s="180">
        <v>17.329999999999998</v>
      </c>
      <c r="H104" s="374">
        <f t="shared" si="1"/>
        <v>0.75</v>
      </c>
      <c r="I104" s="375">
        <v>9</v>
      </c>
      <c r="J104" s="197">
        <v>0</v>
      </c>
      <c r="K104" s="376"/>
      <c r="L104" s="721"/>
      <c r="M104" s="377"/>
      <c r="N104" s="460"/>
      <c r="O104" s="378"/>
      <c r="P104" s="378"/>
    </row>
    <row r="105" spans="1:16" ht="15">
      <c r="A105" s="721">
        <v>101</v>
      </c>
      <c r="B105" s="911" t="s">
        <v>712</v>
      </c>
      <c r="C105" s="180" t="s">
        <v>556</v>
      </c>
      <c r="D105" s="180">
        <v>2000</v>
      </c>
      <c r="E105" s="721">
        <v>10</v>
      </c>
      <c r="F105" s="180" t="s">
        <v>554</v>
      </c>
      <c r="G105" s="180">
        <v>19.91</v>
      </c>
      <c r="H105" s="374">
        <f t="shared" si="1"/>
        <v>0.625</v>
      </c>
      <c r="I105" s="375">
        <v>7.5</v>
      </c>
      <c r="J105" s="197">
        <v>3.7926237623762376</v>
      </c>
      <c r="K105" s="376"/>
      <c r="L105" s="721"/>
      <c r="M105" s="377"/>
      <c r="N105" s="460"/>
      <c r="O105" s="378"/>
      <c r="P105" s="378"/>
    </row>
    <row r="106" spans="1:16" ht="15">
      <c r="A106" s="721">
        <v>102</v>
      </c>
      <c r="B106" s="911" t="s">
        <v>872</v>
      </c>
      <c r="C106" s="180" t="s">
        <v>873</v>
      </c>
      <c r="D106" s="180">
        <v>1982</v>
      </c>
      <c r="E106" s="721">
        <v>10</v>
      </c>
      <c r="F106" s="180" t="s">
        <v>554</v>
      </c>
      <c r="G106" s="180">
        <v>62.15</v>
      </c>
      <c r="H106" s="374">
        <f t="shared" si="1"/>
        <v>0.77500000000000002</v>
      </c>
      <c r="I106" s="375">
        <v>9.3000000000000007</v>
      </c>
      <c r="J106" s="197">
        <v>14.221118811881187</v>
      </c>
      <c r="K106" s="376"/>
      <c r="L106" s="721"/>
      <c r="M106" s="377"/>
      <c r="N106" s="460"/>
      <c r="O106" s="378"/>
      <c r="P106" s="378"/>
    </row>
    <row r="107" spans="1:16" ht="15">
      <c r="A107" s="721">
        <v>103</v>
      </c>
      <c r="B107" s="911" t="s">
        <v>866</v>
      </c>
      <c r="C107" s="180" t="s">
        <v>867</v>
      </c>
      <c r="D107" s="180">
        <v>1998</v>
      </c>
      <c r="E107" s="721">
        <v>10</v>
      </c>
      <c r="F107" s="180" t="s">
        <v>554</v>
      </c>
      <c r="G107" s="180">
        <v>56.1</v>
      </c>
      <c r="H107" s="374">
        <f t="shared" si="1"/>
        <v>0.18333333333333335</v>
      </c>
      <c r="I107" s="375">
        <v>2.2000000000000002</v>
      </c>
      <c r="J107" s="197">
        <v>0</v>
      </c>
      <c r="K107" s="376"/>
      <c r="L107" s="721"/>
      <c r="M107" s="377"/>
      <c r="N107" s="460"/>
      <c r="O107" s="378"/>
      <c r="P107" s="378"/>
    </row>
    <row r="108" spans="1:16" ht="15">
      <c r="A108" s="721">
        <v>104</v>
      </c>
      <c r="B108" s="911" t="s">
        <v>910</v>
      </c>
      <c r="C108" s="180" t="s">
        <v>911</v>
      </c>
      <c r="D108" s="180">
        <v>1990</v>
      </c>
      <c r="E108" s="721">
        <v>10</v>
      </c>
      <c r="F108" s="180" t="s">
        <v>665</v>
      </c>
      <c r="G108" s="180">
        <v>42</v>
      </c>
      <c r="H108" s="374">
        <f t="shared" si="1"/>
        <v>0.66666666666666663</v>
      </c>
      <c r="I108" s="375">
        <v>8</v>
      </c>
      <c r="J108" s="197">
        <v>0</v>
      </c>
      <c r="K108" s="376"/>
      <c r="L108" s="721"/>
      <c r="M108" s="377"/>
      <c r="N108" s="460"/>
      <c r="O108" s="378"/>
      <c r="P108" s="378"/>
    </row>
    <row r="109" spans="1:16" ht="15">
      <c r="A109" s="721">
        <v>105</v>
      </c>
      <c r="B109" s="911" t="s">
        <v>83</v>
      </c>
      <c r="C109" s="180" t="s">
        <v>84</v>
      </c>
      <c r="D109" s="180">
        <v>1990</v>
      </c>
      <c r="E109" s="721">
        <v>10</v>
      </c>
      <c r="F109" s="180" t="s">
        <v>677</v>
      </c>
      <c r="G109" s="180">
        <v>42</v>
      </c>
      <c r="H109" s="374">
        <f t="shared" si="1"/>
        <v>0.15</v>
      </c>
      <c r="I109" s="375">
        <v>1.8</v>
      </c>
      <c r="J109" s="197">
        <v>0</v>
      </c>
      <c r="K109" s="376"/>
      <c r="L109" s="721"/>
      <c r="M109" s="377"/>
      <c r="N109" s="460"/>
      <c r="O109" s="378"/>
      <c r="P109" s="378"/>
    </row>
    <row r="110" spans="1:16" ht="15">
      <c r="A110" s="721">
        <v>106</v>
      </c>
      <c r="B110" s="911" t="s">
        <v>132</v>
      </c>
      <c r="C110" s="180" t="s">
        <v>1</v>
      </c>
      <c r="D110" s="180">
        <v>1990</v>
      </c>
      <c r="E110" s="721">
        <v>10</v>
      </c>
      <c r="F110" s="180" t="s">
        <v>679</v>
      </c>
      <c r="G110" s="180"/>
      <c r="H110" s="374">
        <f t="shared" si="1"/>
        <v>0.13333333333333333</v>
      </c>
      <c r="I110" s="375">
        <v>1.6</v>
      </c>
      <c r="J110" s="197">
        <v>0</v>
      </c>
      <c r="K110" s="376"/>
      <c r="L110" s="721"/>
      <c r="M110" s="377"/>
      <c r="N110" s="460"/>
      <c r="O110" s="378"/>
      <c r="P110" s="378"/>
    </row>
    <row r="111" spans="1:16" ht="15">
      <c r="A111" s="721">
        <v>107</v>
      </c>
      <c r="B111" s="911" t="s">
        <v>713</v>
      </c>
      <c r="C111" s="180" t="s">
        <v>933</v>
      </c>
      <c r="D111" s="180">
        <v>1991</v>
      </c>
      <c r="E111" s="721">
        <v>10</v>
      </c>
      <c r="F111" s="180" t="s">
        <v>682</v>
      </c>
      <c r="G111" s="180">
        <v>37.28</v>
      </c>
      <c r="H111" s="374">
        <f t="shared" si="1"/>
        <v>1.3583333333333334</v>
      </c>
      <c r="I111" s="375">
        <v>16.3</v>
      </c>
      <c r="J111" s="197">
        <v>5.891089108910891</v>
      </c>
      <c r="K111" s="376"/>
      <c r="L111" s="721"/>
      <c r="M111" s="377"/>
      <c r="N111" s="460"/>
      <c r="O111" s="378"/>
      <c r="P111" s="378"/>
    </row>
    <row r="112" spans="1:16" ht="15.75">
      <c r="A112" s="721">
        <v>108</v>
      </c>
      <c r="B112" s="911" t="s">
        <v>592</v>
      </c>
      <c r="C112" s="180" t="s">
        <v>567</v>
      </c>
      <c r="D112" s="180">
        <v>2000</v>
      </c>
      <c r="E112" s="721">
        <v>10</v>
      </c>
      <c r="F112" s="180" t="s">
        <v>554</v>
      </c>
      <c r="G112" s="180">
        <v>19.690000000000001</v>
      </c>
      <c r="H112" s="374">
        <f t="shared" si="1"/>
        <v>0.67499999999999993</v>
      </c>
      <c r="I112" s="375">
        <v>8.1</v>
      </c>
      <c r="J112" s="197">
        <v>4.5049504950495045</v>
      </c>
      <c r="K112" s="788"/>
      <c r="L112" s="208"/>
      <c r="M112" s="377"/>
      <c r="N112" s="538"/>
      <c r="O112" s="378"/>
      <c r="P112" s="378"/>
    </row>
    <row r="113" spans="1:16" ht="15.75">
      <c r="A113" s="721">
        <v>109</v>
      </c>
      <c r="B113" s="911" t="s">
        <v>574</v>
      </c>
      <c r="C113" s="180" t="s">
        <v>564</v>
      </c>
      <c r="D113" s="180">
        <v>2000</v>
      </c>
      <c r="E113" s="721">
        <v>10</v>
      </c>
      <c r="F113" s="180" t="s">
        <v>554</v>
      </c>
      <c r="G113" s="180">
        <v>19.690000000000001</v>
      </c>
      <c r="H113" s="374">
        <f t="shared" si="1"/>
        <v>0.76666666666666661</v>
      </c>
      <c r="I113" s="375">
        <v>9.1999999999999993</v>
      </c>
      <c r="J113" s="197">
        <v>4.4086930693069304</v>
      </c>
      <c r="K113" s="788"/>
      <c r="L113" s="208"/>
      <c r="M113" s="377"/>
      <c r="N113" s="538"/>
      <c r="O113" s="378"/>
      <c r="P113" s="378"/>
    </row>
    <row r="114" spans="1:16" ht="15.75">
      <c r="A114" s="721">
        <v>110</v>
      </c>
      <c r="B114" s="911" t="s">
        <v>591</v>
      </c>
      <c r="C114" s="180" t="s">
        <v>567</v>
      </c>
      <c r="D114" s="180">
        <v>2000</v>
      </c>
      <c r="E114" s="721">
        <v>10</v>
      </c>
      <c r="F114" s="180" t="s">
        <v>554</v>
      </c>
      <c r="G114" s="180">
        <v>19.690000000000001</v>
      </c>
      <c r="H114" s="374">
        <f t="shared" si="1"/>
        <v>0.66666666666666663</v>
      </c>
      <c r="I114" s="375">
        <v>8</v>
      </c>
      <c r="J114" s="197">
        <v>4.2546732673267327</v>
      </c>
      <c r="K114" s="788"/>
      <c r="L114" s="208"/>
      <c r="M114" s="377"/>
      <c r="N114" s="538"/>
      <c r="O114" s="378"/>
      <c r="P114" s="378"/>
    </row>
    <row r="115" spans="1:16" ht="15">
      <c r="A115" s="721">
        <v>111</v>
      </c>
      <c r="B115" s="911" t="s">
        <v>914</v>
      </c>
      <c r="C115" s="180" t="s">
        <v>598</v>
      </c>
      <c r="D115" s="180">
        <v>2000</v>
      </c>
      <c r="E115" s="721">
        <v>10</v>
      </c>
      <c r="F115" s="180" t="s">
        <v>665</v>
      </c>
      <c r="G115" s="180">
        <v>18.8</v>
      </c>
      <c r="H115" s="374">
        <f t="shared" si="1"/>
        <v>1.05</v>
      </c>
      <c r="I115" s="375">
        <v>12.6</v>
      </c>
      <c r="J115" s="197">
        <v>4.7937326732673267</v>
      </c>
      <c r="K115" s="376"/>
      <c r="L115" s="721"/>
      <c r="M115" s="377"/>
      <c r="N115" s="460"/>
      <c r="O115" s="378"/>
      <c r="P115" s="378"/>
    </row>
    <row r="116" spans="1:16" ht="15">
      <c r="A116" s="721">
        <v>112</v>
      </c>
      <c r="B116" s="911" t="s">
        <v>915</v>
      </c>
      <c r="C116" s="180" t="s">
        <v>598</v>
      </c>
      <c r="D116" s="180">
        <v>2001</v>
      </c>
      <c r="E116" s="721">
        <v>10</v>
      </c>
      <c r="F116" s="180" t="s">
        <v>665</v>
      </c>
      <c r="G116" s="180">
        <v>18.8</v>
      </c>
      <c r="H116" s="374">
        <f t="shared" si="1"/>
        <v>1</v>
      </c>
      <c r="I116" s="375">
        <v>12</v>
      </c>
      <c r="J116" s="197">
        <v>5.2365148514851478</v>
      </c>
      <c r="K116" s="376"/>
      <c r="L116" s="721"/>
      <c r="M116" s="377"/>
      <c r="N116" s="460"/>
      <c r="O116" s="378"/>
      <c r="P116" s="378"/>
    </row>
    <row r="117" spans="1:16" ht="51">
      <c r="A117" s="721">
        <v>113</v>
      </c>
      <c r="B117" s="911" t="s">
        <v>715</v>
      </c>
      <c r="C117" s="180" t="s">
        <v>558</v>
      </c>
      <c r="D117" s="180">
        <v>2000</v>
      </c>
      <c r="E117" s="721">
        <v>10</v>
      </c>
      <c r="F117" s="180" t="s">
        <v>687</v>
      </c>
      <c r="G117" s="180">
        <v>17.850000000000001</v>
      </c>
      <c r="H117" s="374">
        <f t="shared" si="1"/>
        <v>0.6</v>
      </c>
      <c r="I117" s="375">
        <v>7.2</v>
      </c>
      <c r="J117" s="197">
        <v>8.8498316831683166</v>
      </c>
      <c r="K117" s="788" t="s">
        <v>568</v>
      </c>
      <c r="L117" s="208" t="s">
        <v>1684</v>
      </c>
      <c r="M117" s="377" t="s">
        <v>1685</v>
      </c>
      <c r="N117" s="538">
        <v>402.25</v>
      </c>
      <c r="O117" s="378">
        <v>7</v>
      </c>
      <c r="P117" s="378">
        <v>2</v>
      </c>
    </row>
    <row r="118" spans="1:16" ht="51">
      <c r="A118" s="721">
        <v>114</v>
      </c>
      <c r="B118" s="911" t="s">
        <v>947</v>
      </c>
      <c r="C118" s="180" t="s">
        <v>558</v>
      </c>
      <c r="D118" s="180">
        <v>1988</v>
      </c>
      <c r="E118" s="721">
        <v>10</v>
      </c>
      <c r="F118" s="180" t="s">
        <v>667</v>
      </c>
      <c r="G118" s="180">
        <v>17.850000000000001</v>
      </c>
      <c r="H118" s="374">
        <f t="shared" si="1"/>
        <v>0.56666666666666665</v>
      </c>
      <c r="I118" s="375">
        <v>6.8</v>
      </c>
      <c r="J118" s="197">
        <v>0</v>
      </c>
      <c r="K118" s="788" t="s">
        <v>568</v>
      </c>
      <c r="L118" s="208" t="s">
        <v>1591</v>
      </c>
      <c r="M118" s="377" t="s">
        <v>1682</v>
      </c>
      <c r="N118" s="538">
        <v>378.88</v>
      </c>
      <c r="O118" s="378">
        <v>18</v>
      </c>
      <c r="P118" s="378">
        <v>2</v>
      </c>
    </row>
    <row r="119" spans="1:16" ht="51">
      <c r="A119" s="721">
        <v>115</v>
      </c>
      <c r="B119" s="911" t="s">
        <v>948</v>
      </c>
      <c r="C119" s="180" t="s">
        <v>598</v>
      </c>
      <c r="D119" s="180">
        <v>2001</v>
      </c>
      <c r="E119" s="721">
        <v>10</v>
      </c>
      <c r="F119" s="180" t="s">
        <v>667</v>
      </c>
      <c r="G119" s="180">
        <v>18.8</v>
      </c>
      <c r="H119" s="374">
        <f t="shared" si="1"/>
        <v>0.19166666666666665</v>
      </c>
      <c r="I119" s="375">
        <v>2.2999999999999998</v>
      </c>
      <c r="J119" s="197">
        <v>13.914188118811882</v>
      </c>
      <c r="K119" s="788" t="s">
        <v>568</v>
      </c>
      <c r="L119" s="208" t="s">
        <v>1684</v>
      </c>
      <c r="M119" s="377" t="s">
        <v>1685</v>
      </c>
      <c r="N119" s="538">
        <v>402.25</v>
      </c>
      <c r="O119" s="378">
        <v>7</v>
      </c>
      <c r="P119" s="378">
        <v>2</v>
      </c>
    </row>
    <row r="120" spans="1:16" ht="15">
      <c r="A120" s="721">
        <v>116</v>
      </c>
      <c r="B120" s="911" t="s">
        <v>950</v>
      </c>
      <c r="C120" s="180" t="s">
        <v>558</v>
      </c>
      <c r="D120" s="180">
        <v>1996</v>
      </c>
      <c r="E120" s="721">
        <v>10</v>
      </c>
      <c r="F120" s="180" t="s">
        <v>667</v>
      </c>
      <c r="G120" s="180">
        <v>17.850000000000001</v>
      </c>
      <c r="H120" s="374">
        <f t="shared" si="1"/>
        <v>0.66666666666666663</v>
      </c>
      <c r="I120" s="375">
        <v>8</v>
      </c>
      <c r="J120" s="197">
        <v>3.52309900990099</v>
      </c>
      <c r="K120" s="788"/>
      <c r="L120" s="907"/>
      <c r="M120" s="377"/>
      <c r="N120" s="494"/>
      <c r="O120" s="378"/>
      <c r="P120" s="378"/>
    </row>
    <row r="121" spans="1:16" ht="15">
      <c r="A121" s="721">
        <v>117</v>
      </c>
      <c r="B121" s="911" t="s">
        <v>716</v>
      </c>
      <c r="C121" s="180" t="s">
        <v>882</v>
      </c>
      <c r="D121" s="180">
        <v>2011</v>
      </c>
      <c r="E121" s="721">
        <v>10</v>
      </c>
      <c r="F121" s="180" t="s">
        <v>669</v>
      </c>
      <c r="G121" s="180">
        <v>17</v>
      </c>
      <c r="H121" s="374">
        <f t="shared" si="1"/>
        <v>0.65</v>
      </c>
      <c r="I121" s="375">
        <v>7.8</v>
      </c>
      <c r="J121" s="197">
        <v>4.8707326732673266</v>
      </c>
      <c r="K121" s="376"/>
      <c r="L121" s="907"/>
      <c r="M121" s="377"/>
      <c r="N121" s="908"/>
      <c r="O121" s="378"/>
      <c r="P121" s="378"/>
    </row>
    <row r="122" spans="1:16" ht="15">
      <c r="A122" s="721">
        <v>118</v>
      </c>
      <c r="B122" s="911" t="s">
        <v>717</v>
      </c>
      <c r="C122" s="180" t="s">
        <v>598</v>
      </c>
      <c r="D122" s="180">
        <v>2001</v>
      </c>
      <c r="E122" s="721">
        <v>10</v>
      </c>
      <c r="F122" s="180" t="s">
        <v>669</v>
      </c>
      <c r="G122" s="180">
        <v>18.8</v>
      </c>
      <c r="H122" s="374">
        <f t="shared" si="1"/>
        <v>0.75</v>
      </c>
      <c r="I122" s="375">
        <v>9</v>
      </c>
      <c r="J122" s="197">
        <v>4.8707326732673266</v>
      </c>
      <c r="K122" s="376"/>
      <c r="L122" s="907"/>
      <c r="M122" s="377"/>
      <c r="N122" s="908"/>
      <c r="O122" s="378"/>
      <c r="P122" s="378"/>
    </row>
    <row r="123" spans="1:16" ht="15">
      <c r="A123" s="721">
        <v>119</v>
      </c>
      <c r="B123" s="911" t="s">
        <v>718</v>
      </c>
      <c r="C123" s="180" t="s">
        <v>558</v>
      </c>
      <c r="D123" s="180">
        <v>2001</v>
      </c>
      <c r="E123" s="721">
        <v>10</v>
      </c>
      <c r="F123" s="180" t="s">
        <v>672</v>
      </c>
      <c r="G123" s="180">
        <v>17.850000000000001</v>
      </c>
      <c r="H123" s="374">
        <f t="shared" si="1"/>
        <v>0.66666666666666663</v>
      </c>
      <c r="I123" s="375">
        <v>8</v>
      </c>
      <c r="J123" s="197">
        <v>3.52309900990099</v>
      </c>
      <c r="K123" s="376"/>
      <c r="L123" s="907"/>
      <c r="M123" s="377"/>
      <c r="N123" s="908"/>
      <c r="O123" s="378"/>
      <c r="P123" s="378"/>
    </row>
    <row r="124" spans="1:16" ht="15">
      <c r="A124" s="721">
        <v>120</v>
      </c>
      <c r="B124" s="911" t="s">
        <v>719</v>
      </c>
      <c r="C124" s="180" t="s">
        <v>598</v>
      </c>
      <c r="D124" s="180">
        <v>2000</v>
      </c>
      <c r="E124" s="721">
        <v>10</v>
      </c>
      <c r="F124" s="180" t="s">
        <v>682</v>
      </c>
      <c r="G124" s="180">
        <v>18.8</v>
      </c>
      <c r="H124" s="374">
        <f t="shared" si="1"/>
        <v>0.625</v>
      </c>
      <c r="I124" s="375">
        <v>7.5</v>
      </c>
      <c r="J124" s="197">
        <v>0</v>
      </c>
      <c r="K124" s="376"/>
      <c r="L124" s="907"/>
      <c r="M124" s="377"/>
      <c r="N124" s="908"/>
      <c r="O124" s="378"/>
      <c r="P124" s="378"/>
    </row>
    <row r="125" spans="1:16" ht="15">
      <c r="A125" s="721">
        <v>121</v>
      </c>
      <c r="B125" s="911" t="s">
        <v>18</v>
      </c>
      <c r="C125" s="180" t="s">
        <v>598</v>
      </c>
      <c r="D125" s="180">
        <v>2000</v>
      </c>
      <c r="E125" s="721">
        <v>10</v>
      </c>
      <c r="F125" s="180" t="s">
        <v>664</v>
      </c>
      <c r="G125" s="180">
        <v>18.8</v>
      </c>
      <c r="H125" s="374">
        <f t="shared" si="1"/>
        <v>0.77500000000000002</v>
      </c>
      <c r="I125" s="375">
        <v>9.3000000000000007</v>
      </c>
      <c r="J125" s="197">
        <v>10.48680198019802</v>
      </c>
      <c r="K125" s="376"/>
      <c r="L125" s="907"/>
      <c r="M125" s="377"/>
      <c r="N125" s="908"/>
      <c r="O125" s="378"/>
      <c r="P125" s="378"/>
    </row>
    <row r="126" spans="1:16" ht="51">
      <c r="A126" s="721">
        <v>122</v>
      </c>
      <c r="B126" s="911" t="s">
        <v>44</v>
      </c>
      <c r="C126" s="180" t="s">
        <v>558</v>
      </c>
      <c r="D126" s="180">
        <v>1996</v>
      </c>
      <c r="E126" s="721">
        <v>10</v>
      </c>
      <c r="F126" s="180" t="s">
        <v>675</v>
      </c>
      <c r="G126" s="180">
        <v>17.850000000000001</v>
      </c>
      <c r="H126" s="374">
        <f t="shared" si="1"/>
        <v>0.13333333333333333</v>
      </c>
      <c r="I126" s="375">
        <v>1.6</v>
      </c>
      <c r="J126" s="197">
        <v>0</v>
      </c>
      <c r="K126" s="788" t="s">
        <v>568</v>
      </c>
      <c r="L126" s="208" t="s">
        <v>1591</v>
      </c>
      <c r="M126" s="377" t="s">
        <v>1682</v>
      </c>
      <c r="N126" s="538">
        <v>378.88</v>
      </c>
      <c r="O126" s="378">
        <v>18</v>
      </c>
      <c r="P126" s="378">
        <v>2</v>
      </c>
    </row>
    <row r="127" spans="1:16" ht="15">
      <c r="A127" s="721">
        <v>123</v>
      </c>
      <c r="B127" s="911" t="s">
        <v>720</v>
      </c>
      <c r="C127" s="180" t="s">
        <v>598</v>
      </c>
      <c r="D127" s="180">
        <v>2000</v>
      </c>
      <c r="E127" s="721">
        <v>10</v>
      </c>
      <c r="F127" s="180" t="s">
        <v>676</v>
      </c>
      <c r="G127" s="180">
        <v>18.8</v>
      </c>
      <c r="H127" s="374">
        <f t="shared" si="1"/>
        <v>1.3583333333333334</v>
      </c>
      <c r="I127" s="375">
        <v>16.3</v>
      </c>
      <c r="J127" s="197">
        <v>4.1969108910891091</v>
      </c>
      <c r="K127" s="376"/>
      <c r="L127" s="721"/>
      <c r="M127" s="377"/>
      <c r="N127" s="460"/>
      <c r="O127" s="378"/>
      <c r="P127" s="378"/>
    </row>
    <row r="128" spans="1:16" ht="15">
      <c r="A128" s="721">
        <v>124</v>
      </c>
      <c r="B128" s="911" t="s">
        <v>721</v>
      </c>
      <c r="C128" s="180" t="s">
        <v>558</v>
      </c>
      <c r="D128" s="180">
        <v>1999</v>
      </c>
      <c r="E128" s="721">
        <v>10</v>
      </c>
      <c r="F128" s="180" t="s">
        <v>676</v>
      </c>
      <c r="G128" s="180">
        <v>19.010000000000002</v>
      </c>
      <c r="H128" s="374">
        <f t="shared" si="1"/>
        <v>0.67499999999999993</v>
      </c>
      <c r="I128" s="375">
        <v>8.1</v>
      </c>
      <c r="J128" s="197">
        <v>0</v>
      </c>
      <c r="K128" s="376"/>
      <c r="L128" s="721"/>
      <c r="M128" s="377"/>
      <c r="N128" s="460"/>
      <c r="O128" s="378"/>
      <c r="P128" s="378"/>
    </row>
    <row r="129" spans="1:16" ht="15">
      <c r="A129" s="721">
        <v>125</v>
      </c>
      <c r="B129" s="911" t="s">
        <v>89</v>
      </c>
      <c r="C129" s="180" t="s">
        <v>553</v>
      </c>
      <c r="D129" s="180">
        <v>1998</v>
      </c>
      <c r="E129" s="721">
        <v>10</v>
      </c>
      <c r="F129" s="180" t="s">
        <v>677</v>
      </c>
      <c r="G129" s="180">
        <v>17.54</v>
      </c>
      <c r="H129" s="374">
        <f t="shared" si="1"/>
        <v>0.76666666666666661</v>
      </c>
      <c r="I129" s="375">
        <v>9.1999999999999993</v>
      </c>
      <c r="J129" s="197">
        <v>3.9851485148514856</v>
      </c>
      <c r="K129" s="376"/>
      <c r="L129" s="721"/>
      <c r="M129" s="377"/>
      <c r="N129" s="789"/>
      <c r="O129" s="378"/>
      <c r="P129" s="378"/>
    </row>
    <row r="130" spans="1:16" ht="15">
      <c r="A130" s="721">
        <v>126</v>
      </c>
      <c r="B130" s="911" t="s">
        <v>75</v>
      </c>
      <c r="C130" s="180" t="s">
        <v>567</v>
      </c>
      <c r="D130" s="180">
        <v>2001</v>
      </c>
      <c r="E130" s="721">
        <v>10</v>
      </c>
      <c r="F130" s="180" t="s">
        <v>677</v>
      </c>
      <c r="G130" s="180">
        <v>18.8</v>
      </c>
      <c r="H130" s="374">
        <f t="shared" si="1"/>
        <v>0.66666666666666663</v>
      </c>
      <c r="I130" s="375">
        <v>8</v>
      </c>
      <c r="J130" s="197">
        <v>12.072603960396039</v>
      </c>
      <c r="K130" s="376"/>
      <c r="L130" s="721"/>
      <c r="M130" s="377"/>
      <c r="N130" s="460"/>
      <c r="O130" s="378"/>
      <c r="P130" s="378"/>
    </row>
    <row r="131" spans="1:16" ht="15">
      <c r="A131" s="721">
        <v>127</v>
      </c>
      <c r="B131" s="911" t="s">
        <v>80</v>
      </c>
      <c r="C131" s="180" t="s">
        <v>558</v>
      </c>
      <c r="D131" s="180">
        <v>1996</v>
      </c>
      <c r="E131" s="721">
        <v>10</v>
      </c>
      <c r="F131" s="180" t="s">
        <v>677</v>
      </c>
      <c r="G131" s="180">
        <v>17.850000000000001</v>
      </c>
      <c r="H131" s="374">
        <f t="shared" si="1"/>
        <v>1.05</v>
      </c>
      <c r="I131" s="375">
        <v>12.6</v>
      </c>
      <c r="J131" s="197">
        <v>1.309128712871287</v>
      </c>
      <c r="K131" s="376"/>
      <c r="L131" s="721"/>
      <c r="M131" s="377"/>
      <c r="N131" s="789"/>
      <c r="O131" s="378"/>
      <c r="P131" s="378"/>
    </row>
    <row r="132" spans="1:16" ht="15">
      <c r="A132" s="721">
        <v>128</v>
      </c>
      <c r="B132" s="911" t="s">
        <v>74</v>
      </c>
      <c r="C132" s="180" t="s">
        <v>558</v>
      </c>
      <c r="D132" s="180">
        <v>2000</v>
      </c>
      <c r="E132" s="721">
        <v>10</v>
      </c>
      <c r="F132" s="180" t="s">
        <v>677</v>
      </c>
      <c r="G132" s="180">
        <v>17.850000000000001</v>
      </c>
      <c r="H132" s="374">
        <f t="shared" si="1"/>
        <v>1</v>
      </c>
      <c r="I132" s="375">
        <v>12</v>
      </c>
      <c r="J132" s="197">
        <v>5.9680990099009898</v>
      </c>
      <c r="K132" s="376"/>
      <c r="L132" s="721"/>
      <c r="M132" s="377"/>
      <c r="N132" s="460"/>
      <c r="O132" s="378"/>
      <c r="P132" s="378"/>
    </row>
    <row r="133" spans="1:16" ht="15">
      <c r="A133" s="721">
        <v>129</v>
      </c>
      <c r="B133" s="911" t="s">
        <v>24</v>
      </c>
      <c r="C133" s="180" t="s">
        <v>558</v>
      </c>
      <c r="D133" s="180">
        <v>2000</v>
      </c>
      <c r="E133" s="721">
        <v>10</v>
      </c>
      <c r="F133" s="180" t="s">
        <v>674</v>
      </c>
      <c r="G133" s="180">
        <v>17.850000000000001</v>
      </c>
      <c r="H133" s="374">
        <f t="shared" ref="H133:H196" si="2">I133/12</f>
        <v>0.76666666666666661</v>
      </c>
      <c r="I133" s="375">
        <v>9.1999999999999993</v>
      </c>
      <c r="J133" s="197">
        <v>3.3305742574257424</v>
      </c>
      <c r="K133" s="376"/>
      <c r="L133" s="721"/>
      <c r="M133" s="377"/>
      <c r="N133" s="460"/>
      <c r="O133" s="378"/>
      <c r="P133" s="378"/>
    </row>
    <row r="134" spans="1:16" ht="15">
      <c r="A134" s="721">
        <v>130</v>
      </c>
      <c r="B134" s="911" t="s">
        <v>98</v>
      </c>
      <c r="C134" s="180" t="s">
        <v>598</v>
      </c>
      <c r="D134" s="180">
        <v>2000</v>
      </c>
      <c r="E134" s="721">
        <v>10</v>
      </c>
      <c r="F134" s="180" t="s">
        <v>678</v>
      </c>
      <c r="G134" s="180">
        <v>18.8</v>
      </c>
      <c r="H134" s="374">
        <f t="shared" si="2"/>
        <v>0.6</v>
      </c>
      <c r="I134" s="375">
        <v>7.2</v>
      </c>
      <c r="J134" s="197">
        <v>4.8322277227722772</v>
      </c>
      <c r="K134" s="376"/>
      <c r="L134" s="721"/>
      <c r="M134" s="377"/>
      <c r="N134" s="789"/>
      <c r="O134" s="378"/>
      <c r="P134" s="378"/>
    </row>
    <row r="135" spans="1:16" ht="15">
      <c r="A135" s="721">
        <v>131</v>
      </c>
      <c r="B135" s="911" t="s">
        <v>722</v>
      </c>
      <c r="C135" s="180" t="s">
        <v>567</v>
      </c>
      <c r="D135" s="180">
        <v>2000</v>
      </c>
      <c r="E135" s="721">
        <v>10</v>
      </c>
      <c r="F135" s="180" t="s">
        <v>687</v>
      </c>
      <c r="G135" s="180">
        <v>18.8</v>
      </c>
      <c r="H135" s="374">
        <f t="shared" si="2"/>
        <v>0.56666666666666665</v>
      </c>
      <c r="I135" s="375">
        <v>6.8</v>
      </c>
      <c r="J135" s="197">
        <v>4.8322277227722772</v>
      </c>
      <c r="K135" s="376"/>
      <c r="L135" s="721"/>
      <c r="M135" s="377"/>
      <c r="N135" s="460"/>
      <c r="O135" s="378"/>
      <c r="P135" s="378"/>
    </row>
    <row r="136" spans="1:16" ht="15">
      <c r="A136" s="721">
        <v>132</v>
      </c>
      <c r="B136" s="911" t="s">
        <v>119</v>
      </c>
      <c r="C136" s="180" t="s">
        <v>558</v>
      </c>
      <c r="D136" s="180">
        <v>1996</v>
      </c>
      <c r="E136" s="721">
        <v>10</v>
      </c>
      <c r="F136" s="180" t="s">
        <v>183</v>
      </c>
      <c r="G136" s="180">
        <v>17.850000000000001</v>
      </c>
      <c r="H136" s="374">
        <f t="shared" si="2"/>
        <v>0.73333333333333339</v>
      </c>
      <c r="I136" s="375">
        <v>8.8000000000000007</v>
      </c>
      <c r="J136" s="197">
        <v>1.309128712871287</v>
      </c>
      <c r="K136" s="376"/>
      <c r="L136" s="721"/>
      <c r="M136" s="377"/>
      <c r="N136" s="789"/>
      <c r="O136" s="378"/>
      <c r="P136" s="378"/>
    </row>
    <row r="137" spans="1:16" ht="15">
      <c r="A137" s="721">
        <v>133</v>
      </c>
      <c r="B137" s="911" t="s">
        <v>723</v>
      </c>
      <c r="C137" s="180" t="s">
        <v>558</v>
      </c>
      <c r="D137" s="180">
        <v>2000</v>
      </c>
      <c r="E137" s="721">
        <v>10</v>
      </c>
      <c r="F137" s="180" t="s">
        <v>679</v>
      </c>
      <c r="G137" s="180">
        <v>17.850000000000001</v>
      </c>
      <c r="H137" s="374">
        <f t="shared" si="2"/>
        <v>0.7583333333333333</v>
      </c>
      <c r="I137" s="375">
        <v>9.1</v>
      </c>
      <c r="J137" s="197">
        <v>0</v>
      </c>
      <c r="K137" s="376"/>
      <c r="L137" s="721"/>
      <c r="M137" s="377"/>
      <c r="N137" s="789"/>
      <c r="O137" s="378"/>
      <c r="P137" s="378"/>
    </row>
    <row r="138" spans="1:16" ht="51">
      <c r="A138" s="721">
        <v>134</v>
      </c>
      <c r="B138" s="911" t="s">
        <v>724</v>
      </c>
      <c r="C138" s="180" t="s">
        <v>558</v>
      </c>
      <c r="D138" s="180">
        <v>1996</v>
      </c>
      <c r="E138" s="721">
        <v>10</v>
      </c>
      <c r="F138" s="180" t="s">
        <v>679</v>
      </c>
      <c r="G138" s="180">
        <v>17.850000000000001</v>
      </c>
      <c r="H138" s="374">
        <f t="shared" si="2"/>
        <v>0.95833333333333337</v>
      </c>
      <c r="I138" s="375">
        <v>11.5</v>
      </c>
      <c r="J138" s="197">
        <v>0</v>
      </c>
      <c r="K138" s="788" t="s">
        <v>568</v>
      </c>
      <c r="L138" s="208" t="s">
        <v>1591</v>
      </c>
      <c r="M138" s="377" t="s">
        <v>1682</v>
      </c>
      <c r="N138" s="538">
        <v>378.88</v>
      </c>
      <c r="O138" s="378">
        <v>18</v>
      </c>
      <c r="P138" s="378">
        <v>2</v>
      </c>
    </row>
    <row r="139" spans="1:16" ht="15">
      <c r="A139" s="721">
        <v>135</v>
      </c>
      <c r="B139" s="911" t="s">
        <v>725</v>
      </c>
      <c r="C139" s="180" t="s">
        <v>567</v>
      </c>
      <c r="D139" s="180">
        <v>2000</v>
      </c>
      <c r="E139" s="721">
        <v>10</v>
      </c>
      <c r="F139" s="180" t="s">
        <v>679</v>
      </c>
      <c r="G139" s="180">
        <v>18.8</v>
      </c>
      <c r="H139" s="374">
        <f t="shared" si="2"/>
        <v>0.51666666666666672</v>
      </c>
      <c r="I139" s="375">
        <v>6.2</v>
      </c>
      <c r="J139" s="197">
        <v>0</v>
      </c>
      <c r="K139" s="376"/>
      <c r="L139" s="721"/>
      <c r="M139" s="377"/>
      <c r="N139" s="460"/>
      <c r="O139" s="378"/>
      <c r="P139" s="378"/>
    </row>
    <row r="140" spans="1:16" ht="15">
      <c r="A140" s="721">
        <v>136</v>
      </c>
      <c r="B140" s="911" t="s">
        <v>727</v>
      </c>
      <c r="C140" s="180" t="s">
        <v>567</v>
      </c>
      <c r="D140" s="180">
        <v>2001</v>
      </c>
      <c r="E140" s="721">
        <v>10</v>
      </c>
      <c r="F140" s="180" t="s">
        <v>684</v>
      </c>
      <c r="G140" s="180">
        <v>18.8</v>
      </c>
      <c r="H140" s="374">
        <f t="shared" si="2"/>
        <v>0.18333333333333335</v>
      </c>
      <c r="I140" s="375">
        <v>2.2000000000000002</v>
      </c>
      <c r="J140" s="197">
        <v>0</v>
      </c>
      <c r="K140" s="376"/>
      <c r="L140" s="721"/>
      <c r="M140" s="377"/>
      <c r="N140" s="460"/>
      <c r="O140" s="378"/>
      <c r="P140" s="378"/>
    </row>
    <row r="141" spans="1:16" ht="15">
      <c r="A141" s="721">
        <v>137</v>
      </c>
      <c r="B141" s="911" t="s">
        <v>41</v>
      </c>
      <c r="C141" s="180" t="s">
        <v>558</v>
      </c>
      <c r="D141" s="180">
        <v>1993</v>
      </c>
      <c r="E141" s="721">
        <v>10</v>
      </c>
      <c r="F141" s="180" t="s">
        <v>675</v>
      </c>
      <c r="G141" s="180">
        <v>11.55</v>
      </c>
      <c r="H141" s="374">
        <f t="shared" si="2"/>
        <v>0.66666666666666663</v>
      </c>
      <c r="I141" s="375">
        <v>8</v>
      </c>
      <c r="J141" s="197">
        <v>0</v>
      </c>
      <c r="K141" s="376"/>
      <c r="L141" s="721"/>
      <c r="M141" s="377"/>
      <c r="N141" s="789"/>
      <c r="O141" s="378"/>
      <c r="P141" s="378"/>
    </row>
    <row r="142" spans="1:16" ht="15.75">
      <c r="A142" s="721">
        <v>138</v>
      </c>
      <c r="B142" s="911" t="s">
        <v>579</v>
      </c>
      <c r="C142" s="180" t="s">
        <v>553</v>
      </c>
      <c r="D142" s="180">
        <v>1998</v>
      </c>
      <c r="E142" s="721">
        <v>10</v>
      </c>
      <c r="F142" s="180" t="s">
        <v>554</v>
      </c>
      <c r="G142" s="180">
        <v>9.1300000000000008</v>
      </c>
      <c r="H142" s="374">
        <f t="shared" si="2"/>
        <v>0.13333333333333333</v>
      </c>
      <c r="I142" s="375">
        <v>1.6</v>
      </c>
      <c r="J142" s="197">
        <v>3.4268415841584159</v>
      </c>
      <c r="K142" s="788"/>
      <c r="L142" s="208"/>
      <c r="M142" s="377"/>
      <c r="N142" s="538"/>
      <c r="O142" s="378"/>
      <c r="P142" s="378"/>
    </row>
    <row r="143" spans="1:16" ht="15">
      <c r="A143" s="721">
        <v>139</v>
      </c>
      <c r="B143" s="911" t="s">
        <v>586</v>
      </c>
      <c r="C143" s="180" t="s">
        <v>573</v>
      </c>
      <c r="D143" s="180">
        <v>2000</v>
      </c>
      <c r="E143" s="721">
        <v>10</v>
      </c>
      <c r="F143" s="180" t="s">
        <v>554</v>
      </c>
      <c r="G143" s="180">
        <v>18.7</v>
      </c>
      <c r="H143" s="374">
        <f t="shared" si="2"/>
        <v>0.76666666666666661</v>
      </c>
      <c r="I143" s="375">
        <v>9.1999999999999993</v>
      </c>
      <c r="J143" s="197">
        <v>4.0429009900990103</v>
      </c>
      <c r="K143" s="376"/>
      <c r="L143" s="721"/>
      <c r="M143" s="377"/>
      <c r="N143" s="460"/>
      <c r="O143" s="378"/>
      <c r="P143" s="378"/>
    </row>
    <row r="144" spans="1:16" ht="15">
      <c r="A144" s="721">
        <v>140</v>
      </c>
      <c r="B144" s="911" t="s">
        <v>930</v>
      </c>
      <c r="C144" s="180" t="s">
        <v>573</v>
      </c>
      <c r="D144" s="180">
        <v>1996</v>
      </c>
      <c r="E144" s="721">
        <v>10</v>
      </c>
      <c r="F144" s="180" t="s">
        <v>665</v>
      </c>
      <c r="G144" s="180">
        <v>18.690000000000001</v>
      </c>
      <c r="H144" s="374">
        <f t="shared" si="2"/>
        <v>0.67499999999999993</v>
      </c>
      <c r="I144" s="375">
        <v>8.1</v>
      </c>
      <c r="J144" s="197">
        <v>2.3872376237623767</v>
      </c>
      <c r="K144" s="376"/>
      <c r="L144" s="721"/>
      <c r="M144" s="377"/>
      <c r="N144" s="789"/>
      <c r="O144" s="378"/>
      <c r="P144" s="378"/>
    </row>
    <row r="145" spans="1:16" ht="15">
      <c r="A145" s="721">
        <v>141</v>
      </c>
      <c r="B145" s="911" t="s">
        <v>912</v>
      </c>
      <c r="C145" s="180" t="s">
        <v>913</v>
      </c>
      <c r="D145" s="180">
        <v>2000</v>
      </c>
      <c r="E145" s="721">
        <v>10</v>
      </c>
      <c r="F145" s="180" t="s">
        <v>665</v>
      </c>
      <c r="G145" s="180">
        <v>9.24</v>
      </c>
      <c r="H145" s="374">
        <f t="shared" si="2"/>
        <v>0.76666666666666661</v>
      </c>
      <c r="I145" s="375">
        <v>9.1999999999999993</v>
      </c>
      <c r="J145" s="197">
        <v>2.8107722772277226</v>
      </c>
      <c r="K145" s="376"/>
      <c r="L145" s="721"/>
      <c r="M145" s="377"/>
      <c r="N145" s="460"/>
      <c r="O145" s="378"/>
      <c r="P145" s="378"/>
    </row>
    <row r="146" spans="1:16" ht="15">
      <c r="A146" s="721">
        <v>142</v>
      </c>
      <c r="B146" s="911" t="s">
        <v>909</v>
      </c>
      <c r="C146" s="180" t="s">
        <v>564</v>
      </c>
      <c r="D146" s="180">
        <v>1990</v>
      </c>
      <c r="E146" s="721">
        <v>10</v>
      </c>
      <c r="F146" s="180" t="s">
        <v>665</v>
      </c>
      <c r="G146" s="180">
        <v>28.35</v>
      </c>
      <c r="H146" s="374">
        <f t="shared" si="2"/>
        <v>0.66666666666666663</v>
      </c>
      <c r="I146" s="375">
        <v>8</v>
      </c>
      <c r="J146" s="197">
        <v>2.9647920792079208</v>
      </c>
      <c r="K146" s="376"/>
      <c r="L146" s="721"/>
      <c r="M146" s="377"/>
      <c r="N146" s="460"/>
      <c r="O146" s="378"/>
      <c r="P146" s="378"/>
    </row>
    <row r="147" spans="1:16" ht="15">
      <c r="A147" s="721">
        <v>143</v>
      </c>
      <c r="B147" s="911" t="s">
        <v>728</v>
      </c>
      <c r="C147" s="180" t="s">
        <v>553</v>
      </c>
      <c r="D147" s="180">
        <v>1998</v>
      </c>
      <c r="E147" s="721">
        <v>10</v>
      </c>
      <c r="F147" s="180" t="s">
        <v>687</v>
      </c>
      <c r="G147" s="180">
        <v>9.56</v>
      </c>
      <c r="H147" s="374">
        <f t="shared" si="2"/>
        <v>0.93333333333333324</v>
      </c>
      <c r="I147" s="375">
        <v>11.2</v>
      </c>
      <c r="J147" s="197">
        <v>0</v>
      </c>
      <c r="K147" s="376"/>
      <c r="L147" s="721"/>
      <c r="M147" s="377"/>
      <c r="N147" s="460"/>
      <c r="O147" s="378"/>
      <c r="P147" s="378"/>
    </row>
    <row r="148" spans="1:16" ht="15">
      <c r="A148" s="721">
        <v>144</v>
      </c>
      <c r="B148" s="911" t="s">
        <v>729</v>
      </c>
      <c r="C148" s="180" t="s">
        <v>573</v>
      </c>
      <c r="D148" s="180">
        <v>1996</v>
      </c>
      <c r="E148" s="721">
        <v>10</v>
      </c>
      <c r="F148" s="180" t="s">
        <v>687</v>
      </c>
      <c r="G148" s="180">
        <v>18.690000000000001</v>
      </c>
      <c r="H148" s="374">
        <f t="shared" si="2"/>
        <v>0.46666666666666662</v>
      </c>
      <c r="I148" s="375">
        <v>5.6</v>
      </c>
      <c r="J148" s="197">
        <v>2.8492871287128714</v>
      </c>
      <c r="K148" s="376"/>
      <c r="L148" s="721"/>
      <c r="M148" s="377"/>
      <c r="N148" s="789"/>
      <c r="O148" s="378"/>
      <c r="P148" s="378"/>
    </row>
    <row r="149" spans="1:16" ht="51">
      <c r="A149" s="721">
        <v>145</v>
      </c>
      <c r="B149" s="911" t="s">
        <v>730</v>
      </c>
      <c r="C149" s="180" t="s">
        <v>913</v>
      </c>
      <c r="D149" s="180">
        <v>1997</v>
      </c>
      <c r="E149" s="721">
        <v>10</v>
      </c>
      <c r="F149" s="180" t="s">
        <v>672</v>
      </c>
      <c r="G149" s="180">
        <v>12.08</v>
      </c>
      <c r="H149" s="374">
        <f t="shared" si="2"/>
        <v>0.76666666666666661</v>
      </c>
      <c r="I149" s="375">
        <v>9.1999999999999993</v>
      </c>
      <c r="J149" s="197">
        <v>4.4086930693069304</v>
      </c>
      <c r="K149" s="788" t="s">
        <v>568</v>
      </c>
      <c r="L149" s="208" t="s">
        <v>1684</v>
      </c>
      <c r="M149" s="377" t="s">
        <v>1685</v>
      </c>
      <c r="N149" s="538">
        <v>402.25</v>
      </c>
      <c r="O149" s="378">
        <v>7</v>
      </c>
      <c r="P149" s="378">
        <v>2</v>
      </c>
    </row>
    <row r="150" spans="1:16" ht="51">
      <c r="A150" s="721">
        <v>146</v>
      </c>
      <c r="B150" s="911" t="s">
        <v>731</v>
      </c>
      <c r="C150" s="180" t="s">
        <v>913</v>
      </c>
      <c r="D150" s="180">
        <v>1999</v>
      </c>
      <c r="E150" s="721">
        <v>10</v>
      </c>
      <c r="F150" s="180" t="s">
        <v>672</v>
      </c>
      <c r="G150" s="180">
        <v>12.08</v>
      </c>
      <c r="H150" s="374">
        <f t="shared" si="2"/>
        <v>0.70833333333333337</v>
      </c>
      <c r="I150" s="375">
        <v>8.5</v>
      </c>
      <c r="J150" s="197">
        <v>4.2161683168316832</v>
      </c>
      <c r="K150" s="788" t="s">
        <v>568</v>
      </c>
      <c r="L150" s="208" t="s">
        <v>1684</v>
      </c>
      <c r="M150" s="377" t="s">
        <v>1685</v>
      </c>
      <c r="N150" s="538">
        <v>402.25</v>
      </c>
      <c r="O150" s="378">
        <v>7</v>
      </c>
      <c r="P150" s="378">
        <v>2</v>
      </c>
    </row>
    <row r="151" spans="1:16" ht="51">
      <c r="A151" s="721">
        <v>147</v>
      </c>
      <c r="B151" s="911" t="s">
        <v>19</v>
      </c>
      <c r="C151" s="180" t="s">
        <v>573</v>
      </c>
      <c r="D151" s="180">
        <v>1999</v>
      </c>
      <c r="E151" s="721">
        <v>10</v>
      </c>
      <c r="F151" s="180" t="s">
        <v>664</v>
      </c>
      <c r="G151" s="180">
        <v>18.690000000000001</v>
      </c>
      <c r="H151" s="374">
        <f t="shared" si="2"/>
        <v>0.6</v>
      </c>
      <c r="I151" s="375">
        <v>7.2</v>
      </c>
      <c r="J151" s="197">
        <v>0</v>
      </c>
      <c r="K151" s="788" t="s">
        <v>568</v>
      </c>
      <c r="L151" s="208" t="s">
        <v>1684</v>
      </c>
      <c r="M151" s="377" t="s">
        <v>1685</v>
      </c>
      <c r="N151" s="538">
        <v>402.25</v>
      </c>
      <c r="O151" s="378">
        <v>7</v>
      </c>
      <c r="P151" s="378">
        <v>2</v>
      </c>
    </row>
    <row r="152" spans="1:16" ht="51">
      <c r="A152" s="721">
        <v>148</v>
      </c>
      <c r="B152" s="911" t="s">
        <v>31</v>
      </c>
      <c r="C152" s="180" t="s">
        <v>913</v>
      </c>
      <c r="D152" s="180">
        <v>1999</v>
      </c>
      <c r="E152" s="721">
        <v>10</v>
      </c>
      <c r="F152" s="180" t="s">
        <v>674</v>
      </c>
      <c r="G152" s="180">
        <v>17.850000000000001</v>
      </c>
      <c r="H152" s="374">
        <f t="shared" si="2"/>
        <v>0.67499999999999993</v>
      </c>
      <c r="I152" s="375">
        <v>8.1</v>
      </c>
      <c r="J152" s="197">
        <v>6.2953762376237616</v>
      </c>
      <c r="K152" s="788" t="s">
        <v>568</v>
      </c>
      <c r="L152" s="208" t="s">
        <v>1591</v>
      </c>
      <c r="M152" s="377" t="s">
        <v>1682</v>
      </c>
      <c r="N152" s="538">
        <v>378.88</v>
      </c>
      <c r="O152" s="378">
        <v>18</v>
      </c>
      <c r="P152" s="378">
        <v>2</v>
      </c>
    </row>
    <row r="153" spans="1:16" ht="51">
      <c r="A153" s="721">
        <v>149</v>
      </c>
      <c r="B153" s="911" t="s">
        <v>170</v>
      </c>
      <c r="C153" s="180" t="s">
        <v>553</v>
      </c>
      <c r="D153" s="180">
        <v>1999</v>
      </c>
      <c r="E153" s="721">
        <v>10</v>
      </c>
      <c r="F153" s="180" t="s">
        <v>685</v>
      </c>
      <c r="G153" s="180">
        <v>14.3</v>
      </c>
      <c r="H153" s="374">
        <f t="shared" si="2"/>
        <v>0.60833333333333328</v>
      </c>
      <c r="I153" s="375">
        <v>7.3</v>
      </c>
      <c r="J153" s="197">
        <v>9.0544554455445532</v>
      </c>
      <c r="K153" s="788" t="s">
        <v>568</v>
      </c>
      <c r="L153" s="208" t="s">
        <v>1684</v>
      </c>
      <c r="M153" s="377" t="s">
        <v>1685</v>
      </c>
      <c r="N153" s="538">
        <v>402.25</v>
      </c>
      <c r="O153" s="378">
        <v>7</v>
      </c>
      <c r="P153" s="378">
        <v>2</v>
      </c>
    </row>
    <row r="154" spans="1:16" ht="51">
      <c r="A154" s="721">
        <v>150</v>
      </c>
      <c r="B154" s="911" t="s">
        <v>157</v>
      </c>
      <c r="C154" s="180" t="s">
        <v>553</v>
      </c>
      <c r="D154" s="180">
        <v>1998</v>
      </c>
      <c r="E154" s="721">
        <v>10</v>
      </c>
      <c r="F154" s="180" t="s">
        <v>685</v>
      </c>
      <c r="G154" s="180">
        <v>18.37</v>
      </c>
      <c r="H154" s="374">
        <f t="shared" si="2"/>
        <v>0.51666666666666672</v>
      </c>
      <c r="I154" s="375">
        <v>6.2</v>
      </c>
      <c r="J154" s="197">
        <v>0</v>
      </c>
      <c r="K154" s="788" t="s">
        <v>568</v>
      </c>
      <c r="L154" s="208" t="s">
        <v>1591</v>
      </c>
      <c r="M154" s="377" t="s">
        <v>1682</v>
      </c>
      <c r="N154" s="538">
        <v>378.88</v>
      </c>
      <c r="O154" s="378">
        <v>18</v>
      </c>
      <c r="P154" s="378">
        <v>2</v>
      </c>
    </row>
    <row r="155" spans="1:16" ht="15">
      <c r="A155" s="721">
        <v>151</v>
      </c>
      <c r="B155" s="911" t="s">
        <v>171</v>
      </c>
      <c r="C155" s="180" t="s">
        <v>573</v>
      </c>
      <c r="D155" s="180">
        <v>1999</v>
      </c>
      <c r="E155" s="721">
        <v>10</v>
      </c>
      <c r="F155" s="180" t="s">
        <v>685</v>
      </c>
      <c r="G155" s="180">
        <v>19.579999999999998</v>
      </c>
      <c r="H155" s="374">
        <f t="shared" si="2"/>
        <v>0.48333333333333334</v>
      </c>
      <c r="I155" s="375">
        <v>5.8</v>
      </c>
      <c r="J155" s="197">
        <v>0</v>
      </c>
      <c r="K155" s="376"/>
      <c r="L155" s="907"/>
      <c r="M155" s="377"/>
      <c r="N155" s="908"/>
      <c r="O155" s="378"/>
      <c r="P155" s="378"/>
    </row>
    <row r="156" spans="1:16" ht="51">
      <c r="A156" s="721">
        <v>152</v>
      </c>
      <c r="B156" s="911" t="s">
        <v>732</v>
      </c>
      <c r="C156" s="180" t="s">
        <v>553</v>
      </c>
      <c r="D156" s="180">
        <v>2000</v>
      </c>
      <c r="E156" s="721">
        <v>10</v>
      </c>
      <c r="F156" s="180" t="s">
        <v>679</v>
      </c>
      <c r="G156" s="180">
        <v>12.08</v>
      </c>
      <c r="H156" s="374">
        <f t="shared" si="2"/>
        <v>0.79166666666666663</v>
      </c>
      <c r="I156" s="375">
        <v>9.5</v>
      </c>
      <c r="J156" s="197">
        <v>0</v>
      </c>
      <c r="K156" s="788" t="s">
        <v>568</v>
      </c>
      <c r="L156" s="208" t="s">
        <v>1591</v>
      </c>
      <c r="M156" s="377" t="s">
        <v>1682</v>
      </c>
      <c r="N156" s="538">
        <v>378.88</v>
      </c>
      <c r="O156" s="378">
        <v>18</v>
      </c>
      <c r="P156" s="378">
        <v>2</v>
      </c>
    </row>
    <row r="157" spans="1:16" ht="15">
      <c r="A157" s="721">
        <v>153</v>
      </c>
      <c r="B157" s="911" t="s">
        <v>733</v>
      </c>
      <c r="C157" s="180" t="s">
        <v>553</v>
      </c>
      <c r="D157" s="180">
        <v>1998</v>
      </c>
      <c r="E157" s="721">
        <v>10</v>
      </c>
      <c r="F157" s="180" t="s">
        <v>682</v>
      </c>
      <c r="G157" s="180">
        <v>17.54</v>
      </c>
      <c r="H157" s="374">
        <f t="shared" si="2"/>
        <v>0.66666666666666663</v>
      </c>
      <c r="I157" s="375">
        <v>8</v>
      </c>
      <c r="J157" s="197">
        <v>16.842178217821782</v>
      </c>
      <c r="K157" s="376"/>
      <c r="L157" s="721"/>
      <c r="M157" s="377"/>
      <c r="N157" s="460"/>
      <c r="O157" s="378"/>
      <c r="P157" s="378"/>
    </row>
    <row r="158" spans="1:16" ht="15">
      <c r="A158" s="721">
        <v>154</v>
      </c>
      <c r="B158" s="911" t="s">
        <v>734</v>
      </c>
      <c r="C158" s="180" t="s">
        <v>553</v>
      </c>
      <c r="D158" s="180">
        <v>2001</v>
      </c>
      <c r="E158" s="721">
        <v>10</v>
      </c>
      <c r="F158" s="180" t="s">
        <v>682</v>
      </c>
      <c r="G158" s="180">
        <v>17.850000000000001</v>
      </c>
      <c r="H158" s="374">
        <f t="shared" si="2"/>
        <v>0.6333333333333333</v>
      </c>
      <c r="I158" s="375">
        <v>7.6</v>
      </c>
      <c r="J158" s="197">
        <v>29.357257425742578</v>
      </c>
      <c r="K158" s="376"/>
      <c r="L158" s="721"/>
      <c r="M158" s="377"/>
      <c r="N158" s="460"/>
      <c r="O158" s="378"/>
      <c r="P158" s="378"/>
    </row>
    <row r="159" spans="1:16" ht="15">
      <c r="A159" s="721">
        <v>155</v>
      </c>
      <c r="B159" s="911" t="s">
        <v>735</v>
      </c>
      <c r="C159" s="180" t="s">
        <v>877</v>
      </c>
      <c r="D159" s="180">
        <v>2003</v>
      </c>
      <c r="E159" s="721">
        <v>10</v>
      </c>
      <c r="F159" s="180" t="s">
        <v>554</v>
      </c>
      <c r="G159" s="180"/>
      <c r="H159" s="374">
        <f t="shared" si="2"/>
        <v>0.51666666666666672</v>
      </c>
      <c r="I159" s="375">
        <v>6.2</v>
      </c>
      <c r="J159" s="197">
        <v>52.689772277227725</v>
      </c>
      <c r="K159" s="376"/>
      <c r="L159" s="721"/>
      <c r="M159" s="377"/>
      <c r="N159" s="460"/>
      <c r="O159" s="378"/>
      <c r="P159" s="378"/>
    </row>
    <row r="160" spans="1:16" ht="15">
      <c r="A160" s="721">
        <v>156</v>
      </c>
      <c r="B160" s="911" t="s">
        <v>736</v>
      </c>
      <c r="C160" s="180" t="s">
        <v>564</v>
      </c>
      <c r="D160" s="180">
        <v>2003</v>
      </c>
      <c r="E160" s="721">
        <v>10</v>
      </c>
      <c r="F160" s="180" t="s">
        <v>554</v>
      </c>
      <c r="G160" s="180">
        <v>24.97</v>
      </c>
      <c r="H160" s="374">
        <f t="shared" si="2"/>
        <v>0.85</v>
      </c>
      <c r="I160" s="375">
        <v>10.199999999999999</v>
      </c>
      <c r="J160" s="197">
        <v>18.569306930693067</v>
      </c>
      <c r="K160" s="376"/>
      <c r="L160" s="721"/>
      <c r="M160" s="377"/>
      <c r="N160" s="460"/>
      <c r="O160" s="378"/>
      <c r="P160" s="378"/>
    </row>
    <row r="161" spans="1:16" ht="15">
      <c r="A161" s="721">
        <v>157</v>
      </c>
      <c r="B161" s="911" t="s">
        <v>737</v>
      </c>
      <c r="C161" s="180" t="s">
        <v>877</v>
      </c>
      <c r="D161" s="180">
        <v>2004</v>
      </c>
      <c r="E161" s="721">
        <v>10</v>
      </c>
      <c r="F161" s="180" t="s">
        <v>554</v>
      </c>
      <c r="G161" s="180"/>
      <c r="H161" s="374">
        <f t="shared" si="2"/>
        <v>0.18333333333333335</v>
      </c>
      <c r="I161" s="375">
        <v>2.2000000000000002</v>
      </c>
      <c r="J161" s="197">
        <v>52.689772277227725</v>
      </c>
      <c r="K161" s="376"/>
      <c r="L161" s="721"/>
      <c r="M161" s="377"/>
      <c r="N161" s="460"/>
      <c r="O161" s="378"/>
      <c r="P161" s="378"/>
    </row>
    <row r="162" spans="1:16" ht="15">
      <c r="A162" s="721">
        <v>158</v>
      </c>
      <c r="B162" s="911" t="s">
        <v>738</v>
      </c>
      <c r="C162" s="180" t="s">
        <v>556</v>
      </c>
      <c r="D162" s="180">
        <v>2004</v>
      </c>
      <c r="E162" s="721">
        <v>10</v>
      </c>
      <c r="F162" s="180" t="s">
        <v>554</v>
      </c>
      <c r="G162" s="180">
        <v>24.97</v>
      </c>
      <c r="H162" s="374">
        <f t="shared" si="2"/>
        <v>0.66666666666666663</v>
      </c>
      <c r="I162" s="375">
        <v>8</v>
      </c>
      <c r="J162" s="197">
        <v>22.405940594059405</v>
      </c>
      <c r="K162" s="376"/>
      <c r="L162" s="721"/>
      <c r="M162" s="377"/>
      <c r="N162" s="460"/>
      <c r="O162" s="378"/>
      <c r="P162" s="378"/>
    </row>
    <row r="163" spans="1:16" ht="15">
      <c r="A163" s="721">
        <v>159</v>
      </c>
      <c r="B163" s="911" t="s">
        <v>739</v>
      </c>
      <c r="C163" s="180" t="s">
        <v>564</v>
      </c>
      <c r="D163" s="180">
        <v>2003</v>
      </c>
      <c r="E163" s="721">
        <v>10</v>
      </c>
      <c r="F163" s="180" t="s">
        <v>554</v>
      </c>
      <c r="G163" s="180">
        <v>24.97</v>
      </c>
      <c r="H163" s="374">
        <f t="shared" si="2"/>
        <v>0.15</v>
      </c>
      <c r="I163" s="375">
        <v>1.8</v>
      </c>
      <c r="J163" s="197">
        <v>20.30858415841584</v>
      </c>
      <c r="K163" s="376"/>
      <c r="L163" s="721"/>
      <c r="M163" s="377"/>
      <c r="N163" s="460"/>
      <c r="O163" s="378"/>
      <c r="P163" s="378"/>
    </row>
    <row r="164" spans="1:16" ht="51">
      <c r="A164" s="721">
        <v>160</v>
      </c>
      <c r="B164" s="911" t="s">
        <v>13</v>
      </c>
      <c r="C164" s="180" t="s">
        <v>558</v>
      </c>
      <c r="D164" s="180">
        <v>2005</v>
      </c>
      <c r="E164" s="721">
        <v>10</v>
      </c>
      <c r="F164" s="180" t="s">
        <v>664</v>
      </c>
      <c r="G164" s="180">
        <v>17.850000000000001</v>
      </c>
      <c r="H164" s="374">
        <f t="shared" si="2"/>
        <v>0.13333333333333333</v>
      </c>
      <c r="I164" s="375">
        <v>1.6</v>
      </c>
      <c r="J164" s="197">
        <v>13.863039603960397</v>
      </c>
      <c r="K164" s="788" t="s">
        <v>568</v>
      </c>
      <c r="L164" s="208" t="s">
        <v>1591</v>
      </c>
      <c r="M164" s="377" t="s">
        <v>1682</v>
      </c>
      <c r="N164" s="538">
        <v>378.88</v>
      </c>
      <c r="O164" s="378">
        <v>18</v>
      </c>
      <c r="P164" s="378">
        <v>2</v>
      </c>
    </row>
    <row r="165" spans="1:16" ht="15">
      <c r="A165" s="721">
        <v>161</v>
      </c>
      <c r="B165" s="911" t="s">
        <v>740</v>
      </c>
      <c r="C165" s="180" t="s">
        <v>564</v>
      </c>
      <c r="D165" s="180">
        <v>2000</v>
      </c>
      <c r="E165" s="721">
        <v>10</v>
      </c>
      <c r="F165" s="180" t="s">
        <v>685</v>
      </c>
      <c r="G165" s="180">
        <v>18.809999999999999</v>
      </c>
      <c r="H165" s="374">
        <f t="shared" si="2"/>
        <v>0.76666666666666661</v>
      </c>
      <c r="I165" s="375">
        <v>9.1999999999999993</v>
      </c>
      <c r="J165" s="197">
        <v>3.6386138613861383</v>
      </c>
      <c r="K165" s="376"/>
      <c r="L165" s="721"/>
      <c r="M165" s="377"/>
      <c r="N165" s="460"/>
      <c r="O165" s="378"/>
      <c r="P165" s="378"/>
    </row>
    <row r="166" spans="1:16" ht="15">
      <c r="A166" s="721">
        <v>162</v>
      </c>
      <c r="B166" s="911" t="s">
        <v>577</v>
      </c>
      <c r="C166" s="180" t="s">
        <v>560</v>
      </c>
      <c r="D166" s="180">
        <v>2001</v>
      </c>
      <c r="E166" s="721">
        <v>10</v>
      </c>
      <c r="F166" s="180" t="s">
        <v>554</v>
      </c>
      <c r="G166" s="180">
        <v>51.7</v>
      </c>
      <c r="H166" s="374">
        <f t="shared" si="2"/>
        <v>0.67499999999999993</v>
      </c>
      <c r="I166" s="375">
        <v>8.1</v>
      </c>
      <c r="J166" s="197">
        <v>5.891089108910891</v>
      </c>
      <c r="K166" s="376"/>
      <c r="L166" s="721"/>
      <c r="M166" s="377"/>
      <c r="N166" s="460"/>
      <c r="O166" s="378"/>
      <c r="P166" s="378"/>
    </row>
    <row r="167" spans="1:16" ht="15">
      <c r="A167" s="721">
        <v>163</v>
      </c>
      <c r="B167" s="911" t="s">
        <v>575</v>
      </c>
      <c r="C167" s="180" t="s">
        <v>556</v>
      </c>
      <c r="D167" s="180">
        <v>2005</v>
      </c>
      <c r="E167" s="721">
        <v>10</v>
      </c>
      <c r="F167" s="180" t="s">
        <v>554</v>
      </c>
      <c r="G167" s="180">
        <v>24.97</v>
      </c>
      <c r="H167" s="374">
        <f t="shared" si="2"/>
        <v>0.76666666666666661</v>
      </c>
      <c r="I167" s="375">
        <v>9.1999999999999993</v>
      </c>
      <c r="J167" s="197">
        <v>28.749178217821779</v>
      </c>
      <c r="K167" s="376"/>
      <c r="L167" s="721"/>
      <c r="M167" s="377"/>
      <c r="N167" s="460"/>
      <c r="O167" s="378"/>
      <c r="P167" s="378"/>
    </row>
    <row r="168" spans="1:16" ht="15">
      <c r="A168" s="721">
        <v>164</v>
      </c>
      <c r="B168" s="911" t="s">
        <v>587</v>
      </c>
      <c r="C168" s="180" t="s">
        <v>556</v>
      </c>
      <c r="D168" s="180">
        <v>2004</v>
      </c>
      <c r="E168" s="721">
        <v>10</v>
      </c>
      <c r="F168" s="180" t="s">
        <v>554</v>
      </c>
      <c r="G168" s="180">
        <v>21.01</v>
      </c>
      <c r="H168" s="374">
        <f t="shared" si="2"/>
        <v>0.66666666666666663</v>
      </c>
      <c r="I168" s="375">
        <v>8</v>
      </c>
      <c r="J168" s="197">
        <v>41.697960396039605</v>
      </c>
      <c r="K168" s="376"/>
      <c r="L168" s="721"/>
      <c r="M168" s="377"/>
      <c r="N168" s="460"/>
      <c r="O168" s="378"/>
      <c r="P168" s="378"/>
    </row>
    <row r="169" spans="1:16" ht="15">
      <c r="A169" s="721">
        <v>165</v>
      </c>
      <c r="B169" s="911" t="s">
        <v>741</v>
      </c>
      <c r="C169" s="180" t="s">
        <v>917</v>
      </c>
      <c r="D169" s="180">
        <v>2003</v>
      </c>
      <c r="E169" s="721">
        <v>10</v>
      </c>
      <c r="F169" s="180" t="s">
        <v>665</v>
      </c>
      <c r="G169" s="180">
        <v>25.62</v>
      </c>
      <c r="H169" s="374">
        <f t="shared" si="2"/>
        <v>0.93333333333333324</v>
      </c>
      <c r="I169" s="375">
        <v>11.2</v>
      </c>
      <c r="J169" s="197">
        <v>7.7007722772277223</v>
      </c>
      <c r="K169" s="376"/>
      <c r="L169" s="721"/>
      <c r="M169" s="377"/>
      <c r="N169" s="460"/>
      <c r="O169" s="378"/>
      <c r="P169" s="378"/>
    </row>
    <row r="170" spans="1:16" ht="15">
      <c r="A170" s="721">
        <v>166</v>
      </c>
      <c r="B170" s="911" t="s">
        <v>742</v>
      </c>
      <c r="C170" s="180" t="s">
        <v>938</v>
      </c>
      <c r="D170" s="180">
        <v>2003</v>
      </c>
      <c r="E170" s="721">
        <v>10</v>
      </c>
      <c r="F170" s="180" t="s">
        <v>687</v>
      </c>
      <c r="G170" s="180">
        <v>39.06</v>
      </c>
      <c r="H170" s="374">
        <f t="shared" si="2"/>
        <v>0.46666666666666662</v>
      </c>
      <c r="I170" s="375">
        <v>5.6</v>
      </c>
      <c r="J170" s="197">
        <v>25.931158415841587</v>
      </c>
      <c r="K170" s="376"/>
      <c r="L170" s="721"/>
      <c r="M170" s="377"/>
      <c r="N170" s="460"/>
      <c r="O170" s="378"/>
      <c r="P170" s="378"/>
    </row>
    <row r="171" spans="1:16" ht="15">
      <c r="A171" s="721">
        <v>167</v>
      </c>
      <c r="B171" s="911" t="s">
        <v>743</v>
      </c>
      <c r="C171" s="180" t="s">
        <v>917</v>
      </c>
      <c r="D171" s="180">
        <v>2003</v>
      </c>
      <c r="E171" s="721">
        <v>10</v>
      </c>
      <c r="F171" s="180" t="s">
        <v>667</v>
      </c>
      <c r="G171" s="180">
        <v>25.62</v>
      </c>
      <c r="H171" s="374">
        <f t="shared" si="2"/>
        <v>0.76666666666666661</v>
      </c>
      <c r="I171" s="375">
        <v>9.1999999999999993</v>
      </c>
      <c r="J171" s="197">
        <v>24.145217821782175</v>
      </c>
      <c r="K171" s="376"/>
      <c r="L171" s="721"/>
      <c r="M171" s="377"/>
      <c r="N171" s="460"/>
      <c r="O171" s="378"/>
      <c r="P171" s="378"/>
    </row>
    <row r="172" spans="1:16" ht="15">
      <c r="A172" s="721">
        <v>168</v>
      </c>
      <c r="B172" s="911" t="s">
        <v>957</v>
      </c>
      <c r="C172" s="180" t="s">
        <v>958</v>
      </c>
      <c r="D172" s="180">
        <v>1988</v>
      </c>
      <c r="E172" s="721">
        <v>10</v>
      </c>
      <c r="F172" s="180" t="s">
        <v>669</v>
      </c>
      <c r="G172" s="180">
        <v>48.3</v>
      </c>
      <c r="H172" s="374">
        <f t="shared" si="2"/>
        <v>0.70833333333333337</v>
      </c>
      <c r="I172" s="375">
        <v>8.5</v>
      </c>
      <c r="J172" s="197">
        <v>17.451762376237621</v>
      </c>
      <c r="K172" s="376"/>
      <c r="L172" s="721"/>
      <c r="M172" s="377"/>
      <c r="N172" s="460"/>
      <c r="O172" s="378"/>
      <c r="P172" s="378"/>
    </row>
    <row r="173" spans="1:16" ht="15">
      <c r="A173" s="721">
        <v>169</v>
      </c>
      <c r="B173" s="911" t="s">
        <v>4</v>
      </c>
      <c r="C173" s="180" t="s">
        <v>865</v>
      </c>
      <c r="D173" s="180">
        <v>1989</v>
      </c>
      <c r="E173" s="721">
        <v>10</v>
      </c>
      <c r="F173" s="180" t="s">
        <v>672</v>
      </c>
      <c r="G173" s="180">
        <v>48.3</v>
      </c>
      <c r="H173" s="374">
        <f t="shared" si="2"/>
        <v>0.6</v>
      </c>
      <c r="I173" s="375">
        <v>7.2</v>
      </c>
      <c r="J173" s="197">
        <v>5.4953960396039614</v>
      </c>
      <c r="K173" s="376"/>
      <c r="L173" s="721"/>
      <c r="M173" s="377"/>
      <c r="N173" s="460"/>
      <c r="O173" s="378"/>
      <c r="P173" s="378"/>
    </row>
    <row r="174" spans="1:16" ht="15">
      <c r="A174" s="721">
        <v>170</v>
      </c>
      <c r="B174" s="911" t="s">
        <v>14</v>
      </c>
      <c r="C174" s="180" t="s">
        <v>15</v>
      </c>
      <c r="D174" s="180">
        <v>2004</v>
      </c>
      <c r="E174" s="721">
        <v>10</v>
      </c>
      <c r="F174" s="180" t="s">
        <v>664</v>
      </c>
      <c r="G174" s="180">
        <v>40.950000000000003</v>
      </c>
      <c r="H174" s="374">
        <f t="shared" si="2"/>
        <v>0.56666666666666665</v>
      </c>
      <c r="I174" s="375">
        <v>6.8</v>
      </c>
      <c r="J174" s="197">
        <v>26.907594059405938</v>
      </c>
      <c r="K174" s="376"/>
      <c r="L174" s="721"/>
      <c r="M174" s="377"/>
      <c r="N174" s="460"/>
      <c r="O174" s="378"/>
      <c r="P174" s="378"/>
    </row>
    <row r="175" spans="1:16" ht="15">
      <c r="A175" s="721">
        <v>171</v>
      </c>
      <c r="B175" s="911" t="s">
        <v>26</v>
      </c>
      <c r="C175" s="180" t="s">
        <v>15</v>
      </c>
      <c r="D175" s="180">
        <v>2004</v>
      </c>
      <c r="E175" s="721">
        <v>10</v>
      </c>
      <c r="F175" s="180" t="s">
        <v>674</v>
      </c>
      <c r="G175" s="180">
        <v>40.950000000000003</v>
      </c>
      <c r="H175" s="374">
        <f t="shared" si="2"/>
        <v>0.67499999999999993</v>
      </c>
      <c r="I175" s="375">
        <v>8.1</v>
      </c>
      <c r="J175" s="197">
        <v>15.62231683168317</v>
      </c>
      <c r="K175" s="376"/>
      <c r="L175" s="721"/>
      <c r="M175" s="377"/>
      <c r="N175" s="460"/>
      <c r="O175" s="378"/>
      <c r="P175" s="378"/>
    </row>
    <row r="176" spans="1:16" ht="15">
      <c r="A176" s="721">
        <v>172</v>
      </c>
      <c r="B176" s="911" t="s">
        <v>40</v>
      </c>
      <c r="C176" s="180" t="s">
        <v>15</v>
      </c>
      <c r="D176" s="180">
        <v>2004</v>
      </c>
      <c r="E176" s="721">
        <v>10</v>
      </c>
      <c r="F176" s="180" t="s">
        <v>675</v>
      </c>
      <c r="G176" s="180">
        <v>40.950000000000003</v>
      </c>
      <c r="H176" s="374">
        <f t="shared" si="2"/>
        <v>0.60833333333333328</v>
      </c>
      <c r="I176" s="375">
        <v>7.3</v>
      </c>
      <c r="J176" s="197">
        <v>16.633534653465343</v>
      </c>
      <c r="K176" s="376"/>
      <c r="L176" s="721"/>
      <c r="M176" s="377"/>
      <c r="N176" s="460"/>
      <c r="O176" s="378"/>
      <c r="P176" s="378"/>
    </row>
    <row r="177" spans="1:16" ht="15">
      <c r="A177" s="721">
        <v>173</v>
      </c>
      <c r="B177" s="911" t="s">
        <v>77</v>
      </c>
      <c r="C177" s="180" t="s">
        <v>958</v>
      </c>
      <c r="D177" s="180">
        <v>1989</v>
      </c>
      <c r="E177" s="721">
        <v>10</v>
      </c>
      <c r="F177" s="180" t="s">
        <v>677</v>
      </c>
      <c r="G177" s="180">
        <v>48.3</v>
      </c>
      <c r="H177" s="374">
        <f t="shared" si="2"/>
        <v>0.56666666666666665</v>
      </c>
      <c r="I177" s="375">
        <v>6.8</v>
      </c>
      <c r="J177" s="197">
        <v>16.170960396039604</v>
      </c>
      <c r="K177" s="376"/>
      <c r="L177" s="721"/>
      <c r="M177" s="377"/>
      <c r="N177" s="460"/>
      <c r="O177" s="378"/>
      <c r="P177" s="378"/>
    </row>
    <row r="178" spans="1:16" ht="15">
      <c r="A178" s="721">
        <v>174</v>
      </c>
      <c r="B178" s="911" t="s">
        <v>96</v>
      </c>
      <c r="C178" s="180" t="s">
        <v>15</v>
      </c>
      <c r="D178" s="180">
        <v>2004</v>
      </c>
      <c r="E178" s="721">
        <v>10</v>
      </c>
      <c r="F178" s="180" t="s">
        <v>678</v>
      </c>
      <c r="G178" s="180">
        <v>40.950000000000003</v>
      </c>
      <c r="H178" s="374">
        <f t="shared" si="2"/>
        <v>0.65833333333333333</v>
      </c>
      <c r="I178" s="375">
        <v>7.9</v>
      </c>
      <c r="J178" s="197">
        <v>10.126514851485149</v>
      </c>
      <c r="K178" s="376"/>
      <c r="L178" s="721"/>
      <c r="M178" s="377"/>
      <c r="N178" s="460"/>
      <c r="O178" s="378"/>
      <c r="P178" s="378"/>
    </row>
    <row r="179" spans="1:16" ht="15">
      <c r="A179" s="721">
        <v>175</v>
      </c>
      <c r="B179" s="911" t="s">
        <v>117</v>
      </c>
      <c r="C179" s="180" t="s">
        <v>958</v>
      </c>
      <c r="D179" s="180">
        <v>1989</v>
      </c>
      <c r="E179" s="721">
        <v>10</v>
      </c>
      <c r="F179" s="180" t="s">
        <v>183</v>
      </c>
      <c r="G179" s="180">
        <v>48.3</v>
      </c>
      <c r="H179" s="374">
        <f t="shared" si="2"/>
        <v>0.51666666666666672</v>
      </c>
      <c r="I179" s="375">
        <v>6.2</v>
      </c>
      <c r="J179" s="197">
        <v>6.4108910891089108</v>
      </c>
      <c r="K179" s="376"/>
      <c r="L179" s="721"/>
      <c r="M179" s="377"/>
      <c r="N179" s="460"/>
      <c r="O179" s="378"/>
      <c r="P179" s="378"/>
    </row>
    <row r="180" spans="1:16" ht="15">
      <c r="A180" s="721">
        <v>176</v>
      </c>
      <c r="B180" s="911" t="s">
        <v>744</v>
      </c>
      <c r="C180" s="180" t="s">
        <v>15</v>
      </c>
      <c r="D180" s="180">
        <v>2006</v>
      </c>
      <c r="E180" s="721">
        <v>10</v>
      </c>
      <c r="F180" s="180" t="s">
        <v>679</v>
      </c>
      <c r="G180" s="180">
        <v>40.950000000000003</v>
      </c>
      <c r="H180" s="374">
        <f t="shared" si="2"/>
        <v>0.48333333333333334</v>
      </c>
      <c r="I180" s="375">
        <v>5.8</v>
      </c>
      <c r="J180" s="197">
        <v>11.127603960396039</v>
      </c>
      <c r="K180" s="376"/>
      <c r="L180" s="721"/>
      <c r="M180" s="377"/>
      <c r="N180" s="460"/>
      <c r="O180" s="378"/>
      <c r="P180" s="378"/>
    </row>
    <row r="181" spans="1:16" ht="15">
      <c r="A181" s="721">
        <v>177</v>
      </c>
      <c r="B181" s="911" t="s">
        <v>745</v>
      </c>
      <c r="C181" s="180" t="s">
        <v>917</v>
      </c>
      <c r="D181" s="180">
        <v>2003</v>
      </c>
      <c r="E181" s="721">
        <v>10</v>
      </c>
      <c r="F181" s="180" t="s">
        <v>684</v>
      </c>
      <c r="G181" s="180">
        <v>25.62</v>
      </c>
      <c r="H181" s="374">
        <f t="shared" si="2"/>
        <v>0.79166666666666663</v>
      </c>
      <c r="I181" s="375">
        <v>9.5</v>
      </c>
      <c r="J181" s="197">
        <v>7.7007722772277223</v>
      </c>
      <c r="K181" s="376"/>
      <c r="L181" s="721"/>
      <c r="M181" s="377"/>
      <c r="N181" s="460"/>
      <c r="O181" s="378"/>
      <c r="P181" s="378"/>
    </row>
    <row r="182" spans="1:16" ht="15">
      <c r="A182" s="721">
        <v>178</v>
      </c>
      <c r="B182" s="911" t="s">
        <v>120</v>
      </c>
      <c r="C182" s="180" t="s">
        <v>917</v>
      </c>
      <c r="D182" s="180">
        <v>2003</v>
      </c>
      <c r="E182" s="721">
        <v>10</v>
      </c>
      <c r="F182" s="180" t="s">
        <v>183</v>
      </c>
      <c r="G182" s="180">
        <v>25.62</v>
      </c>
      <c r="H182" s="374">
        <f t="shared" si="2"/>
        <v>0.75</v>
      </c>
      <c r="I182" s="375">
        <v>9</v>
      </c>
      <c r="J182" s="197">
        <v>20.462049504950496</v>
      </c>
      <c r="K182" s="376"/>
      <c r="L182" s="721"/>
      <c r="M182" s="377"/>
      <c r="N182" s="460"/>
      <c r="O182" s="378"/>
      <c r="P182" s="378"/>
    </row>
    <row r="183" spans="1:16" ht="15">
      <c r="A183" s="721">
        <v>179</v>
      </c>
      <c r="B183" s="911" t="s">
        <v>165</v>
      </c>
      <c r="C183" s="180" t="s">
        <v>15</v>
      </c>
      <c r="D183" s="180">
        <v>2004</v>
      </c>
      <c r="E183" s="721">
        <v>10</v>
      </c>
      <c r="F183" s="180" t="s">
        <v>685</v>
      </c>
      <c r="G183" s="180">
        <v>42.9</v>
      </c>
      <c r="H183" s="374">
        <f t="shared" si="2"/>
        <v>0.66666666666666663</v>
      </c>
      <c r="I183" s="375">
        <v>8</v>
      </c>
      <c r="J183" s="197">
        <v>44.191623762376238</v>
      </c>
      <c r="K183" s="376"/>
      <c r="L183" s="721"/>
      <c r="M183" s="377"/>
      <c r="N183" s="460"/>
      <c r="O183" s="378"/>
      <c r="P183" s="378"/>
    </row>
    <row r="184" spans="1:16" ht="15">
      <c r="A184" s="721">
        <v>180</v>
      </c>
      <c r="B184" s="911" t="s">
        <v>594</v>
      </c>
      <c r="C184" s="180" t="s">
        <v>567</v>
      </c>
      <c r="D184" s="180">
        <v>2002</v>
      </c>
      <c r="E184" s="721">
        <v>10</v>
      </c>
      <c r="F184" s="180" t="s">
        <v>554</v>
      </c>
      <c r="G184" s="180">
        <v>19.690000000000001</v>
      </c>
      <c r="H184" s="374">
        <f t="shared" si="2"/>
        <v>0.6333333333333333</v>
      </c>
      <c r="I184" s="375">
        <v>7.6</v>
      </c>
      <c r="J184" s="197">
        <v>13.709574257425743</v>
      </c>
      <c r="K184" s="376"/>
      <c r="L184" s="721"/>
      <c r="M184" s="377"/>
      <c r="N184" s="460"/>
      <c r="O184" s="378"/>
      <c r="P184" s="378"/>
    </row>
    <row r="185" spans="1:16" ht="15">
      <c r="A185" s="721">
        <v>181</v>
      </c>
      <c r="B185" s="911" t="s">
        <v>576</v>
      </c>
      <c r="C185" s="180" t="s">
        <v>558</v>
      </c>
      <c r="D185" s="180">
        <v>2005</v>
      </c>
      <c r="E185" s="721">
        <v>10</v>
      </c>
      <c r="F185" s="180" t="s">
        <v>554</v>
      </c>
      <c r="G185" s="180">
        <v>12.1</v>
      </c>
      <c r="H185" s="374">
        <f t="shared" si="2"/>
        <v>0.70833333333333337</v>
      </c>
      <c r="I185" s="375">
        <v>8.5</v>
      </c>
      <c r="J185" s="197">
        <v>10.537950495049506</v>
      </c>
      <c r="K185" s="376"/>
      <c r="L185" s="721"/>
      <c r="M185" s="377"/>
      <c r="N185" s="460"/>
      <c r="O185" s="378"/>
      <c r="P185" s="378"/>
    </row>
    <row r="186" spans="1:16" ht="15">
      <c r="A186" s="721">
        <v>182</v>
      </c>
      <c r="B186" s="911" t="s">
        <v>590</v>
      </c>
      <c r="C186" s="180" t="s">
        <v>558</v>
      </c>
      <c r="D186" s="180">
        <v>2005</v>
      </c>
      <c r="E186" s="721">
        <v>10</v>
      </c>
      <c r="F186" s="180" t="s">
        <v>554</v>
      </c>
      <c r="G186" s="180">
        <v>18.7</v>
      </c>
      <c r="H186" s="374">
        <f t="shared" si="2"/>
        <v>0.6</v>
      </c>
      <c r="I186" s="375">
        <v>7.2</v>
      </c>
      <c r="J186" s="197">
        <v>19.626881188118812</v>
      </c>
      <c r="K186" s="376"/>
      <c r="L186" s="721"/>
      <c r="M186" s="377"/>
      <c r="N186" s="460"/>
      <c r="O186" s="378"/>
      <c r="P186" s="378"/>
    </row>
    <row r="187" spans="1:16" ht="15">
      <c r="A187" s="721">
        <v>183</v>
      </c>
      <c r="B187" s="911" t="s">
        <v>589</v>
      </c>
      <c r="C187" s="180" t="s">
        <v>558</v>
      </c>
      <c r="D187" s="180">
        <v>2005</v>
      </c>
      <c r="E187" s="721">
        <v>10</v>
      </c>
      <c r="F187" s="180" t="s">
        <v>554</v>
      </c>
      <c r="G187" s="180">
        <v>12.1</v>
      </c>
      <c r="H187" s="374">
        <f t="shared" si="2"/>
        <v>0.56666666666666665</v>
      </c>
      <c r="I187" s="375">
        <v>6.8</v>
      </c>
      <c r="J187" s="197">
        <v>10.537950495049506</v>
      </c>
      <c r="K187" s="376"/>
      <c r="L187" s="721"/>
      <c r="M187" s="377"/>
      <c r="N187" s="460"/>
      <c r="O187" s="378"/>
      <c r="P187" s="378"/>
    </row>
    <row r="188" spans="1:16" ht="15.75">
      <c r="A188" s="721">
        <v>184</v>
      </c>
      <c r="B188" s="911" t="s">
        <v>746</v>
      </c>
      <c r="C188" s="180" t="s">
        <v>567</v>
      </c>
      <c r="D188" s="180">
        <v>2001</v>
      </c>
      <c r="E188" s="721">
        <v>10</v>
      </c>
      <c r="F188" s="180" t="s">
        <v>554</v>
      </c>
      <c r="G188" s="180">
        <v>19.690000000000001</v>
      </c>
      <c r="H188" s="374">
        <f t="shared" si="2"/>
        <v>0.67499999999999993</v>
      </c>
      <c r="I188" s="375">
        <v>8.1</v>
      </c>
      <c r="J188" s="197">
        <v>4.6782178217821775</v>
      </c>
      <c r="K188" s="788"/>
      <c r="L188" s="208"/>
      <c r="M188" s="377"/>
      <c r="N188" s="538"/>
      <c r="O188" s="378"/>
      <c r="P188" s="378"/>
    </row>
    <row r="189" spans="1:16" ht="15">
      <c r="A189" s="721">
        <v>185</v>
      </c>
      <c r="B189" s="911" t="s">
        <v>916</v>
      </c>
      <c r="C189" s="180" t="s">
        <v>558</v>
      </c>
      <c r="D189" s="180">
        <v>2002</v>
      </c>
      <c r="E189" s="721">
        <v>10</v>
      </c>
      <c r="F189" s="180" t="s">
        <v>665</v>
      </c>
      <c r="G189" s="180">
        <v>17.850000000000001</v>
      </c>
      <c r="H189" s="374">
        <f t="shared" si="2"/>
        <v>0.60833333333333328</v>
      </c>
      <c r="I189" s="375">
        <v>7.3</v>
      </c>
      <c r="J189" s="197">
        <v>3.52309900990099</v>
      </c>
      <c r="K189" s="376"/>
      <c r="L189" s="721"/>
      <c r="M189" s="377"/>
      <c r="N189" s="460"/>
      <c r="O189" s="378"/>
      <c r="P189" s="378"/>
    </row>
    <row r="190" spans="1:16" ht="15">
      <c r="A190" s="721">
        <v>186</v>
      </c>
      <c r="B190" s="911" t="s">
        <v>919</v>
      </c>
      <c r="C190" s="180" t="s">
        <v>558</v>
      </c>
      <c r="D190" s="180">
        <v>2006</v>
      </c>
      <c r="E190" s="721">
        <v>10</v>
      </c>
      <c r="F190" s="180" t="s">
        <v>665</v>
      </c>
      <c r="G190" s="180">
        <v>17.510000000000002</v>
      </c>
      <c r="H190" s="374">
        <f t="shared" si="2"/>
        <v>0.56666666666666665</v>
      </c>
      <c r="I190" s="375">
        <v>6.8</v>
      </c>
      <c r="J190" s="197">
        <v>13.863039603960397</v>
      </c>
      <c r="K190" s="376"/>
      <c r="L190" s="721"/>
      <c r="M190" s="377"/>
      <c r="N190" s="460"/>
      <c r="O190" s="378"/>
      <c r="P190" s="378"/>
    </row>
    <row r="191" spans="1:16" ht="15">
      <c r="A191" s="721">
        <v>187</v>
      </c>
      <c r="B191" s="911" t="s">
        <v>747</v>
      </c>
      <c r="C191" s="180" t="s">
        <v>558</v>
      </c>
      <c r="D191" s="180">
        <v>2004</v>
      </c>
      <c r="E191" s="721">
        <v>10</v>
      </c>
      <c r="F191" s="180" t="s">
        <v>665</v>
      </c>
      <c r="G191" s="180">
        <v>17.850000000000001</v>
      </c>
      <c r="H191" s="374">
        <f t="shared" si="2"/>
        <v>0.65833333333333333</v>
      </c>
      <c r="I191" s="375">
        <v>7.9</v>
      </c>
      <c r="J191" s="197">
        <v>5.5445544554455441</v>
      </c>
      <c r="K191" s="376"/>
      <c r="L191" s="721"/>
      <c r="M191" s="377"/>
      <c r="N191" s="460"/>
      <c r="O191" s="378"/>
      <c r="P191" s="378"/>
    </row>
    <row r="192" spans="1:16" ht="15">
      <c r="A192" s="721">
        <v>188</v>
      </c>
      <c r="B192" s="911" t="s">
        <v>949</v>
      </c>
      <c r="C192" s="180" t="s">
        <v>558</v>
      </c>
      <c r="D192" s="180">
        <v>2002</v>
      </c>
      <c r="E192" s="721">
        <v>10</v>
      </c>
      <c r="F192" s="180" t="s">
        <v>667</v>
      </c>
      <c r="G192" s="180">
        <v>17.850000000000001</v>
      </c>
      <c r="H192" s="374">
        <f t="shared" si="2"/>
        <v>0.51666666666666672</v>
      </c>
      <c r="I192" s="375">
        <v>6.2</v>
      </c>
      <c r="J192" s="197">
        <v>3.4785445544554454</v>
      </c>
      <c r="K192" s="376"/>
      <c r="L192" s="721"/>
      <c r="M192" s="377"/>
      <c r="N192" s="460"/>
      <c r="O192" s="378"/>
      <c r="P192" s="378"/>
    </row>
    <row r="193" spans="1:16" ht="15">
      <c r="A193" s="721">
        <v>189</v>
      </c>
      <c r="B193" s="911" t="s">
        <v>748</v>
      </c>
      <c r="C193" s="180" t="s">
        <v>558</v>
      </c>
      <c r="D193" s="180">
        <v>2004</v>
      </c>
      <c r="E193" s="721">
        <v>10</v>
      </c>
      <c r="F193" s="180" t="s">
        <v>667</v>
      </c>
      <c r="G193" s="180">
        <v>17.850000000000001</v>
      </c>
      <c r="H193" s="374">
        <f t="shared" si="2"/>
        <v>0.48333333333333334</v>
      </c>
      <c r="I193" s="375">
        <v>5.8</v>
      </c>
      <c r="J193" s="197">
        <v>13.863039603960397</v>
      </c>
      <c r="K193" s="376"/>
      <c r="L193" s="721"/>
      <c r="M193" s="377"/>
      <c r="N193" s="460"/>
      <c r="O193" s="378"/>
      <c r="P193" s="378"/>
    </row>
    <row r="194" spans="1:16" ht="15">
      <c r="A194" s="721">
        <v>190</v>
      </c>
      <c r="B194" s="911" t="s">
        <v>749</v>
      </c>
      <c r="C194" s="180" t="s">
        <v>558</v>
      </c>
      <c r="D194" s="180">
        <v>2004</v>
      </c>
      <c r="E194" s="721">
        <v>10</v>
      </c>
      <c r="F194" s="180" t="s">
        <v>669</v>
      </c>
      <c r="G194" s="180">
        <v>17.850000000000001</v>
      </c>
      <c r="H194" s="374">
        <f t="shared" si="2"/>
        <v>0.79166666666666663</v>
      </c>
      <c r="I194" s="375">
        <v>9.5</v>
      </c>
      <c r="J194" s="197">
        <v>5.2172673267326726</v>
      </c>
      <c r="K194" s="376"/>
      <c r="L194" s="721"/>
      <c r="M194" s="377"/>
      <c r="N194" s="460"/>
      <c r="O194" s="378"/>
      <c r="P194" s="378"/>
    </row>
    <row r="195" spans="1:16" ht="15">
      <c r="A195" s="721">
        <v>191</v>
      </c>
      <c r="B195" s="911" t="s">
        <v>961</v>
      </c>
      <c r="C195" s="180" t="s">
        <v>558</v>
      </c>
      <c r="D195" s="180">
        <v>2006</v>
      </c>
      <c r="E195" s="721">
        <v>10</v>
      </c>
      <c r="F195" s="180" t="s">
        <v>669</v>
      </c>
      <c r="G195" s="180">
        <v>17.850000000000001</v>
      </c>
      <c r="H195" s="374">
        <f t="shared" si="2"/>
        <v>0.75</v>
      </c>
      <c r="I195" s="375">
        <v>9</v>
      </c>
      <c r="J195" s="197">
        <v>13.863039603960397</v>
      </c>
      <c r="K195" s="376"/>
      <c r="L195" s="721"/>
      <c r="M195" s="377"/>
      <c r="N195" s="460"/>
      <c r="O195" s="378"/>
      <c r="P195" s="378"/>
    </row>
    <row r="196" spans="1:16" ht="15">
      <c r="A196" s="721">
        <v>192</v>
      </c>
      <c r="B196" s="911" t="s">
        <v>750</v>
      </c>
      <c r="C196" s="180" t="s">
        <v>558</v>
      </c>
      <c r="D196" s="180">
        <v>2004</v>
      </c>
      <c r="E196" s="721">
        <v>10</v>
      </c>
      <c r="F196" s="180" t="s">
        <v>669</v>
      </c>
      <c r="G196" s="180">
        <v>17.850000000000001</v>
      </c>
      <c r="H196" s="374">
        <f t="shared" si="2"/>
        <v>0.66666666666666663</v>
      </c>
      <c r="I196" s="375">
        <v>8</v>
      </c>
      <c r="J196" s="197">
        <v>5.2172673267326726</v>
      </c>
      <c r="K196" s="376"/>
      <c r="L196" s="721"/>
      <c r="M196" s="377"/>
      <c r="N196" s="460"/>
      <c r="O196" s="378"/>
      <c r="P196" s="378"/>
    </row>
    <row r="197" spans="1:16" ht="15">
      <c r="A197" s="721">
        <v>193</v>
      </c>
      <c r="B197" s="911" t="s">
        <v>956</v>
      </c>
      <c r="C197" s="180" t="s">
        <v>558</v>
      </c>
      <c r="D197" s="180">
        <v>2004</v>
      </c>
      <c r="E197" s="721">
        <v>10</v>
      </c>
      <c r="F197" s="180" t="s">
        <v>669</v>
      </c>
      <c r="G197" s="180">
        <v>17.850000000000001</v>
      </c>
      <c r="H197" s="374">
        <f t="shared" ref="H197:H260" si="3">I197/12</f>
        <v>0.6333333333333333</v>
      </c>
      <c r="I197" s="375">
        <v>7.6</v>
      </c>
      <c r="J197" s="197">
        <v>5.2172673267326726</v>
      </c>
      <c r="K197" s="376"/>
      <c r="L197" s="721"/>
      <c r="M197" s="377"/>
      <c r="N197" s="460"/>
      <c r="O197" s="378"/>
      <c r="P197" s="378"/>
    </row>
    <row r="198" spans="1:16" ht="15">
      <c r="A198" s="721">
        <v>194</v>
      </c>
      <c r="B198" s="911" t="s">
        <v>751</v>
      </c>
      <c r="C198" s="180" t="s">
        <v>558</v>
      </c>
      <c r="D198" s="180">
        <v>2002</v>
      </c>
      <c r="E198" s="721">
        <v>10</v>
      </c>
      <c r="F198" s="180" t="s">
        <v>672</v>
      </c>
      <c r="G198" s="180">
        <v>17.850000000000001</v>
      </c>
      <c r="H198" s="374">
        <f t="shared" si="3"/>
        <v>0.95833333333333337</v>
      </c>
      <c r="I198" s="375">
        <v>11.5</v>
      </c>
      <c r="J198" s="197">
        <v>0</v>
      </c>
      <c r="K198" s="376"/>
      <c r="L198" s="721"/>
      <c r="M198" s="377"/>
      <c r="N198" s="460"/>
      <c r="O198" s="378"/>
      <c r="P198" s="378"/>
    </row>
    <row r="199" spans="1:16" ht="15">
      <c r="A199" s="721">
        <v>195</v>
      </c>
      <c r="B199" s="911" t="s">
        <v>3</v>
      </c>
      <c r="C199" s="180" t="s">
        <v>558</v>
      </c>
      <c r="D199" s="180">
        <v>2006</v>
      </c>
      <c r="E199" s="721">
        <v>10</v>
      </c>
      <c r="F199" s="180" t="s">
        <v>672</v>
      </c>
      <c r="G199" s="180">
        <v>17.850000000000001</v>
      </c>
      <c r="H199" s="374">
        <f t="shared" si="3"/>
        <v>0.51666666666666672</v>
      </c>
      <c r="I199" s="375">
        <v>6.2</v>
      </c>
      <c r="J199" s="197">
        <v>5.2172673267326726</v>
      </c>
      <c r="K199" s="376"/>
      <c r="L199" s="721"/>
      <c r="M199" s="377"/>
      <c r="N199" s="460"/>
      <c r="O199" s="378"/>
      <c r="P199" s="378"/>
    </row>
    <row r="200" spans="1:16" ht="15">
      <c r="A200" s="721">
        <v>196</v>
      </c>
      <c r="B200" s="911" t="s">
        <v>752</v>
      </c>
      <c r="C200" s="180" t="s">
        <v>558</v>
      </c>
      <c r="D200" s="180">
        <v>2004</v>
      </c>
      <c r="E200" s="721">
        <v>10</v>
      </c>
      <c r="F200" s="180" t="s">
        <v>672</v>
      </c>
      <c r="G200" s="180">
        <v>17.850000000000001</v>
      </c>
      <c r="H200" s="374">
        <f t="shared" si="3"/>
        <v>0.85</v>
      </c>
      <c r="I200" s="375">
        <v>10.199999999999999</v>
      </c>
      <c r="J200" s="197">
        <v>5.2172673267326726</v>
      </c>
      <c r="K200" s="376"/>
      <c r="L200" s="721"/>
      <c r="M200" s="377"/>
      <c r="N200" s="460"/>
      <c r="O200" s="378"/>
      <c r="P200" s="378"/>
    </row>
    <row r="201" spans="1:16" ht="15">
      <c r="A201" s="721">
        <v>197</v>
      </c>
      <c r="B201" s="911" t="s">
        <v>753</v>
      </c>
      <c r="C201" s="180" t="s">
        <v>558</v>
      </c>
      <c r="D201" s="180">
        <v>2002</v>
      </c>
      <c r="E201" s="721">
        <v>10</v>
      </c>
      <c r="F201" s="180" t="s">
        <v>674</v>
      </c>
      <c r="G201" s="180">
        <v>17.850000000000001</v>
      </c>
      <c r="H201" s="374">
        <f t="shared" si="3"/>
        <v>0.18333333333333335</v>
      </c>
      <c r="I201" s="375">
        <v>2.2000000000000002</v>
      </c>
      <c r="J201" s="197">
        <v>3.52309900990099</v>
      </c>
      <c r="K201" s="376"/>
      <c r="L201" s="721"/>
      <c r="M201" s="377"/>
      <c r="N201" s="460"/>
      <c r="O201" s="378"/>
      <c r="P201" s="378"/>
    </row>
    <row r="202" spans="1:16" ht="15">
      <c r="A202" s="721">
        <v>198</v>
      </c>
      <c r="B202" s="911" t="s">
        <v>754</v>
      </c>
      <c r="C202" s="180" t="s">
        <v>558</v>
      </c>
      <c r="D202" s="180">
        <v>2004</v>
      </c>
      <c r="E202" s="721">
        <v>10</v>
      </c>
      <c r="F202" s="180" t="s">
        <v>674</v>
      </c>
      <c r="G202" s="180">
        <v>17.850000000000001</v>
      </c>
      <c r="H202" s="374">
        <f t="shared" si="3"/>
        <v>0.66666666666666663</v>
      </c>
      <c r="I202" s="375">
        <v>8</v>
      </c>
      <c r="J202" s="197">
        <v>5.2172673267326726</v>
      </c>
      <c r="K202" s="376"/>
      <c r="L202" s="721"/>
      <c r="M202" s="377"/>
      <c r="N202" s="460"/>
      <c r="O202" s="378"/>
      <c r="P202" s="378"/>
    </row>
    <row r="203" spans="1:16" ht="15">
      <c r="A203" s="721">
        <v>199</v>
      </c>
      <c r="B203" s="911" t="s">
        <v>32</v>
      </c>
      <c r="C203" s="180" t="s">
        <v>558</v>
      </c>
      <c r="D203" s="180">
        <v>2006</v>
      </c>
      <c r="E203" s="721">
        <v>10</v>
      </c>
      <c r="F203" s="180" t="s">
        <v>674</v>
      </c>
      <c r="G203" s="180">
        <v>17.850000000000001</v>
      </c>
      <c r="H203" s="374">
        <f t="shared" si="3"/>
        <v>0.15</v>
      </c>
      <c r="I203" s="375">
        <v>1.8</v>
      </c>
      <c r="J203" s="197">
        <v>13.863039603960397</v>
      </c>
      <c r="K203" s="376"/>
      <c r="L203" s="721"/>
      <c r="M203" s="377"/>
      <c r="N203" s="460"/>
      <c r="O203" s="378"/>
      <c r="P203" s="378"/>
    </row>
    <row r="204" spans="1:16" ht="15">
      <c r="A204" s="721">
        <v>200</v>
      </c>
      <c r="B204" s="911" t="s">
        <v>27</v>
      </c>
      <c r="C204" s="180" t="s">
        <v>558</v>
      </c>
      <c r="D204" s="180">
        <v>2004</v>
      </c>
      <c r="E204" s="721">
        <v>10</v>
      </c>
      <c r="F204" s="180" t="s">
        <v>674</v>
      </c>
      <c r="G204" s="180">
        <v>17.850000000000001</v>
      </c>
      <c r="H204" s="374">
        <f t="shared" si="3"/>
        <v>0.13333333333333333</v>
      </c>
      <c r="I204" s="375">
        <v>1.6</v>
      </c>
      <c r="J204" s="197">
        <v>0</v>
      </c>
      <c r="K204" s="376"/>
      <c r="L204" s="721"/>
      <c r="M204" s="377"/>
      <c r="N204" s="460"/>
      <c r="O204" s="378"/>
      <c r="P204" s="378"/>
    </row>
    <row r="205" spans="1:16" ht="51">
      <c r="A205" s="721">
        <v>201</v>
      </c>
      <c r="B205" s="911" t="s">
        <v>755</v>
      </c>
      <c r="C205" s="180" t="s">
        <v>558</v>
      </c>
      <c r="D205" s="180">
        <v>2004</v>
      </c>
      <c r="E205" s="721">
        <v>10</v>
      </c>
      <c r="F205" s="180" t="s">
        <v>675</v>
      </c>
      <c r="G205" s="180">
        <v>17.850000000000001</v>
      </c>
      <c r="H205" s="374">
        <f t="shared" si="3"/>
        <v>0.76666666666666661</v>
      </c>
      <c r="I205" s="375">
        <v>9.1999999999999993</v>
      </c>
      <c r="J205" s="197">
        <v>5.2172673267326726</v>
      </c>
      <c r="K205" s="788" t="s">
        <v>568</v>
      </c>
      <c r="L205" s="208" t="s">
        <v>1591</v>
      </c>
      <c r="M205" s="377" t="s">
        <v>1682</v>
      </c>
      <c r="N205" s="538">
        <v>378.88</v>
      </c>
      <c r="O205" s="378">
        <v>18</v>
      </c>
      <c r="P205" s="378">
        <v>2</v>
      </c>
    </row>
    <row r="206" spans="1:16" ht="15">
      <c r="A206" s="721">
        <v>202</v>
      </c>
      <c r="B206" s="911" t="s">
        <v>39</v>
      </c>
      <c r="C206" s="180" t="s">
        <v>558</v>
      </c>
      <c r="D206" s="180">
        <v>2004</v>
      </c>
      <c r="E206" s="721">
        <v>10</v>
      </c>
      <c r="F206" s="180" t="s">
        <v>675</v>
      </c>
      <c r="G206" s="180">
        <v>17.850000000000001</v>
      </c>
      <c r="H206" s="374">
        <f t="shared" si="3"/>
        <v>0.67499999999999993</v>
      </c>
      <c r="I206" s="375">
        <v>8.1</v>
      </c>
      <c r="J206" s="197">
        <v>13.863039603960397</v>
      </c>
      <c r="K206" s="376"/>
      <c r="L206" s="721"/>
      <c r="M206" s="377"/>
      <c r="N206" s="460"/>
      <c r="O206" s="378"/>
      <c r="P206" s="378"/>
    </row>
    <row r="207" spans="1:16" ht="15">
      <c r="A207" s="721">
        <v>203</v>
      </c>
      <c r="B207" s="911" t="s">
        <v>60</v>
      </c>
      <c r="C207" s="180" t="s">
        <v>558</v>
      </c>
      <c r="D207" s="180">
        <v>2005</v>
      </c>
      <c r="E207" s="721">
        <v>10</v>
      </c>
      <c r="F207" s="180" t="s">
        <v>676</v>
      </c>
      <c r="G207" s="180">
        <v>11.55</v>
      </c>
      <c r="H207" s="374">
        <f t="shared" si="3"/>
        <v>0.76666666666666661</v>
      </c>
      <c r="I207" s="375">
        <v>9.1999999999999993</v>
      </c>
      <c r="J207" s="197">
        <v>0</v>
      </c>
      <c r="K207" s="376"/>
      <c r="L207" s="721"/>
      <c r="M207" s="377"/>
      <c r="N207" s="460"/>
      <c r="O207" s="378"/>
      <c r="P207" s="378"/>
    </row>
    <row r="208" spans="1:16" ht="15">
      <c r="A208" s="721">
        <v>204</v>
      </c>
      <c r="B208" s="911" t="s">
        <v>756</v>
      </c>
      <c r="C208" s="180" t="s">
        <v>558</v>
      </c>
      <c r="D208" s="180">
        <v>2004</v>
      </c>
      <c r="E208" s="721">
        <v>10</v>
      </c>
      <c r="F208" s="180" t="s">
        <v>676</v>
      </c>
      <c r="G208" s="180">
        <v>17.850000000000001</v>
      </c>
      <c r="H208" s="374">
        <f t="shared" si="3"/>
        <v>0.66666666666666663</v>
      </c>
      <c r="I208" s="375">
        <v>8</v>
      </c>
      <c r="J208" s="197">
        <v>5.5445544554455441</v>
      </c>
      <c r="K208" s="376"/>
      <c r="L208" s="721"/>
      <c r="M208" s="377"/>
      <c r="N208" s="460"/>
      <c r="O208" s="378"/>
      <c r="P208" s="378"/>
    </row>
    <row r="209" spans="1:16" ht="15">
      <c r="A209" s="721">
        <v>205</v>
      </c>
      <c r="B209" s="911" t="s">
        <v>58</v>
      </c>
      <c r="C209" s="180" t="s">
        <v>558</v>
      </c>
      <c r="D209" s="180">
        <v>2004</v>
      </c>
      <c r="E209" s="721">
        <v>10</v>
      </c>
      <c r="F209" s="180" t="s">
        <v>676</v>
      </c>
      <c r="G209" s="180">
        <v>17.850000000000001</v>
      </c>
      <c r="H209" s="374">
        <f t="shared" si="3"/>
        <v>0.93333333333333324</v>
      </c>
      <c r="I209" s="375">
        <v>11.2</v>
      </c>
      <c r="J209" s="197">
        <v>5.2172673267326726</v>
      </c>
      <c r="K209" s="376"/>
      <c r="L209" s="721"/>
      <c r="M209" s="377"/>
      <c r="N209" s="460"/>
      <c r="O209" s="378"/>
      <c r="P209" s="378"/>
    </row>
    <row r="210" spans="1:16" ht="15">
      <c r="A210" s="721">
        <v>206</v>
      </c>
      <c r="B210" s="911" t="s">
        <v>61</v>
      </c>
      <c r="C210" s="180" t="s">
        <v>558</v>
      </c>
      <c r="D210" s="180">
        <v>2006</v>
      </c>
      <c r="E210" s="721">
        <v>10</v>
      </c>
      <c r="F210" s="180" t="s">
        <v>676</v>
      </c>
      <c r="G210" s="180">
        <v>17.850000000000001</v>
      </c>
      <c r="H210" s="374">
        <f t="shared" si="3"/>
        <v>0.46666666666666662</v>
      </c>
      <c r="I210" s="375">
        <v>5.6</v>
      </c>
      <c r="J210" s="197">
        <v>5.2172673267326726</v>
      </c>
      <c r="K210" s="376"/>
      <c r="L210" s="721"/>
      <c r="M210" s="377"/>
      <c r="N210" s="460"/>
      <c r="O210" s="378"/>
      <c r="P210" s="378"/>
    </row>
    <row r="211" spans="1:16" ht="15">
      <c r="A211" s="721">
        <v>207</v>
      </c>
      <c r="B211" s="911" t="s">
        <v>81</v>
      </c>
      <c r="C211" s="180" t="s">
        <v>558</v>
      </c>
      <c r="D211" s="180">
        <v>2002</v>
      </c>
      <c r="E211" s="721">
        <v>10</v>
      </c>
      <c r="F211" s="180" t="s">
        <v>677</v>
      </c>
      <c r="G211" s="180">
        <v>17.850000000000001</v>
      </c>
      <c r="H211" s="374">
        <f t="shared" si="3"/>
        <v>0.76666666666666661</v>
      </c>
      <c r="I211" s="375">
        <v>9.1999999999999993</v>
      </c>
      <c r="J211" s="197">
        <v>3.2728217821782182</v>
      </c>
      <c r="K211" s="376"/>
      <c r="L211" s="721"/>
      <c r="M211" s="377"/>
      <c r="N211" s="460"/>
      <c r="O211" s="378"/>
      <c r="P211" s="378"/>
    </row>
    <row r="212" spans="1:16" ht="15">
      <c r="A212" s="721">
        <v>208</v>
      </c>
      <c r="B212" s="911" t="s">
        <v>172</v>
      </c>
      <c r="C212" s="180" t="s">
        <v>558</v>
      </c>
      <c r="D212" s="180">
        <v>2006</v>
      </c>
      <c r="E212" s="721">
        <v>10</v>
      </c>
      <c r="F212" s="180" t="s">
        <v>685</v>
      </c>
      <c r="G212" s="180">
        <v>18.7</v>
      </c>
      <c r="H212" s="374">
        <f t="shared" si="3"/>
        <v>0.70833333333333337</v>
      </c>
      <c r="I212" s="375">
        <v>8.5</v>
      </c>
      <c r="J212" s="197">
        <v>13.863039603960397</v>
      </c>
      <c r="K212" s="376"/>
      <c r="L212" s="721"/>
      <c r="M212" s="377"/>
      <c r="N212" s="460"/>
      <c r="O212" s="378"/>
      <c r="P212" s="378"/>
    </row>
    <row r="213" spans="1:16" ht="15">
      <c r="A213" s="721">
        <v>209</v>
      </c>
      <c r="B213" s="911" t="s">
        <v>757</v>
      </c>
      <c r="C213" s="180" t="s">
        <v>558</v>
      </c>
      <c r="D213" s="180">
        <v>2004</v>
      </c>
      <c r="E213" s="721">
        <v>10</v>
      </c>
      <c r="F213" s="180" t="s">
        <v>677</v>
      </c>
      <c r="G213" s="180">
        <v>17.850000000000001</v>
      </c>
      <c r="H213" s="374">
        <f t="shared" si="3"/>
        <v>0.6</v>
      </c>
      <c r="I213" s="375">
        <v>7.2</v>
      </c>
      <c r="J213" s="197">
        <v>5.5445544554455441</v>
      </c>
      <c r="K213" s="376"/>
      <c r="L213" s="721"/>
      <c r="M213" s="377"/>
      <c r="N213" s="460"/>
      <c r="O213" s="378"/>
      <c r="P213" s="378"/>
    </row>
    <row r="214" spans="1:16" ht="15">
      <c r="A214" s="721">
        <v>210</v>
      </c>
      <c r="B214" s="911" t="s">
        <v>758</v>
      </c>
      <c r="C214" s="180" t="s">
        <v>558</v>
      </c>
      <c r="D214" s="180">
        <v>2004</v>
      </c>
      <c r="E214" s="721">
        <v>10</v>
      </c>
      <c r="F214" s="180" t="s">
        <v>677</v>
      </c>
      <c r="G214" s="180">
        <v>17.850000000000001</v>
      </c>
      <c r="H214" s="374">
        <f t="shared" si="3"/>
        <v>0.56666666666666665</v>
      </c>
      <c r="I214" s="375">
        <v>6.8</v>
      </c>
      <c r="J214" s="197">
        <v>5.5445544554455441</v>
      </c>
      <c r="K214" s="376"/>
      <c r="L214" s="721"/>
      <c r="M214" s="377"/>
      <c r="N214" s="460"/>
      <c r="O214" s="378"/>
      <c r="P214" s="378"/>
    </row>
    <row r="215" spans="1:16" ht="15">
      <c r="A215" s="721">
        <v>211</v>
      </c>
      <c r="B215" s="911" t="s">
        <v>76</v>
      </c>
      <c r="C215" s="180" t="s">
        <v>558</v>
      </c>
      <c r="D215" s="180">
        <v>2004</v>
      </c>
      <c r="E215" s="721">
        <v>10</v>
      </c>
      <c r="F215" s="180" t="s">
        <v>677</v>
      </c>
      <c r="G215" s="180">
        <v>17.850000000000001</v>
      </c>
      <c r="H215" s="374">
        <f t="shared" si="3"/>
        <v>0.67499999999999993</v>
      </c>
      <c r="I215" s="375">
        <v>8.1</v>
      </c>
      <c r="J215" s="197">
        <v>5.2172673267326726</v>
      </c>
      <c r="K215" s="376"/>
      <c r="L215" s="721"/>
      <c r="M215" s="377"/>
      <c r="N215" s="460"/>
      <c r="O215" s="378"/>
      <c r="P215" s="378"/>
    </row>
    <row r="216" spans="1:16" ht="15">
      <c r="A216" s="721">
        <v>212</v>
      </c>
      <c r="B216" s="911" t="s">
        <v>88</v>
      </c>
      <c r="C216" s="180" t="s">
        <v>558</v>
      </c>
      <c r="D216" s="180">
        <v>2004</v>
      </c>
      <c r="E216" s="721">
        <v>10</v>
      </c>
      <c r="F216" s="180" t="s">
        <v>677</v>
      </c>
      <c r="G216" s="180">
        <v>17.850000000000001</v>
      </c>
      <c r="H216" s="374">
        <f t="shared" si="3"/>
        <v>0.60833333333333328</v>
      </c>
      <c r="I216" s="375">
        <v>7.3</v>
      </c>
      <c r="J216" s="197">
        <v>5.2172673267326726</v>
      </c>
      <c r="K216" s="376"/>
      <c r="L216" s="721"/>
      <c r="M216" s="377"/>
      <c r="N216" s="460"/>
      <c r="O216" s="378"/>
      <c r="P216" s="378"/>
    </row>
    <row r="217" spans="1:16" ht="15">
      <c r="A217" s="721">
        <v>213</v>
      </c>
      <c r="B217" s="911" t="s">
        <v>79</v>
      </c>
      <c r="C217" s="180" t="s">
        <v>598</v>
      </c>
      <c r="D217" s="180">
        <v>2001</v>
      </c>
      <c r="E217" s="721">
        <v>10</v>
      </c>
      <c r="F217" s="180" t="s">
        <v>677</v>
      </c>
      <c r="G217" s="180">
        <v>18.8</v>
      </c>
      <c r="H217" s="374">
        <f t="shared" si="3"/>
        <v>0.70833333333333337</v>
      </c>
      <c r="I217" s="375">
        <v>8.5</v>
      </c>
      <c r="J217" s="197">
        <v>11.867990099009901</v>
      </c>
      <c r="K217" s="376"/>
      <c r="L217" s="721"/>
      <c r="M217" s="377"/>
      <c r="N217" s="460"/>
      <c r="O217" s="378"/>
      <c r="P217" s="378"/>
    </row>
    <row r="218" spans="1:16" ht="15">
      <c r="A218" s="721">
        <v>214</v>
      </c>
      <c r="B218" s="911" t="s">
        <v>100</v>
      </c>
      <c r="C218" s="180" t="s">
        <v>558</v>
      </c>
      <c r="D218" s="180">
        <v>2002</v>
      </c>
      <c r="E218" s="721">
        <v>10</v>
      </c>
      <c r="F218" s="180" t="s">
        <v>678</v>
      </c>
      <c r="G218" s="180">
        <v>17.850000000000001</v>
      </c>
      <c r="H218" s="374">
        <f t="shared" si="3"/>
        <v>0.6</v>
      </c>
      <c r="I218" s="375">
        <v>7.2</v>
      </c>
      <c r="J218" s="197">
        <v>3.52309900990099</v>
      </c>
      <c r="K218" s="376"/>
      <c r="L218" s="721"/>
      <c r="M218" s="377"/>
      <c r="N218" s="460"/>
      <c r="O218" s="378"/>
      <c r="P218" s="378"/>
    </row>
    <row r="219" spans="1:16" ht="15">
      <c r="A219" s="721">
        <v>215</v>
      </c>
      <c r="B219" s="911" t="s">
        <v>759</v>
      </c>
      <c r="C219" s="180" t="s">
        <v>558</v>
      </c>
      <c r="D219" s="180">
        <v>2004</v>
      </c>
      <c r="E219" s="721">
        <v>10</v>
      </c>
      <c r="F219" s="180" t="s">
        <v>678</v>
      </c>
      <c r="G219" s="180">
        <v>17.850000000000001</v>
      </c>
      <c r="H219" s="374">
        <f t="shared" si="3"/>
        <v>0.56666666666666665</v>
      </c>
      <c r="I219" s="375">
        <v>6.8</v>
      </c>
      <c r="J219" s="197">
        <v>5.2172673267326726</v>
      </c>
      <c r="K219" s="376"/>
      <c r="L219" s="721"/>
      <c r="M219" s="377"/>
      <c r="N219" s="460"/>
      <c r="O219" s="378"/>
      <c r="P219" s="378"/>
    </row>
    <row r="220" spans="1:16" ht="15">
      <c r="A220" s="721">
        <v>216</v>
      </c>
      <c r="B220" s="911" t="s">
        <v>110</v>
      </c>
      <c r="C220" s="180" t="s">
        <v>558</v>
      </c>
      <c r="D220" s="180">
        <v>2004</v>
      </c>
      <c r="E220" s="721">
        <v>10</v>
      </c>
      <c r="F220" s="180" t="s">
        <v>678</v>
      </c>
      <c r="G220" s="180">
        <v>17.850000000000001</v>
      </c>
      <c r="H220" s="374">
        <f t="shared" si="3"/>
        <v>0.67499999999999993</v>
      </c>
      <c r="I220" s="375">
        <v>8.1</v>
      </c>
      <c r="J220" s="197">
        <v>5.2172673267326726</v>
      </c>
      <c r="K220" s="376"/>
      <c r="L220" s="721"/>
      <c r="M220" s="377"/>
      <c r="N220" s="460"/>
      <c r="O220" s="378"/>
      <c r="P220" s="378"/>
    </row>
    <row r="221" spans="1:16" ht="15">
      <c r="A221" s="721">
        <v>217</v>
      </c>
      <c r="B221" s="911" t="s">
        <v>95</v>
      </c>
      <c r="C221" s="180" t="s">
        <v>558</v>
      </c>
      <c r="D221" s="180">
        <v>2004</v>
      </c>
      <c r="E221" s="721">
        <v>10</v>
      </c>
      <c r="F221" s="180" t="s">
        <v>678</v>
      </c>
      <c r="G221" s="180">
        <v>17.850000000000001</v>
      </c>
      <c r="H221" s="374">
        <f t="shared" si="3"/>
        <v>0.60833333333333328</v>
      </c>
      <c r="I221" s="375">
        <v>7.3</v>
      </c>
      <c r="J221" s="197">
        <v>5.2172673267326726</v>
      </c>
      <c r="K221" s="376"/>
      <c r="L221" s="721"/>
      <c r="M221" s="377"/>
      <c r="N221" s="460"/>
      <c r="O221" s="378"/>
      <c r="P221" s="378"/>
    </row>
    <row r="222" spans="1:16" ht="15">
      <c r="A222" s="721">
        <v>218</v>
      </c>
      <c r="B222" s="911" t="s">
        <v>760</v>
      </c>
      <c r="C222" s="180" t="s">
        <v>558</v>
      </c>
      <c r="D222" s="180">
        <v>2002</v>
      </c>
      <c r="E222" s="721">
        <v>10</v>
      </c>
      <c r="F222" s="180" t="s">
        <v>667</v>
      </c>
      <c r="G222" s="180">
        <v>17.850000000000001</v>
      </c>
      <c r="H222" s="374">
        <f t="shared" si="3"/>
        <v>0.56666666666666665</v>
      </c>
      <c r="I222" s="375">
        <v>6.8</v>
      </c>
      <c r="J222" s="197">
        <v>9.3613861386138613</v>
      </c>
      <c r="K222" s="376"/>
      <c r="L222" s="721"/>
      <c r="M222" s="377"/>
      <c r="N222" s="460"/>
      <c r="O222" s="378"/>
      <c r="P222" s="378"/>
    </row>
    <row r="223" spans="1:16" ht="15">
      <c r="A223" s="721">
        <v>219</v>
      </c>
      <c r="B223" s="911" t="s">
        <v>158</v>
      </c>
      <c r="C223" s="180" t="s">
        <v>558</v>
      </c>
      <c r="D223" s="180">
        <v>2005</v>
      </c>
      <c r="E223" s="721">
        <v>10</v>
      </c>
      <c r="F223" s="180" t="s">
        <v>685</v>
      </c>
      <c r="G223" s="180">
        <v>18.7</v>
      </c>
      <c r="H223" s="374">
        <f t="shared" si="3"/>
        <v>0.65833333333333333</v>
      </c>
      <c r="I223" s="375">
        <v>7.9</v>
      </c>
      <c r="J223" s="197">
        <v>5.2172673267326726</v>
      </c>
      <c r="K223" s="376"/>
      <c r="L223" s="721"/>
      <c r="M223" s="377"/>
      <c r="N223" s="460"/>
      <c r="O223" s="378"/>
      <c r="P223" s="378"/>
    </row>
    <row r="224" spans="1:16" ht="15">
      <c r="A224" s="721">
        <v>220</v>
      </c>
      <c r="B224" s="911" t="s">
        <v>557</v>
      </c>
      <c r="C224" s="180" t="s">
        <v>558</v>
      </c>
      <c r="D224" s="180">
        <v>2004</v>
      </c>
      <c r="E224" s="721">
        <v>10</v>
      </c>
      <c r="F224" s="180" t="s">
        <v>674</v>
      </c>
      <c r="G224" s="180">
        <v>17.850000000000001</v>
      </c>
      <c r="H224" s="374">
        <f t="shared" si="3"/>
        <v>0.51666666666666672</v>
      </c>
      <c r="I224" s="375">
        <v>6.2</v>
      </c>
      <c r="J224" s="197">
        <v>5.5445544554455441</v>
      </c>
      <c r="K224" s="376"/>
      <c r="L224" s="721"/>
      <c r="M224" s="377"/>
      <c r="N224" s="460"/>
      <c r="O224" s="378"/>
      <c r="P224" s="378"/>
    </row>
    <row r="225" spans="1:16" ht="15">
      <c r="A225" s="721">
        <v>221</v>
      </c>
      <c r="B225" s="911" t="s">
        <v>116</v>
      </c>
      <c r="C225" s="180" t="s">
        <v>558</v>
      </c>
      <c r="D225" s="180">
        <v>2005</v>
      </c>
      <c r="E225" s="721">
        <v>10</v>
      </c>
      <c r="F225" s="180" t="s">
        <v>183</v>
      </c>
      <c r="G225" s="180">
        <v>17.850000000000001</v>
      </c>
      <c r="H225" s="374">
        <f t="shared" si="3"/>
        <v>0.48333333333333334</v>
      </c>
      <c r="I225" s="375">
        <v>5.8</v>
      </c>
      <c r="J225" s="197">
        <v>0</v>
      </c>
      <c r="K225" s="376"/>
      <c r="L225" s="721"/>
      <c r="M225" s="377"/>
      <c r="N225" s="460"/>
      <c r="O225" s="378"/>
      <c r="P225" s="378"/>
    </row>
    <row r="226" spans="1:16" ht="15">
      <c r="A226" s="721">
        <v>222</v>
      </c>
      <c r="B226" s="911" t="s">
        <v>761</v>
      </c>
      <c r="C226" s="180" t="s">
        <v>558</v>
      </c>
      <c r="D226" s="180">
        <v>2006</v>
      </c>
      <c r="E226" s="721">
        <v>10</v>
      </c>
      <c r="F226" s="180" t="s">
        <v>679</v>
      </c>
      <c r="G226" s="180">
        <v>17.850000000000001</v>
      </c>
      <c r="H226" s="374">
        <f t="shared" si="3"/>
        <v>0.79166666666666663</v>
      </c>
      <c r="I226" s="375">
        <v>9.5</v>
      </c>
      <c r="J226" s="197">
        <v>5.2172673267326726</v>
      </c>
      <c r="K226" s="376"/>
      <c r="L226" s="721"/>
      <c r="M226" s="377"/>
      <c r="N226" s="460"/>
      <c r="O226" s="378"/>
      <c r="P226" s="378"/>
    </row>
    <row r="227" spans="1:16" ht="15">
      <c r="A227" s="721">
        <v>223</v>
      </c>
      <c r="B227" s="911" t="s">
        <v>762</v>
      </c>
      <c r="C227" s="180" t="s">
        <v>558</v>
      </c>
      <c r="D227" s="180">
        <v>2004</v>
      </c>
      <c r="E227" s="721">
        <v>10</v>
      </c>
      <c r="F227" s="180" t="s">
        <v>679</v>
      </c>
      <c r="G227" s="180">
        <v>17.850000000000001</v>
      </c>
      <c r="H227" s="374">
        <f t="shared" si="3"/>
        <v>0.75</v>
      </c>
      <c r="I227" s="375">
        <v>9</v>
      </c>
      <c r="J227" s="197">
        <v>14.732673267326733</v>
      </c>
      <c r="K227" s="376"/>
      <c r="L227" s="721"/>
      <c r="M227" s="377"/>
      <c r="N227" s="460"/>
      <c r="O227" s="378"/>
      <c r="P227" s="378"/>
    </row>
    <row r="228" spans="1:16" ht="15">
      <c r="A228" s="721">
        <v>224</v>
      </c>
      <c r="B228" s="911" t="s">
        <v>763</v>
      </c>
      <c r="C228" s="180" t="s">
        <v>558</v>
      </c>
      <c r="D228" s="180">
        <v>2004</v>
      </c>
      <c r="E228" s="721">
        <v>10</v>
      </c>
      <c r="F228" s="180" t="s">
        <v>679</v>
      </c>
      <c r="G228" s="180">
        <v>17.850000000000001</v>
      </c>
      <c r="H228" s="374">
        <f t="shared" si="3"/>
        <v>0.66666666666666663</v>
      </c>
      <c r="I228" s="375">
        <v>8</v>
      </c>
      <c r="J228" s="197">
        <v>5.2172673267326726</v>
      </c>
      <c r="K228" s="376"/>
      <c r="L228" s="721"/>
      <c r="M228" s="377"/>
      <c r="N228" s="460"/>
      <c r="O228" s="378"/>
      <c r="P228" s="378"/>
    </row>
    <row r="229" spans="1:16" ht="15">
      <c r="A229" s="721">
        <v>225</v>
      </c>
      <c r="B229" s="911" t="s">
        <v>138</v>
      </c>
      <c r="C229" s="180" t="s">
        <v>558</v>
      </c>
      <c r="D229" s="180">
        <v>2004</v>
      </c>
      <c r="E229" s="721">
        <v>10</v>
      </c>
      <c r="F229" s="180" t="s">
        <v>682</v>
      </c>
      <c r="G229" s="180">
        <v>17.850000000000001</v>
      </c>
      <c r="H229" s="374">
        <f t="shared" si="3"/>
        <v>0.6333333333333333</v>
      </c>
      <c r="I229" s="375">
        <v>7.6</v>
      </c>
      <c r="J229" s="197">
        <v>5.5445544554455441</v>
      </c>
      <c r="K229" s="376"/>
      <c r="L229" s="721"/>
      <c r="M229" s="377"/>
      <c r="N229" s="460"/>
      <c r="O229" s="378"/>
      <c r="P229" s="378"/>
    </row>
    <row r="230" spans="1:16" ht="15">
      <c r="A230" s="721">
        <v>226</v>
      </c>
      <c r="B230" s="911" t="s">
        <v>140</v>
      </c>
      <c r="C230" s="180" t="s">
        <v>558</v>
      </c>
      <c r="D230" s="180">
        <v>2004</v>
      </c>
      <c r="E230" s="721">
        <v>10</v>
      </c>
      <c r="F230" s="180" t="s">
        <v>682</v>
      </c>
      <c r="G230" s="180">
        <v>17.850000000000001</v>
      </c>
      <c r="H230" s="374">
        <f t="shared" si="3"/>
        <v>0.95833333333333337</v>
      </c>
      <c r="I230" s="375">
        <v>11.5</v>
      </c>
      <c r="J230" s="197">
        <v>13.863039603960397</v>
      </c>
      <c r="K230" s="376"/>
      <c r="L230" s="721"/>
      <c r="M230" s="377"/>
      <c r="N230" s="460"/>
      <c r="O230" s="378"/>
      <c r="P230" s="378"/>
    </row>
    <row r="231" spans="1:16" ht="15">
      <c r="A231" s="721">
        <v>227</v>
      </c>
      <c r="B231" s="911" t="s">
        <v>764</v>
      </c>
      <c r="C231" s="180" t="s">
        <v>558</v>
      </c>
      <c r="D231" s="180">
        <v>2004</v>
      </c>
      <c r="E231" s="721">
        <v>10</v>
      </c>
      <c r="F231" s="180" t="s">
        <v>682</v>
      </c>
      <c r="G231" s="180">
        <v>17.850000000000001</v>
      </c>
      <c r="H231" s="374">
        <f t="shared" si="3"/>
        <v>0.51666666666666672</v>
      </c>
      <c r="I231" s="375">
        <v>6.2</v>
      </c>
      <c r="J231" s="197">
        <v>5.2172673267326726</v>
      </c>
      <c r="K231" s="376"/>
      <c r="L231" s="721"/>
      <c r="M231" s="377"/>
      <c r="N231" s="460"/>
      <c r="O231" s="378"/>
      <c r="P231" s="378"/>
    </row>
    <row r="232" spans="1:16" ht="15">
      <c r="A232" s="721">
        <v>228</v>
      </c>
      <c r="B232" s="911" t="s">
        <v>765</v>
      </c>
      <c r="C232" s="180" t="s">
        <v>558</v>
      </c>
      <c r="D232" s="180">
        <v>2002</v>
      </c>
      <c r="E232" s="721">
        <v>10</v>
      </c>
      <c r="F232" s="180" t="s">
        <v>682</v>
      </c>
      <c r="G232" s="180">
        <v>17.850000000000001</v>
      </c>
      <c r="H232" s="374">
        <f t="shared" si="3"/>
        <v>0.85</v>
      </c>
      <c r="I232" s="375">
        <v>10.199999999999999</v>
      </c>
      <c r="J232" s="197">
        <v>13.253584158415842</v>
      </c>
      <c r="K232" s="376"/>
      <c r="L232" s="721"/>
      <c r="M232" s="377"/>
      <c r="N232" s="460"/>
      <c r="O232" s="378"/>
      <c r="P232" s="378"/>
    </row>
    <row r="233" spans="1:16" ht="15">
      <c r="A233" s="721">
        <v>229</v>
      </c>
      <c r="B233" s="911" t="s">
        <v>151</v>
      </c>
      <c r="C233" s="180" t="s">
        <v>558</v>
      </c>
      <c r="D233" s="180">
        <v>2006</v>
      </c>
      <c r="E233" s="721">
        <v>10</v>
      </c>
      <c r="F233" s="180" t="s">
        <v>684</v>
      </c>
      <c r="G233" s="180">
        <v>17.850000000000001</v>
      </c>
      <c r="H233" s="374">
        <f t="shared" si="3"/>
        <v>0.18333333333333335</v>
      </c>
      <c r="I233" s="375">
        <v>2.2000000000000002</v>
      </c>
      <c r="J233" s="197">
        <v>5.2172673267326726</v>
      </c>
      <c r="K233" s="376"/>
      <c r="L233" s="721"/>
      <c r="M233" s="377"/>
      <c r="N233" s="460"/>
      <c r="O233" s="378"/>
      <c r="P233" s="378"/>
    </row>
    <row r="234" spans="1:16" ht="15">
      <c r="A234" s="721">
        <v>230</v>
      </c>
      <c r="B234" s="911" t="s">
        <v>150</v>
      </c>
      <c r="C234" s="180" t="s">
        <v>558</v>
      </c>
      <c r="D234" s="180">
        <v>2004</v>
      </c>
      <c r="E234" s="721">
        <v>10</v>
      </c>
      <c r="F234" s="180" t="s">
        <v>684</v>
      </c>
      <c r="G234" s="180">
        <v>17.850000000000001</v>
      </c>
      <c r="H234" s="374">
        <f t="shared" si="3"/>
        <v>0.66666666666666663</v>
      </c>
      <c r="I234" s="375">
        <v>8</v>
      </c>
      <c r="J234" s="197">
        <v>0</v>
      </c>
      <c r="K234" s="376"/>
      <c r="L234" s="721"/>
      <c r="M234" s="377"/>
      <c r="N234" s="460"/>
      <c r="O234" s="378"/>
      <c r="P234" s="378"/>
    </row>
    <row r="235" spans="1:16" ht="15">
      <c r="A235" s="721">
        <v>231</v>
      </c>
      <c r="B235" s="911" t="s">
        <v>162</v>
      </c>
      <c r="C235" s="180" t="s">
        <v>567</v>
      </c>
      <c r="D235" s="180">
        <v>2001</v>
      </c>
      <c r="E235" s="721">
        <v>10</v>
      </c>
      <c r="F235" s="180" t="s">
        <v>685</v>
      </c>
      <c r="G235" s="180">
        <v>19.690000000000001</v>
      </c>
      <c r="H235" s="374">
        <f t="shared" si="3"/>
        <v>0.15</v>
      </c>
      <c r="I235" s="375">
        <v>1.8</v>
      </c>
      <c r="J235" s="197">
        <v>5.2365148514851478</v>
      </c>
      <c r="K235" s="376"/>
      <c r="L235" s="721"/>
      <c r="M235" s="377"/>
      <c r="N235" s="460"/>
      <c r="O235" s="378"/>
      <c r="P235" s="378"/>
    </row>
    <row r="236" spans="1:16" ht="15">
      <c r="A236" s="721">
        <v>232</v>
      </c>
      <c r="B236" s="911" t="s">
        <v>164</v>
      </c>
      <c r="C236" s="180" t="s">
        <v>558</v>
      </c>
      <c r="D236" s="180">
        <v>2005</v>
      </c>
      <c r="E236" s="721">
        <v>10</v>
      </c>
      <c r="F236" s="180" t="s">
        <v>685</v>
      </c>
      <c r="G236" s="180">
        <v>12.1</v>
      </c>
      <c r="H236" s="374">
        <f t="shared" si="3"/>
        <v>0.13333333333333333</v>
      </c>
      <c r="I236" s="375">
        <v>1.6</v>
      </c>
      <c r="J236" s="197">
        <v>10.537950495049506</v>
      </c>
      <c r="K236" s="376"/>
      <c r="L236" s="721"/>
      <c r="M236" s="377"/>
      <c r="N236" s="460"/>
      <c r="O236" s="378"/>
      <c r="P236" s="378"/>
    </row>
    <row r="237" spans="1:16" ht="15">
      <c r="A237" s="721">
        <v>233</v>
      </c>
      <c r="B237" s="911" t="s">
        <v>163</v>
      </c>
      <c r="C237" s="180" t="s">
        <v>558</v>
      </c>
      <c r="D237" s="180">
        <v>2004</v>
      </c>
      <c r="E237" s="721">
        <v>10</v>
      </c>
      <c r="F237" s="180" t="s">
        <v>685</v>
      </c>
      <c r="G237" s="180">
        <v>12.1</v>
      </c>
      <c r="H237" s="374">
        <f t="shared" si="3"/>
        <v>0.76666666666666661</v>
      </c>
      <c r="I237" s="375">
        <v>9.1999999999999993</v>
      </c>
      <c r="J237" s="197">
        <v>9.2590792079207915</v>
      </c>
      <c r="K237" s="376"/>
      <c r="L237" s="721"/>
      <c r="M237" s="377"/>
      <c r="N237" s="460"/>
      <c r="O237" s="378"/>
      <c r="P237" s="378"/>
    </row>
    <row r="238" spans="1:16" ht="15">
      <c r="A238" s="721">
        <v>234</v>
      </c>
      <c r="B238" s="911" t="s">
        <v>168</v>
      </c>
      <c r="C238" s="180" t="s">
        <v>567</v>
      </c>
      <c r="D238" s="180">
        <v>2001</v>
      </c>
      <c r="E238" s="721">
        <v>10</v>
      </c>
      <c r="F238" s="180" t="s">
        <v>685</v>
      </c>
      <c r="G238" s="180">
        <v>19.690000000000001</v>
      </c>
      <c r="H238" s="374">
        <f t="shared" si="3"/>
        <v>0.67499999999999993</v>
      </c>
      <c r="I238" s="375">
        <v>8.1</v>
      </c>
      <c r="J238" s="197">
        <v>0</v>
      </c>
      <c r="K238" s="376"/>
      <c r="L238" s="721"/>
      <c r="M238" s="377"/>
      <c r="N238" s="460"/>
      <c r="O238" s="378"/>
      <c r="P238" s="378"/>
    </row>
    <row r="239" spans="1:16" ht="15">
      <c r="A239" s="721">
        <v>235</v>
      </c>
      <c r="B239" s="911" t="s">
        <v>159</v>
      </c>
      <c r="C239" s="180" t="s">
        <v>567</v>
      </c>
      <c r="D239" s="180">
        <v>2001</v>
      </c>
      <c r="E239" s="721">
        <v>10</v>
      </c>
      <c r="F239" s="180" t="s">
        <v>685</v>
      </c>
      <c r="G239" s="180">
        <v>19.690000000000001</v>
      </c>
      <c r="H239" s="374">
        <f t="shared" si="3"/>
        <v>0.76666666666666661</v>
      </c>
      <c r="I239" s="375">
        <v>9.1999999999999993</v>
      </c>
      <c r="J239" s="197">
        <v>0</v>
      </c>
      <c r="K239" s="376"/>
      <c r="L239" s="721"/>
      <c r="M239" s="377"/>
      <c r="N239" s="460"/>
      <c r="O239" s="378"/>
      <c r="P239" s="378"/>
    </row>
    <row r="240" spans="1:16" ht="15">
      <c r="A240" s="721">
        <v>236</v>
      </c>
      <c r="B240" s="911" t="s">
        <v>766</v>
      </c>
      <c r="C240" s="180" t="s">
        <v>553</v>
      </c>
      <c r="D240" s="180">
        <v>2002</v>
      </c>
      <c r="E240" s="721">
        <v>10</v>
      </c>
      <c r="F240" s="180" t="s">
        <v>682</v>
      </c>
      <c r="G240" s="180">
        <v>12.08</v>
      </c>
      <c r="H240" s="374">
        <f t="shared" si="3"/>
        <v>0.66666666666666663</v>
      </c>
      <c r="I240" s="375">
        <v>8</v>
      </c>
      <c r="J240" s="197">
        <v>0</v>
      </c>
      <c r="K240" s="376"/>
      <c r="L240" s="721"/>
      <c r="M240" s="377"/>
      <c r="N240" s="460"/>
      <c r="O240" s="378"/>
      <c r="P240" s="378"/>
    </row>
    <row r="241" spans="1:16" ht="15">
      <c r="A241" s="721">
        <v>237</v>
      </c>
      <c r="B241" s="911" t="s">
        <v>585</v>
      </c>
      <c r="C241" s="180" t="s">
        <v>553</v>
      </c>
      <c r="D241" s="180">
        <v>2005</v>
      </c>
      <c r="E241" s="721">
        <v>10</v>
      </c>
      <c r="F241" s="180" t="s">
        <v>554</v>
      </c>
      <c r="G241" s="180">
        <v>12.65</v>
      </c>
      <c r="H241" s="374">
        <f t="shared" si="3"/>
        <v>0.93333333333333324</v>
      </c>
      <c r="I241" s="375">
        <v>11.2</v>
      </c>
      <c r="J241" s="197">
        <v>16.062702970297032</v>
      </c>
      <c r="K241" s="376"/>
      <c r="L241" s="721"/>
      <c r="M241" s="377"/>
      <c r="N241" s="460"/>
      <c r="O241" s="378"/>
      <c r="P241" s="378"/>
    </row>
    <row r="242" spans="1:16" ht="15">
      <c r="A242" s="721">
        <v>238</v>
      </c>
      <c r="B242" s="911" t="s">
        <v>580</v>
      </c>
      <c r="C242" s="180" t="s">
        <v>553</v>
      </c>
      <c r="D242" s="180">
        <v>2006</v>
      </c>
      <c r="E242" s="721">
        <v>10</v>
      </c>
      <c r="F242" s="180" t="s">
        <v>554</v>
      </c>
      <c r="G242" s="180">
        <v>8.36</v>
      </c>
      <c r="H242" s="374">
        <f t="shared" si="3"/>
        <v>0.46666666666666662</v>
      </c>
      <c r="I242" s="375">
        <v>5.6</v>
      </c>
      <c r="J242" s="197">
        <v>16.911435643564356</v>
      </c>
      <c r="K242" s="376"/>
      <c r="L242" s="721"/>
      <c r="M242" s="377"/>
      <c r="N242" s="460"/>
      <c r="O242" s="378"/>
      <c r="P242" s="378"/>
    </row>
    <row r="243" spans="1:16" ht="15">
      <c r="A243" s="721">
        <v>239</v>
      </c>
      <c r="B243" s="911" t="s">
        <v>767</v>
      </c>
      <c r="C243" s="180" t="s">
        <v>553</v>
      </c>
      <c r="D243" s="180">
        <v>2004</v>
      </c>
      <c r="E243" s="721">
        <v>10</v>
      </c>
      <c r="F243" s="180" t="s">
        <v>554</v>
      </c>
      <c r="G243" s="180">
        <v>9.68</v>
      </c>
      <c r="H243" s="374">
        <f t="shared" si="3"/>
        <v>0.76666666666666661</v>
      </c>
      <c r="I243" s="375">
        <v>9.1999999999999993</v>
      </c>
      <c r="J243" s="197">
        <v>7.7990891089108914</v>
      </c>
      <c r="K243" s="376"/>
      <c r="L243" s="721"/>
      <c r="M243" s="377"/>
      <c r="N243" s="460"/>
      <c r="O243" s="378"/>
      <c r="P243" s="378"/>
    </row>
    <row r="244" spans="1:16" ht="15">
      <c r="A244" s="721">
        <v>240</v>
      </c>
      <c r="B244" s="911" t="s">
        <v>584</v>
      </c>
      <c r="C244" s="180" t="s">
        <v>553</v>
      </c>
      <c r="D244" s="180">
        <v>2005</v>
      </c>
      <c r="E244" s="721">
        <v>10</v>
      </c>
      <c r="F244" s="180" t="s">
        <v>554</v>
      </c>
      <c r="G244" s="180">
        <v>12.65</v>
      </c>
      <c r="H244" s="374">
        <f t="shared" si="3"/>
        <v>0.70833333333333337</v>
      </c>
      <c r="I244" s="375">
        <v>8.5</v>
      </c>
      <c r="J244" s="197">
        <v>17.23927722772277</v>
      </c>
      <c r="K244" s="376"/>
      <c r="L244" s="721"/>
      <c r="M244" s="377"/>
      <c r="N244" s="460"/>
      <c r="O244" s="378"/>
      <c r="P244" s="378"/>
    </row>
    <row r="245" spans="1:16" ht="15">
      <c r="A245" s="721">
        <v>241</v>
      </c>
      <c r="B245" s="911" t="s">
        <v>583</v>
      </c>
      <c r="C245" s="180" t="s">
        <v>553</v>
      </c>
      <c r="D245" s="180">
        <v>2005</v>
      </c>
      <c r="E245" s="721">
        <v>10</v>
      </c>
      <c r="F245" s="180" t="s">
        <v>554</v>
      </c>
      <c r="G245" s="180">
        <v>12.65</v>
      </c>
      <c r="H245" s="374">
        <f t="shared" si="3"/>
        <v>0.6</v>
      </c>
      <c r="I245" s="375">
        <v>7.2</v>
      </c>
      <c r="J245" s="197">
        <v>14.783831683168318</v>
      </c>
      <c r="K245" s="376"/>
      <c r="L245" s="721"/>
      <c r="M245" s="377"/>
      <c r="N245" s="460"/>
      <c r="O245" s="378"/>
      <c r="P245" s="378"/>
    </row>
    <row r="246" spans="1:16" ht="15">
      <c r="A246" s="721">
        <v>242</v>
      </c>
      <c r="B246" s="911" t="s">
        <v>608</v>
      </c>
      <c r="C246" s="180" t="s">
        <v>553</v>
      </c>
      <c r="D246" s="180">
        <v>2004</v>
      </c>
      <c r="E246" s="721">
        <v>10</v>
      </c>
      <c r="F246" s="180" t="s">
        <v>554</v>
      </c>
      <c r="G246" s="180">
        <v>13.6</v>
      </c>
      <c r="H246" s="374">
        <f t="shared" si="3"/>
        <v>0.56666666666666665</v>
      </c>
      <c r="I246" s="375">
        <v>6.8</v>
      </c>
      <c r="J246" s="197">
        <v>30.255772277227724</v>
      </c>
      <c r="K246" s="376"/>
      <c r="L246" s="721"/>
      <c r="M246" s="377"/>
      <c r="N246" s="460"/>
      <c r="O246" s="378"/>
      <c r="P246" s="378"/>
    </row>
    <row r="247" spans="1:16" ht="15">
      <c r="A247" s="721">
        <v>243</v>
      </c>
      <c r="B247" s="911" t="s">
        <v>768</v>
      </c>
      <c r="C247" s="180" t="s">
        <v>553</v>
      </c>
      <c r="D247" s="180">
        <v>2004</v>
      </c>
      <c r="E247" s="721">
        <v>10</v>
      </c>
      <c r="F247" s="180" t="s">
        <v>554</v>
      </c>
      <c r="G247" s="180">
        <v>10.45</v>
      </c>
      <c r="H247" s="374">
        <f t="shared" si="3"/>
        <v>0.67499999999999993</v>
      </c>
      <c r="I247" s="375">
        <v>8.1</v>
      </c>
      <c r="J247" s="197">
        <v>25.23927722772277</v>
      </c>
      <c r="K247" s="376"/>
      <c r="L247" s="721"/>
      <c r="M247" s="377"/>
      <c r="N247" s="460"/>
      <c r="O247" s="378"/>
      <c r="P247" s="378"/>
    </row>
    <row r="248" spans="1:16" ht="15">
      <c r="A248" s="721">
        <v>244</v>
      </c>
      <c r="B248" s="911" t="s">
        <v>582</v>
      </c>
      <c r="C248" s="180" t="s">
        <v>553</v>
      </c>
      <c r="D248" s="180">
        <v>2005</v>
      </c>
      <c r="E248" s="721">
        <v>10</v>
      </c>
      <c r="F248" s="180" t="s">
        <v>554</v>
      </c>
      <c r="G248" s="180">
        <v>8.36</v>
      </c>
      <c r="H248" s="374">
        <f t="shared" si="3"/>
        <v>0.60833333333333328</v>
      </c>
      <c r="I248" s="375">
        <v>7.3</v>
      </c>
      <c r="J248" s="197">
        <v>13.914188118811882</v>
      </c>
      <c r="K248" s="376"/>
      <c r="L248" s="721"/>
      <c r="M248" s="377"/>
      <c r="N248" s="460"/>
      <c r="O248" s="378"/>
      <c r="P248" s="378"/>
    </row>
    <row r="249" spans="1:16" ht="15">
      <c r="A249" s="721">
        <v>245</v>
      </c>
      <c r="B249" s="911" t="s">
        <v>769</v>
      </c>
      <c r="C249" s="180" t="s">
        <v>553</v>
      </c>
      <c r="D249" s="180">
        <v>2003</v>
      </c>
      <c r="E249" s="721">
        <v>10</v>
      </c>
      <c r="F249" s="180" t="s">
        <v>554</v>
      </c>
      <c r="G249" s="180">
        <v>15.54</v>
      </c>
      <c r="H249" s="374">
        <f t="shared" si="3"/>
        <v>0.33333333333333331</v>
      </c>
      <c r="I249" s="375">
        <v>4</v>
      </c>
      <c r="J249" s="197">
        <v>16.306376237623763</v>
      </c>
      <c r="K249" s="376"/>
      <c r="L249" s="721"/>
      <c r="M249" s="377"/>
      <c r="N249" s="460"/>
      <c r="O249" s="378"/>
      <c r="P249" s="378"/>
    </row>
    <row r="250" spans="1:16" ht="15">
      <c r="A250" s="721">
        <v>246</v>
      </c>
      <c r="B250" s="911" t="s">
        <v>770</v>
      </c>
      <c r="C250" s="180" t="s">
        <v>553</v>
      </c>
      <c r="D250" s="180">
        <v>2003</v>
      </c>
      <c r="E250" s="721">
        <v>10</v>
      </c>
      <c r="F250" s="180" t="s">
        <v>554</v>
      </c>
      <c r="G250" s="180">
        <v>13.34</v>
      </c>
      <c r="H250" s="374">
        <f t="shared" si="3"/>
        <v>0.65833333333333333</v>
      </c>
      <c r="I250" s="375">
        <v>7.9</v>
      </c>
      <c r="J250" s="197">
        <v>14.978000000000002</v>
      </c>
      <c r="K250" s="376"/>
      <c r="L250" s="721"/>
      <c r="M250" s="377"/>
      <c r="N250" s="460"/>
      <c r="O250" s="378"/>
      <c r="P250" s="378"/>
    </row>
    <row r="251" spans="1:16" ht="15">
      <c r="A251" s="721">
        <v>247</v>
      </c>
      <c r="B251" s="911" t="s">
        <v>609</v>
      </c>
      <c r="C251" s="180" t="s">
        <v>553</v>
      </c>
      <c r="D251" s="180">
        <v>2000</v>
      </c>
      <c r="E251" s="721">
        <v>10</v>
      </c>
      <c r="F251" s="180" t="s">
        <v>672</v>
      </c>
      <c r="G251" s="180">
        <v>13.76</v>
      </c>
      <c r="H251" s="374">
        <f t="shared" si="3"/>
        <v>0.51666666666666672</v>
      </c>
      <c r="I251" s="375">
        <v>6.2</v>
      </c>
      <c r="J251" s="197">
        <v>20.242029702970296</v>
      </c>
      <c r="K251" s="376"/>
      <c r="L251" s="721"/>
      <c r="M251" s="377"/>
      <c r="N251" s="460"/>
      <c r="O251" s="378"/>
      <c r="P251" s="378"/>
    </row>
    <row r="252" spans="1:16" ht="15">
      <c r="A252" s="721">
        <v>248</v>
      </c>
      <c r="B252" s="911" t="s">
        <v>771</v>
      </c>
      <c r="C252" s="180" t="s">
        <v>573</v>
      </c>
      <c r="D252" s="180">
        <v>2002</v>
      </c>
      <c r="E252" s="721">
        <v>10</v>
      </c>
      <c r="F252" s="180" t="s">
        <v>554</v>
      </c>
      <c r="G252" s="180">
        <v>17.05</v>
      </c>
      <c r="H252" s="374">
        <f t="shared" si="3"/>
        <v>0.48333333333333334</v>
      </c>
      <c r="I252" s="375">
        <v>5.8</v>
      </c>
      <c r="J252" s="197">
        <v>12.571504950495049</v>
      </c>
      <c r="K252" s="376"/>
      <c r="L252" s="721"/>
      <c r="M252" s="377"/>
      <c r="N252" s="460"/>
      <c r="O252" s="378"/>
      <c r="P252" s="378"/>
    </row>
    <row r="253" spans="1:16" ht="15">
      <c r="A253" s="721">
        <v>249</v>
      </c>
      <c r="B253" s="911" t="s">
        <v>918</v>
      </c>
      <c r="C253" s="180" t="s">
        <v>913</v>
      </c>
      <c r="D253" s="180">
        <v>2005</v>
      </c>
      <c r="E253" s="721">
        <v>10</v>
      </c>
      <c r="F253" s="180" t="s">
        <v>665</v>
      </c>
      <c r="G253" s="180">
        <v>12.08</v>
      </c>
      <c r="H253" s="374">
        <f t="shared" si="3"/>
        <v>0.79166666666666663</v>
      </c>
      <c r="I253" s="375">
        <v>9.5</v>
      </c>
      <c r="J253" s="197">
        <v>15.806930693069306</v>
      </c>
      <c r="K253" s="376"/>
      <c r="L253" s="721"/>
      <c r="M253" s="377"/>
      <c r="N253" s="460"/>
      <c r="O253" s="378"/>
      <c r="P253" s="378"/>
    </row>
    <row r="254" spans="1:16" ht="15">
      <c r="A254" s="721">
        <v>250</v>
      </c>
      <c r="B254" s="911" t="s">
        <v>934</v>
      </c>
      <c r="C254" s="180" t="s">
        <v>558</v>
      </c>
      <c r="D254" s="180">
        <v>2004</v>
      </c>
      <c r="E254" s="721">
        <v>10</v>
      </c>
      <c r="F254" s="180" t="s">
        <v>687</v>
      </c>
      <c r="G254" s="180">
        <v>17.850000000000001</v>
      </c>
      <c r="H254" s="374">
        <f t="shared" si="3"/>
        <v>0.66666666666666663</v>
      </c>
      <c r="I254" s="375">
        <v>8</v>
      </c>
      <c r="J254" s="197">
        <v>17.568356435643565</v>
      </c>
      <c r="K254" s="376"/>
      <c r="L254" s="721"/>
      <c r="M254" s="377"/>
      <c r="N254" s="460"/>
      <c r="O254" s="378"/>
      <c r="P254" s="378"/>
    </row>
    <row r="255" spans="1:16" ht="15">
      <c r="A255" s="721">
        <v>251</v>
      </c>
      <c r="B255" s="911" t="s">
        <v>772</v>
      </c>
      <c r="C255" s="180" t="s">
        <v>913</v>
      </c>
      <c r="D255" s="180">
        <v>2004</v>
      </c>
      <c r="E255" s="721">
        <v>10</v>
      </c>
      <c r="F255" s="180" t="s">
        <v>687</v>
      </c>
      <c r="G255" s="180">
        <v>12.08</v>
      </c>
      <c r="H255" s="374">
        <f t="shared" si="3"/>
        <v>0.6333333333333333</v>
      </c>
      <c r="I255" s="375">
        <v>7.6</v>
      </c>
      <c r="J255" s="197">
        <v>14.528049504950495</v>
      </c>
      <c r="K255" s="376"/>
      <c r="L255" s="721"/>
      <c r="M255" s="377"/>
      <c r="N255" s="460"/>
      <c r="O255" s="378"/>
      <c r="P255" s="378"/>
    </row>
    <row r="256" spans="1:16" ht="15">
      <c r="A256" s="721">
        <v>252</v>
      </c>
      <c r="B256" s="911" t="s">
        <v>773</v>
      </c>
      <c r="C256" s="180" t="s">
        <v>913</v>
      </c>
      <c r="D256" s="180">
        <v>2003</v>
      </c>
      <c r="E256" s="721">
        <v>10</v>
      </c>
      <c r="F256" s="180" t="s">
        <v>687</v>
      </c>
      <c r="G256" s="180">
        <v>12.08</v>
      </c>
      <c r="H256" s="374">
        <f t="shared" si="3"/>
        <v>0.95833333333333337</v>
      </c>
      <c r="I256" s="375">
        <v>11.5</v>
      </c>
      <c r="J256" s="197">
        <v>14.323435643564357</v>
      </c>
      <c r="K256" s="376"/>
      <c r="L256" s="721"/>
      <c r="M256" s="377"/>
      <c r="N256" s="460"/>
      <c r="O256" s="378"/>
      <c r="P256" s="378"/>
    </row>
    <row r="257" spans="1:16" ht="15">
      <c r="A257" s="721">
        <v>253</v>
      </c>
      <c r="B257" s="911" t="s">
        <v>774</v>
      </c>
      <c r="C257" s="180" t="s">
        <v>960</v>
      </c>
      <c r="D257" s="180">
        <v>2001</v>
      </c>
      <c r="E257" s="721">
        <v>10</v>
      </c>
      <c r="F257" s="180" t="s">
        <v>669</v>
      </c>
      <c r="G257" s="180">
        <v>17.54</v>
      </c>
      <c r="H257" s="374">
        <f t="shared" si="3"/>
        <v>0.51666666666666672</v>
      </c>
      <c r="I257" s="375">
        <v>6.2</v>
      </c>
      <c r="J257" s="197">
        <v>0</v>
      </c>
      <c r="K257" s="376"/>
      <c r="L257" s="721"/>
      <c r="M257" s="377"/>
      <c r="N257" s="460"/>
      <c r="O257" s="378"/>
      <c r="P257" s="378"/>
    </row>
    <row r="258" spans="1:16" ht="15">
      <c r="A258" s="721">
        <v>254</v>
      </c>
      <c r="B258" s="911" t="s">
        <v>16</v>
      </c>
      <c r="C258" s="180" t="s">
        <v>553</v>
      </c>
      <c r="D258" s="180">
        <v>2005</v>
      </c>
      <c r="E258" s="721">
        <v>10</v>
      </c>
      <c r="F258" s="180" t="s">
        <v>664</v>
      </c>
      <c r="G258" s="180">
        <v>12.08</v>
      </c>
      <c r="H258" s="374">
        <f t="shared" si="3"/>
        <v>0.85</v>
      </c>
      <c r="I258" s="375">
        <v>10.199999999999999</v>
      </c>
      <c r="J258" s="197">
        <v>14.783831683168318</v>
      </c>
      <c r="K258" s="376"/>
      <c r="L258" s="721"/>
      <c r="M258" s="377"/>
      <c r="N258" s="460"/>
      <c r="O258" s="378"/>
      <c r="P258" s="378"/>
    </row>
    <row r="259" spans="1:16" ht="15">
      <c r="A259" s="721">
        <v>255</v>
      </c>
      <c r="B259" s="911" t="s">
        <v>775</v>
      </c>
      <c r="C259" s="180" t="s">
        <v>553</v>
      </c>
      <c r="D259" s="180">
        <v>2001</v>
      </c>
      <c r="E259" s="721">
        <v>10</v>
      </c>
      <c r="F259" s="180" t="s">
        <v>676</v>
      </c>
      <c r="G259" s="180">
        <v>17.850000000000001</v>
      </c>
      <c r="H259" s="374">
        <f t="shared" si="3"/>
        <v>0.18333333333333335</v>
      </c>
      <c r="I259" s="375">
        <v>2.2000000000000002</v>
      </c>
      <c r="J259" s="197">
        <v>0</v>
      </c>
      <c r="K259" s="376"/>
      <c r="L259" s="721"/>
      <c r="M259" s="377"/>
      <c r="N259" s="460"/>
      <c r="O259" s="378"/>
      <c r="P259" s="378"/>
    </row>
    <row r="260" spans="1:16" ht="15">
      <c r="A260" s="721">
        <v>256</v>
      </c>
      <c r="B260" s="911" t="s">
        <v>552</v>
      </c>
      <c r="C260" s="180" t="s">
        <v>553</v>
      </c>
      <c r="D260" s="180">
        <v>2004</v>
      </c>
      <c r="E260" s="721">
        <v>10</v>
      </c>
      <c r="F260" s="180" t="s">
        <v>554</v>
      </c>
      <c r="G260" s="180">
        <v>12.65</v>
      </c>
      <c r="H260" s="374">
        <f t="shared" si="3"/>
        <v>0.66666666666666663</v>
      </c>
      <c r="I260" s="375">
        <v>8</v>
      </c>
      <c r="J260" s="197">
        <v>11.287128712871286</v>
      </c>
      <c r="K260" s="376"/>
      <c r="L260" s="721"/>
      <c r="M260" s="377"/>
      <c r="N260" s="460"/>
      <c r="O260" s="378"/>
      <c r="P260" s="378"/>
    </row>
    <row r="261" spans="1:16" ht="15">
      <c r="A261" s="721">
        <v>257</v>
      </c>
      <c r="B261" s="911" t="s">
        <v>776</v>
      </c>
      <c r="C261" s="180" t="s">
        <v>553</v>
      </c>
      <c r="D261" s="180">
        <v>2003</v>
      </c>
      <c r="E261" s="721">
        <v>10</v>
      </c>
      <c r="F261" s="180" t="s">
        <v>687</v>
      </c>
      <c r="G261" s="180">
        <v>8.4</v>
      </c>
      <c r="H261" s="374">
        <f t="shared" ref="H261:H324" si="4">I261/12</f>
        <v>0.15</v>
      </c>
      <c r="I261" s="375">
        <v>1.8</v>
      </c>
      <c r="J261" s="197">
        <v>4.7744752475247534</v>
      </c>
      <c r="K261" s="376"/>
      <c r="L261" s="721"/>
      <c r="M261" s="377"/>
      <c r="N261" s="460"/>
      <c r="O261" s="378"/>
      <c r="P261" s="378"/>
    </row>
    <row r="262" spans="1:16" ht="51">
      <c r="A262" s="721">
        <v>258</v>
      </c>
      <c r="B262" s="911" t="s">
        <v>777</v>
      </c>
      <c r="C262" s="180" t="s">
        <v>553</v>
      </c>
      <c r="D262" s="180">
        <v>2002</v>
      </c>
      <c r="E262" s="721">
        <v>10</v>
      </c>
      <c r="F262" s="180" t="s">
        <v>684</v>
      </c>
      <c r="G262" s="180">
        <v>12.08</v>
      </c>
      <c r="H262" s="374">
        <f t="shared" si="4"/>
        <v>0.13333333333333333</v>
      </c>
      <c r="I262" s="375">
        <v>1.6</v>
      </c>
      <c r="J262" s="197">
        <v>4.6589603960396042</v>
      </c>
      <c r="K262" s="788" t="s">
        <v>568</v>
      </c>
      <c r="L262" s="208" t="s">
        <v>1684</v>
      </c>
      <c r="M262" s="377" t="s">
        <v>1685</v>
      </c>
      <c r="N262" s="538">
        <v>402.25</v>
      </c>
      <c r="O262" s="378">
        <v>7</v>
      </c>
      <c r="P262" s="378">
        <v>2</v>
      </c>
    </row>
    <row r="263" spans="1:16" ht="15">
      <c r="A263" s="721">
        <v>259</v>
      </c>
      <c r="B263" s="911" t="s">
        <v>778</v>
      </c>
      <c r="C263" s="180" t="s">
        <v>573</v>
      </c>
      <c r="D263" s="180">
        <v>2002</v>
      </c>
      <c r="E263" s="721">
        <v>10</v>
      </c>
      <c r="F263" s="180" t="s">
        <v>684</v>
      </c>
      <c r="G263" s="180">
        <v>18.690000000000001</v>
      </c>
      <c r="H263" s="374">
        <f t="shared" si="4"/>
        <v>0.76666666666666661</v>
      </c>
      <c r="I263" s="375">
        <v>9.1999999999999993</v>
      </c>
      <c r="J263" s="197">
        <v>4.1006633663366339</v>
      </c>
      <c r="K263" s="376"/>
      <c r="L263" s="721"/>
      <c r="M263" s="377"/>
      <c r="N263" s="460"/>
      <c r="O263" s="378"/>
      <c r="P263" s="378"/>
    </row>
    <row r="264" spans="1:16" ht="15.75">
      <c r="A264" s="721">
        <v>260</v>
      </c>
      <c r="B264" s="911" t="s">
        <v>169</v>
      </c>
      <c r="C264" s="180" t="s">
        <v>553</v>
      </c>
      <c r="D264" s="180">
        <v>2002</v>
      </c>
      <c r="E264" s="721">
        <v>10</v>
      </c>
      <c r="F264" s="180" t="s">
        <v>554</v>
      </c>
      <c r="G264" s="180">
        <v>12.65</v>
      </c>
      <c r="H264" s="374">
        <f t="shared" si="4"/>
        <v>0.67499999999999993</v>
      </c>
      <c r="I264" s="375">
        <v>8.1</v>
      </c>
      <c r="J264" s="197">
        <v>0</v>
      </c>
      <c r="K264" s="788"/>
      <c r="L264" s="208"/>
      <c r="M264" s="377"/>
      <c r="N264" s="538"/>
      <c r="O264" s="378"/>
      <c r="P264" s="378"/>
    </row>
    <row r="265" spans="1:16" ht="15">
      <c r="A265" s="721">
        <v>261</v>
      </c>
      <c r="B265" s="911" t="s">
        <v>173</v>
      </c>
      <c r="C265" s="180" t="s">
        <v>573</v>
      </c>
      <c r="D265" s="180">
        <v>2003</v>
      </c>
      <c r="E265" s="721">
        <v>10</v>
      </c>
      <c r="F265" s="180" t="s">
        <v>685</v>
      </c>
      <c r="G265" s="180">
        <v>18.7</v>
      </c>
      <c r="H265" s="374">
        <f t="shared" si="4"/>
        <v>0.76666666666666661</v>
      </c>
      <c r="I265" s="375">
        <v>9.1999999999999993</v>
      </c>
      <c r="J265" s="197">
        <v>18.313534653465343</v>
      </c>
      <c r="K265" s="376"/>
      <c r="L265" s="721"/>
      <c r="M265" s="377"/>
      <c r="N265" s="460"/>
      <c r="O265" s="378"/>
      <c r="P265" s="378"/>
    </row>
    <row r="266" spans="1:16" ht="15">
      <c r="A266" s="721">
        <v>262</v>
      </c>
      <c r="B266" s="911" t="s">
        <v>581</v>
      </c>
      <c r="C266" s="180" t="s">
        <v>553</v>
      </c>
      <c r="D266" s="180">
        <v>2006</v>
      </c>
      <c r="E266" s="721">
        <v>10</v>
      </c>
      <c r="F266" s="180" t="s">
        <v>554</v>
      </c>
      <c r="G266" s="180">
        <v>8.36</v>
      </c>
      <c r="H266" s="374">
        <f t="shared" si="4"/>
        <v>0.66666666666666663</v>
      </c>
      <c r="I266" s="375">
        <v>8</v>
      </c>
      <c r="J266" s="197">
        <v>16.852306930693068</v>
      </c>
      <c r="K266" s="376"/>
      <c r="L266" s="721"/>
      <c r="M266" s="377"/>
      <c r="N266" s="460"/>
      <c r="O266" s="378"/>
      <c r="P266" s="378"/>
    </row>
    <row r="267" spans="1:16" ht="15.75">
      <c r="A267" s="721">
        <v>263</v>
      </c>
      <c r="B267" s="911" t="s">
        <v>779</v>
      </c>
      <c r="C267" s="180" t="s">
        <v>558</v>
      </c>
      <c r="D267" s="180">
        <v>2004</v>
      </c>
      <c r="E267" s="721">
        <v>10</v>
      </c>
      <c r="F267" s="180" t="s">
        <v>664</v>
      </c>
      <c r="G267" s="180">
        <v>17.850000000000001</v>
      </c>
      <c r="H267" s="374">
        <f t="shared" si="4"/>
        <v>0.46666666666666662</v>
      </c>
      <c r="I267" s="375">
        <v>5.6</v>
      </c>
      <c r="J267" s="197">
        <v>3.7348712871287129</v>
      </c>
      <c r="K267" s="788"/>
      <c r="L267" s="208"/>
      <c r="M267" s="377"/>
      <c r="N267" s="538"/>
      <c r="O267" s="378"/>
      <c r="P267" s="378"/>
    </row>
    <row r="268" spans="1:16" ht="15">
      <c r="A268" s="721">
        <v>264</v>
      </c>
      <c r="B268" s="911" t="s">
        <v>868</v>
      </c>
      <c r="C268" s="180" t="s">
        <v>869</v>
      </c>
      <c r="D268" s="180">
        <v>2006</v>
      </c>
      <c r="E268" s="721">
        <v>10</v>
      </c>
      <c r="F268" s="180" t="s">
        <v>554</v>
      </c>
      <c r="G268" s="180">
        <v>52.58</v>
      </c>
      <c r="H268" s="374">
        <f t="shared" si="4"/>
        <v>0.76666666666666661</v>
      </c>
      <c r="I268" s="375">
        <v>9.1999999999999993</v>
      </c>
      <c r="J268" s="197">
        <v>348.87789108910891</v>
      </c>
      <c r="K268" s="376"/>
      <c r="L268" s="721"/>
      <c r="M268" s="377"/>
      <c r="N268" s="460"/>
      <c r="O268" s="378"/>
      <c r="P268" s="378"/>
    </row>
    <row r="269" spans="1:16" ht="15">
      <c r="A269" s="721">
        <v>265</v>
      </c>
      <c r="B269" s="911" t="s">
        <v>951</v>
      </c>
      <c r="C269" s="180" t="s">
        <v>952</v>
      </c>
      <c r="D269" s="180">
        <v>2006</v>
      </c>
      <c r="E269" s="721">
        <v>10</v>
      </c>
      <c r="F269" s="180" t="s">
        <v>667</v>
      </c>
      <c r="G269" s="180">
        <v>21.11</v>
      </c>
      <c r="H269" s="374">
        <f t="shared" si="4"/>
        <v>0.70833333333333337</v>
      </c>
      <c r="I269" s="375">
        <v>8.5</v>
      </c>
      <c r="J269" s="197">
        <v>112.80057425742574</v>
      </c>
      <c r="K269" s="376"/>
      <c r="L269" s="377"/>
      <c r="M269" s="377"/>
      <c r="N269" s="460"/>
      <c r="O269" s="378"/>
      <c r="P269" s="378"/>
    </row>
    <row r="270" spans="1:16" ht="15">
      <c r="A270" s="721">
        <v>266</v>
      </c>
      <c r="B270" s="911" t="s">
        <v>141</v>
      </c>
      <c r="C270" s="180" t="s">
        <v>15</v>
      </c>
      <c r="D270" s="180">
        <v>2006</v>
      </c>
      <c r="E270" s="721">
        <v>10</v>
      </c>
      <c r="F270" s="180" t="s">
        <v>682</v>
      </c>
      <c r="G270" s="180">
        <v>34.65</v>
      </c>
      <c r="H270" s="374">
        <f t="shared" si="4"/>
        <v>0.6</v>
      </c>
      <c r="I270" s="375">
        <v>7.2</v>
      </c>
      <c r="J270" s="197">
        <v>58.776128712871284</v>
      </c>
      <c r="K270" s="376"/>
      <c r="L270" s="377"/>
      <c r="M270" s="377"/>
      <c r="N270" s="460"/>
      <c r="O270" s="378"/>
      <c r="P270" s="378"/>
    </row>
    <row r="271" spans="1:16" ht="15">
      <c r="A271" s="721">
        <v>267</v>
      </c>
      <c r="B271" s="911" t="s">
        <v>780</v>
      </c>
      <c r="C271" s="180" t="s">
        <v>553</v>
      </c>
      <c r="D271" s="180">
        <v>2005</v>
      </c>
      <c r="E271" s="721">
        <v>10</v>
      </c>
      <c r="F271" s="180" t="s">
        <v>554</v>
      </c>
      <c r="G271" s="180">
        <v>12.65</v>
      </c>
      <c r="H271" s="374">
        <f t="shared" si="4"/>
        <v>0.56666666666666665</v>
      </c>
      <c r="I271" s="375">
        <v>6.8</v>
      </c>
      <c r="J271" s="197">
        <v>15.448841584158416</v>
      </c>
      <c r="K271" s="376"/>
      <c r="L271" s="377"/>
      <c r="M271" s="377"/>
      <c r="N271" s="460"/>
      <c r="O271" s="378"/>
      <c r="P271" s="378"/>
    </row>
    <row r="272" spans="1:16" ht="15">
      <c r="A272" s="721">
        <v>268</v>
      </c>
      <c r="B272" s="911" t="s">
        <v>47</v>
      </c>
      <c r="C272" s="180" t="s">
        <v>553</v>
      </c>
      <c r="D272" s="180">
        <v>2005</v>
      </c>
      <c r="E272" s="721">
        <v>10</v>
      </c>
      <c r="F272" s="180" t="s">
        <v>675</v>
      </c>
      <c r="G272" s="180">
        <v>12.08</v>
      </c>
      <c r="H272" s="374">
        <f t="shared" si="4"/>
        <v>0.67499999999999993</v>
      </c>
      <c r="I272" s="375">
        <v>8.1</v>
      </c>
      <c r="J272" s="197">
        <v>15.448841584158416</v>
      </c>
      <c r="K272" s="376"/>
      <c r="L272" s="377"/>
      <c r="M272" s="377"/>
      <c r="N272" s="460"/>
      <c r="O272" s="378"/>
      <c r="P272" s="378"/>
    </row>
    <row r="273" spans="1:16" ht="15">
      <c r="A273" s="721">
        <v>269</v>
      </c>
      <c r="B273" s="911" t="s">
        <v>59</v>
      </c>
      <c r="C273" s="180" t="s">
        <v>553</v>
      </c>
      <c r="D273" s="180">
        <v>2005</v>
      </c>
      <c r="E273" s="721">
        <v>10</v>
      </c>
      <c r="F273" s="180" t="s">
        <v>676</v>
      </c>
      <c r="G273" s="180">
        <v>12.08</v>
      </c>
      <c r="H273" s="374">
        <f t="shared" si="4"/>
        <v>0.60833333333333328</v>
      </c>
      <c r="I273" s="375">
        <v>7.3</v>
      </c>
      <c r="J273" s="197">
        <v>15.448841584158416</v>
      </c>
      <c r="K273" s="376"/>
      <c r="L273" s="377"/>
      <c r="M273" s="377"/>
      <c r="N273" s="460"/>
      <c r="O273" s="378"/>
      <c r="P273" s="378"/>
    </row>
    <row r="274" spans="1:16" ht="15">
      <c r="A274" s="721">
        <v>270</v>
      </c>
      <c r="B274" s="911" t="s">
        <v>87</v>
      </c>
      <c r="C274" s="180" t="s">
        <v>553</v>
      </c>
      <c r="D274" s="180">
        <v>2005</v>
      </c>
      <c r="E274" s="721">
        <v>10</v>
      </c>
      <c r="F274" s="180" t="s">
        <v>677</v>
      </c>
      <c r="G274" s="180">
        <v>12.08</v>
      </c>
      <c r="H274" s="374">
        <f t="shared" si="4"/>
        <v>0.70833333333333337</v>
      </c>
      <c r="I274" s="375">
        <v>8.5</v>
      </c>
      <c r="J274" s="197">
        <v>19.578019801980197</v>
      </c>
      <c r="K274" s="376"/>
      <c r="L274" s="377"/>
      <c r="M274" s="377"/>
      <c r="N274" s="460"/>
      <c r="O274" s="378"/>
      <c r="P274" s="378"/>
    </row>
    <row r="275" spans="1:16" ht="15">
      <c r="A275" s="721">
        <v>271</v>
      </c>
      <c r="B275" s="911" t="s">
        <v>118</v>
      </c>
      <c r="C275" s="180" t="s">
        <v>553</v>
      </c>
      <c r="D275" s="180">
        <v>2005</v>
      </c>
      <c r="E275" s="721">
        <v>10</v>
      </c>
      <c r="F275" s="180" t="s">
        <v>183</v>
      </c>
      <c r="G275" s="180">
        <v>12.08</v>
      </c>
      <c r="H275" s="374">
        <f t="shared" si="4"/>
        <v>0.6</v>
      </c>
      <c r="I275" s="375">
        <v>7.2</v>
      </c>
      <c r="J275" s="197">
        <v>19.029702970297027</v>
      </c>
      <c r="K275" s="376"/>
      <c r="L275" s="377"/>
      <c r="M275" s="377"/>
      <c r="N275" s="460"/>
      <c r="O275" s="378"/>
      <c r="P275" s="378"/>
    </row>
    <row r="276" spans="1:16" ht="15">
      <c r="A276" s="721">
        <v>272</v>
      </c>
      <c r="B276" s="911" t="s">
        <v>893</v>
      </c>
      <c r="C276" s="180" t="s">
        <v>882</v>
      </c>
      <c r="D276" s="180">
        <v>2007</v>
      </c>
      <c r="E276" s="721">
        <v>10</v>
      </c>
      <c r="F276" s="180" t="s">
        <v>554</v>
      </c>
      <c r="G276" s="180">
        <v>18.7</v>
      </c>
      <c r="H276" s="374">
        <f t="shared" si="4"/>
        <v>0.56666666666666665</v>
      </c>
      <c r="I276" s="375">
        <v>6.8</v>
      </c>
      <c r="J276" s="197">
        <v>14.118811881188119</v>
      </c>
      <c r="K276" s="376"/>
      <c r="L276" s="377"/>
      <c r="M276" s="377"/>
      <c r="N276" s="460"/>
      <c r="O276" s="378"/>
      <c r="P276" s="378"/>
    </row>
    <row r="277" spans="1:16" ht="15">
      <c r="A277" s="721">
        <v>273</v>
      </c>
      <c r="B277" s="911" t="s">
        <v>894</v>
      </c>
      <c r="C277" s="180" t="s">
        <v>882</v>
      </c>
      <c r="D277" s="180">
        <v>2007</v>
      </c>
      <c r="E277" s="721">
        <v>10</v>
      </c>
      <c r="F277" s="180" t="s">
        <v>554</v>
      </c>
      <c r="G277" s="180">
        <v>18.7</v>
      </c>
      <c r="H277" s="374">
        <f t="shared" si="4"/>
        <v>0.67499999999999993</v>
      </c>
      <c r="I277" s="375">
        <v>8.1</v>
      </c>
      <c r="J277" s="197">
        <v>14.118811881188119</v>
      </c>
      <c r="K277" s="376"/>
      <c r="L277" s="377"/>
      <c r="M277" s="377"/>
      <c r="N277" s="460"/>
      <c r="O277" s="378"/>
      <c r="P277" s="378"/>
    </row>
    <row r="278" spans="1:16" ht="15">
      <c r="A278" s="721">
        <v>274</v>
      </c>
      <c r="B278" s="911" t="s">
        <v>892</v>
      </c>
      <c r="C278" s="180" t="s">
        <v>882</v>
      </c>
      <c r="D278" s="180">
        <v>2007</v>
      </c>
      <c r="E278" s="721">
        <v>10</v>
      </c>
      <c r="F278" s="180" t="s">
        <v>554</v>
      </c>
      <c r="G278" s="180">
        <v>18.7</v>
      </c>
      <c r="H278" s="374">
        <f t="shared" si="4"/>
        <v>0.60833333333333328</v>
      </c>
      <c r="I278" s="375">
        <v>7.3</v>
      </c>
      <c r="J278" s="197">
        <v>14.118811881188119</v>
      </c>
      <c r="K278" s="376"/>
      <c r="L278" s="377"/>
      <c r="M278" s="377"/>
      <c r="N278" s="460"/>
      <c r="O278" s="378"/>
      <c r="P278" s="378"/>
    </row>
    <row r="279" spans="1:16" ht="15">
      <c r="A279" s="721">
        <v>275</v>
      </c>
      <c r="B279" s="911" t="s">
        <v>895</v>
      </c>
      <c r="C279" s="180" t="s">
        <v>882</v>
      </c>
      <c r="D279" s="180">
        <v>2007</v>
      </c>
      <c r="E279" s="721">
        <v>10</v>
      </c>
      <c r="F279" s="180" t="s">
        <v>554</v>
      </c>
      <c r="G279" s="180">
        <v>18.7</v>
      </c>
      <c r="H279" s="374">
        <f t="shared" si="4"/>
        <v>0.56666666666666665</v>
      </c>
      <c r="I279" s="375">
        <v>6.8</v>
      </c>
      <c r="J279" s="197">
        <v>14.118811881188119</v>
      </c>
      <c r="K279" s="376"/>
      <c r="L279" s="377"/>
      <c r="M279" s="377"/>
      <c r="N279" s="460"/>
      <c r="O279" s="378"/>
      <c r="P279" s="378"/>
    </row>
    <row r="280" spans="1:16" ht="15">
      <c r="A280" s="721">
        <v>276</v>
      </c>
      <c r="B280" s="911" t="s">
        <v>896</v>
      </c>
      <c r="C280" s="180" t="s">
        <v>882</v>
      </c>
      <c r="D280" s="180">
        <v>2007</v>
      </c>
      <c r="E280" s="721">
        <v>10</v>
      </c>
      <c r="F280" s="180" t="s">
        <v>554</v>
      </c>
      <c r="G280" s="180">
        <v>19.91</v>
      </c>
      <c r="H280" s="374">
        <f t="shared" si="4"/>
        <v>0.65833333333333333</v>
      </c>
      <c r="I280" s="375">
        <v>7.9</v>
      </c>
      <c r="J280" s="197">
        <v>22.303633663366337</v>
      </c>
      <c r="K280" s="376"/>
      <c r="L280" s="377"/>
      <c r="M280" s="377"/>
      <c r="N280" s="460"/>
      <c r="O280" s="378"/>
      <c r="P280" s="378"/>
    </row>
    <row r="281" spans="1:16" ht="15">
      <c r="A281" s="721">
        <v>277</v>
      </c>
      <c r="B281" s="911" t="s">
        <v>898</v>
      </c>
      <c r="C281" s="180" t="s">
        <v>555</v>
      </c>
      <c r="D281" s="180">
        <v>2007</v>
      </c>
      <c r="E281" s="721">
        <v>10</v>
      </c>
      <c r="F281" s="180" t="s">
        <v>554</v>
      </c>
      <c r="G281" s="180">
        <v>12.65</v>
      </c>
      <c r="H281" s="374">
        <f t="shared" si="4"/>
        <v>0.51666666666666672</v>
      </c>
      <c r="I281" s="375">
        <v>6.2</v>
      </c>
      <c r="J281" s="197">
        <v>36.10913861386139</v>
      </c>
      <c r="K281" s="376"/>
      <c r="L281" s="377"/>
      <c r="M281" s="377"/>
      <c r="N281" s="460"/>
      <c r="O281" s="378"/>
      <c r="P281" s="378"/>
    </row>
    <row r="282" spans="1:16" ht="15">
      <c r="A282" s="721">
        <v>278</v>
      </c>
      <c r="B282" s="911" t="s">
        <v>899</v>
      </c>
      <c r="C282" s="180" t="s">
        <v>555</v>
      </c>
      <c r="D282" s="180">
        <v>2007</v>
      </c>
      <c r="E282" s="721">
        <v>10</v>
      </c>
      <c r="F282" s="180" t="s">
        <v>554</v>
      </c>
      <c r="G282" s="180">
        <v>9.24</v>
      </c>
      <c r="H282" s="374">
        <f t="shared" si="4"/>
        <v>0.48333333333333334</v>
      </c>
      <c r="I282" s="375">
        <v>5.8</v>
      </c>
      <c r="J282" s="197">
        <v>14.456623762376239</v>
      </c>
      <c r="K282" s="376"/>
      <c r="L282" s="377"/>
      <c r="M282" s="377"/>
      <c r="N282" s="460"/>
      <c r="O282" s="378"/>
      <c r="P282" s="378"/>
    </row>
    <row r="283" spans="1:16" ht="15">
      <c r="A283" s="721">
        <v>279</v>
      </c>
      <c r="B283" s="911" t="s">
        <v>897</v>
      </c>
      <c r="C283" s="180" t="s">
        <v>555</v>
      </c>
      <c r="D283" s="180">
        <v>2007</v>
      </c>
      <c r="E283" s="721">
        <v>10</v>
      </c>
      <c r="F283" s="180" t="s">
        <v>554</v>
      </c>
      <c r="G283" s="180">
        <v>12.65</v>
      </c>
      <c r="H283" s="374">
        <f t="shared" si="4"/>
        <v>0.79166666666666663</v>
      </c>
      <c r="I283" s="375">
        <v>9.5</v>
      </c>
      <c r="J283" s="197">
        <v>32.219475247524748</v>
      </c>
      <c r="K283" s="376"/>
      <c r="L283" s="377"/>
      <c r="M283" s="377"/>
      <c r="N283" s="460"/>
      <c r="O283" s="378"/>
      <c r="P283" s="378"/>
    </row>
    <row r="284" spans="1:16" ht="15">
      <c r="A284" s="721">
        <v>280</v>
      </c>
      <c r="B284" s="911" t="s">
        <v>154</v>
      </c>
      <c r="C284" s="180" t="s">
        <v>882</v>
      </c>
      <c r="D284" s="180">
        <v>2007</v>
      </c>
      <c r="E284" s="721">
        <v>10</v>
      </c>
      <c r="F284" s="180" t="s">
        <v>684</v>
      </c>
      <c r="G284" s="180">
        <v>17.850000000000001</v>
      </c>
      <c r="H284" s="374">
        <f t="shared" si="4"/>
        <v>0.75</v>
      </c>
      <c r="I284" s="375">
        <v>9</v>
      </c>
      <c r="J284" s="197">
        <v>14.118811881188119</v>
      </c>
      <c r="K284" s="376"/>
      <c r="L284" s="377"/>
      <c r="M284" s="377"/>
      <c r="N284" s="460"/>
      <c r="O284" s="378"/>
      <c r="P284" s="378"/>
    </row>
    <row r="285" spans="1:16" ht="15">
      <c r="A285" s="721">
        <v>281</v>
      </c>
      <c r="B285" s="911" t="s">
        <v>155</v>
      </c>
      <c r="C285" s="180" t="s">
        <v>555</v>
      </c>
      <c r="D285" s="180">
        <v>2007</v>
      </c>
      <c r="E285" s="721">
        <v>10</v>
      </c>
      <c r="F285" s="180" t="s">
        <v>684</v>
      </c>
      <c r="G285" s="180">
        <v>12.08</v>
      </c>
      <c r="H285" s="374">
        <f t="shared" si="4"/>
        <v>0.66666666666666663</v>
      </c>
      <c r="I285" s="375">
        <v>8</v>
      </c>
      <c r="J285" s="197">
        <v>32.219475247524748</v>
      </c>
      <c r="K285" s="376"/>
      <c r="L285" s="377"/>
      <c r="M285" s="377"/>
      <c r="N285" s="460"/>
      <c r="O285" s="378"/>
      <c r="P285" s="378"/>
    </row>
    <row r="286" spans="1:16" ht="15">
      <c r="A286" s="721">
        <v>282</v>
      </c>
      <c r="B286" s="911" t="s">
        <v>68</v>
      </c>
      <c r="C286" s="180" t="s">
        <v>882</v>
      </c>
      <c r="D286" s="180">
        <v>2007</v>
      </c>
      <c r="E286" s="721">
        <v>10</v>
      </c>
      <c r="F286" s="180" t="s">
        <v>676</v>
      </c>
      <c r="G286" s="180">
        <v>17.850000000000001</v>
      </c>
      <c r="H286" s="374">
        <f t="shared" si="4"/>
        <v>0.6333333333333333</v>
      </c>
      <c r="I286" s="375">
        <v>7.6</v>
      </c>
      <c r="J286" s="197">
        <v>14.118811881188119</v>
      </c>
      <c r="K286" s="376"/>
      <c r="L286" s="377"/>
      <c r="M286" s="377"/>
      <c r="N286" s="460"/>
      <c r="O286" s="378"/>
      <c r="P286" s="378"/>
    </row>
    <row r="287" spans="1:16" ht="15">
      <c r="A287" s="721">
        <v>283</v>
      </c>
      <c r="B287" s="911" t="s">
        <v>144</v>
      </c>
      <c r="C287" s="180" t="s">
        <v>882</v>
      </c>
      <c r="D287" s="180">
        <v>2007</v>
      </c>
      <c r="E287" s="721">
        <v>10</v>
      </c>
      <c r="F287" s="180" t="s">
        <v>682</v>
      </c>
      <c r="G287" s="180">
        <v>17.850000000000001</v>
      </c>
      <c r="H287" s="374">
        <f t="shared" si="4"/>
        <v>0.95833333333333337</v>
      </c>
      <c r="I287" s="375">
        <v>11.5</v>
      </c>
      <c r="J287" s="197">
        <v>10.816831683168317</v>
      </c>
      <c r="K287" s="376"/>
      <c r="L287" s="377"/>
      <c r="M287" s="377"/>
      <c r="N287" s="460"/>
      <c r="O287" s="378"/>
      <c r="P287" s="378"/>
    </row>
    <row r="288" spans="1:16" ht="15">
      <c r="A288" s="721">
        <v>284</v>
      </c>
      <c r="B288" s="911" t="s">
        <v>145</v>
      </c>
      <c r="C288" s="180" t="s">
        <v>555</v>
      </c>
      <c r="D288" s="180">
        <v>2007</v>
      </c>
      <c r="E288" s="721">
        <v>10</v>
      </c>
      <c r="F288" s="180" t="s">
        <v>682</v>
      </c>
      <c r="G288" s="180">
        <v>8.82</v>
      </c>
      <c r="H288" s="374">
        <f t="shared" si="4"/>
        <v>0.65833333333333333</v>
      </c>
      <c r="I288" s="375">
        <v>7.9</v>
      </c>
      <c r="J288" s="197">
        <v>14.715930693069307</v>
      </c>
      <c r="K288" s="376"/>
      <c r="L288" s="377"/>
      <c r="M288" s="377"/>
      <c r="N288" s="460"/>
      <c r="O288" s="378"/>
      <c r="P288" s="378"/>
    </row>
    <row r="289" spans="1:16" ht="15">
      <c r="A289" s="721">
        <v>285</v>
      </c>
      <c r="B289" s="911" t="s">
        <v>33</v>
      </c>
      <c r="C289" s="180" t="s">
        <v>882</v>
      </c>
      <c r="D289" s="180">
        <v>2007</v>
      </c>
      <c r="E289" s="721">
        <v>10</v>
      </c>
      <c r="F289" s="180" t="s">
        <v>674</v>
      </c>
      <c r="G289" s="180">
        <v>17.850000000000001</v>
      </c>
      <c r="H289" s="374">
        <f t="shared" si="4"/>
        <v>0.51666666666666672</v>
      </c>
      <c r="I289" s="375">
        <v>6.2</v>
      </c>
      <c r="J289" s="197">
        <v>10.816831683168317</v>
      </c>
      <c r="K289" s="376"/>
      <c r="L289" s="377"/>
      <c r="M289" s="377"/>
      <c r="N289" s="460"/>
      <c r="O289" s="378"/>
      <c r="P289" s="378"/>
    </row>
    <row r="290" spans="1:16" ht="15">
      <c r="A290" s="721">
        <v>286</v>
      </c>
      <c r="B290" s="911" t="s">
        <v>781</v>
      </c>
      <c r="C290" s="180" t="s">
        <v>882</v>
      </c>
      <c r="D290" s="180">
        <v>2007</v>
      </c>
      <c r="E290" s="721">
        <v>10</v>
      </c>
      <c r="F290" s="180" t="s">
        <v>677</v>
      </c>
      <c r="G290" s="180">
        <v>17.850000000000001</v>
      </c>
      <c r="H290" s="374">
        <f t="shared" si="4"/>
        <v>0.48333333333333334</v>
      </c>
      <c r="I290" s="375">
        <v>5.8</v>
      </c>
      <c r="J290" s="197">
        <v>14.118811881188119</v>
      </c>
      <c r="K290" s="376"/>
      <c r="L290" s="377"/>
      <c r="M290" s="377"/>
      <c r="N290" s="460"/>
      <c r="O290" s="378"/>
      <c r="P290" s="378"/>
    </row>
    <row r="291" spans="1:16" ht="15">
      <c r="A291" s="721">
        <v>287</v>
      </c>
      <c r="B291" s="911" t="s">
        <v>52</v>
      </c>
      <c r="C291" s="180" t="s">
        <v>882</v>
      </c>
      <c r="D291" s="180">
        <v>2007</v>
      </c>
      <c r="E291" s="721">
        <v>10</v>
      </c>
      <c r="F291" s="180" t="s">
        <v>675</v>
      </c>
      <c r="G291" s="180">
        <v>17.850000000000001</v>
      </c>
      <c r="H291" s="374">
        <f t="shared" si="4"/>
        <v>0.79166666666666663</v>
      </c>
      <c r="I291" s="375">
        <v>9.5</v>
      </c>
      <c r="J291" s="197">
        <v>10.816831683168317</v>
      </c>
      <c r="K291" s="376"/>
      <c r="L291" s="377"/>
      <c r="M291" s="377"/>
      <c r="N291" s="460"/>
      <c r="O291" s="378"/>
      <c r="P291" s="378"/>
    </row>
    <row r="292" spans="1:16" ht="15">
      <c r="A292" s="721">
        <v>288</v>
      </c>
      <c r="B292" s="911" t="s">
        <v>963</v>
      </c>
      <c r="C292" s="180" t="s">
        <v>882</v>
      </c>
      <c r="D292" s="180">
        <v>2007</v>
      </c>
      <c r="E292" s="721">
        <v>10</v>
      </c>
      <c r="F292" s="180" t="s">
        <v>669</v>
      </c>
      <c r="G292" s="180">
        <v>17.850000000000001</v>
      </c>
      <c r="H292" s="374">
        <f t="shared" si="4"/>
        <v>0.75</v>
      </c>
      <c r="I292" s="375">
        <v>9</v>
      </c>
      <c r="J292" s="197">
        <v>10.816831683168317</v>
      </c>
      <c r="K292" s="376"/>
      <c r="L292" s="377"/>
      <c r="M292" s="377"/>
      <c r="N292" s="460"/>
      <c r="O292" s="378"/>
      <c r="P292" s="378"/>
    </row>
    <row r="293" spans="1:16" ht="15">
      <c r="A293" s="721">
        <v>289</v>
      </c>
      <c r="B293" s="911" t="s">
        <v>964</v>
      </c>
      <c r="C293" s="180" t="s">
        <v>555</v>
      </c>
      <c r="D293" s="180">
        <v>2007</v>
      </c>
      <c r="E293" s="721">
        <v>10</v>
      </c>
      <c r="F293" s="180" t="s">
        <v>669</v>
      </c>
      <c r="G293" s="180">
        <v>8.82</v>
      </c>
      <c r="H293" s="374">
        <f t="shared" si="4"/>
        <v>0.66666666666666663</v>
      </c>
      <c r="I293" s="375">
        <v>8</v>
      </c>
      <c r="J293" s="197">
        <v>14.715930693069307</v>
      </c>
      <c r="K293" s="376"/>
      <c r="L293" s="377"/>
      <c r="M293" s="377"/>
      <c r="N293" s="460"/>
      <c r="O293" s="378"/>
      <c r="P293" s="378"/>
    </row>
    <row r="294" spans="1:16" ht="15">
      <c r="A294" s="721">
        <v>290</v>
      </c>
      <c r="B294" s="911" t="s">
        <v>941</v>
      </c>
      <c r="C294" s="180" t="s">
        <v>555</v>
      </c>
      <c r="D294" s="180">
        <v>2007</v>
      </c>
      <c r="E294" s="721">
        <v>10</v>
      </c>
      <c r="F294" s="180" t="s">
        <v>687</v>
      </c>
      <c r="G294" s="180">
        <v>12.08</v>
      </c>
      <c r="H294" s="374">
        <f t="shared" si="4"/>
        <v>0.6333333333333333</v>
      </c>
      <c r="I294" s="375">
        <v>7.6</v>
      </c>
      <c r="J294" s="197">
        <v>24.115980198019802</v>
      </c>
      <c r="K294" s="376"/>
      <c r="L294" s="377"/>
      <c r="M294" s="377"/>
      <c r="N294" s="460"/>
      <c r="O294" s="378"/>
      <c r="P294" s="378"/>
    </row>
    <row r="295" spans="1:16" ht="15">
      <c r="A295" s="721">
        <v>291</v>
      </c>
      <c r="B295" s="911" t="s">
        <v>152</v>
      </c>
      <c r="C295" s="180" t="s">
        <v>153</v>
      </c>
      <c r="D295" s="180">
        <v>2008</v>
      </c>
      <c r="E295" s="721">
        <v>10</v>
      </c>
      <c r="F295" s="180" t="s">
        <v>684</v>
      </c>
      <c r="G295" s="180">
        <v>11.85</v>
      </c>
      <c r="H295" s="374">
        <f t="shared" si="4"/>
        <v>0.95833333333333337</v>
      </c>
      <c r="I295" s="375">
        <v>11.5</v>
      </c>
      <c r="J295" s="197">
        <v>37.391079207920789</v>
      </c>
      <c r="K295" s="376"/>
      <c r="L295" s="377"/>
      <c r="M295" s="377"/>
      <c r="N295" s="460"/>
      <c r="O295" s="378"/>
      <c r="P295" s="378"/>
    </row>
    <row r="296" spans="1:16" ht="15">
      <c r="A296" s="721">
        <v>292</v>
      </c>
      <c r="B296" s="911" t="s">
        <v>879</v>
      </c>
      <c r="C296" s="180" t="s">
        <v>880</v>
      </c>
      <c r="D296" s="180">
        <v>2008</v>
      </c>
      <c r="E296" s="721">
        <v>10</v>
      </c>
      <c r="F296" s="180" t="s">
        <v>554</v>
      </c>
      <c r="G296" s="180">
        <v>11.88</v>
      </c>
      <c r="H296" s="374">
        <f t="shared" si="4"/>
        <v>0.51666666666666672</v>
      </c>
      <c r="I296" s="375">
        <v>6.2</v>
      </c>
      <c r="J296" s="197">
        <v>10.793732673267327</v>
      </c>
      <c r="K296" s="376"/>
      <c r="L296" s="377"/>
      <c r="M296" s="377"/>
      <c r="N296" s="460"/>
      <c r="O296" s="378"/>
      <c r="P296" s="378"/>
    </row>
    <row r="297" spans="1:16" ht="15">
      <c r="A297" s="721">
        <v>293</v>
      </c>
      <c r="B297" s="911" t="s">
        <v>940</v>
      </c>
      <c r="C297" s="180" t="s">
        <v>882</v>
      </c>
      <c r="D297" s="180">
        <v>2008</v>
      </c>
      <c r="E297" s="721">
        <v>10</v>
      </c>
      <c r="F297" s="180" t="s">
        <v>687</v>
      </c>
      <c r="G297" s="180">
        <v>17.510000000000002</v>
      </c>
      <c r="H297" s="374">
        <f t="shared" si="4"/>
        <v>0.85</v>
      </c>
      <c r="I297" s="375">
        <v>10.199999999999999</v>
      </c>
      <c r="J297" s="197">
        <v>20.096643564356434</v>
      </c>
      <c r="K297" s="376"/>
      <c r="L297" s="377"/>
      <c r="M297" s="377"/>
      <c r="N297" s="460"/>
      <c r="O297" s="378"/>
      <c r="P297" s="378"/>
    </row>
    <row r="298" spans="1:16" ht="15">
      <c r="A298" s="721">
        <v>294</v>
      </c>
      <c r="B298" s="911" t="s">
        <v>5</v>
      </c>
      <c r="C298" s="180" t="s">
        <v>882</v>
      </c>
      <c r="D298" s="180">
        <v>2008</v>
      </c>
      <c r="E298" s="721">
        <v>10</v>
      </c>
      <c r="F298" s="180" t="s">
        <v>672</v>
      </c>
      <c r="G298" s="180">
        <v>17.510000000000002</v>
      </c>
      <c r="H298" s="374">
        <f t="shared" si="4"/>
        <v>0.18333333333333335</v>
      </c>
      <c r="I298" s="375">
        <v>2.2000000000000002</v>
      </c>
      <c r="J298" s="197">
        <v>15.858089108910892</v>
      </c>
      <c r="K298" s="376"/>
      <c r="L298" s="377"/>
      <c r="M298" s="377"/>
      <c r="N298" s="460"/>
      <c r="O298" s="378"/>
      <c r="P298" s="378"/>
    </row>
    <row r="299" spans="1:16" ht="15">
      <c r="A299" s="721">
        <v>295</v>
      </c>
      <c r="B299" s="911" t="s">
        <v>20</v>
      </c>
      <c r="C299" s="180" t="s">
        <v>882</v>
      </c>
      <c r="D299" s="180">
        <v>2008</v>
      </c>
      <c r="E299" s="721">
        <v>10</v>
      </c>
      <c r="F299" s="180" t="s">
        <v>664</v>
      </c>
      <c r="G299" s="180">
        <v>17.510000000000002</v>
      </c>
      <c r="H299" s="374">
        <f t="shared" si="4"/>
        <v>0.66666666666666663</v>
      </c>
      <c r="I299" s="375">
        <v>8</v>
      </c>
      <c r="J299" s="197">
        <v>15.858089108910892</v>
      </c>
      <c r="K299" s="376"/>
      <c r="L299" s="377"/>
      <c r="M299" s="377"/>
      <c r="N299" s="460"/>
      <c r="O299" s="378"/>
      <c r="P299" s="378"/>
    </row>
    <row r="300" spans="1:16" ht="15">
      <c r="A300" s="721">
        <v>296</v>
      </c>
      <c r="B300" s="911" t="s">
        <v>65</v>
      </c>
      <c r="C300" s="180" t="s">
        <v>880</v>
      </c>
      <c r="D300" s="180">
        <v>2008</v>
      </c>
      <c r="E300" s="721">
        <v>10</v>
      </c>
      <c r="F300" s="180" t="s">
        <v>676</v>
      </c>
      <c r="G300" s="180">
        <v>17.510000000000002</v>
      </c>
      <c r="H300" s="374">
        <f t="shared" si="4"/>
        <v>0.15</v>
      </c>
      <c r="I300" s="375">
        <v>1.8</v>
      </c>
      <c r="J300" s="197">
        <v>15.858089108910892</v>
      </c>
      <c r="K300" s="376"/>
      <c r="L300" s="377"/>
      <c r="M300" s="377"/>
      <c r="N300" s="460"/>
      <c r="O300" s="378"/>
      <c r="P300" s="378"/>
    </row>
    <row r="301" spans="1:16" ht="15">
      <c r="A301" s="721">
        <v>297</v>
      </c>
      <c r="B301" s="911" t="s">
        <v>133</v>
      </c>
      <c r="C301" s="180" t="s">
        <v>880</v>
      </c>
      <c r="D301" s="180">
        <v>2008</v>
      </c>
      <c r="E301" s="721">
        <v>10</v>
      </c>
      <c r="F301" s="180" t="s">
        <v>679</v>
      </c>
      <c r="G301" s="180">
        <v>17.510000000000002</v>
      </c>
      <c r="H301" s="374">
        <f t="shared" si="4"/>
        <v>0.13333333333333333</v>
      </c>
      <c r="I301" s="375">
        <v>1.6</v>
      </c>
      <c r="J301" s="197">
        <v>15.858089108910892</v>
      </c>
      <c r="K301" s="376"/>
      <c r="L301" s="377"/>
      <c r="M301" s="377"/>
      <c r="N301" s="460"/>
      <c r="O301" s="378"/>
      <c r="P301" s="378"/>
    </row>
    <row r="302" spans="1:16" ht="15">
      <c r="A302" s="721">
        <v>298</v>
      </c>
      <c r="B302" s="911" t="s">
        <v>782</v>
      </c>
      <c r="C302" s="180" t="s">
        <v>880</v>
      </c>
      <c r="D302" s="180">
        <v>2008</v>
      </c>
      <c r="E302" s="721">
        <v>10</v>
      </c>
      <c r="F302" s="180" t="s">
        <v>677</v>
      </c>
      <c r="G302" s="180">
        <v>17.510000000000002</v>
      </c>
      <c r="H302" s="374">
        <f t="shared" si="4"/>
        <v>0.76666666666666661</v>
      </c>
      <c r="I302" s="375">
        <v>9.1999999999999993</v>
      </c>
      <c r="J302" s="197">
        <v>20.096653465346535</v>
      </c>
      <c r="K302" s="376"/>
      <c r="L302" s="377"/>
      <c r="M302" s="377"/>
      <c r="N302" s="460"/>
      <c r="O302" s="378"/>
      <c r="P302" s="378"/>
    </row>
    <row r="303" spans="1:16" ht="15">
      <c r="A303" s="721">
        <v>299</v>
      </c>
      <c r="B303" s="911" t="s">
        <v>66</v>
      </c>
      <c r="C303" s="180" t="s">
        <v>67</v>
      </c>
      <c r="D303" s="180">
        <v>2008</v>
      </c>
      <c r="E303" s="721">
        <v>10</v>
      </c>
      <c r="F303" s="180" t="s">
        <v>676</v>
      </c>
      <c r="G303" s="180"/>
      <c r="H303" s="374">
        <f t="shared" si="4"/>
        <v>0.67499999999999993</v>
      </c>
      <c r="I303" s="375">
        <v>8.1</v>
      </c>
      <c r="J303" s="197">
        <v>183.19505940594061</v>
      </c>
      <c r="K303" s="376"/>
      <c r="L303" s="377"/>
      <c r="M303" s="377"/>
      <c r="N303" s="460"/>
      <c r="O303" s="378"/>
      <c r="P303" s="378"/>
    </row>
    <row r="304" spans="1:16" ht="15">
      <c r="A304" s="721">
        <v>300</v>
      </c>
      <c r="B304" s="911" t="s">
        <v>881</v>
      </c>
      <c r="C304" s="180" t="s">
        <v>882</v>
      </c>
      <c r="D304" s="180">
        <v>2008</v>
      </c>
      <c r="E304" s="721">
        <v>10</v>
      </c>
      <c r="F304" s="180" t="s">
        <v>554</v>
      </c>
      <c r="G304" s="180">
        <v>18.36</v>
      </c>
      <c r="H304" s="374">
        <f t="shared" si="4"/>
        <v>0.76666666666666661</v>
      </c>
      <c r="I304" s="375">
        <v>9.1999999999999993</v>
      </c>
      <c r="J304" s="197">
        <v>20.22630693069307</v>
      </c>
      <c r="K304" s="376"/>
      <c r="L304" s="377"/>
      <c r="M304" s="377"/>
      <c r="N304" s="460"/>
      <c r="O304" s="378"/>
      <c r="P304" s="378"/>
    </row>
    <row r="305" spans="1:16" ht="15">
      <c r="A305" s="721">
        <v>301</v>
      </c>
      <c r="B305" s="911" t="s">
        <v>953</v>
      </c>
      <c r="C305" s="180" t="s">
        <v>558</v>
      </c>
      <c r="D305" s="180">
        <v>2008</v>
      </c>
      <c r="E305" s="721">
        <v>10</v>
      </c>
      <c r="F305" s="180" t="s">
        <v>667</v>
      </c>
      <c r="G305" s="180">
        <v>17.510000000000002</v>
      </c>
      <c r="H305" s="374">
        <f t="shared" si="4"/>
        <v>0.66666666666666663</v>
      </c>
      <c r="I305" s="375">
        <v>8</v>
      </c>
      <c r="J305" s="197">
        <v>15.858089108910892</v>
      </c>
      <c r="K305" s="376"/>
      <c r="L305" s="377"/>
      <c r="M305" s="377"/>
      <c r="N305" s="460"/>
      <c r="O305" s="378"/>
      <c r="P305" s="378"/>
    </row>
    <row r="306" spans="1:16" ht="15">
      <c r="A306" s="721">
        <v>302</v>
      </c>
      <c r="B306" s="911" t="s">
        <v>49</v>
      </c>
      <c r="C306" s="180" t="s">
        <v>882</v>
      </c>
      <c r="D306" s="180">
        <v>2008</v>
      </c>
      <c r="E306" s="721">
        <v>10</v>
      </c>
      <c r="F306" s="180" t="s">
        <v>675</v>
      </c>
      <c r="G306" s="180">
        <v>17.510000000000002</v>
      </c>
      <c r="H306" s="374">
        <f t="shared" si="4"/>
        <v>0.71666666666666667</v>
      </c>
      <c r="I306" s="375">
        <v>8.6</v>
      </c>
      <c r="J306" s="197">
        <v>15.858089108910892</v>
      </c>
      <c r="K306" s="376"/>
      <c r="L306" s="377"/>
      <c r="M306" s="377"/>
      <c r="N306" s="460"/>
      <c r="O306" s="378"/>
      <c r="P306" s="378"/>
    </row>
    <row r="307" spans="1:16" ht="15">
      <c r="A307" s="721">
        <v>303</v>
      </c>
      <c r="B307" s="911" t="s">
        <v>888</v>
      </c>
      <c r="C307" s="180" t="s">
        <v>889</v>
      </c>
      <c r="D307" s="180">
        <v>2008</v>
      </c>
      <c r="E307" s="721">
        <v>10</v>
      </c>
      <c r="F307" s="180" t="s">
        <v>554</v>
      </c>
      <c r="G307" s="180">
        <v>14.96</v>
      </c>
      <c r="H307" s="374">
        <f t="shared" si="4"/>
        <v>0.46666666666666662</v>
      </c>
      <c r="I307" s="375">
        <v>5.6</v>
      </c>
      <c r="J307" s="197">
        <v>80.156762376237623</v>
      </c>
      <c r="K307" s="376"/>
      <c r="L307" s="377"/>
      <c r="M307" s="377"/>
      <c r="N307" s="460"/>
      <c r="O307" s="378"/>
      <c r="P307" s="378"/>
    </row>
    <row r="308" spans="1:16" ht="15">
      <c r="A308" s="721">
        <v>304</v>
      </c>
      <c r="B308" s="911" t="s">
        <v>891</v>
      </c>
      <c r="C308" s="180" t="s">
        <v>889</v>
      </c>
      <c r="D308" s="180">
        <v>2008</v>
      </c>
      <c r="E308" s="721">
        <v>10</v>
      </c>
      <c r="F308" s="180" t="s">
        <v>554</v>
      </c>
      <c r="G308" s="180">
        <v>13.82</v>
      </c>
      <c r="H308" s="374">
        <f t="shared" si="4"/>
        <v>0.76666666666666661</v>
      </c>
      <c r="I308" s="375">
        <v>9.1999999999999993</v>
      </c>
      <c r="J308" s="197">
        <v>27.780524752475248</v>
      </c>
      <c r="K308" s="376"/>
      <c r="L308" s="377"/>
      <c r="M308" s="377"/>
      <c r="N308" s="460"/>
      <c r="O308" s="378"/>
      <c r="P308" s="378"/>
    </row>
    <row r="309" spans="1:16" ht="15">
      <c r="A309" s="721">
        <v>305</v>
      </c>
      <c r="B309" s="911" t="s">
        <v>890</v>
      </c>
      <c r="C309" s="180" t="s">
        <v>889</v>
      </c>
      <c r="D309" s="180">
        <v>2008</v>
      </c>
      <c r="E309" s="721">
        <v>10</v>
      </c>
      <c r="F309" s="180" t="s">
        <v>554</v>
      </c>
      <c r="G309" s="180">
        <v>13.82</v>
      </c>
      <c r="H309" s="374">
        <f t="shared" si="4"/>
        <v>0.70833333333333337</v>
      </c>
      <c r="I309" s="375">
        <v>8.5</v>
      </c>
      <c r="J309" s="197">
        <v>27.780524752475248</v>
      </c>
      <c r="K309" s="376"/>
      <c r="L309" s="377"/>
      <c r="M309" s="377"/>
      <c r="N309" s="460"/>
      <c r="O309" s="378"/>
      <c r="P309" s="378"/>
    </row>
    <row r="310" spans="1:16" ht="15">
      <c r="A310" s="721">
        <v>306</v>
      </c>
      <c r="B310" s="911" t="s">
        <v>886</v>
      </c>
      <c r="C310" s="180" t="s">
        <v>887</v>
      </c>
      <c r="D310" s="180">
        <v>2008</v>
      </c>
      <c r="E310" s="721">
        <v>10</v>
      </c>
      <c r="F310" s="180" t="s">
        <v>554</v>
      </c>
      <c r="G310" s="180">
        <v>23.33</v>
      </c>
      <c r="H310" s="374">
        <f t="shared" si="4"/>
        <v>0.6</v>
      </c>
      <c r="I310" s="375">
        <v>7.2</v>
      </c>
      <c r="J310" s="197">
        <v>49.137782178217826</v>
      </c>
      <c r="K310" s="376"/>
      <c r="L310" s="377"/>
      <c r="M310" s="377"/>
      <c r="N310" s="460"/>
      <c r="O310" s="378"/>
      <c r="P310" s="378"/>
    </row>
    <row r="311" spans="1:16" ht="15">
      <c r="A311" s="721">
        <v>307</v>
      </c>
      <c r="B311" s="911" t="s">
        <v>50</v>
      </c>
      <c r="C311" s="180" t="s">
        <v>51</v>
      </c>
      <c r="D311" s="180">
        <v>2008</v>
      </c>
      <c r="E311" s="721">
        <v>10</v>
      </c>
      <c r="F311" s="180" t="s">
        <v>675</v>
      </c>
      <c r="G311" s="180">
        <v>18.850000000000001</v>
      </c>
      <c r="H311" s="374">
        <f t="shared" si="4"/>
        <v>0.56666666666666665</v>
      </c>
      <c r="I311" s="375">
        <v>6.8</v>
      </c>
      <c r="J311" s="197">
        <v>39.499455445544555</v>
      </c>
      <c r="K311" s="376"/>
      <c r="L311" s="377"/>
      <c r="M311" s="377"/>
      <c r="N311" s="460"/>
      <c r="O311" s="378"/>
      <c r="P311" s="378"/>
    </row>
    <row r="312" spans="1:16" ht="15">
      <c r="A312" s="721">
        <v>308</v>
      </c>
      <c r="B312" s="911" t="s">
        <v>900</v>
      </c>
      <c r="C312" s="180" t="s">
        <v>887</v>
      </c>
      <c r="D312" s="180">
        <v>2008</v>
      </c>
      <c r="E312" s="721">
        <v>10</v>
      </c>
      <c r="F312" s="180" t="s">
        <v>554</v>
      </c>
      <c r="G312" s="180">
        <v>11.88</v>
      </c>
      <c r="H312" s="374">
        <f t="shared" si="4"/>
        <v>0.48333333333333334</v>
      </c>
      <c r="I312" s="375">
        <v>5.8</v>
      </c>
      <c r="J312" s="197">
        <v>23.896158415841583</v>
      </c>
      <c r="K312" s="376"/>
      <c r="L312" s="377"/>
      <c r="M312" s="377"/>
      <c r="N312" s="460"/>
      <c r="O312" s="378"/>
      <c r="P312" s="378"/>
    </row>
    <row r="313" spans="1:16" ht="15">
      <c r="A313" s="721">
        <v>309</v>
      </c>
      <c r="B313" s="911" t="s">
        <v>902</v>
      </c>
      <c r="C313" s="180" t="s">
        <v>887</v>
      </c>
      <c r="D313" s="180">
        <v>2008</v>
      </c>
      <c r="E313" s="721">
        <v>10</v>
      </c>
      <c r="F313" s="180" t="s">
        <v>554</v>
      </c>
      <c r="G313" s="180">
        <v>24.84</v>
      </c>
      <c r="H313" s="374">
        <f t="shared" si="4"/>
        <v>0.60833333333333328</v>
      </c>
      <c r="I313" s="375">
        <v>7.3</v>
      </c>
      <c r="J313" s="197">
        <v>95.792079207920793</v>
      </c>
      <c r="K313" s="376"/>
      <c r="L313" s="377"/>
      <c r="M313" s="377"/>
      <c r="N313" s="460"/>
      <c r="O313" s="378"/>
      <c r="P313" s="378"/>
    </row>
    <row r="314" spans="1:16" ht="15">
      <c r="A314" s="721">
        <v>310</v>
      </c>
      <c r="B314" s="911" t="s">
        <v>6</v>
      </c>
      <c r="C314" s="180" t="s">
        <v>887</v>
      </c>
      <c r="D314" s="180">
        <v>2007</v>
      </c>
      <c r="E314" s="721">
        <v>10</v>
      </c>
      <c r="F314" s="180" t="s">
        <v>672</v>
      </c>
      <c r="G314" s="180">
        <v>23.84</v>
      </c>
      <c r="H314" s="374">
        <f t="shared" si="4"/>
        <v>0.70833333333333337</v>
      </c>
      <c r="I314" s="375">
        <v>8.5</v>
      </c>
      <c r="J314" s="197">
        <v>43.297495049504953</v>
      </c>
      <c r="K314" s="376"/>
      <c r="L314" s="377"/>
      <c r="M314" s="377"/>
      <c r="N314" s="460"/>
      <c r="O314" s="378"/>
      <c r="P314" s="378"/>
    </row>
    <row r="315" spans="1:16" ht="15">
      <c r="A315" s="721">
        <v>311</v>
      </c>
      <c r="B315" s="911" t="s">
        <v>783</v>
      </c>
      <c r="C315" s="180" t="s">
        <v>1</v>
      </c>
      <c r="D315" s="180">
        <v>2007</v>
      </c>
      <c r="E315" s="721">
        <v>10</v>
      </c>
      <c r="F315" s="180" t="s">
        <v>667</v>
      </c>
      <c r="G315" s="180"/>
      <c r="H315" s="374">
        <f t="shared" si="4"/>
        <v>0.6</v>
      </c>
      <c r="I315" s="375">
        <v>7.2</v>
      </c>
      <c r="J315" s="197">
        <v>59.19967326732673</v>
      </c>
      <c r="K315" s="376"/>
      <c r="L315" s="377"/>
      <c r="M315" s="377"/>
      <c r="N315" s="460"/>
      <c r="O315" s="378"/>
      <c r="P315" s="378"/>
    </row>
    <row r="316" spans="1:16" ht="15">
      <c r="A316" s="721">
        <v>312</v>
      </c>
      <c r="B316" s="911" t="s">
        <v>128</v>
      </c>
      <c r="C316" s="180" t="s">
        <v>558</v>
      </c>
      <c r="D316" s="180">
        <v>2008</v>
      </c>
      <c r="E316" s="721">
        <v>10</v>
      </c>
      <c r="F316" s="180" t="s">
        <v>183</v>
      </c>
      <c r="G316" s="180">
        <v>17.850000000000001</v>
      </c>
      <c r="H316" s="374">
        <f t="shared" si="4"/>
        <v>0.56666666666666665</v>
      </c>
      <c r="I316" s="375">
        <v>6.8</v>
      </c>
      <c r="J316" s="197">
        <v>34.171613861386142</v>
      </c>
      <c r="K316" s="376"/>
      <c r="L316" s="377"/>
      <c r="M316" s="377"/>
      <c r="N316" s="460"/>
      <c r="O316" s="378"/>
      <c r="P316" s="378"/>
    </row>
    <row r="317" spans="1:16" ht="15">
      <c r="A317" s="721">
        <v>313</v>
      </c>
      <c r="B317" s="911" t="s">
        <v>112</v>
      </c>
      <c r="C317" s="180" t="s">
        <v>558</v>
      </c>
      <c r="D317" s="180">
        <v>2008</v>
      </c>
      <c r="E317" s="721">
        <v>10</v>
      </c>
      <c r="F317" s="180" t="s">
        <v>678</v>
      </c>
      <c r="G317" s="180">
        <v>17.510000000000002</v>
      </c>
      <c r="H317" s="374">
        <f t="shared" si="4"/>
        <v>0.67499999999999993</v>
      </c>
      <c r="I317" s="375">
        <v>8.1</v>
      </c>
      <c r="J317" s="197">
        <v>26.65181188118812</v>
      </c>
      <c r="K317" s="376"/>
      <c r="L317" s="377"/>
      <c r="M317" s="377"/>
      <c r="N317" s="460"/>
      <c r="O317" s="378"/>
      <c r="P317" s="378"/>
    </row>
    <row r="318" spans="1:16" ht="15">
      <c r="A318" s="721">
        <v>314</v>
      </c>
      <c r="B318" s="911" t="s">
        <v>942</v>
      </c>
      <c r="C318" s="180" t="s">
        <v>558</v>
      </c>
      <c r="D318" s="180">
        <v>2009</v>
      </c>
      <c r="E318" s="721">
        <v>10</v>
      </c>
      <c r="F318" s="180" t="s">
        <v>687</v>
      </c>
      <c r="G318" s="180">
        <v>17.510000000000002</v>
      </c>
      <c r="H318" s="374">
        <f t="shared" si="4"/>
        <v>0.60833333333333328</v>
      </c>
      <c r="I318" s="375">
        <v>7.3</v>
      </c>
      <c r="J318" s="197">
        <v>52.899584158415841</v>
      </c>
      <c r="K318" s="376"/>
      <c r="L318" s="377"/>
      <c r="M318" s="377"/>
      <c r="N318" s="460"/>
      <c r="O318" s="378"/>
      <c r="P318" s="378"/>
    </row>
    <row r="319" spans="1:16" ht="15">
      <c r="A319" s="721">
        <v>315</v>
      </c>
      <c r="B319" s="911" t="s">
        <v>965</v>
      </c>
      <c r="C319" s="180" t="s">
        <v>558</v>
      </c>
      <c r="D319" s="180">
        <v>2009</v>
      </c>
      <c r="E319" s="721">
        <v>10</v>
      </c>
      <c r="F319" s="180" t="s">
        <v>669</v>
      </c>
      <c r="G319" s="180">
        <v>17.510000000000002</v>
      </c>
      <c r="H319" s="374">
        <f t="shared" si="4"/>
        <v>0.56666666666666665</v>
      </c>
      <c r="I319" s="375">
        <v>6.8</v>
      </c>
      <c r="J319" s="197">
        <v>51.06538613861386</v>
      </c>
      <c r="K319" s="376"/>
      <c r="L319" s="377"/>
      <c r="M319" s="377"/>
      <c r="N319" s="460"/>
      <c r="O319" s="378"/>
      <c r="P319" s="378"/>
    </row>
    <row r="320" spans="1:16" ht="15">
      <c r="A320" s="721">
        <v>316</v>
      </c>
      <c r="B320" s="911" t="s">
        <v>156</v>
      </c>
      <c r="C320" s="180" t="s">
        <v>558</v>
      </c>
      <c r="D320" s="180">
        <v>2009</v>
      </c>
      <c r="E320" s="721">
        <v>10</v>
      </c>
      <c r="F320" s="180" t="s">
        <v>684</v>
      </c>
      <c r="G320" s="180">
        <v>17.510000000000002</v>
      </c>
      <c r="H320" s="374">
        <f t="shared" si="4"/>
        <v>0.54166666666666663</v>
      </c>
      <c r="I320" s="375">
        <v>6.5</v>
      </c>
      <c r="J320" s="197">
        <v>39.499455445544555</v>
      </c>
      <c r="K320" s="376"/>
      <c r="L320" s="377"/>
      <c r="M320" s="377"/>
      <c r="N320" s="460"/>
      <c r="O320" s="378"/>
      <c r="P320" s="378"/>
    </row>
    <row r="321" spans="1:16" ht="15">
      <c r="A321" s="721">
        <v>317</v>
      </c>
      <c r="B321" s="911" t="s">
        <v>69</v>
      </c>
      <c r="C321" s="180" t="s">
        <v>558</v>
      </c>
      <c r="D321" s="180">
        <v>2008</v>
      </c>
      <c r="E321" s="721">
        <v>10</v>
      </c>
      <c r="F321" s="180" t="s">
        <v>676</v>
      </c>
      <c r="G321" s="180">
        <v>17.510000000000002</v>
      </c>
      <c r="H321" s="374">
        <f t="shared" si="4"/>
        <v>0.51666666666666672</v>
      </c>
      <c r="I321" s="375">
        <v>6.2</v>
      </c>
      <c r="J321" s="197">
        <v>26.65181188118812</v>
      </c>
      <c r="K321" s="376"/>
      <c r="L321" s="377"/>
      <c r="M321" s="377"/>
      <c r="N321" s="460"/>
      <c r="O321" s="378"/>
      <c r="P321" s="378"/>
    </row>
    <row r="322" spans="1:16" ht="15">
      <c r="A322" s="721">
        <v>318</v>
      </c>
      <c r="B322" s="911" t="s">
        <v>92</v>
      </c>
      <c r="C322" s="180" t="s">
        <v>558</v>
      </c>
      <c r="D322" s="180">
        <v>2008</v>
      </c>
      <c r="E322" s="721">
        <v>10</v>
      </c>
      <c r="F322" s="180" t="s">
        <v>677</v>
      </c>
      <c r="G322" s="180">
        <v>17.510000000000002</v>
      </c>
      <c r="H322" s="374">
        <f t="shared" si="4"/>
        <v>0.48333333333333334</v>
      </c>
      <c r="I322" s="375">
        <v>5.8</v>
      </c>
      <c r="J322" s="197">
        <v>52.899584158415841</v>
      </c>
      <c r="K322" s="376"/>
      <c r="L322" s="377"/>
      <c r="M322" s="377"/>
      <c r="N322" s="460"/>
      <c r="O322" s="378"/>
      <c r="P322" s="378"/>
    </row>
    <row r="323" spans="1:16" ht="15">
      <c r="A323" s="721">
        <v>319</v>
      </c>
      <c r="B323" s="911" t="s">
        <v>35</v>
      </c>
      <c r="C323" s="180" t="s">
        <v>22</v>
      </c>
      <c r="D323" s="180">
        <v>2009</v>
      </c>
      <c r="E323" s="721">
        <v>10</v>
      </c>
      <c r="F323" s="180" t="s">
        <v>674</v>
      </c>
      <c r="G323" s="180"/>
      <c r="H323" s="374">
        <f t="shared" si="4"/>
        <v>0.79166666666666663</v>
      </c>
      <c r="I323" s="375">
        <v>9.5</v>
      </c>
      <c r="J323" s="197">
        <v>258.20229702970295</v>
      </c>
      <c r="K323" s="376"/>
      <c r="L323" s="377"/>
      <c r="M323" s="377"/>
      <c r="N323" s="460"/>
      <c r="O323" s="378"/>
      <c r="P323" s="378"/>
    </row>
    <row r="324" spans="1:16" ht="15">
      <c r="A324" s="721">
        <v>320</v>
      </c>
      <c r="B324" s="911" t="s">
        <v>136</v>
      </c>
      <c r="C324" s="180" t="s">
        <v>8</v>
      </c>
      <c r="D324" s="180">
        <v>2008</v>
      </c>
      <c r="E324" s="721">
        <v>10</v>
      </c>
      <c r="F324" s="180" t="s">
        <v>679</v>
      </c>
      <c r="G324" s="180">
        <v>11.85</v>
      </c>
      <c r="H324" s="374">
        <f t="shared" si="4"/>
        <v>0.75</v>
      </c>
      <c r="I324" s="375">
        <v>9</v>
      </c>
      <c r="J324" s="197">
        <v>38.489069306930688</v>
      </c>
      <c r="K324" s="376"/>
      <c r="L324" s="377"/>
      <c r="M324" s="377"/>
      <c r="N324" s="460"/>
      <c r="O324" s="378"/>
      <c r="P324" s="378"/>
    </row>
    <row r="325" spans="1:16" ht="15">
      <c r="A325" s="721">
        <v>321</v>
      </c>
      <c r="B325" s="911" t="s">
        <v>7</v>
      </c>
      <c r="C325" s="180" t="s">
        <v>8</v>
      </c>
      <c r="D325" s="180">
        <v>2008</v>
      </c>
      <c r="E325" s="721">
        <v>10</v>
      </c>
      <c r="F325" s="180" t="s">
        <v>672</v>
      </c>
      <c r="G325" s="180">
        <v>11.85</v>
      </c>
      <c r="H325" s="374">
        <f t="shared" ref="H325:H388" si="5">I325/12</f>
        <v>0.66666666666666663</v>
      </c>
      <c r="I325" s="375">
        <v>8</v>
      </c>
      <c r="J325" s="197">
        <v>32.13180198019802</v>
      </c>
      <c r="K325" s="376"/>
      <c r="L325" s="377"/>
      <c r="M325" s="377"/>
      <c r="N325" s="460"/>
      <c r="O325" s="378"/>
      <c r="P325" s="378"/>
    </row>
    <row r="326" spans="1:16" ht="15">
      <c r="A326" s="721">
        <v>322</v>
      </c>
      <c r="B326" s="911" t="s">
        <v>93</v>
      </c>
      <c r="C326" s="180" t="s">
        <v>8</v>
      </c>
      <c r="D326" s="180">
        <v>2009</v>
      </c>
      <c r="E326" s="721">
        <v>10</v>
      </c>
      <c r="F326" s="180" t="s">
        <v>677</v>
      </c>
      <c r="G326" s="180">
        <v>11.85</v>
      </c>
      <c r="H326" s="374">
        <f t="shared" si="5"/>
        <v>0.6333333333333333</v>
      </c>
      <c r="I326" s="375">
        <v>7.6</v>
      </c>
      <c r="J326" s="197">
        <v>33.677118811881186</v>
      </c>
      <c r="K326" s="376"/>
      <c r="L326" s="377"/>
      <c r="M326" s="377"/>
      <c r="N326" s="460"/>
      <c r="O326" s="378"/>
      <c r="P326" s="378"/>
    </row>
    <row r="327" spans="1:16" ht="15">
      <c r="A327" s="721">
        <v>323</v>
      </c>
      <c r="B327" s="911" t="s">
        <v>174</v>
      </c>
      <c r="C327" s="180" t="s">
        <v>887</v>
      </c>
      <c r="D327" s="180">
        <v>2008</v>
      </c>
      <c r="E327" s="721">
        <v>10</v>
      </c>
      <c r="F327" s="180" t="s">
        <v>685</v>
      </c>
      <c r="G327" s="180">
        <v>18.47</v>
      </c>
      <c r="H327" s="374">
        <f t="shared" si="5"/>
        <v>0.76666666666666661</v>
      </c>
      <c r="I327" s="375">
        <v>9.1999999999999993</v>
      </c>
      <c r="J327" s="197">
        <v>36.43328712871287</v>
      </c>
      <c r="K327" s="376"/>
      <c r="L327" s="377"/>
      <c r="M327" s="377"/>
      <c r="N327" s="460"/>
      <c r="O327" s="378"/>
      <c r="P327" s="378"/>
    </row>
    <row r="328" spans="1:16" ht="15">
      <c r="A328" s="721">
        <v>324</v>
      </c>
      <c r="B328" s="911" t="s">
        <v>175</v>
      </c>
      <c r="C328" s="180" t="s">
        <v>887</v>
      </c>
      <c r="D328" s="180">
        <v>2008</v>
      </c>
      <c r="E328" s="721">
        <v>10</v>
      </c>
      <c r="F328" s="180" t="s">
        <v>685</v>
      </c>
      <c r="G328" s="180">
        <v>18.47</v>
      </c>
      <c r="H328" s="374">
        <f t="shared" si="5"/>
        <v>0.15</v>
      </c>
      <c r="I328" s="375">
        <v>1.8</v>
      </c>
      <c r="J328" s="197">
        <v>36.43328712871287</v>
      </c>
      <c r="K328" s="376"/>
      <c r="L328" s="377"/>
      <c r="M328" s="377"/>
      <c r="N328" s="460"/>
      <c r="O328" s="378"/>
      <c r="P328" s="378"/>
    </row>
    <row r="329" spans="1:16" ht="15">
      <c r="A329" s="721">
        <v>325</v>
      </c>
      <c r="B329" s="911" t="s">
        <v>901</v>
      </c>
      <c r="C329" s="180" t="s">
        <v>598</v>
      </c>
      <c r="D329" s="180">
        <v>2008</v>
      </c>
      <c r="E329" s="721">
        <v>10</v>
      </c>
      <c r="F329" s="180" t="s">
        <v>554</v>
      </c>
      <c r="G329" s="180">
        <v>19.329999999999998</v>
      </c>
      <c r="H329" s="374">
        <f t="shared" si="5"/>
        <v>0.13333333333333333</v>
      </c>
      <c r="I329" s="375">
        <v>1.6</v>
      </c>
      <c r="J329" s="197">
        <v>36.562950495049506</v>
      </c>
      <c r="K329" s="376"/>
      <c r="L329" s="377"/>
      <c r="M329" s="377"/>
      <c r="N329" s="460"/>
      <c r="O329" s="378"/>
      <c r="P329" s="378"/>
    </row>
    <row r="330" spans="1:16" ht="15">
      <c r="A330" s="721">
        <v>326</v>
      </c>
      <c r="B330" s="911" t="s">
        <v>111</v>
      </c>
      <c r="C330" s="180" t="s">
        <v>558</v>
      </c>
      <c r="D330" s="180">
        <v>2008</v>
      </c>
      <c r="E330" s="721">
        <v>10</v>
      </c>
      <c r="F330" s="180" t="s">
        <v>678</v>
      </c>
      <c r="G330" s="180">
        <v>18.64</v>
      </c>
      <c r="H330" s="374">
        <f t="shared" si="5"/>
        <v>0.76666666666666661</v>
      </c>
      <c r="I330" s="375">
        <v>9.1999999999999993</v>
      </c>
      <c r="J330" s="197">
        <v>18.10642574257426</v>
      </c>
      <c r="K330" s="376"/>
      <c r="L330" s="377"/>
      <c r="M330" s="377"/>
      <c r="N330" s="460"/>
      <c r="O330" s="378"/>
      <c r="P330" s="378"/>
    </row>
    <row r="331" spans="1:16" ht="15">
      <c r="A331" s="721">
        <v>327</v>
      </c>
      <c r="B331" s="911" t="s">
        <v>903</v>
      </c>
      <c r="C331" s="180" t="s">
        <v>784</v>
      </c>
      <c r="D331" s="180">
        <v>2008</v>
      </c>
      <c r="E331" s="721">
        <v>10</v>
      </c>
      <c r="F331" s="180" t="s">
        <v>554</v>
      </c>
      <c r="G331" s="180">
        <v>23.33</v>
      </c>
      <c r="H331" s="374">
        <f t="shared" si="5"/>
        <v>0.67499999999999993</v>
      </c>
      <c r="I331" s="375">
        <v>8.1</v>
      </c>
      <c r="J331" s="197">
        <v>165.45976237623759</v>
      </c>
      <c r="K331" s="376"/>
      <c r="L331" s="377"/>
      <c r="M331" s="377"/>
      <c r="N331" s="460"/>
      <c r="O331" s="378"/>
      <c r="P331" s="378"/>
    </row>
    <row r="332" spans="1:16" ht="15">
      <c r="A332" s="721">
        <v>328</v>
      </c>
      <c r="B332" s="911" t="s">
        <v>176</v>
      </c>
      <c r="C332" s="180" t="s">
        <v>967</v>
      </c>
      <c r="D332" s="180">
        <v>2008</v>
      </c>
      <c r="E332" s="721">
        <v>10</v>
      </c>
      <c r="F332" s="180" t="s">
        <v>685</v>
      </c>
      <c r="G332" s="180">
        <v>18.36</v>
      </c>
      <c r="H332" s="374">
        <f t="shared" si="5"/>
        <v>0.76666666666666661</v>
      </c>
      <c r="I332" s="375">
        <v>9.1999999999999993</v>
      </c>
      <c r="J332" s="197">
        <v>34.171613861386142</v>
      </c>
      <c r="K332" s="376"/>
      <c r="L332" s="377"/>
      <c r="M332" s="377"/>
      <c r="N332" s="460"/>
      <c r="O332" s="378"/>
      <c r="P332" s="378"/>
    </row>
    <row r="333" spans="1:16" ht="15">
      <c r="A333" s="721">
        <v>329</v>
      </c>
      <c r="B333" s="911" t="s">
        <v>966</v>
      </c>
      <c r="C333" s="180" t="s">
        <v>967</v>
      </c>
      <c r="D333" s="180">
        <v>2008</v>
      </c>
      <c r="E333" s="721">
        <v>10</v>
      </c>
      <c r="F333" s="180" t="s">
        <v>669</v>
      </c>
      <c r="G333" s="180">
        <v>17.510000000000002</v>
      </c>
      <c r="H333" s="374">
        <f t="shared" si="5"/>
        <v>0.66666666666666663</v>
      </c>
      <c r="I333" s="375">
        <v>8</v>
      </c>
      <c r="J333" s="197">
        <v>51.06538613861386</v>
      </c>
      <c r="K333" s="376"/>
      <c r="L333" s="377"/>
      <c r="M333" s="377"/>
      <c r="N333" s="460"/>
      <c r="O333" s="378"/>
      <c r="P333" s="378"/>
    </row>
    <row r="334" spans="1:16" ht="15">
      <c r="A334" s="721">
        <v>330</v>
      </c>
      <c r="B334" s="911" t="s">
        <v>34</v>
      </c>
      <c r="C334" s="180" t="s">
        <v>967</v>
      </c>
      <c r="D334" s="180">
        <v>2008</v>
      </c>
      <c r="E334" s="721">
        <v>10</v>
      </c>
      <c r="F334" s="180" t="s">
        <v>674</v>
      </c>
      <c r="G334" s="180">
        <v>17.510000000000002</v>
      </c>
      <c r="H334" s="374">
        <f t="shared" si="5"/>
        <v>0.71666666666666667</v>
      </c>
      <c r="I334" s="375">
        <v>8.6</v>
      </c>
      <c r="J334" s="197">
        <v>34.171613861386142</v>
      </c>
      <c r="K334" s="376"/>
      <c r="L334" s="377"/>
      <c r="M334" s="377"/>
      <c r="N334" s="460"/>
      <c r="O334" s="378"/>
      <c r="P334" s="378"/>
    </row>
    <row r="335" spans="1:16" ht="15">
      <c r="A335" s="721">
        <v>331</v>
      </c>
      <c r="B335" s="911" t="s">
        <v>177</v>
      </c>
      <c r="C335" s="180" t="s">
        <v>967</v>
      </c>
      <c r="D335" s="180">
        <v>2008</v>
      </c>
      <c r="E335" s="721">
        <v>10</v>
      </c>
      <c r="F335" s="180" t="s">
        <v>685</v>
      </c>
      <c r="G335" s="180">
        <v>18.36</v>
      </c>
      <c r="H335" s="374">
        <f t="shared" si="5"/>
        <v>0.46666666666666662</v>
      </c>
      <c r="I335" s="375">
        <v>5.6</v>
      </c>
      <c r="J335" s="197">
        <v>34.171613861386142</v>
      </c>
      <c r="K335" s="376"/>
      <c r="L335" s="377"/>
      <c r="M335" s="377"/>
      <c r="N335" s="460"/>
      <c r="O335" s="378"/>
      <c r="P335" s="378"/>
    </row>
    <row r="336" spans="1:16" ht="15">
      <c r="A336" s="721">
        <v>332</v>
      </c>
      <c r="B336" s="911" t="s">
        <v>146</v>
      </c>
      <c r="C336" s="180" t="s">
        <v>967</v>
      </c>
      <c r="D336" s="180">
        <v>2008</v>
      </c>
      <c r="E336" s="721">
        <v>10</v>
      </c>
      <c r="F336" s="180" t="s">
        <v>682</v>
      </c>
      <c r="G336" s="180">
        <v>17.510000000000002</v>
      </c>
      <c r="H336" s="374">
        <f t="shared" si="5"/>
        <v>0.76666666666666661</v>
      </c>
      <c r="I336" s="375">
        <v>9.1999999999999993</v>
      </c>
      <c r="J336" s="197">
        <v>34.171613861386142</v>
      </c>
      <c r="K336" s="376"/>
      <c r="L336" s="377"/>
      <c r="M336" s="377"/>
      <c r="N336" s="460"/>
      <c r="O336" s="378"/>
      <c r="P336" s="378"/>
    </row>
    <row r="337" spans="1:16" ht="15">
      <c r="A337" s="721">
        <v>333</v>
      </c>
      <c r="B337" s="911" t="s">
        <v>785</v>
      </c>
      <c r="C337" s="180" t="s">
        <v>967</v>
      </c>
      <c r="D337" s="180">
        <v>2008</v>
      </c>
      <c r="E337" s="721">
        <v>10</v>
      </c>
      <c r="F337" s="180" t="s">
        <v>664</v>
      </c>
      <c r="G337" s="180">
        <v>17.510000000000002</v>
      </c>
      <c r="H337" s="374">
        <f t="shared" si="5"/>
        <v>0.70833333333333337</v>
      </c>
      <c r="I337" s="375">
        <v>8.5</v>
      </c>
      <c r="J337" s="197">
        <v>34.171613861386142</v>
      </c>
      <c r="K337" s="376"/>
      <c r="L337" s="377"/>
      <c r="M337" s="377"/>
      <c r="N337" s="460"/>
      <c r="O337" s="378"/>
      <c r="P337" s="378"/>
    </row>
    <row r="338" spans="1:16" ht="15">
      <c r="A338" s="721">
        <v>334</v>
      </c>
      <c r="B338" s="911" t="s">
        <v>129</v>
      </c>
      <c r="C338" s="180" t="s">
        <v>882</v>
      </c>
      <c r="D338" s="180">
        <v>2009</v>
      </c>
      <c r="E338" s="721">
        <v>10</v>
      </c>
      <c r="F338" s="180" t="s">
        <v>183</v>
      </c>
      <c r="G338" s="180">
        <v>17.510000000000002</v>
      </c>
      <c r="H338" s="374">
        <f t="shared" si="5"/>
        <v>0.6</v>
      </c>
      <c r="I338" s="375">
        <v>7.2</v>
      </c>
      <c r="J338" s="197">
        <v>65.044009900990105</v>
      </c>
      <c r="K338" s="376"/>
      <c r="L338" s="377"/>
      <c r="M338" s="377"/>
      <c r="N338" s="460"/>
      <c r="O338" s="378"/>
      <c r="P338" s="378"/>
    </row>
    <row r="339" spans="1:16" ht="15">
      <c r="A339" s="721">
        <v>335</v>
      </c>
      <c r="B339" s="911" t="s">
        <v>786</v>
      </c>
      <c r="C339" s="180" t="s">
        <v>882</v>
      </c>
      <c r="D339" s="180">
        <v>2009</v>
      </c>
      <c r="E339" s="721">
        <v>10</v>
      </c>
      <c r="F339" s="180" t="s">
        <v>674</v>
      </c>
      <c r="G339" s="180">
        <v>17.510000000000002</v>
      </c>
      <c r="H339" s="374">
        <f t="shared" si="5"/>
        <v>0.56666666666666665</v>
      </c>
      <c r="I339" s="375">
        <v>6.8</v>
      </c>
      <c r="J339" s="197">
        <v>39.499445544554455</v>
      </c>
      <c r="K339" s="376"/>
      <c r="L339" s="377"/>
      <c r="M339" s="377"/>
      <c r="N339" s="460"/>
      <c r="O339" s="378"/>
      <c r="P339" s="378"/>
    </row>
    <row r="340" spans="1:16" ht="15">
      <c r="A340" s="721">
        <v>336</v>
      </c>
      <c r="B340" s="911" t="s">
        <v>787</v>
      </c>
      <c r="C340" s="180" t="s">
        <v>882</v>
      </c>
      <c r="D340" s="180">
        <v>2009</v>
      </c>
      <c r="E340" s="721">
        <v>10</v>
      </c>
      <c r="F340" s="180" t="s">
        <v>554</v>
      </c>
      <c r="G340" s="180">
        <v>18.36</v>
      </c>
      <c r="H340" s="374">
        <f t="shared" si="5"/>
        <v>0.48333333333333334</v>
      </c>
      <c r="I340" s="375">
        <v>5.8</v>
      </c>
      <c r="J340" s="197">
        <v>39.499445544554455</v>
      </c>
      <c r="K340" s="376"/>
      <c r="L340" s="377"/>
      <c r="M340" s="377"/>
      <c r="N340" s="460"/>
      <c r="O340" s="378"/>
      <c r="P340" s="378"/>
    </row>
    <row r="341" spans="1:16" ht="15">
      <c r="A341" s="721">
        <v>337</v>
      </c>
      <c r="B341" s="911" t="s">
        <v>968</v>
      </c>
      <c r="C341" s="180" t="s">
        <v>555</v>
      </c>
      <c r="D341" s="180">
        <v>2010</v>
      </c>
      <c r="E341" s="721">
        <v>10</v>
      </c>
      <c r="F341" s="180" t="s">
        <v>669</v>
      </c>
      <c r="G341" s="180">
        <v>11.5</v>
      </c>
      <c r="H341" s="374">
        <f t="shared" si="5"/>
        <v>0.60833333333333328</v>
      </c>
      <c r="I341" s="375">
        <v>7.3</v>
      </c>
      <c r="J341" s="197">
        <v>41.896039603960396</v>
      </c>
      <c r="L341" s="721"/>
      <c r="M341" s="377"/>
      <c r="N341" s="494"/>
      <c r="O341" s="378"/>
      <c r="P341" s="378"/>
    </row>
    <row r="342" spans="1:16" ht="15">
      <c r="A342" s="721">
        <v>338</v>
      </c>
      <c r="B342" s="911" t="s">
        <v>113</v>
      </c>
      <c r="C342" s="180" t="s">
        <v>555</v>
      </c>
      <c r="D342" s="180">
        <v>2010</v>
      </c>
      <c r="E342" s="721">
        <v>10</v>
      </c>
      <c r="F342" s="180" t="s">
        <v>678</v>
      </c>
      <c r="G342" s="180">
        <v>11.5</v>
      </c>
      <c r="H342" s="374">
        <f t="shared" si="5"/>
        <v>0.70833333333333337</v>
      </c>
      <c r="I342" s="375">
        <v>8.5</v>
      </c>
      <c r="J342" s="197">
        <v>41.896039603960396</v>
      </c>
      <c r="K342" s="376"/>
      <c r="L342" s="377"/>
      <c r="M342" s="377"/>
      <c r="N342" s="460"/>
      <c r="O342" s="378"/>
      <c r="P342" s="378"/>
    </row>
    <row r="343" spans="1:16" ht="15">
      <c r="A343" s="721">
        <v>339</v>
      </c>
      <c r="B343" s="911" t="s">
        <v>788</v>
      </c>
      <c r="C343" s="180" t="s">
        <v>880</v>
      </c>
      <c r="D343" s="180">
        <v>2009</v>
      </c>
      <c r="E343" s="721">
        <v>10</v>
      </c>
      <c r="F343" s="180" t="s">
        <v>554</v>
      </c>
      <c r="G343" s="180">
        <v>11.88</v>
      </c>
      <c r="H343" s="374">
        <f t="shared" si="5"/>
        <v>0.6</v>
      </c>
      <c r="I343" s="375">
        <v>7.2</v>
      </c>
      <c r="J343" s="197">
        <v>33.451198019801978</v>
      </c>
      <c r="K343" s="376"/>
      <c r="L343" s="377"/>
      <c r="M343" s="377"/>
      <c r="N343" s="460"/>
      <c r="O343" s="378"/>
      <c r="P343" s="378"/>
    </row>
    <row r="344" spans="1:16" ht="15">
      <c r="A344" s="721">
        <v>340</v>
      </c>
      <c r="B344" s="911" t="s">
        <v>21</v>
      </c>
      <c r="C344" s="180" t="s">
        <v>22</v>
      </c>
      <c r="D344" s="180">
        <v>2010</v>
      </c>
      <c r="E344" s="721">
        <v>10</v>
      </c>
      <c r="F344" s="180" t="s">
        <v>664</v>
      </c>
      <c r="G344" s="180"/>
      <c r="H344" s="374">
        <f t="shared" si="5"/>
        <v>0.56666666666666665</v>
      </c>
      <c r="I344" s="375">
        <v>6.8</v>
      </c>
      <c r="J344" s="197">
        <v>300.60285148514851</v>
      </c>
      <c r="K344" s="376"/>
      <c r="L344" s="377"/>
      <c r="M344" s="377"/>
      <c r="N344" s="460"/>
      <c r="O344" s="378"/>
      <c r="P344" s="378"/>
    </row>
    <row r="345" spans="1:16" ht="15">
      <c r="A345" s="721">
        <v>341</v>
      </c>
      <c r="B345" s="911" t="s">
        <v>904</v>
      </c>
      <c r="C345" s="180" t="s">
        <v>905</v>
      </c>
      <c r="D345" s="180">
        <v>2010</v>
      </c>
      <c r="E345" s="721">
        <v>10</v>
      </c>
      <c r="F345" s="180" t="s">
        <v>554</v>
      </c>
      <c r="G345" s="180">
        <v>24.84</v>
      </c>
      <c r="H345" s="374">
        <f t="shared" si="5"/>
        <v>0.67499999999999993</v>
      </c>
      <c r="I345" s="375">
        <v>8.1</v>
      </c>
      <c r="J345" s="197">
        <v>313.55383168316831</v>
      </c>
      <c r="K345" s="376"/>
      <c r="L345" s="377"/>
      <c r="M345" s="377"/>
      <c r="N345" s="460"/>
      <c r="O345" s="378"/>
      <c r="P345" s="378"/>
    </row>
    <row r="346" spans="1:16" ht="15">
      <c r="A346" s="721">
        <v>342</v>
      </c>
      <c r="B346" s="911" t="s">
        <v>925</v>
      </c>
      <c r="C346" s="180" t="s">
        <v>926</v>
      </c>
      <c r="D346" s="180">
        <v>1993</v>
      </c>
      <c r="E346" s="721">
        <v>10</v>
      </c>
      <c r="F346" s="180" t="s">
        <v>665</v>
      </c>
      <c r="G346" s="180"/>
      <c r="H346" s="374">
        <f t="shared" si="5"/>
        <v>0.60833333333333328</v>
      </c>
      <c r="I346" s="375">
        <v>7.3</v>
      </c>
      <c r="J346" s="197">
        <v>0</v>
      </c>
      <c r="K346" s="376"/>
      <c r="L346" s="377"/>
      <c r="M346" s="377"/>
      <c r="N346" s="460"/>
      <c r="O346" s="378"/>
      <c r="P346" s="378"/>
    </row>
    <row r="347" spans="1:16" ht="15">
      <c r="A347" s="721">
        <v>343</v>
      </c>
      <c r="B347" s="911" t="s">
        <v>937</v>
      </c>
      <c r="C347" s="180" t="s">
        <v>926</v>
      </c>
      <c r="D347" s="180">
        <v>1993</v>
      </c>
      <c r="E347" s="721">
        <v>10</v>
      </c>
      <c r="F347" s="180" t="s">
        <v>687</v>
      </c>
      <c r="G347" s="180"/>
      <c r="H347" s="374">
        <f t="shared" si="5"/>
        <v>0.56666666666666665</v>
      </c>
      <c r="I347" s="375">
        <v>6.8</v>
      </c>
      <c r="J347" s="197">
        <v>1.3056237623762377</v>
      </c>
      <c r="K347" s="376"/>
      <c r="L347" s="377"/>
      <c r="M347" s="377"/>
      <c r="N347" s="460"/>
      <c r="O347" s="378"/>
      <c r="P347" s="378"/>
    </row>
    <row r="348" spans="1:16" ht="15">
      <c r="A348" s="721">
        <v>344</v>
      </c>
      <c r="B348" s="911" t="s">
        <v>2</v>
      </c>
      <c r="C348" s="180" t="s">
        <v>926</v>
      </c>
      <c r="D348" s="180">
        <v>1992</v>
      </c>
      <c r="E348" s="721">
        <v>10</v>
      </c>
      <c r="F348" s="180" t="s">
        <v>672</v>
      </c>
      <c r="G348" s="180"/>
      <c r="H348" s="374">
        <f t="shared" si="5"/>
        <v>0.54166666666666663</v>
      </c>
      <c r="I348" s="375">
        <v>6.5</v>
      </c>
      <c r="J348" s="197">
        <v>0.9827227722772276</v>
      </c>
      <c r="K348" s="376"/>
      <c r="L348" s="377"/>
      <c r="M348" s="377"/>
      <c r="N348" s="460"/>
      <c r="O348" s="378"/>
      <c r="P348" s="378"/>
    </row>
    <row r="349" spans="1:16" ht="15">
      <c r="A349" s="721">
        <v>345</v>
      </c>
      <c r="B349" s="911" t="s">
        <v>17</v>
      </c>
      <c r="C349" s="180" t="s">
        <v>926</v>
      </c>
      <c r="D349" s="180">
        <v>1991</v>
      </c>
      <c r="E349" s="721">
        <v>10</v>
      </c>
      <c r="F349" s="180" t="s">
        <v>664</v>
      </c>
      <c r="G349" s="180"/>
      <c r="H349" s="374">
        <f t="shared" si="5"/>
        <v>0.51666666666666672</v>
      </c>
      <c r="I349" s="375">
        <v>6.2</v>
      </c>
      <c r="J349" s="197">
        <v>0</v>
      </c>
      <c r="K349" s="376"/>
      <c r="L349" s="377"/>
      <c r="M349" s="377"/>
      <c r="N349" s="460"/>
      <c r="O349" s="378"/>
      <c r="P349" s="378"/>
    </row>
    <row r="350" spans="1:16" ht="15">
      <c r="A350" s="721">
        <v>346</v>
      </c>
      <c r="B350" s="911" t="s">
        <v>56</v>
      </c>
      <c r="C350" s="180" t="s">
        <v>57</v>
      </c>
      <c r="D350" s="180">
        <v>1986</v>
      </c>
      <c r="E350" s="721">
        <v>10</v>
      </c>
      <c r="F350" s="180" t="s">
        <v>676</v>
      </c>
      <c r="G350" s="180"/>
      <c r="H350" s="374">
        <f t="shared" si="5"/>
        <v>0.48333333333333334</v>
      </c>
      <c r="I350" s="375">
        <v>5.8</v>
      </c>
      <c r="J350" s="197">
        <v>0</v>
      </c>
      <c r="K350" s="376"/>
      <c r="L350" s="377"/>
      <c r="M350" s="377"/>
      <c r="N350" s="460"/>
      <c r="O350" s="378"/>
      <c r="P350" s="378"/>
    </row>
    <row r="351" spans="1:16" ht="15">
      <c r="A351" s="721">
        <v>347</v>
      </c>
      <c r="B351" s="911" t="s">
        <v>103</v>
      </c>
      <c r="C351" s="180" t="s">
        <v>926</v>
      </c>
      <c r="D351" s="180">
        <v>1992</v>
      </c>
      <c r="E351" s="721">
        <v>10</v>
      </c>
      <c r="F351" s="180" t="s">
        <v>678</v>
      </c>
      <c r="G351" s="180"/>
      <c r="H351" s="374">
        <f t="shared" si="5"/>
        <v>0.79166666666666663</v>
      </c>
      <c r="I351" s="375">
        <v>9.5</v>
      </c>
      <c r="J351" s="197">
        <v>0.9678316831683168</v>
      </c>
      <c r="K351" s="376"/>
      <c r="L351" s="377"/>
      <c r="M351" s="377"/>
      <c r="N351" s="460"/>
      <c r="O351" s="378"/>
      <c r="P351" s="378"/>
    </row>
    <row r="352" spans="1:16" ht="15">
      <c r="A352" s="721">
        <v>348</v>
      </c>
      <c r="B352" s="911" t="s">
        <v>789</v>
      </c>
      <c r="C352" s="180" t="s">
        <v>926</v>
      </c>
      <c r="D352" s="180">
        <v>1993</v>
      </c>
      <c r="E352" s="721">
        <v>10</v>
      </c>
      <c r="F352" s="180" t="s">
        <v>679</v>
      </c>
      <c r="G352" s="180"/>
      <c r="H352" s="374">
        <f t="shared" si="5"/>
        <v>0.75</v>
      </c>
      <c r="I352" s="375">
        <v>9</v>
      </c>
      <c r="J352" s="197">
        <v>1.3698613861386137</v>
      </c>
      <c r="K352" s="376"/>
      <c r="L352" s="377"/>
      <c r="M352" s="377"/>
      <c r="N352" s="460"/>
      <c r="O352" s="378"/>
      <c r="P352" s="378"/>
    </row>
    <row r="353" spans="1:16" ht="15">
      <c r="A353" s="721">
        <v>349</v>
      </c>
      <c r="B353" s="911" t="s">
        <v>588</v>
      </c>
      <c r="C353" s="180" t="s">
        <v>556</v>
      </c>
      <c r="D353" s="180">
        <v>2006</v>
      </c>
      <c r="E353" s="721">
        <v>10</v>
      </c>
      <c r="F353" s="180" t="s">
        <v>554</v>
      </c>
      <c r="G353" s="180">
        <v>20.239999999999998</v>
      </c>
      <c r="H353" s="374">
        <f t="shared" si="5"/>
        <v>0.66666666666666663</v>
      </c>
      <c r="I353" s="375">
        <v>8</v>
      </c>
      <c r="J353" s="197">
        <v>66.863980198019789</v>
      </c>
      <c r="K353" s="376"/>
      <c r="L353" s="377"/>
      <c r="M353" s="377"/>
      <c r="N353" s="460"/>
      <c r="O353" s="378"/>
      <c r="P353" s="378"/>
    </row>
    <row r="354" spans="1:16" ht="15">
      <c r="A354" s="721">
        <v>350</v>
      </c>
      <c r="B354" s="911" t="s">
        <v>883</v>
      </c>
      <c r="C354" s="180" t="s">
        <v>884</v>
      </c>
      <c r="D354" s="180">
        <v>2008</v>
      </c>
      <c r="E354" s="721">
        <v>10</v>
      </c>
      <c r="F354" s="180" t="s">
        <v>554</v>
      </c>
      <c r="G354" s="180">
        <v>19.55</v>
      </c>
      <c r="H354" s="374">
        <f t="shared" si="5"/>
        <v>0.6333333333333333</v>
      </c>
      <c r="I354" s="375">
        <v>7.6</v>
      </c>
      <c r="J354" s="197">
        <v>107.79954455445544</v>
      </c>
      <c r="K354" s="376"/>
      <c r="L354" s="377"/>
      <c r="M354" s="377"/>
      <c r="N354" s="460"/>
      <c r="O354" s="378"/>
      <c r="P354" s="378"/>
    </row>
    <row r="355" spans="1:16" ht="15">
      <c r="A355" s="721">
        <v>351</v>
      </c>
      <c r="B355" s="911" t="s">
        <v>885</v>
      </c>
      <c r="C355" s="180" t="s">
        <v>884</v>
      </c>
      <c r="D355" s="180">
        <v>2006</v>
      </c>
      <c r="E355" s="721">
        <v>10</v>
      </c>
      <c r="F355" s="180" t="s">
        <v>554</v>
      </c>
      <c r="G355" s="180">
        <v>20.239999999999998</v>
      </c>
      <c r="H355" s="374">
        <f t="shared" si="5"/>
        <v>0.76666666666666661</v>
      </c>
      <c r="I355" s="375">
        <v>9.1999999999999993</v>
      </c>
      <c r="J355" s="197">
        <v>107.79954455445544</v>
      </c>
      <c r="K355" s="376"/>
      <c r="L355" s="377"/>
      <c r="M355" s="377"/>
      <c r="N355" s="460"/>
      <c r="O355" s="378"/>
      <c r="P355" s="378"/>
    </row>
    <row r="356" spans="1:16" ht="15">
      <c r="A356" s="721">
        <v>352</v>
      </c>
      <c r="B356" s="911" t="s">
        <v>920</v>
      </c>
      <c r="C356" s="180" t="s">
        <v>875</v>
      </c>
      <c r="D356" s="180">
        <v>1968</v>
      </c>
      <c r="E356" s="721">
        <v>10</v>
      </c>
      <c r="F356" s="180" t="s">
        <v>677</v>
      </c>
      <c r="G356" s="180"/>
      <c r="H356" s="374">
        <f t="shared" si="5"/>
        <v>0.15</v>
      </c>
      <c r="I356" s="375">
        <v>1.8</v>
      </c>
      <c r="J356" s="197">
        <v>0</v>
      </c>
      <c r="K356" s="376"/>
      <c r="L356" s="377"/>
      <c r="M356" s="377"/>
      <c r="N356" s="460"/>
      <c r="O356" s="378"/>
      <c r="P356" s="378"/>
    </row>
    <row r="357" spans="1:16" ht="15">
      <c r="A357" s="721">
        <v>353</v>
      </c>
      <c r="B357" s="911" t="s">
        <v>927</v>
      </c>
      <c r="C357" s="180" t="s">
        <v>877</v>
      </c>
      <c r="D357" s="180">
        <v>1993</v>
      </c>
      <c r="E357" s="721">
        <v>10</v>
      </c>
      <c r="F357" s="180" t="s">
        <v>665</v>
      </c>
      <c r="G357" s="180"/>
      <c r="H357" s="374">
        <f t="shared" si="5"/>
        <v>0.13333333333333333</v>
      </c>
      <c r="I357" s="375">
        <v>1.6</v>
      </c>
      <c r="J357" s="197">
        <v>0</v>
      </c>
      <c r="K357" s="376"/>
      <c r="L357" s="377"/>
      <c r="M357" s="377"/>
      <c r="N357" s="460"/>
      <c r="O357" s="378"/>
      <c r="P357" s="378"/>
    </row>
    <row r="358" spans="1:16" ht="15">
      <c r="A358" s="721">
        <v>354</v>
      </c>
      <c r="B358" s="911" t="s">
        <v>939</v>
      </c>
      <c r="C358" s="180" t="s">
        <v>875</v>
      </c>
      <c r="D358" s="180">
        <v>1987</v>
      </c>
      <c r="E358" s="721">
        <v>10</v>
      </c>
      <c r="F358" s="180" t="s">
        <v>687</v>
      </c>
      <c r="G358" s="180"/>
      <c r="H358" s="374">
        <f t="shared" si="5"/>
        <v>0.76666666666666661</v>
      </c>
      <c r="I358" s="375">
        <v>9.1999999999999993</v>
      </c>
      <c r="J358" s="197">
        <v>6.7013168316831679</v>
      </c>
      <c r="K358" s="376"/>
      <c r="L358" s="377"/>
      <c r="M358" s="377"/>
      <c r="N358" s="460"/>
      <c r="O358" s="378"/>
      <c r="P358" s="378"/>
    </row>
    <row r="359" spans="1:16" ht="15">
      <c r="A359" s="721">
        <v>355</v>
      </c>
      <c r="B359" s="911" t="s">
        <v>969</v>
      </c>
      <c r="C359" s="180" t="s">
        <v>875</v>
      </c>
      <c r="D359" s="180">
        <v>1986</v>
      </c>
      <c r="E359" s="721">
        <v>10</v>
      </c>
      <c r="F359" s="180" t="s">
        <v>672</v>
      </c>
      <c r="G359" s="180"/>
      <c r="H359" s="374">
        <f t="shared" si="5"/>
        <v>0.67499999999999993</v>
      </c>
      <c r="I359" s="375">
        <v>8.1</v>
      </c>
      <c r="J359" s="197">
        <v>0</v>
      </c>
      <c r="K359" s="376"/>
      <c r="L359" s="377"/>
      <c r="M359" s="377"/>
      <c r="N359" s="460"/>
      <c r="O359" s="378"/>
      <c r="P359" s="378"/>
    </row>
    <row r="360" spans="1:16" ht="15">
      <c r="A360" s="721">
        <v>356</v>
      </c>
      <c r="B360" s="911" t="s">
        <v>970</v>
      </c>
      <c r="C360" s="180" t="s">
        <v>875</v>
      </c>
      <c r="D360" s="180">
        <v>1988</v>
      </c>
      <c r="E360" s="721">
        <v>10</v>
      </c>
      <c r="F360" s="180" t="s">
        <v>672</v>
      </c>
      <c r="G360" s="180"/>
      <c r="H360" s="374">
        <f t="shared" si="5"/>
        <v>0.76666666666666661</v>
      </c>
      <c r="I360" s="375">
        <v>9.1999999999999993</v>
      </c>
      <c r="J360" s="197">
        <v>0</v>
      </c>
      <c r="K360" s="376"/>
      <c r="L360" s="377"/>
      <c r="M360" s="377"/>
      <c r="N360" s="460"/>
      <c r="O360" s="378"/>
      <c r="P360" s="378"/>
    </row>
    <row r="361" spans="1:16" ht="15">
      <c r="A361" s="721">
        <v>357</v>
      </c>
      <c r="B361" s="911" t="s">
        <v>790</v>
      </c>
      <c r="C361" s="180" t="s">
        <v>875</v>
      </c>
      <c r="D361" s="180">
        <v>1990</v>
      </c>
      <c r="E361" s="721">
        <v>10</v>
      </c>
      <c r="F361" s="180" t="s">
        <v>675</v>
      </c>
      <c r="G361" s="180"/>
      <c r="H361" s="374">
        <f t="shared" si="5"/>
        <v>0.66666666666666663</v>
      </c>
      <c r="I361" s="375">
        <v>8</v>
      </c>
      <c r="J361" s="197">
        <v>0</v>
      </c>
      <c r="K361" s="376"/>
      <c r="L361" s="377"/>
      <c r="M361" s="377"/>
      <c r="N361" s="460"/>
      <c r="O361" s="378"/>
      <c r="P361" s="378"/>
    </row>
    <row r="362" spans="1:16" ht="15">
      <c r="A362" s="721">
        <v>358</v>
      </c>
      <c r="B362" s="911" t="s">
        <v>791</v>
      </c>
      <c r="C362" s="180" t="s">
        <v>875</v>
      </c>
      <c r="D362" s="180">
        <v>1988</v>
      </c>
      <c r="E362" s="721">
        <v>10</v>
      </c>
      <c r="F362" s="180" t="s">
        <v>675</v>
      </c>
      <c r="G362" s="180"/>
      <c r="H362" s="374">
        <f t="shared" si="5"/>
        <v>0.71666666666666667</v>
      </c>
      <c r="I362" s="375">
        <v>8.6</v>
      </c>
      <c r="J362" s="197">
        <v>0</v>
      </c>
      <c r="K362" s="376"/>
      <c r="L362" s="377"/>
      <c r="M362" s="377"/>
      <c r="N362" s="460"/>
      <c r="O362" s="378"/>
      <c r="P362" s="378"/>
    </row>
    <row r="363" spans="1:16" ht="15">
      <c r="A363" s="721">
        <v>359</v>
      </c>
      <c r="B363" s="911" t="s">
        <v>792</v>
      </c>
      <c r="C363" s="180" t="s">
        <v>926</v>
      </c>
      <c r="D363" s="180">
        <v>1989</v>
      </c>
      <c r="E363" s="721">
        <v>10</v>
      </c>
      <c r="F363" s="180" t="s">
        <v>675</v>
      </c>
      <c r="G363" s="180"/>
      <c r="H363" s="374">
        <f t="shared" si="5"/>
        <v>0.46666666666666662</v>
      </c>
      <c r="I363" s="375">
        <v>5.6</v>
      </c>
      <c r="J363" s="197">
        <v>0</v>
      </c>
      <c r="K363" s="376"/>
      <c r="L363" s="377"/>
      <c r="M363" s="377"/>
      <c r="N363" s="460"/>
      <c r="O363" s="378"/>
      <c r="P363" s="378"/>
    </row>
    <row r="364" spans="1:16" ht="15">
      <c r="A364" s="721">
        <v>360</v>
      </c>
      <c r="B364" s="911" t="s">
        <v>48</v>
      </c>
      <c r="C364" s="180" t="s">
        <v>877</v>
      </c>
      <c r="D364" s="180">
        <v>2000</v>
      </c>
      <c r="E364" s="721">
        <v>10</v>
      </c>
      <c r="F364" s="180" t="s">
        <v>675</v>
      </c>
      <c r="G364" s="180"/>
      <c r="H364" s="374">
        <f t="shared" si="5"/>
        <v>0.76666666666666661</v>
      </c>
      <c r="I364" s="375">
        <v>9.1999999999999993</v>
      </c>
      <c r="J364" s="197">
        <v>0</v>
      </c>
      <c r="K364" s="376"/>
      <c r="L364" s="377"/>
      <c r="M364" s="377"/>
      <c r="N364" s="460"/>
      <c r="O364" s="378"/>
      <c r="P364" s="378"/>
    </row>
    <row r="365" spans="1:16" ht="15">
      <c r="A365" s="721">
        <v>361</v>
      </c>
      <c r="B365" s="911" t="s">
        <v>55</v>
      </c>
      <c r="C365" s="180" t="s">
        <v>875</v>
      </c>
      <c r="D365" s="180">
        <v>1990</v>
      </c>
      <c r="E365" s="721">
        <v>10</v>
      </c>
      <c r="F365" s="180" t="s">
        <v>676</v>
      </c>
      <c r="G365" s="180"/>
      <c r="H365" s="374">
        <f t="shared" si="5"/>
        <v>0.70833333333333337</v>
      </c>
      <c r="I365" s="375">
        <v>8.5</v>
      </c>
      <c r="J365" s="197">
        <v>0</v>
      </c>
      <c r="K365" s="376"/>
      <c r="L365" s="377"/>
      <c r="M365" s="377"/>
      <c r="N365" s="460"/>
      <c r="O365" s="378"/>
      <c r="P365" s="378"/>
    </row>
    <row r="366" spans="1:16" ht="15">
      <c r="A366" s="721">
        <v>362</v>
      </c>
      <c r="B366" s="911" t="s">
        <v>85</v>
      </c>
      <c r="C366" s="180" t="s">
        <v>926</v>
      </c>
      <c r="D366" s="180">
        <v>1982</v>
      </c>
      <c r="E366" s="721">
        <v>10</v>
      </c>
      <c r="F366" s="180" t="s">
        <v>677</v>
      </c>
      <c r="G366" s="180"/>
      <c r="H366" s="374">
        <f t="shared" si="5"/>
        <v>0.6</v>
      </c>
      <c r="I366" s="375">
        <v>7.2</v>
      </c>
      <c r="J366" s="197">
        <v>0</v>
      </c>
      <c r="K366" s="376"/>
      <c r="L366" s="377"/>
      <c r="M366" s="377"/>
      <c r="N366" s="460"/>
      <c r="O366" s="378"/>
      <c r="P366" s="378"/>
    </row>
    <row r="367" spans="1:16" ht="15">
      <c r="A367" s="721">
        <v>363</v>
      </c>
      <c r="B367" s="911" t="s">
        <v>101</v>
      </c>
      <c r="C367" s="180" t="s">
        <v>875</v>
      </c>
      <c r="D367" s="180">
        <v>1988</v>
      </c>
      <c r="E367" s="721">
        <v>10</v>
      </c>
      <c r="F367" s="180" t="s">
        <v>678</v>
      </c>
      <c r="G367" s="180"/>
      <c r="H367" s="374">
        <f t="shared" si="5"/>
        <v>0.48333333333333334</v>
      </c>
      <c r="I367" s="375">
        <v>5.8</v>
      </c>
      <c r="J367" s="197">
        <v>1.309128712871287</v>
      </c>
      <c r="K367" s="376"/>
      <c r="L367" s="377"/>
      <c r="M367" s="377"/>
      <c r="N367" s="460"/>
      <c r="O367" s="378"/>
      <c r="P367" s="378"/>
    </row>
    <row r="368" spans="1:16" ht="15">
      <c r="A368" s="721">
        <v>364</v>
      </c>
      <c r="B368" s="911" t="s">
        <v>793</v>
      </c>
      <c r="C368" s="180" t="s">
        <v>794</v>
      </c>
      <c r="D368" s="180">
        <v>1975</v>
      </c>
      <c r="E368" s="721">
        <v>10</v>
      </c>
      <c r="F368" s="180" t="s">
        <v>679</v>
      </c>
      <c r="G368" s="180"/>
      <c r="H368" s="374">
        <f t="shared" si="5"/>
        <v>0.60833333333333328</v>
      </c>
      <c r="I368" s="375">
        <v>7.3</v>
      </c>
      <c r="J368" s="197">
        <v>1.2321188118811881</v>
      </c>
      <c r="K368" s="376"/>
      <c r="L368" s="377"/>
      <c r="M368" s="377"/>
      <c r="N368" s="460"/>
      <c r="O368" s="378"/>
      <c r="P368" s="378"/>
    </row>
    <row r="369" spans="1:16" ht="15">
      <c r="A369" s="721">
        <v>365</v>
      </c>
      <c r="B369" s="911" t="s">
        <v>795</v>
      </c>
      <c r="C369" s="180" t="s">
        <v>926</v>
      </c>
      <c r="D369" s="180">
        <v>1967</v>
      </c>
      <c r="E369" s="721">
        <v>10</v>
      </c>
      <c r="F369" s="180" t="s">
        <v>679</v>
      </c>
      <c r="G369" s="180"/>
      <c r="H369" s="374">
        <f t="shared" si="5"/>
        <v>0.70833333333333337</v>
      </c>
      <c r="I369" s="375">
        <v>8.5</v>
      </c>
      <c r="J369" s="197">
        <v>0.49136633663366336</v>
      </c>
      <c r="K369" s="376"/>
      <c r="L369" s="377"/>
      <c r="M369" s="377"/>
      <c r="N369" s="460"/>
      <c r="O369" s="378"/>
      <c r="P369" s="378"/>
    </row>
    <row r="370" spans="1:16" ht="15">
      <c r="A370" s="721">
        <v>366</v>
      </c>
      <c r="B370" s="911" t="s">
        <v>702</v>
      </c>
      <c r="C370" s="180" t="s">
        <v>875</v>
      </c>
      <c r="D370" s="180">
        <v>1984</v>
      </c>
      <c r="E370" s="721">
        <v>10</v>
      </c>
      <c r="F370" s="180" t="s">
        <v>684</v>
      </c>
      <c r="G370" s="180"/>
      <c r="H370" s="374">
        <f t="shared" si="5"/>
        <v>0.6</v>
      </c>
      <c r="I370" s="375">
        <v>7.2</v>
      </c>
      <c r="J370" s="197">
        <v>0</v>
      </c>
      <c r="K370" s="376"/>
      <c r="L370" s="377"/>
      <c r="M370" s="377"/>
      <c r="N370" s="460"/>
      <c r="O370" s="378"/>
      <c r="P370" s="378"/>
    </row>
    <row r="371" spans="1:16" ht="15.75">
      <c r="A371" s="721">
        <v>367</v>
      </c>
      <c r="B371" s="911" t="s">
        <v>796</v>
      </c>
      <c r="C371" s="180" t="s">
        <v>1</v>
      </c>
      <c r="D371" s="180">
        <v>1989</v>
      </c>
      <c r="E371" s="721">
        <v>10</v>
      </c>
      <c r="F371" s="180" t="s">
        <v>669</v>
      </c>
      <c r="G371" s="180"/>
      <c r="H371" s="374">
        <f t="shared" si="5"/>
        <v>0.56666666666666665</v>
      </c>
      <c r="I371" s="375">
        <v>6.8</v>
      </c>
      <c r="J371" s="197">
        <v>0</v>
      </c>
      <c r="K371" s="788"/>
      <c r="L371" s="208"/>
      <c r="M371" s="377"/>
      <c r="N371" s="538"/>
      <c r="O371" s="378"/>
      <c r="P371" s="378"/>
    </row>
    <row r="372" spans="1:16" ht="15">
      <c r="A372" s="721">
        <v>368</v>
      </c>
      <c r="B372" s="911" t="s">
        <v>797</v>
      </c>
      <c r="C372" s="180" t="s">
        <v>875</v>
      </c>
      <c r="D372" s="180">
        <v>1984</v>
      </c>
      <c r="E372" s="721">
        <v>10</v>
      </c>
      <c r="F372" s="180" t="s">
        <v>687</v>
      </c>
      <c r="G372" s="180"/>
      <c r="H372" s="374">
        <f t="shared" si="5"/>
        <v>0.67499999999999993</v>
      </c>
      <c r="I372" s="375">
        <v>8.1</v>
      </c>
      <c r="J372" s="197">
        <v>1.02309900990099</v>
      </c>
      <c r="K372" s="376"/>
      <c r="L372" s="377"/>
      <c r="M372" s="377"/>
      <c r="N372" s="460"/>
      <c r="O372" s="378"/>
      <c r="P372" s="378"/>
    </row>
    <row r="373" spans="1:16" ht="15">
      <c r="A373" s="721">
        <v>369</v>
      </c>
      <c r="B373" s="911" t="s">
        <v>798</v>
      </c>
      <c r="C373" s="180" t="s">
        <v>875</v>
      </c>
      <c r="D373" s="180">
        <v>1986</v>
      </c>
      <c r="E373" s="721">
        <v>10</v>
      </c>
      <c r="F373" s="180" t="s">
        <v>679</v>
      </c>
      <c r="G373" s="180"/>
      <c r="H373" s="374">
        <f t="shared" si="5"/>
        <v>0.60833333333333328</v>
      </c>
      <c r="I373" s="375">
        <v>7.3</v>
      </c>
      <c r="J373" s="197">
        <v>0</v>
      </c>
      <c r="K373" s="376"/>
      <c r="L373" s="377"/>
      <c r="M373" s="377"/>
      <c r="N373" s="460"/>
      <c r="O373" s="378"/>
      <c r="P373" s="378"/>
    </row>
    <row r="374" spans="1:16" ht="15">
      <c r="A374" s="721">
        <v>370</v>
      </c>
      <c r="B374" s="911" t="s">
        <v>799</v>
      </c>
      <c r="C374" s="180" t="s">
        <v>875</v>
      </c>
      <c r="D374" s="180">
        <v>1986</v>
      </c>
      <c r="E374" s="721">
        <v>10</v>
      </c>
      <c r="F374" s="180" t="s">
        <v>679</v>
      </c>
      <c r="G374" s="180"/>
      <c r="H374" s="374">
        <f t="shared" si="5"/>
        <v>0.56666666666666665</v>
      </c>
      <c r="I374" s="375">
        <v>6.8</v>
      </c>
      <c r="J374" s="197">
        <v>1.2898811881188119</v>
      </c>
      <c r="K374" s="376"/>
      <c r="L374" s="377"/>
      <c r="M374" s="377"/>
      <c r="N374" s="460"/>
      <c r="O374" s="378"/>
      <c r="P374" s="378"/>
    </row>
    <row r="375" spans="1:16" ht="15">
      <c r="A375" s="721">
        <v>371</v>
      </c>
      <c r="B375" s="911" t="s">
        <v>142</v>
      </c>
      <c r="C375" s="180" t="s">
        <v>926</v>
      </c>
      <c r="D375" s="180">
        <v>1993</v>
      </c>
      <c r="E375" s="721">
        <v>10</v>
      </c>
      <c r="F375" s="180" t="s">
        <v>682</v>
      </c>
      <c r="G375" s="180"/>
      <c r="H375" s="374">
        <f t="shared" si="5"/>
        <v>0.54166666666666663</v>
      </c>
      <c r="I375" s="375">
        <v>6.5</v>
      </c>
      <c r="J375" s="197">
        <v>0</v>
      </c>
      <c r="K375" s="376"/>
      <c r="L375" s="377"/>
      <c r="M375" s="377"/>
      <c r="N375" s="460"/>
      <c r="O375" s="378"/>
      <c r="P375" s="378"/>
    </row>
    <row r="376" spans="1:16" ht="15">
      <c r="A376" s="721">
        <v>372</v>
      </c>
      <c r="B376" s="911" t="s">
        <v>0</v>
      </c>
      <c r="C376" s="180" t="s">
        <v>1</v>
      </c>
      <c r="D376" s="180">
        <v>1988</v>
      </c>
      <c r="E376" s="721">
        <v>10</v>
      </c>
      <c r="F376" s="180" t="s">
        <v>672</v>
      </c>
      <c r="G376" s="180"/>
      <c r="H376" s="374">
        <f t="shared" si="5"/>
        <v>0.51666666666666672</v>
      </c>
      <c r="I376" s="375">
        <v>6.2</v>
      </c>
      <c r="J376" s="197">
        <v>0.71471287128712879</v>
      </c>
      <c r="K376" s="376"/>
      <c r="L376" s="377"/>
      <c r="M376" s="377"/>
      <c r="N376" s="460"/>
      <c r="O376" s="378"/>
      <c r="P376" s="378"/>
    </row>
    <row r="377" spans="1:16" ht="15">
      <c r="A377" s="721">
        <v>373</v>
      </c>
      <c r="B377" s="911" t="s">
        <v>23</v>
      </c>
      <c r="C377" s="180" t="s">
        <v>926</v>
      </c>
      <c r="D377" s="180">
        <v>1996</v>
      </c>
      <c r="E377" s="721">
        <v>10</v>
      </c>
      <c r="F377" s="180" t="s">
        <v>674</v>
      </c>
      <c r="G377" s="180"/>
      <c r="H377" s="374">
        <f t="shared" si="5"/>
        <v>0.48333333333333334</v>
      </c>
      <c r="I377" s="375">
        <v>5.8</v>
      </c>
      <c r="J377" s="197">
        <v>1.8016633663366337</v>
      </c>
      <c r="K377" s="376"/>
      <c r="L377" s="377"/>
      <c r="M377" s="377"/>
      <c r="N377" s="460"/>
      <c r="O377" s="378"/>
      <c r="P377" s="378"/>
    </row>
    <row r="378" spans="1:16" ht="15">
      <c r="A378" s="721">
        <v>374</v>
      </c>
      <c r="B378" s="911" t="s">
        <v>62</v>
      </c>
      <c r="C378" s="180" t="s">
        <v>926</v>
      </c>
      <c r="D378" s="180">
        <v>1988</v>
      </c>
      <c r="E378" s="721">
        <v>10</v>
      </c>
      <c r="F378" s="180" t="s">
        <v>676</v>
      </c>
      <c r="G378" s="180"/>
      <c r="H378" s="374">
        <f t="shared" si="5"/>
        <v>0.79166666666666663</v>
      </c>
      <c r="I378" s="375">
        <v>9.5</v>
      </c>
      <c r="J378" s="197">
        <v>0</v>
      </c>
      <c r="K378" s="376"/>
      <c r="L378" s="377"/>
      <c r="M378" s="377"/>
      <c r="N378" s="460"/>
      <c r="O378" s="378"/>
      <c r="P378" s="378"/>
    </row>
    <row r="379" spans="1:16" ht="15">
      <c r="A379" s="721">
        <v>375</v>
      </c>
      <c r="B379" s="911" t="s">
        <v>115</v>
      </c>
      <c r="C379" s="180" t="s">
        <v>926</v>
      </c>
      <c r="D379" s="180">
        <v>2000</v>
      </c>
      <c r="E379" s="721">
        <v>10</v>
      </c>
      <c r="F379" s="180" t="s">
        <v>183</v>
      </c>
      <c r="G379" s="180"/>
      <c r="H379" s="374">
        <f t="shared" si="5"/>
        <v>0.75</v>
      </c>
      <c r="I379" s="375">
        <v>9</v>
      </c>
      <c r="J379" s="197">
        <v>12.344108910891089</v>
      </c>
      <c r="K379" s="376"/>
      <c r="L379" s="377"/>
      <c r="M379" s="377"/>
      <c r="N379" s="460"/>
      <c r="O379" s="378"/>
      <c r="P379" s="378"/>
    </row>
    <row r="380" spans="1:16" ht="15">
      <c r="A380" s="721">
        <v>376</v>
      </c>
      <c r="B380" s="911" t="s">
        <v>166</v>
      </c>
      <c r="C380" s="180" t="s">
        <v>167</v>
      </c>
      <c r="D380" s="180">
        <v>1998</v>
      </c>
      <c r="E380" s="721">
        <v>10</v>
      </c>
      <c r="F380" s="180" t="s">
        <v>685</v>
      </c>
      <c r="G380" s="180"/>
      <c r="H380" s="374">
        <f t="shared" si="5"/>
        <v>0.66666666666666663</v>
      </c>
      <c r="I380" s="375">
        <v>8</v>
      </c>
      <c r="J380" s="197">
        <v>6.6408712871287126</v>
      </c>
      <c r="K380" s="376"/>
      <c r="L380" s="377"/>
      <c r="M380" s="377"/>
      <c r="N380" s="460"/>
      <c r="O380" s="378"/>
      <c r="P380" s="378"/>
    </row>
    <row r="381" spans="1:16" ht="15">
      <c r="A381" s="721">
        <v>377</v>
      </c>
      <c r="B381" s="911" t="s">
        <v>935</v>
      </c>
      <c r="C381" s="180" t="s">
        <v>936</v>
      </c>
      <c r="D381" s="180">
        <v>2001</v>
      </c>
      <c r="E381" s="721">
        <v>10</v>
      </c>
      <c r="F381" s="180" t="s">
        <v>687</v>
      </c>
      <c r="G381" s="180"/>
      <c r="H381" s="374">
        <f t="shared" si="5"/>
        <v>0.6333333333333333</v>
      </c>
      <c r="I381" s="375">
        <v>7.6</v>
      </c>
      <c r="J381" s="197">
        <v>24.569544554455447</v>
      </c>
      <c r="K381" s="376"/>
      <c r="L381" s="377"/>
      <c r="M381" s="377"/>
      <c r="N381" s="460"/>
      <c r="O381" s="378"/>
      <c r="P381" s="378"/>
    </row>
    <row r="382" spans="1:16" ht="15">
      <c r="A382" s="721">
        <v>378</v>
      </c>
      <c r="B382" s="911" t="s">
        <v>82</v>
      </c>
      <c r="C382" s="180" t="s">
        <v>936</v>
      </c>
      <c r="D382" s="180">
        <v>1988</v>
      </c>
      <c r="E382" s="721">
        <v>10</v>
      </c>
      <c r="F382" s="180" t="s">
        <v>677</v>
      </c>
      <c r="G382" s="180"/>
      <c r="H382" s="374">
        <f t="shared" si="5"/>
        <v>0.76666666666666661</v>
      </c>
      <c r="I382" s="375">
        <v>9.1999999999999993</v>
      </c>
      <c r="J382" s="197">
        <v>2.3377029702970296</v>
      </c>
      <c r="K382" s="376"/>
      <c r="L382" s="377"/>
      <c r="M382" s="377"/>
      <c r="N382" s="460"/>
      <c r="O382" s="378"/>
      <c r="P382" s="378"/>
    </row>
    <row r="383" spans="1:16" ht="15">
      <c r="A383" s="721">
        <v>379</v>
      </c>
      <c r="B383" s="911" t="s">
        <v>139</v>
      </c>
      <c r="C383" s="180" t="s">
        <v>1</v>
      </c>
      <c r="D383" s="180">
        <v>2004</v>
      </c>
      <c r="E383" s="721">
        <v>10</v>
      </c>
      <c r="F383" s="180" t="s">
        <v>682</v>
      </c>
      <c r="G383" s="180"/>
      <c r="H383" s="374">
        <f t="shared" si="5"/>
        <v>0.15</v>
      </c>
      <c r="I383" s="375">
        <v>1.8</v>
      </c>
      <c r="J383" s="197">
        <v>76.713178217821778</v>
      </c>
      <c r="K383" s="376"/>
      <c r="L383" s="377"/>
      <c r="M383" s="377"/>
      <c r="N383" s="460"/>
      <c r="O383" s="378"/>
      <c r="P383" s="378"/>
    </row>
    <row r="384" spans="1:16" ht="15">
      <c r="A384" s="721">
        <v>380</v>
      </c>
      <c r="B384" s="911" t="s">
        <v>149</v>
      </c>
      <c r="C384" s="180" t="s">
        <v>926</v>
      </c>
      <c r="D384" s="180">
        <v>1987</v>
      </c>
      <c r="E384" s="721">
        <v>10</v>
      </c>
      <c r="F384" s="180" t="s">
        <v>684</v>
      </c>
      <c r="G384" s="180"/>
      <c r="H384" s="374">
        <f t="shared" si="5"/>
        <v>0.13333333333333333</v>
      </c>
      <c r="I384" s="375">
        <v>1.6</v>
      </c>
      <c r="J384" s="197">
        <v>8.2897227722772282</v>
      </c>
      <c r="K384" s="376"/>
      <c r="L384" s="377"/>
      <c r="M384" s="377"/>
      <c r="N384" s="460"/>
      <c r="O384" s="378"/>
      <c r="P384" s="378"/>
    </row>
    <row r="385" spans="1:16" ht="15">
      <c r="A385" s="721">
        <v>381</v>
      </c>
      <c r="B385" s="911" t="s">
        <v>70</v>
      </c>
      <c r="C385" s="180" t="s">
        <v>882</v>
      </c>
      <c r="D385" s="180">
        <v>2011</v>
      </c>
      <c r="E385" s="721">
        <v>10</v>
      </c>
      <c r="F385" s="180" t="s">
        <v>676</v>
      </c>
      <c r="G385" s="180">
        <v>17</v>
      </c>
      <c r="H385" s="374">
        <f t="shared" si="5"/>
        <v>0.76666666666666661</v>
      </c>
      <c r="I385" s="375">
        <v>9.1999999999999993</v>
      </c>
      <c r="J385" s="197">
        <v>60.463079207920792</v>
      </c>
      <c r="K385" s="376"/>
      <c r="L385" s="377"/>
      <c r="M385" s="377"/>
      <c r="N385" s="460"/>
      <c r="O385" s="378"/>
      <c r="P385" s="378"/>
    </row>
    <row r="386" spans="1:16" ht="15">
      <c r="A386" s="721">
        <v>382</v>
      </c>
      <c r="B386" s="911" t="s">
        <v>932</v>
      </c>
      <c r="C386" s="180" t="s">
        <v>882</v>
      </c>
      <c r="D386" s="180">
        <v>2011</v>
      </c>
      <c r="E386" s="721">
        <v>10</v>
      </c>
      <c r="F386" s="180" t="s">
        <v>665</v>
      </c>
      <c r="G386" s="180">
        <v>17</v>
      </c>
      <c r="H386" s="374">
        <f t="shared" si="5"/>
        <v>0.67499999999999993</v>
      </c>
      <c r="I386" s="375">
        <v>8.1</v>
      </c>
      <c r="J386" s="197">
        <v>60.463079207920792</v>
      </c>
      <c r="K386" s="376"/>
      <c r="L386" s="377"/>
      <c r="M386" s="377"/>
      <c r="N386" s="460"/>
      <c r="O386" s="378"/>
      <c r="P386" s="378"/>
    </row>
    <row r="387" spans="1:16" ht="15">
      <c r="A387" s="721">
        <v>383</v>
      </c>
      <c r="B387" s="911" t="s">
        <v>9</v>
      </c>
      <c r="C387" s="180" t="s">
        <v>882</v>
      </c>
      <c r="D387" s="180">
        <v>2011</v>
      </c>
      <c r="E387" s="721">
        <v>10</v>
      </c>
      <c r="F387" s="180" t="s">
        <v>672</v>
      </c>
      <c r="G387" s="180">
        <v>17</v>
      </c>
      <c r="H387" s="374">
        <f t="shared" si="5"/>
        <v>0.76666666666666661</v>
      </c>
      <c r="I387" s="375">
        <v>9.1999999999999993</v>
      </c>
      <c r="J387" s="197">
        <v>60.463079207920792</v>
      </c>
      <c r="K387" s="376"/>
      <c r="L387" s="377"/>
      <c r="M387" s="377"/>
      <c r="N387" s="460"/>
      <c r="O387" s="378"/>
      <c r="P387" s="378"/>
    </row>
    <row r="388" spans="1:16" ht="15">
      <c r="A388" s="721">
        <v>384</v>
      </c>
      <c r="B388" s="911" t="s">
        <v>137</v>
      </c>
      <c r="C388" s="180" t="s">
        <v>882</v>
      </c>
      <c r="D388" s="180">
        <v>2011</v>
      </c>
      <c r="E388" s="721">
        <v>10</v>
      </c>
      <c r="F388" s="180" t="s">
        <v>679</v>
      </c>
      <c r="G388" s="180">
        <v>17</v>
      </c>
      <c r="H388" s="374">
        <f t="shared" si="5"/>
        <v>0.66666666666666663</v>
      </c>
      <c r="I388" s="375">
        <v>8</v>
      </c>
      <c r="J388" s="197">
        <v>58.516603960396033</v>
      </c>
      <c r="K388" s="376"/>
      <c r="L388" s="377"/>
      <c r="M388" s="377"/>
      <c r="N388" s="460"/>
      <c r="O388" s="378"/>
      <c r="P388" s="378"/>
    </row>
    <row r="389" spans="1:16" ht="15">
      <c r="A389" s="721">
        <v>385</v>
      </c>
      <c r="B389" s="911" t="s">
        <v>53</v>
      </c>
      <c r="C389" s="180" t="s">
        <v>882</v>
      </c>
      <c r="D389" s="180">
        <v>2011</v>
      </c>
      <c r="E389" s="721">
        <v>10</v>
      </c>
      <c r="F389" s="180" t="s">
        <v>675</v>
      </c>
      <c r="G389" s="180">
        <v>17</v>
      </c>
      <c r="H389" s="374">
        <f t="shared" ref="H389:H452" si="6">I389/12</f>
        <v>0.71666666666666667</v>
      </c>
      <c r="I389" s="375">
        <v>8.6</v>
      </c>
      <c r="J389" s="197">
        <v>60.463079207920792</v>
      </c>
      <c r="K389" s="376"/>
      <c r="L389" s="377"/>
      <c r="M389" s="377"/>
      <c r="N389" s="460"/>
      <c r="O389" s="378"/>
      <c r="P389" s="378"/>
    </row>
    <row r="390" spans="1:16" ht="15">
      <c r="A390" s="721">
        <v>386</v>
      </c>
      <c r="B390" s="911" t="s">
        <v>147</v>
      </c>
      <c r="C390" s="180" t="s">
        <v>882</v>
      </c>
      <c r="D390" s="180">
        <v>2011</v>
      </c>
      <c r="E390" s="721">
        <v>10</v>
      </c>
      <c r="F390" s="180" t="s">
        <v>682</v>
      </c>
      <c r="G390" s="180">
        <v>17</v>
      </c>
      <c r="H390" s="374">
        <f t="shared" si="6"/>
        <v>0.46666666666666662</v>
      </c>
      <c r="I390" s="375">
        <v>5.6</v>
      </c>
      <c r="J390" s="197">
        <v>60.463079207920792</v>
      </c>
      <c r="K390" s="376"/>
      <c r="L390" s="377"/>
      <c r="M390" s="377"/>
      <c r="N390" s="460"/>
      <c r="O390" s="378"/>
      <c r="P390" s="378"/>
    </row>
    <row r="391" spans="1:16" ht="15">
      <c r="A391" s="721">
        <v>387</v>
      </c>
      <c r="B391" s="911" t="s">
        <v>955</v>
      </c>
      <c r="C391" s="180" t="s">
        <v>880</v>
      </c>
      <c r="D391" s="180">
        <v>2011</v>
      </c>
      <c r="E391" s="721">
        <v>10</v>
      </c>
      <c r="F391" s="180" t="s">
        <v>667</v>
      </c>
      <c r="G391" s="180">
        <v>17</v>
      </c>
      <c r="H391" s="374">
        <f t="shared" si="6"/>
        <v>0.76666666666666661</v>
      </c>
      <c r="I391" s="375">
        <v>9.1999999999999993</v>
      </c>
      <c r="J391" s="197">
        <v>60.463079207920792</v>
      </c>
      <c r="K391" s="376"/>
      <c r="L391" s="377"/>
      <c r="M391" s="377"/>
      <c r="N391" s="460"/>
      <c r="O391" s="378"/>
      <c r="P391" s="378"/>
    </row>
    <row r="392" spans="1:16" ht="15">
      <c r="A392" s="721">
        <v>388</v>
      </c>
      <c r="B392" s="911" t="s">
        <v>906</v>
      </c>
      <c r="C392" s="180" t="s">
        <v>598</v>
      </c>
      <c r="D392" s="180">
        <v>2011</v>
      </c>
      <c r="E392" s="721">
        <v>10</v>
      </c>
      <c r="F392" s="180" t="s">
        <v>554</v>
      </c>
      <c r="G392" s="180">
        <v>18.8</v>
      </c>
      <c r="H392" s="374">
        <f t="shared" si="6"/>
        <v>0.70833333333333337</v>
      </c>
      <c r="I392" s="375">
        <v>8.5</v>
      </c>
      <c r="J392" s="197">
        <v>77.722673267326726</v>
      </c>
      <c r="K392" s="376"/>
      <c r="L392" s="377"/>
      <c r="M392" s="377"/>
      <c r="N392" s="460"/>
      <c r="O392" s="378"/>
      <c r="P392" s="378"/>
    </row>
    <row r="393" spans="1:16" ht="15">
      <c r="A393" s="721">
        <v>389</v>
      </c>
      <c r="B393" s="911" t="s">
        <v>10</v>
      </c>
      <c r="C393" s="180" t="s">
        <v>598</v>
      </c>
      <c r="D393" s="180">
        <v>2011</v>
      </c>
      <c r="E393" s="721">
        <v>10</v>
      </c>
      <c r="F393" s="180" t="s">
        <v>672</v>
      </c>
      <c r="G393" s="180">
        <v>17.899999999999999</v>
      </c>
      <c r="H393" s="374">
        <f t="shared" si="6"/>
        <v>0.6</v>
      </c>
      <c r="I393" s="375">
        <v>7.2</v>
      </c>
      <c r="J393" s="197">
        <v>77.493584158415857</v>
      </c>
      <c r="K393" s="376"/>
      <c r="L393" s="377"/>
      <c r="M393" s="377"/>
      <c r="N393" s="460"/>
      <c r="O393" s="378"/>
      <c r="P393" s="378"/>
    </row>
    <row r="394" spans="1:16" ht="15">
      <c r="A394" s="721">
        <v>390</v>
      </c>
      <c r="B394" s="911" t="s">
        <v>954</v>
      </c>
      <c r="C394" s="180" t="s">
        <v>555</v>
      </c>
      <c r="D394" s="180">
        <v>2011</v>
      </c>
      <c r="E394" s="721">
        <v>10</v>
      </c>
      <c r="F394" s="180" t="s">
        <v>667</v>
      </c>
      <c r="G394" s="180">
        <v>11.5</v>
      </c>
      <c r="H394" s="374">
        <f t="shared" si="6"/>
        <v>0.56666666666666665</v>
      </c>
      <c r="I394" s="375">
        <v>6.8</v>
      </c>
      <c r="J394" s="197">
        <v>48.672376237623759</v>
      </c>
      <c r="K394" s="376"/>
      <c r="L394" s="377"/>
      <c r="M394" s="377"/>
      <c r="N394" s="460"/>
      <c r="O394" s="378"/>
      <c r="P394" s="378"/>
    </row>
    <row r="395" spans="1:16" ht="15">
      <c r="A395" s="721">
        <v>391</v>
      </c>
      <c r="B395" s="911" t="s">
        <v>178</v>
      </c>
      <c r="C395" s="180" t="s">
        <v>555</v>
      </c>
      <c r="D395" s="180">
        <v>2011</v>
      </c>
      <c r="E395" s="721">
        <v>10</v>
      </c>
      <c r="F395" s="180" t="s">
        <v>685</v>
      </c>
      <c r="G395" s="180">
        <v>12.08</v>
      </c>
      <c r="H395" s="374">
        <f t="shared" si="6"/>
        <v>0.48333333333333334</v>
      </c>
      <c r="I395" s="375">
        <v>5.8</v>
      </c>
      <c r="J395" s="197">
        <v>48.672376237623759</v>
      </c>
      <c r="K395" s="376"/>
      <c r="L395" s="377"/>
      <c r="M395" s="377"/>
      <c r="N395" s="460"/>
      <c r="O395" s="378"/>
      <c r="P395" s="378"/>
    </row>
    <row r="396" spans="1:16" ht="15">
      <c r="A396" s="721">
        <v>392</v>
      </c>
      <c r="B396" s="911" t="s">
        <v>38</v>
      </c>
      <c r="C396" s="180" t="s">
        <v>555</v>
      </c>
      <c r="D396" s="180">
        <v>2011</v>
      </c>
      <c r="E396" s="721">
        <v>10</v>
      </c>
      <c r="F396" s="180" t="s">
        <v>674</v>
      </c>
      <c r="G396" s="180">
        <v>11.5</v>
      </c>
      <c r="H396" s="374">
        <f t="shared" si="6"/>
        <v>0.60833333333333328</v>
      </c>
      <c r="I396" s="375">
        <v>7.3</v>
      </c>
      <c r="J396" s="197">
        <v>48.672376237623759</v>
      </c>
      <c r="K396" s="376"/>
      <c r="L396" s="377"/>
      <c r="M396" s="377"/>
      <c r="N396" s="460"/>
      <c r="O396" s="378"/>
      <c r="P396" s="378"/>
    </row>
    <row r="397" spans="1:16" ht="15">
      <c r="A397" s="721">
        <v>393</v>
      </c>
      <c r="B397" s="911" t="s">
        <v>907</v>
      </c>
      <c r="C397" s="180" t="s">
        <v>555</v>
      </c>
      <c r="D397" s="180">
        <v>2011</v>
      </c>
      <c r="E397" s="721">
        <v>10</v>
      </c>
      <c r="F397" s="180" t="s">
        <v>554</v>
      </c>
      <c r="G397" s="180">
        <v>12.08</v>
      </c>
      <c r="H397" s="374">
        <f t="shared" si="6"/>
        <v>0.70833333333333337</v>
      </c>
      <c r="I397" s="375">
        <v>8.5</v>
      </c>
      <c r="J397" s="197">
        <v>48.672376237623759</v>
      </c>
      <c r="K397" s="376"/>
      <c r="L397" s="377"/>
      <c r="M397" s="377"/>
      <c r="N397" s="460"/>
      <c r="O397" s="378"/>
      <c r="P397" s="378"/>
    </row>
    <row r="398" spans="1:16" ht="15">
      <c r="A398" s="721">
        <v>394</v>
      </c>
      <c r="B398" s="911" t="s">
        <v>800</v>
      </c>
      <c r="C398" s="180" t="s">
        <v>555</v>
      </c>
      <c r="D398" s="180">
        <v>2011</v>
      </c>
      <c r="E398" s="721">
        <v>10</v>
      </c>
      <c r="F398" s="180" t="s">
        <v>554</v>
      </c>
      <c r="G398" s="180">
        <v>9.24</v>
      </c>
      <c r="H398" s="374">
        <f t="shared" si="6"/>
        <v>0.6</v>
      </c>
      <c r="I398" s="375">
        <v>7.2</v>
      </c>
      <c r="J398" s="197">
        <v>34.698227722772273</v>
      </c>
      <c r="K398" s="376"/>
      <c r="L398" s="377"/>
      <c r="M398" s="377"/>
      <c r="N398" s="460"/>
      <c r="O398" s="378"/>
      <c r="P398" s="378"/>
    </row>
    <row r="399" spans="1:16" ht="15">
      <c r="A399" s="721">
        <v>395</v>
      </c>
      <c r="B399" s="911" t="s">
        <v>130</v>
      </c>
      <c r="C399" s="180" t="s">
        <v>801</v>
      </c>
      <c r="D399" s="180">
        <v>2011</v>
      </c>
      <c r="E399" s="721">
        <v>10</v>
      </c>
      <c r="F399" s="180" t="s">
        <v>183</v>
      </c>
      <c r="G399" s="180"/>
      <c r="H399" s="374">
        <f t="shared" si="6"/>
        <v>0.56666666666666665</v>
      </c>
      <c r="I399" s="375">
        <v>6.8</v>
      </c>
      <c r="J399" s="197">
        <v>397.51605940594061</v>
      </c>
      <c r="K399" s="376"/>
      <c r="L399" s="377"/>
      <c r="M399" s="377"/>
      <c r="N399" s="460"/>
      <c r="O399" s="378"/>
      <c r="P399" s="378"/>
    </row>
    <row r="400" spans="1:16" ht="15">
      <c r="A400" s="721">
        <v>396</v>
      </c>
      <c r="B400" s="911" t="s">
        <v>802</v>
      </c>
      <c r="C400" s="180" t="s">
        <v>880</v>
      </c>
      <c r="D400" s="180">
        <v>2012</v>
      </c>
      <c r="E400" s="721">
        <v>10</v>
      </c>
      <c r="F400" s="180" t="s">
        <v>674</v>
      </c>
      <c r="G400" s="180">
        <v>17</v>
      </c>
      <c r="H400" s="374">
        <f t="shared" si="6"/>
        <v>0.67499999999999993</v>
      </c>
      <c r="I400" s="375">
        <v>8.1</v>
      </c>
      <c r="J400" s="197">
        <v>73.871663366336634</v>
      </c>
      <c r="K400" s="376"/>
      <c r="L400" s="377"/>
      <c r="M400" s="377"/>
      <c r="N400" s="460"/>
      <c r="O400" s="378"/>
      <c r="P400" s="378"/>
    </row>
    <row r="401" spans="1:16" ht="15">
      <c r="A401" s="721">
        <v>397</v>
      </c>
      <c r="B401" s="911" t="s">
        <v>803</v>
      </c>
      <c r="C401" s="180" t="s">
        <v>882</v>
      </c>
      <c r="D401" s="180">
        <v>2011</v>
      </c>
      <c r="E401" s="721">
        <v>10</v>
      </c>
      <c r="F401" s="180" t="s">
        <v>664</v>
      </c>
      <c r="G401" s="180">
        <v>17</v>
      </c>
      <c r="H401" s="374">
        <f t="shared" si="6"/>
        <v>0.60833333333333328</v>
      </c>
      <c r="I401" s="375">
        <v>7.3</v>
      </c>
      <c r="J401" s="197">
        <v>70.481980198019812</v>
      </c>
      <c r="K401" s="376"/>
      <c r="L401" s="377"/>
      <c r="M401" s="377"/>
      <c r="N401" s="460"/>
      <c r="O401" s="378"/>
      <c r="P401" s="378"/>
    </row>
    <row r="402" spans="1:16" ht="15">
      <c r="A402" s="721">
        <v>398</v>
      </c>
      <c r="B402" s="911" t="s">
        <v>804</v>
      </c>
      <c r="C402" s="180" t="s">
        <v>882</v>
      </c>
      <c r="D402" s="180">
        <v>2011</v>
      </c>
      <c r="E402" s="721">
        <v>10</v>
      </c>
      <c r="F402" s="180" t="s">
        <v>676</v>
      </c>
      <c r="G402" s="180">
        <v>17</v>
      </c>
      <c r="H402" s="374">
        <f t="shared" si="6"/>
        <v>0.56666666666666665</v>
      </c>
      <c r="I402" s="375">
        <v>6.8</v>
      </c>
      <c r="J402" s="197">
        <v>73.871663366336634</v>
      </c>
      <c r="K402" s="376"/>
      <c r="L402" s="377"/>
      <c r="M402" s="377"/>
      <c r="N402" s="460"/>
      <c r="O402" s="378"/>
      <c r="P402" s="378"/>
    </row>
    <row r="403" spans="1:16" ht="15">
      <c r="A403" s="721">
        <v>399</v>
      </c>
      <c r="B403" s="911" t="s">
        <v>805</v>
      </c>
      <c r="C403" s="180" t="s">
        <v>880</v>
      </c>
      <c r="D403" s="180">
        <v>2011</v>
      </c>
      <c r="E403" s="721">
        <v>10</v>
      </c>
      <c r="F403" s="180" t="s">
        <v>677</v>
      </c>
      <c r="G403" s="180">
        <v>17</v>
      </c>
      <c r="H403" s="374">
        <f t="shared" si="6"/>
        <v>0.54166666666666663</v>
      </c>
      <c r="I403" s="375">
        <v>6.5</v>
      </c>
      <c r="J403" s="197">
        <v>70.481980198019812</v>
      </c>
      <c r="K403" s="376"/>
      <c r="L403" s="377"/>
      <c r="M403" s="377"/>
      <c r="N403" s="460"/>
      <c r="O403" s="378"/>
      <c r="P403" s="378"/>
    </row>
    <row r="404" spans="1:16" ht="15">
      <c r="A404" s="721">
        <v>400</v>
      </c>
      <c r="B404" s="911" t="s">
        <v>806</v>
      </c>
      <c r="C404" s="180" t="s">
        <v>880</v>
      </c>
      <c r="D404" s="180">
        <v>2011</v>
      </c>
      <c r="E404" s="721">
        <v>10</v>
      </c>
      <c r="F404" s="180" t="s">
        <v>682</v>
      </c>
      <c r="G404" s="180">
        <v>17</v>
      </c>
      <c r="H404" s="374">
        <f t="shared" si="6"/>
        <v>0.51666666666666672</v>
      </c>
      <c r="I404" s="375">
        <v>6.2</v>
      </c>
      <c r="J404" s="197">
        <v>70.481980198019812</v>
      </c>
      <c r="K404" s="376"/>
      <c r="L404" s="377"/>
      <c r="M404" s="377"/>
      <c r="N404" s="460"/>
      <c r="O404" s="378"/>
      <c r="P404" s="378"/>
    </row>
    <row r="405" spans="1:16" ht="15">
      <c r="A405" s="721">
        <v>401</v>
      </c>
      <c r="B405" s="911" t="s">
        <v>807</v>
      </c>
      <c r="C405" s="180" t="s">
        <v>882</v>
      </c>
      <c r="D405" s="180">
        <v>2011</v>
      </c>
      <c r="E405" s="721">
        <v>10</v>
      </c>
      <c r="F405" s="180" t="s">
        <v>664</v>
      </c>
      <c r="G405" s="180">
        <v>17</v>
      </c>
      <c r="H405" s="374">
        <f t="shared" si="6"/>
        <v>0.48333333333333334</v>
      </c>
      <c r="I405" s="375">
        <v>5.8</v>
      </c>
      <c r="J405" s="197">
        <v>71.511683168316821</v>
      </c>
      <c r="K405" s="376"/>
      <c r="L405" s="377"/>
      <c r="M405" s="377"/>
      <c r="N405" s="460"/>
      <c r="O405" s="378"/>
      <c r="P405" s="378"/>
    </row>
    <row r="406" spans="1:16" ht="15">
      <c r="A406" s="721">
        <v>402</v>
      </c>
      <c r="B406" s="911" t="s">
        <v>808</v>
      </c>
      <c r="C406" s="180" t="s">
        <v>882</v>
      </c>
      <c r="D406" s="180">
        <v>2011</v>
      </c>
      <c r="E406" s="721">
        <v>10</v>
      </c>
      <c r="F406" s="180" t="s">
        <v>676</v>
      </c>
      <c r="G406" s="180">
        <v>18.100000000000001</v>
      </c>
      <c r="H406" s="374">
        <f t="shared" si="6"/>
        <v>0.79166666666666663</v>
      </c>
      <c r="I406" s="375">
        <v>9.5</v>
      </c>
      <c r="J406" s="197">
        <v>79.890821782178207</v>
      </c>
      <c r="K406" s="376"/>
      <c r="L406" s="377"/>
      <c r="M406" s="377"/>
      <c r="N406" s="460"/>
      <c r="O406" s="378"/>
      <c r="P406" s="378"/>
    </row>
    <row r="407" spans="1:16" ht="15">
      <c r="A407" s="721">
        <v>403</v>
      </c>
      <c r="B407" s="911" t="s">
        <v>809</v>
      </c>
      <c r="C407" s="180" t="s">
        <v>810</v>
      </c>
      <c r="D407" s="180">
        <v>2011</v>
      </c>
      <c r="E407" s="721">
        <v>10</v>
      </c>
      <c r="F407" s="180" t="s">
        <v>676</v>
      </c>
      <c r="G407" s="180">
        <v>21.9</v>
      </c>
      <c r="H407" s="374">
        <f t="shared" si="6"/>
        <v>0.75</v>
      </c>
      <c r="I407" s="375">
        <v>9</v>
      </c>
      <c r="J407" s="197">
        <v>222.09949504950492</v>
      </c>
      <c r="K407" s="376"/>
      <c r="L407" s="377"/>
      <c r="M407" s="377"/>
      <c r="N407" s="460"/>
      <c r="O407" s="378"/>
      <c r="P407" s="378"/>
    </row>
    <row r="408" spans="1:16" ht="15">
      <c r="A408" s="721">
        <v>404</v>
      </c>
      <c r="B408" s="911" t="s">
        <v>811</v>
      </c>
      <c r="C408" s="180" t="s">
        <v>555</v>
      </c>
      <c r="D408" s="180">
        <v>2012</v>
      </c>
      <c r="E408" s="721">
        <v>10</v>
      </c>
      <c r="F408" s="180" t="s">
        <v>677</v>
      </c>
      <c r="G408" s="180">
        <v>11.5</v>
      </c>
      <c r="H408" s="374">
        <f t="shared" si="6"/>
        <v>0.66666666666666663</v>
      </c>
      <c r="I408" s="375">
        <v>8</v>
      </c>
      <c r="J408" s="197">
        <v>55.781326732673264</v>
      </c>
      <c r="K408" s="376"/>
      <c r="L408" s="377"/>
      <c r="M408" s="377"/>
      <c r="N408" s="460"/>
      <c r="O408" s="378"/>
      <c r="P408" s="378"/>
    </row>
    <row r="409" spans="1:16" ht="15">
      <c r="A409" s="721">
        <v>405</v>
      </c>
      <c r="B409" s="911" t="s">
        <v>812</v>
      </c>
      <c r="C409" s="180" t="s">
        <v>555</v>
      </c>
      <c r="D409" s="180">
        <v>2012</v>
      </c>
      <c r="E409" s="721">
        <v>10</v>
      </c>
      <c r="F409" s="180" t="s">
        <v>682</v>
      </c>
      <c r="G409" s="180">
        <v>11.5</v>
      </c>
      <c r="H409" s="374">
        <f t="shared" si="6"/>
        <v>0.6333333333333333</v>
      </c>
      <c r="I409" s="375">
        <v>7.6</v>
      </c>
      <c r="J409" s="197">
        <v>55.781326732673264</v>
      </c>
      <c r="K409" s="376"/>
      <c r="L409" s="377"/>
      <c r="M409" s="377"/>
      <c r="N409" s="460"/>
      <c r="O409" s="378"/>
      <c r="P409" s="378"/>
    </row>
    <row r="410" spans="1:16" ht="15">
      <c r="A410" s="721">
        <v>406</v>
      </c>
      <c r="B410" s="911" t="s">
        <v>813</v>
      </c>
      <c r="C410" s="180" t="s">
        <v>555</v>
      </c>
      <c r="D410" s="180">
        <v>2012</v>
      </c>
      <c r="E410" s="721">
        <v>10</v>
      </c>
      <c r="F410" s="180" t="s">
        <v>183</v>
      </c>
      <c r="G410" s="180">
        <v>11.5</v>
      </c>
      <c r="H410" s="374">
        <f t="shared" si="6"/>
        <v>0.76666666666666661</v>
      </c>
      <c r="I410" s="375">
        <v>9.1999999999999993</v>
      </c>
      <c r="J410" s="197">
        <v>55.781326732673264</v>
      </c>
      <c r="K410" s="376"/>
      <c r="L410" s="377"/>
      <c r="M410" s="377"/>
      <c r="N410" s="460"/>
      <c r="O410" s="378"/>
      <c r="P410" s="378"/>
    </row>
    <row r="411" spans="1:16" ht="15">
      <c r="A411" s="721">
        <v>407</v>
      </c>
      <c r="B411" s="911" t="s">
        <v>814</v>
      </c>
      <c r="C411" s="180" t="s">
        <v>555</v>
      </c>
      <c r="D411" s="180">
        <v>2012</v>
      </c>
      <c r="E411" s="721">
        <v>10</v>
      </c>
      <c r="F411" s="180" t="s">
        <v>675</v>
      </c>
      <c r="G411" s="180">
        <v>11.5</v>
      </c>
      <c r="H411" s="374">
        <f t="shared" si="6"/>
        <v>0.15</v>
      </c>
      <c r="I411" s="375">
        <v>1.8</v>
      </c>
      <c r="J411" s="197">
        <v>55.781326732673264</v>
      </c>
      <c r="K411" s="376"/>
      <c r="L411" s="377"/>
      <c r="M411" s="377"/>
      <c r="N411" s="460"/>
      <c r="O411" s="378"/>
      <c r="P411" s="378"/>
    </row>
    <row r="412" spans="1:16" ht="15">
      <c r="A412" s="721">
        <v>408</v>
      </c>
      <c r="B412" s="911" t="s">
        <v>815</v>
      </c>
      <c r="C412" s="180" t="s">
        <v>555</v>
      </c>
      <c r="D412" s="180">
        <v>2012</v>
      </c>
      <c r="E412" s="721">
        <v>10</v>
      </c>
      <c r="F412" s="180" t="s">
        <v>685</v>
      </c>
      <c r="G412" s="180">
        <v>12.08</v>
      </c>
      <c r="H412" s="374">
        <f t="shared" si="6"/>
        <v>0.13333333333333333</v>
      </c>
      <c r="I412" s="375">
        <v>1.6</v>
      </c>
      <c r="J412" s="197">
        <v>55.781326732673264</v>
      </c>
      <c r="K412" s="376"/>
      <c r="L412" s="377"/>
      <c r="M412" s="377"/>
      <c r="N412" s="460"/>
      <c r="O412" s="378"/>
      <c r="P412" s="378"/>
    </row>
    <row r="413" spans="1:16" ht="15">
      <c r="A413" s="721">
        <v>409</v>
      </c>
      <c r="B413" s="911" t="s">
        <v>816</v>
      </c>
      <c r="C413" s="180" t="s">
        <v>555</v>
      </c>
      <c r="D413" s="180">
        <v>2012</v>
      </c>
      <c r="E413" s="721">
        <v>10</v>
      </c>
      <c r="F413" s="180" t="s">
        <v>664</v>
      </c>
      <c r="G413" s="180">
        <v>11.5</v>
      </c>
      <c r="H413" s="374">
        <f t="shared" si="6"/>
        <v>0.76666666666666661</v>
      </c>
      <c r="I413" s="375">
        <v>9.1999999999999993</v>
      </c>
      <c r="J413" s="197">
        <v>55.781326732673264</v>
      </c>
      <c r="K413" s="376"/>
      <c r="L413" s="377"/>
      <c r="M413" s="377"/>
      <c r="N413" s="460"/>
      <c r="O413" s="378"/>
      <c r="P413" s="378"/>
    </row>
    <row r="414" spans="1:16" ht="15">
      <c r="A414" s="721">
        <v>410</v>
      </c>
      <c r="B414" s="911" t="s">
        <v>817</v>
      </c>
      <c r="C414" s="180" t="s">
        <v>555</v>
      </c>
      <c r="D414" s="180">
        <v>2012</v>
      </c>
      <c r="E414" s="721">
        <v>10</v>
      </c>
      <c r="F414" s="180" t="s">
        <v>664</v>
      </c>
      <c r="G414" s="180">
        <v>11.5</v>
      </c>
      <c r="H414" s="374">
        <f t="shared" si="6"/>
        <v>0.67499999999999993</v>
      </c>
      <c r="I414" s="375">
        <v>8.1</v>
      </c>
      <c r="J414" s="197">
        <v>55.781326732673264</v>
      </c>
      <c r="K414" s="376"/>
      <c r="L414" s="377"/>
      <c r="M414" s="377"/>
      <c r="N414" s="460"/>
      <c r="O414" s="378"/>
      <c r="P414" s="378"/>
    </row>
    <row r="415" spans="1:16" ht="15">
      <c r="A415" s="721">
        <v>411</v>
      </c>
      <c r="B415" s="911" t="s">
        <v>818</v>
      </c>
      <c r="C415" s="180" t="s">
        <v>819</v>
      </c>
      <c r="D415" s="180">
        <v>2012</v>
      </c>
      <c r="E415" s="721">
        <v>10</v>
      </c>
      <c r="F415" s="180" t="s">
        <v>685</v>
      </c>
      <c r="G415" s="180">
        <v>9.77</v>
      </c>
      <c r="H415" s="374">
        <f t="shared" si="6"/>
        <v>0.76666666666666661</v>
      </c>
      <c r="I415" s="375">
        <v>9.1999999999999993</v>
      </c>
      <c r="J415" s="197">
        <v>56.48309900990099</v>
      </c>
      <c r="K415" s="376"/>
      <c r="L415" s="377"/>
      <c r="M415" s="377"/>
      <c r="N415" s="460"/>
      <c r="O415" s="378"/>
      <c r="P415" s="378"/>
    </row>
    <row r="416" spans="1:16" ht="15">
      <c r="A416" s="721">
        <v>412</v>
      </c>
      <c r="B416" s="911" t="s">
        <v>820</v>
      </c>
      <c r="C416" s="180" t="s">
        <v>821</v>
      </c>
      <c r="D416" s="180">
        <v>2012</v>
      </c>
      <c r="E416" s="721">
        <v>10</v>
      </c>
      <c r="F416" s="180" t="s">
        <v>684</v>
      </c>
      <c r="G416" s="180"/>
      <c r="H416" s="374">
        <f t="shared" si="6"/>
        <v>0.66666666666666663</v>
      </c>
      <c r="I416" s="375">
        <v>8</v>
      </c>
      <c r="J416" s="197">
        <v>423.44103960396041</v>
      </c>
      <c r="K416" s="376"/>
      <c r="L416" s="377"/>
      <c r="M416" s="377"/>
      <c r="N416" s="460"/>
      <c r="O416" s="378"/>
      <c r="P416" s="378"/>
    </row>
    <row r="417" spans="1:16" ht="15">
      <c r="A417" s="721">
        <v>413</v>
      </c>
      <c r="B417" s="911" t="s">
        <v>822</v>
      </c>
      <c r="C417" s="180" t="s">
        <v>555</v>
      </c>
      <c r="D417" s="180">
        <v>2012</v>
      </c>
      <c r="E417" s="721">
        <v>10</v>
      </c>
      <c r="F417" s="180" t="s">
        <v>676</v>
      </c>
      <c r="G417" s="180">
        <v>11.5</v>
      </c>
      <c r="H417" s="374">
        <f t="shared" si="6"/>
        <v>0.71666666666666667</v>
      </c>
      <c r="I417" s="375">
        <v>8.6</v>
      </c>
      <c r="J417" s="197">
        <v>53.819742574257425</v>
      </c>
      <c r="K417" s="376"/>
      <c r="L417" s="377"/>
      <c r="M417" s="377"/>
      <c r="N417" s="460"/>
      <c r="O417" s="378"/>
      <c r="P417" s="378"/>
    </row>
    <row r="418" spans="1:16" ht="15">
      <c r="A418" s="721">
        <v>414</v>
      </c>
      <c r="B418" s="911" t="s">
        <v>823</v>
      </c>
      <c r="C418" s="180" t="s">
        <v>555</v>
      </c>
      <c r="D418" s="180">
        <v>2012</v>
      </c>
      <c r="E418" s="721">
        <v>10</v>
      </c>
      <c r="F418" s="180" t="s">
        <v>667</v>
      </c>
      <c r="G418" s="180">
        <v>11.5</v>
      </c>
      <c r="H418" s="374">
        <f t="shared" si="6"/>
        <v>0.46666666666666662</v>
      </c>
      <c r="I418" s="375">
        <v>5.6</v>
      </c>
      <c r="J418" s="197">
        <v>53.81971287128713</v>
      </c>
      <c r="K418" s="376"/>
      <c r="L418" s="377"/>
      <c r="M418" s="377"/>
      <c r="N418" s="378"/>
      <c r="O418" s="378"/>
      <c r="P418" s="378"/>
    </row>
    <row r="419" spans="1:16" ht="15">
      <c r="A419" s="721">
        <v>415</v>
      </c>
      <c r="B419" s="911" t="s">
        <v>824</v>
      </c>
      <c r="C419" s="180" t="s">
        <v>555</v>
      </c>
      <c r="D419" s="180">
        <v>2013</v>
      </c>
      <c r="E419" s="721">
        <v>10</v>
      </c>
      <c r="F419" s="180" t="s">
        <v>183</v>
      </c>
      <c r="G419" s="180">
        <v>11.5</v>
      </c>
      <c r="H419" s="374">
        <f t="shared" si="6"/>
        <v>0.76666666666666661</v>
      </c>
      <c r="I419" s="375">
        <v>9.1999999999999993</v>
      </c>
      <c r="J419" s="197">
        <v>53.81971287128713</v>
      </c>
      <c r="K419" s="376"/>
      <c r="L419" s="377"/>
      <c r="M419" s="377"/>
      <c r="N419" s="378"/>
      <c r="O419" s="378"/>
      <c r="P419" s="378"/>
    </row>
    <row r="420" spans="1:16" ht="15">
      <c r="A420" s="721">
        <v>416</v>
      </c>
      <c r="B420" s="911" t="s">
        <v>825</v>
      </c>
      <c r="C420" s="180" t="s">
        <v>555</v>
      </c>
      <c r="D420" s="180">
        <v>2013</v>
      </c>
      <c r="E420" s="721">
        <v>10</v>
      </c>
      <c r="F420" s="180" t="s">
        <v>685</v>
      </c>
      <c r="G420" s="180">
        <v>12.08</v>
      </c>
      <c r="H420" s="374">
        <f t="shared" si="6"/>
        <v>0.70833333333333337</v>
      </c>
      <c r="I420" s="375">
        <v>8.5</v>
      </c>
      <c r="J420" s="197">
        <v>53.81971287128713</v>
      </c>
      <c r="K420" s="376"/>
      <c r="L420" s="377"/>
      <c r="M420" s="377"/>
      <c r="N420" s="378"/>
      <c r="O420" s="378"/>
      <c r="P420" s="378"/>
    </row>
    <row r="421" spans="1:16" ht="15">
      <c r="A421" s="721">
        <v>417</v>
      </c>
      <c r="B421" s="911" t="s">
        <v>826</v>
      </c>
      <c r="C421" s="180" t="s">
        <v>555</v>
      </c>
      <c r="D421" s="180">
        <v>2013</v>
      </c>
      <c r="E421" s="721">
        <v>10</v>
      </c>
      <c r="F421" s="180" t="s">
        <v>183</v>
      </c>
      <c r="G421" s="180">
        <v>11.5</v>
      </c>
      <c r="H421" s="374">
        <f t="shared" si="6"/>
        <v>0.6</v>
      </c>
      <c r="I421" s="375">
        <v>7.2</v>
      </c>
      <c r="J421" s="197">
        <v>45.208554455445544</v>
      </c>
      <c r="K421" s="376"/>
      <c r="L421" s="377"/>
      <c r="M421" s="377"/>
      <c r="N421" s="378"/>
      <c r="O421" s="378"/>
      <c r="P421" s="378"/>
    </row>
    <row r="422" spans="1:16" ht="15">
      <c r="A422" s="721">
        <v>418</v>
      </c>
      <c r="B422" s="911" t="s">
        <v>827</v>
      </c>
      <c r="C422" s="180" t="s">
        <v>555</v>
      </c>
      <c r="D422" s="180">
        <v>2013</v>
      </c>
      <c r="E422" s="721">
        <v>10</v>
      </c>
      <c r="F422" s="180" t="s">
        <v>679</v>
      </c>
      <c r="G422" s="180">
        <v>11.5</v>
      </c>
      <c r="H422" s="374">
        <f t="shared" si="6"/>
        <v>0.56666666666666665</v>
      </c>
      <c r="I422" s="375">
        <v>6.8</v>
      </c>
      <c r="J422" s="197">
        <v>45.208554455445544</v>
      </c>
      <c r="K422" s="376"/>
      <c r="L422" s="377"/>
      <c r="M422" s="377"/>
      <c r="N422" s="378"/>
      <c r="O422" s="378"/>
      <c r="P422" s="378"/>
    </row>
    <row r="423" spans="1:16" ht="15">
      <c r="A423" s="721">
        <v>419</v>
      </c>
      <c r="B423" s="911" t="s">
        <v>828</v>
      </c>
      <c r="C423" s="180" t="s">
        <v>555</v>
      </c>
      <c r="D423" s="180">
        <v>2012</v>
      </c>
      <c r="E423" s="721">
        <v>10</v>
      </c>
      <c r="F423" s="180" t="s">
        <v>675</v>
      </c>
      <c r="G423" s="180">
        <v>11.5</v>
      </c>
      <c r="H423" s="374">
        <f t="shared" si="6"/>
        <v>0.48333333333333334</v>
      </c>
      <c r="I423" s="375">
        <v>5.8</v>
      </c>
      <c r="J423" s="197">
        <v>45.208554455445544</v>
      </c>
      <c r="K423" s="376"/>
      <c r="L423" s="377"/>
      <c r="M423" s="377"/>
      <c r="N423" s="378"/>
      <c r="O423" s="378"/>
      <c r="P423" s="378"/>
    </row>
    <row r="424" spans="1:16" ht="15">
      <c r="A424" s="721">
        <v>420</v>
      </c>
      <c r="B424" s="911" t="s">
        <v>829</v>
      </c>
      <c r="C424" s="180" t="s">
        <v>555</v>
      </c>
      <c r="D424" s="180">
        <v>2012</v>
      </c>
      <c r="E424" s="721">
        <v>10</v>
      </c>
      <c r="F424" s="180" t="s">
        <v>554</v>
      </c>
      <c r="G424" s="180">
        <v>12.08</v>
      </c>
      <c r="H424" s="374">
        <f t="shared" si="6"/>
        <v>0.60833333333333328</v>
      </c>
      <c r="I424" s="375">
        <v>7.3</v>
      </c>
      <c r="J424" s="197">
        <v>45.208554455445544</v>
      </c>
      <c r="K424" s="376"/>
      <c r="L424" s="377"/>
      <c r="M424" s="377"/>
      <c r="N424" s="378"/>
      <c r="O424" s="378"/>
      <c r="P424" s="378"/>
    </row>
    <row r="425" spans="1:16" ht="15">
      <c r="A425" s="721">
        <v>421</v>
      </c>
      <c r="B425" s="911" t="s">
        <v>830</v>
      </c>
      <c r="C425" s="180" t="s">
        <v>555</v>
      </c>
      <c r="D425" s="180">
        <v>2012</v>
      </c>
      <c r="E425" s="721">
        <v>10</v>
      </c>
      <c r="F425" s="180" t="s">
        <v>678</v>
      </c>
      <c r="G425" s="180">
        <v>11.5</v>
      </c>
      <c r="H425" s="374">
        <f t="shared" si="6"/>
        <v>0.70833333333333337</v>
      </c>
      <c r="I425" s="375">
        <v>8.5</v>
      </c>
      <c r="J425" s="197">
        <v>45.208554455445544</v>
      </c>
      <c r="K425" s="376"/>
      <c r="L425" s="377"/>
      <c r="M425" s="377"/>
      <c r="N425" s="378"/>
      <c r="O425" s="378"/>
      <c r="P425" s="378"/>
    </row>
    <row r="426" spans="1:16" ht="15">
      <c r="A426" s="721">
        <v>422</v>
      </c>
      <c r="B426" s="911" t="s">
        <v>931</v>
      </c>
      <c r="C426" s="180" t="s">
        <v>555</v>
      </c>
      <c r="D426" s="180">
        <v>2012</v>
      </c>
      <c r="E426" s="721">
        <v>10</v>
      </c>
      <c r="F426" s="180" t="s">
        <v>665</v>
      </c>
      <c r="G426" s="180">
        <v>11.5</v>
      </c>
      <c r="H426" s="374">
        <f t="shared" si="6"/>
        <v>0.6</v>
      </c>
      <c r="I426" s="375">
        <v>7.2</v>
      </c>
      <c r="J426" s="197">
        <v>45.208504950495048</v>
      </c>
      <c r="K426" s="376"/>
      <c r="L426" s="377"/>
      <c r="M426" s="377"/>
      <c r="N426" s="378"/>
      <c r="O426" s="378"/>
      <c r="P426" s="378"/>
    </row>
    <row r="427" spans="1:16" ht="15">
      <c r="A427" s="721">
        <v>423</v>
      </c>
      <c r="B427" s="911" t="s">
        <v>831</v>
      </c>
      <c r="C427" s="180" t="s">
        <v>887</v>
      </c>
      <c r="D427" s="180">
        <v>2012</v>
      </c>
      <c r="E427" s="721">
        <v>10</v>
      </c>
      <c r="F427" s="180" t="s">
        <v>554</v>
      </c>
      <c r="G427" s="180">
        <v>8.4</v>
      </c>
      <c r="H427" s="374">
        <f t="shared" si="6"/>
        <v>0.56666666666666665</v>
      </c>
      <c r="I427" s="375">
        <v>6.8</v>
      </c>
      <c r="J427" s="197">
        <v>42.719881188118812</v>
      </c>
      <c r="K427" s="376"/>
      <c r="L427" s="377"/>
      <c r="M427" s="377"/>
      <c r="N427" s="378"/>
      <c r="O427" s="378"/>
      <c r="P427" s="378"/>
    </row>
    <row r="428" spans="1:16" ht="15">
      <c r="A428" s="721">
        <v>424</v>
      </c>
      <c r="B428" s="911" t="s">
        <v>832</v>
      </c>
      <c r="C428" s="180" t="s">
        <v>1</v>
      </c>
      <c r="D428" s="180">
        <v>2013</v>
      </c>
      <c r="E428" s="721">
        <v>10</v>
      </c>
      <c r="F428" s="180" t="s">
        <v>679</v>
      </c>
      <c r="G428" s="180"/>
      <c r="H428" s="374">
        <f t="shared" si="6"/>
        <v>0.67499999999999993</v>
      </c>
      <c r="I428" s="375">
        <v>8.1</v>
      </c>
      <c r="J428" s="197">
        <v>464.33954455445541</v>
      </c>
      <c r="K428" s="376"/>
      <c r="L428" s="377"/>
      <c r="M428" s="377"/>
      <c r="N428" s="378"/>
      <c r="O428" s="378"/>
      <c r="P428" s="378"/>
    </row>
    <row r="429" spans="1:16" ht="15">
      <c r="A429" s="721">
        <v>425</v>
      </c>
      <c r="B429" s="911" t="s">
        <v>91</v>
      </c>
      <c r="C429" s="180" t="s">
        <v>929</v>
      </c>
      <c r="D429" s="180">
        <v>1959</v>
      </c>
      <c r="E429" s="721">
        <v>10</v>
      </c>
      <c r="F429" s="180" t="s">
        <v>677</v>
      </c>
      <c r="G429" s="180"/>
      <c r="H429" s="374">
        <f t="shared" si="6"/>
        <v>0.60833333333333328</v>
      </c>
      <c r="I429" s="375">
        <v>7.3</v>
      </c>
      <c r="J429" s="197">
        <v>0.57196039603960391</v>
      </c>
      <c r="K429" s="376"/>
      <c r="L429" s="377"/>
      <c r="M429" s="377"/>
      <c r="N429" s="378"/>
      <c r="O429" s="378"/>
      <c r="P429" s="378"/>
    </row>
    <row r="430" spans="1:16" ht="15">
      <c r="A430" s="721">
        <v>426</v>
      </c>
      <c r="B430" s="911" t="s">
        <v>833</v>
      </c>
      <c r="C430" s="180" t="s">
        <v>564</v>
      </c>
      <c r="D430" s="180">
        <v>2013</v>
      </c>
      <c r="E430" s="721">
        <v>10</v>
      </c>
      <c r="F430" s="180" t="s">
        <v>682</v>
      </c>
      <c r="G430" s="180">
        <v>17.100000000000001</v>
      </c>
      <c r="H430" s="374">
        <f t="shared" si="6"/>
        <v>0.56666666666666665</v>
      </c>
      <c r="I430" s="375">
        <v>6.8</v>
      </c>
      <c r="J430" s="197">
        <v>103.7680297029703</v>
      </c>
      <c r="K430" s="376"/>
      <c r="L430" s="377"/>
      <c r="M430" s="377"/>
      <c r="N430" s="378"/>
      <c r="O430" s="378"/>
      <c r="P430" s="378"/>
    </row>
    <row r="431" spans="1:16" ht="15">
      <c r="A431" s="721">
        <v>427</v>
      </c>
      <c r="B431" s="911" t="s">
        <v>834</v>
      </c>
      <c r="C431" s="180" t="s">
        <v>555</v>
      </c>
      <c r="D431" s="180">
        <v>2013</v>
      </c>
      <c r="E431" s="721">
        <v>10</v>
      </c>
      <c r="F431" s="180" t="s">
        <v>687</v>
      </c>
      <c r="G431" s="180">
        <v>11.5</v>
      </c>
      <c r="H431" s="374">
        <f t="shared" si="6"/>
        <v>0.54166666666666663</v>
      </c>
      <c r="I431" s="375">
        <v>6.5</v>
      </c>
      <c r="J431" s="197">
        <v>67.105039603960392</v>
      </c>
      <c r="K431" s="376"/>
      <c r="L431" s="377"/>
      <c r="M431" s="377"/>
      <c r="N431" s="378"/>
      <c r="O431" s="378"/>
      <c r="P431" s="378"/>
    </row>
    <row r="432" spans="1:16" ht="15">
      <c r="A432" s="721">
        <v>428</v>
      </c>
      <c r="B432" s="911" t="s">
        <v>835</v>
      </c>
      <c r="C432" s="180" t="s">
        <v>598</v>
      </c>
      <c r="D432" s="180">
        <v>2013</v>
      </c>
      <c r="E432" s="721">
        <v>10</v>
      </c>
      <c r="F432" s="180" t="s">
        <v>685</v>
      </c>
      <c r="G432" s="180">
        <v>18.8</v>
      </c>
      <c r="H432" s="374">
        <f t="shared" si="6"/>
        <v>0.51666666666666672</v>
      </c>
      <c r="I432" s="375">
        <v>6.2</v>
      </c>
      <c r="J432" s="197">
        <v>102.13742574257425</v>
      </c>
      <c r="K432" s="376"/>
      <c r="L432" s="377"/>
      <c r="M432" s="377"/>
      <c r="N432" s="378"/>
      <c r="O432" s="378"/>
      <c r="P432" s="378"/>
    </row>
    <row r="433" spans="1:16" ht="15">
      <c r="A433" s="721">
        <v>429</v>
      </c>
      <c r="B433" s="911" t="s">
        <v>836</v>
      </c>
      <c r="C433" s="180" t="s">
        <v>598</v>
      </c>
      <c r="D433" s="180">
        <v>2013</v>
      </c>
      <c r="E433" s="721">
        <v>10</v>
      </c>
      <c r="F433" s="180" t="s">
        <v>685</v>
      </c>
      <c r="G433" s="180">
        <v>18.8</v>
      </c>
      <c r="H433" s="374">
        <f t="shared" si="6"/>
        <v>0.48333333333333334</v>
      </c>
      <c r="I433" s="375">
        <v>5.8</v>
      </c>
      <c r="J433" s="197">
        <v>103.48830693069307</v>
      </c>
      <c r="K433" s="376"/>
      <c r="L433" s="377"/>
      <c r="M433" s="377"/>
      <c r="N433" s="378"/>
      <c r="O433" s="378"/>
      <c r="P433" s="378"/>
    </row>
    <row r="434" spans="1:16" ht="15">
      <c r="A434" s="721">
        <v>430</v>
      </c>
      <c r="B434" s="911" t="s">
        <v>837</v>
      </c>
      <c r="C434" s="180" t="s">
        <v>882</v>
      </c>
      <c r="D434" s="180">
        <v>2013</v>
      </c>
      <c r="E434" s="721">
        <v>10</v>
      </c>
      <c r="F434" s="180" t="s">
        <v>667</v>
      </c>
      <c r="G434" s="180">
        <v>17</v>
      </c>
      <c r="H434" s="374">
        <f t="shared" si="6"/>
        <v>0.79166666666666663</v>
      </c>
      <c r="I434" s="375">
        <v>9.5</v>
      </c>
      <c r="J434" s="197">
        <v>93.973405940594063</v>
      </c>
      <c r="K434" s="376"/>
      <c r="L434" s="377"/>
      <c r="M434" s="377"/>
      <c r="N434" s="378"/>
      <c r="O434" s="378"/>
      <c r="P434" s="378"/>
    </row>
    <row r="435" spans="1:16" ht="15">
      <c r="A435" s="721">
        <v>431</v>
      </c>
      <c r="B435" s="911" t="s">
        <v>838</v>
      </c>
      <c r="C435" s="180" t="s">
        <v>882</v>
      </c>
      <c r="D435" s="180">
        <v>2013</v>
      </c>
      <c r="E435" s="721">
        <v>10</v>
      </c>
      <c r="F435" s="180" t="s">
        <v>675</v>
      </c>
      <c r="G435" s="180">
        <v>17</v>
      </c>
      <c r="H435" s="374">
        <f t="shared" si="6"/>
        <v>0.75</v>
      </c>
      <c r="I435" s="375">
        <v>9</v>
      </c>
      <c r="J435" s="197">
        <v>93.973405940594063</v>
      </c>
      <c r="K435" s="376"/>
      <c r="L435" s="377"/>
      <c r="M435" s="377"/>
      <c r="N435" s="378"/>
      <c r="O435" s="378"/>
      <c r="P435" s="378"/>
    </row>
    <row r="436" spans="1:16" ht="15">
      <c r="A436" s="721">
        <v>432</v>
      </c>
      <c r="B436" s="911" t="s">
        <v>839</v>
      </c>
      <c r="C436" s="180" t="s">
        <v>882</v>
      </c>
      <c r="D436" s="180">
        <v>2013</v>
      </c>
      <c r="E436" s="721">
        <v>10</v>
      </c>
      <c r="F436" s="180" t="s">
        <v>664</v>
      </c>
      <c r="G436" s="180">
        <v>17</v>
      </c>
      <c r="H436" s="374">
        <f t="shared" si="6"/>
        <v>0.66666666666666663</v>
      </c>
      <c r="I436" s="375">
        <v>8</v>
      </c>
      <c r="J436" s="197">
        <v>93.973386138613847</v>
      </c>
      <c r="K436" s="376"/>
      <c r="L436" s="377"/>
      <c r="M436" s="377"/>
      <c r="N436" s="378"/>
      <c r="O436" s="378"/>
      <c r="P436" s="378"/>
    </row>
    <row r="437" spans="1:16" ht="15">
      <c r="A437" s="721">
        <v>433</v>
      </c>
      <c r="B437" s="911" t="s">
        <v>606</v>
      </c>
      <c r="C437" s="180" t="s">
        <v>555</v>
      </c>
      <c r="D437" s="180">
        <v>2013</v>
      </c>
      <c r="E437" s="721">
        <v>10</v>
      </c>
      <c r="F437" s="180" t="s">
        <v>554</v>
      </c>
      <c r="G437" s="180">
        <v>20.68</v>
      </c>
      <c r="H437" s="374">
        <f t="shared" si="6"/>
        <v>0.6333333333333333</v>
      </c>
      <c r="I437" s="375">
        <v>7.6</v>
      </c>
      <c r="J437" s="197">
        <v>374.3463564356436</v>
      </c>
      <c r="K437" s="376"/>
      <c r="L437" s="377"/>
      <c r="M437" s="377"/>
      <c r="N437" s="378"/>
      <c r="O437" s="378"/>
      <c r="P437" s="378"/>
    </row>
    <row r="438" spans="1:16" ht="15">
      <c r="A438" s="721">
        <v>434</v>
      </c>
      <c r="B438" s="911" t="s">
        <v>908</v>
      </c>
      <c r="C438" s="180" t="s">
        <v>867</v>
      </c>
      <c r="D438" s="180">
        <v>2013</v>
      </c>
      <c r="E438" s="721">
        <v>10</v>
      </c>
      <c r="F438" s="180" t="s">
        <v>554</v>
      </c>
      <c r="G438" s="180">
        <v>24.15</v>
      </c>
      <c r="H438" s="374">
        <f t="shared" si="6"/>
        <v>0.76666666666666661</v>
      </c>
      <c r="I438" s="375">
        <v>9.1999999999999993</v>
      </c>
      <c r="J438" s="197">
        <v>497.00730693069306</v>
      </c>
      <c r="K438" s="376"/>
      <c r="L438" s="377"/>
      <c r="M438" s="377"/>
      <c r="N438" s="378"/>
      <c r="O438" s="378"/>
      <c r="P438" s="378"/>
    </row>
    <row r="439" spans="1:16" ht="15">
      <c r="A439" s="721">
        <v>435</v>
      </c>
      <c r="B439" s="911" t="s">
        <v>840</v>
      </c>
      <c r="C439" s="180" t="s">
        <v>841</v>
      </c>
      <c r="D439" s="180">
        <v>2013</v>
      </c>
      <c r="E439" s="721">
        <v>10</v>
      </c>
      <c r="F439" s="180" t="s">
        <v>685</v>
      </c>
      <c r="G439" s="180">
        <v>17.850000000000001</v>
      </c>
      <c r="H439" s="374">
        <f t="shared" si="6"/>
        <v>0.45</v>
      </c>
      <c r="I439" s="375">
        <v>5.4</v>
      </c>
      <c r="J439" s="197">
        <v>95.948950495049502</v>
      </c>
      <c r="K439" s="376"/>
      <c r="L439" s="377"/>
      <c r="M439" s="377"/>
      <c r="N439" s="378"/>
      <c r="O439" s="378"/>
      <c r="P439" s="378"/>
    </row>
    <row r="440" spans="1:16" ht="15">
      <c r="A440" s="721">
        <v>436</v>
      </c>
      <c r="B440" s="911" t="s">
        <v>842</v>
      </c>
      <c r="C440" s="180" t="s">
        <v>843</v>
      </c>
      <c r="D440" s="180">
        <v>2013</v>
      </c>
      <c r="E440" s="721">
        <v>10</v>
      </c>
      <c r="F440" s="180" t="s">
        <v>678</v>
      </c>
      <c r="G440" s="180">
        <v>17</v>
      </c>
      <c r="H440" s="374">
        <f t="shared" si="6"/>
        <v>0.54166666666666663</v>
      </c>
      <c r="I440" s="375">
        <v>6.5</v>
      </c>
      <c r="J440" s="197">
        <v>95.9489306930693</v>
      </c>
      <c r="K440" s="376"/>
      <c r="L440" s="377"/>
      <c r="M440" s="377"/>
      <c r="N440" s="378"/>
      <c r="O440" s="378"/>
      <c r="P440" s="378"/>
    </row>
    <row r="441" spans="1:16" ht="15">
      <c r="A441" s="721">
        <v>437</v>
      </c>
      <c r="B441" s="911" t="s">
        <v>131</v>
      </c>
      <c r="C441" s="180" t="s">
        <v>944</v>
      </c>
      <c r="D441" s="180">
        <v>2014</v>
      </c>
      <c r="E441" s="721">
        <v>10</v>
      </c>
      <c r="F441" s="180" t="s">
        <v>183</v>
      </c>
      <c r="G441" s="180">
        <v>21.9</v>
      </c>
      <c r="H441" s="374">
        <f t="shared" si="6"/>
        <v>0.71666666666666667</v>
      </c>
      <c r="I441" s="375">
        <v>8.6</v>
      </c>
      <c r="J441" s="197">
        <v>362.47987128712873</v>
      </c>
      <c r="K441" s="376"/>
      <c r="L441" s="377"/>
      <c r="M441" s="377"/>
      <c r="N441" s="378"/>
      <c r="O441" s="378"/>
      <c r="P441" s="378"/>
    </row>
    <row r="442" spans="1:16" ht="15">
      <c r="A442" s="721">
        <v>438</v>
      </c>
      <c r="B442" s="911" t="s">
        <v>943</v>
      </c>
      <c r="C442" s="180" t="s">
        <v>944</v>
      </c>
      <c r="D442" s="180">
        <v>2013</v>
      </c>
      <c r="E442" s="721">
        <v>10</v>
      </c>
      <c r="F442" s="180" t="s">
        <v>687</v>
      </c>
      <c r="G442" s="180">
        <v>21.9</v>
      </c>
      <c r="H442" s="374">
        <f t="shared" si="6"/>
        <v>0.40833333333333338</v>
      </c>
      <c r="I442" s="375">
        <v>4.9000000000000004</v>
      </c>
      <c r="J442" s="197">
        <v>362.47987128712873</v>
      </c>
      <c r="K442" s="376"/>
      <c r="L442" s="377"/>
      <c r="M442" s="377"/>
      <c r="N442" s="378"/>
      <c r="O442" s="378"/>
      <c r="P442" s="378"/>
    </row>
    <row r="443" spans="1:16" ht="15">
      <c r="A443" s="721">
        <v>439</v>
      </c>
      <c r="B443" s="911" t="s">
        <v>54</v>
      </c>
      <c r="C443" s="180" t="s">
        <v>944</v>
      </c>
      <c r="D443" s="180">
        <v>2013</v>
      </c>
      <c r="E443" s="721">
        <v>10</v>
      </c>
      <c r="F443" s="180" t="s">
        <v>675</v>
      </c>
      <c r="G443" s="180">
        <v>21.9</v>
      </c>
      <c r="H443" s="374">
        <f t="shared" si="6"/>
        <v>0.56666666666666665</v>
      </c>
      <c r="I443" s="375">
        <v>6.8</v>
      </c>
      <c r="J443" s="197">
        <v>362.47987128712873</v>
      </c>
      <c r="K443" s="376"/>
      <c r="L443" s="377"/>
      <c r="M443" s="377"/>
      <c r="N443" s="378"/>
      <c r="O443" s="378"/>
      <c r="P443" s="378"/>
    </row>
    <row r="444" spans="1:16" ht="15">
      <c r="A444" s="721">
        <v>440</v>
      </c>
      <c r="B444" s="911" t="s">
        <v>11</v>
      </c>
      <c r="C444" s="180" t="s">
        <v>12</v>
      </c>
      <c r="D444" s="180">
        <v>2014</v>
      </c>
      <c r="E444" s="721">
        <v>10</v>
      </c>
      <c r="F444" s="180" t="s">
        <v>672</v>
      </c>
      <c r="G444" s="180"/>
      <c r="H444" s="374">
        <f t="shared" si="6"/>
        <v>0.83333333333333337</v>
      </c>
      <c r="I444" s="375">
        <v>10</v>
      </c>
      <c r="J444" s="197">
        <v>487.75024752475247</v>
      </c>
      <c r="K444" s="376"/>
      <c r="L444" s="377"/>
      <c r="M444" s="377"/>
      <c r="N444" s="378"/>
      <c r="O444" s="378"/>
      <c r="P444" s="378"/>
    </row>
    <row r="445" spans="1:16" ht="15">
      <c r="A445" s="721">
        <v>441</v>
      </c>
      <c r="B445" s="911" t="s">
        <v>94</v>
      </c>
      <c r="C445" s="180" t="s">
        <v>12</v>
      </c>
      <c r="D445" s="180">
        <v>2014</v>
      </c>
      <c r="E445" s="721">
        <v>10</v>
      </c>
      <c r="F445" s="180" t="s">
        <v>677</v>
      </c>
      <c r="G445" s="180"/>
      <c r="H445" s="374">
        <f t="shared" si="6"/>
        <v>0.93333333333333324</v>
      </c>
      <c r="I445" s="375">
        <v>11.2</v>
      </c>
      <c r="J445" s="197">
        <v>487.75020792079209</v>
      </c>
      <c r="K445" s="376"/>
      <c r="L445" s="377"/>
      <c r="M445" s="377"/>
      <c r="N445" s="378"/>
      <c r="O445" s="378"/>
      <c r="P445" s="378"/>
    </row>
    <row r="446" spans="1:16" ht="15">
      <c r="A446" s="721">
        <v>442</v>
      </c>
      <c r="B446" s="911" t="s">
        <v>844</v>
      </c>
      <c r="C446" s="180" t="s">
        <v>845</v>
      </c>
      <c r="D446" s="180">
        <v>2006</v>
      </c>
      <c r="E446" s="721">
        <v>10</v>
      </c>
      <c r="F446" s="180" t="s">
        <v>554</v>
      </c>
      <c r="G446" s="180">
        <v>15.18</v>
      </c>
      <c r="H446" s="374">
        <f t="shared" si="6"/>
        <v>1.425</v>
      </c>
      <c r="I446" s="375">
        <v>17.100000000000001</v>
      </c>
      <c r="J446" s="197">
        <v>249.64113861386136</v>
      </c>
      <c r="K446" s="376"/>
      <c r="L446" s="377"/>
      <c r="M446" s="377"/>
      <c r="N446" s="378"/>
      <c r="O446" s="378"/>
      <c r="P446" s="378"/>
    </row>
    <row r="447" spans="1:16" ht="15">
      <c r="A447" s="721">
        <v>443</v>
      </c>
      <c r="B447" s="911" t="s">
        <v>846</v>
      </c>
      <c r="C447" s="180" t="s">
        <v>810</v>
      </c>
      <c r="D447" s="180">
        <v>2015</v>
      </c>
      <c r="E447" s="721">
        <v>10</v>
      </c>
      <c r="F447" s="180" t="s">
        <v>674</v>
      </c>
      <c r="G447" s="180">
        <v>21.9</v>
      </c>
      <c r="H447" s="374">
        <f t="shared" si="6"/>
        <v>0.375</v>
      </c>
      <c r="I447" s="375">
        <v>4.5</v>
      </c>
      <c r="J447" s="197">
        <v>535.04929702970298</v>
      </c>
      <c r="K447" s="376"/>
      <c r="L447" s="377"/>
      <c r="M447" s="377"/>
      <c r="N447" s="378"/>
      <c r="O447" s="378"/>
      <c r="P447" s="378"/>
    </row>
    <row r="448" spans="1:16" ht="15">
      <c r="A448" s="721">
        <v>444</v>
      </c>
      <c r="B448" s="911" t="s">
        <v>847</v>
      </c>
      <c r="C448" s="180" t="s">
        <v>810</v>
      </c>
      <c r="D448" s="180">
        <v>2015</v>
      </c>
      <c r="E448" s="721">
        <v>10</v>
      </c>
      <c r="F448" s="180" t="s">
        <v>667</v>
      </c>
      <c r="G448" s="180">
        <v>21.9</v>
      </c>
      <c r="H448" s="374">
        <f t="shared" si="6"/>
        <v>0.31666666666666665</v>
      </c>
      <c r="I448" s="375">
        <v>3.8</v>
      </c>
      <c r="J448" s="197">
        <v>535.04927722772277</v>
      </c>
      <c r="K448" s="376"/>
      <c r="L448" s="377"/>
      <c r="M448" s="377"/>
      <c r="N448" s="378"/>
      <c r="O448" s="378"/>
      <c r="P448" s="378"/>
    </row>
    <row r="449" spans="1:16" ht="15">
      <c r="A449" s="721">
        <v>445</v>
      </c>
      <c r="B449" s="911" t="s">
        <v>848</v>
      </c>
      <c r="C449" s="180" t="s">
        <v>160</v>
      </c>
      <c r="D449" s="180">
        <v>2001</v>
      </c>
      <c r="E449" s="721">
        <v>10</v>
      </c>
      <c r="F449" s="180" t="s">
        <v>685</v>
      </c>
      <c r="G449" s="180">
        <v>12.98</v>
      </c>
      <c r="H449" s="374">
        <f t="shared" si="6"/>
        <v>0.15833333333333333</v>
      </c>
      <c r="I449" s="375">
        <v>1.9</v>
      </c>
      <c r="J449" s="197">
        <v>399.75602970297035</v>
      </c>
      <c r="K449" s="376"/>
      <c r="L449" s="377"/>
      <c r="M449" s="377"/>
      <c r="N449" s="378"/>
      <c r="O449" s="378"/>
      <c r="P449" s="378"/>
    </row>
    <row r="450" spans="1:16" ht="15">
      <c r="A450" s="721">
        <v>446</v>
      </c>
      <c r="B450" s="911" t="s">
        <v>849</v>
      </c>
      <c r="C450" s="180" t="s">
        <v>877</v>
      </c>
      <c r="D450" s="180">
        <v>2000</v>
      </c>
      <c r="E450" s="721">
        <v>10</v>
      </c>
      <c r="F450" s="180" t="s">
        <v>554</v>
      </c>
      <c r="G450" s="180"/>
      <c r="H450" s="374">
        <f t="shared" si="6"/>
        <v>0.15</v>
      </c>
      <c r="I450" s="375">
        <v>1.8</v>
      </c>
      <c r="J450" s="197">
        <v>104.51220792079208</v>
      </c>
      <c r="K450" s="376"/>
      <c r="L450" s="377"/>
      <c r="M450" s="377"/>
      <c r="N450" s="378"/>
      <c r="O450" s="378"/>
      <c r="P450" s="378"/>
    </row>
    <row r="451" spans="1:16" ht="15">
      <c r="A451" s="721">
        <v>447</v>
      </c>
      <c r="B451" s="911" t="s">
        <v>1373</v>
      </c>
      <c r="C451" s="180" t="s">
        <v>605</v>
      </c>
      <c r="D451" s="180">
        <v>2001</v>
      </c>
      <c r="E451" s="721">
        <v>10</v>
      </c>
      <c r="F451" s="180" t="s">
        <v>554</v>
      </c>
      <c r="G451" s="180">
        <v>20.02</v>
      </c>
      <c r="H451" s="374">
        <f t="shared" si="6"/>
        <v>0.20833333333333334</v>
      </c>
      <c r="I451" s="375">
        <v>2.5</v>
      </c>
      <c r="J451" s="197">
        <v>208.70255445544555</v>
      </c>
      <c r="K451" s="376"/>
      <c r="L451" s="377"/>
      <c r="M451" s="377"/>
      <c r="N451" s="378"/>
      <c r="O451" s="378"/>
      <c r="P451" s="378"/>
    </row>
    <row r="452" spans="1:16" ht="15">
      <c r="A452" s="721">
        <v>448</v>
      </c>
      <c r="B452" s="911" t="s">
        <v>850</v>
      </c>
      <c r="C452" s="180" t="s">
        <v>555</v>
      </c>
      <c r="D452" s="180">
        <v>2011</v>
      </c>
      <c r="E452" s="721">
        <v>10</v>
      </c>
      <c r="F452" s="180" t="s">
        <v>554</v>
      </c>
      <c r="G452" s="180">
        <v>16.059999999999999</v>
      </c>
      <c r="H452" s="374">
        <f t="shared" si="6"/>
        <v>2.3333333333333335</v>
      </c>
      <c r="I452" s="375">
        <v>28</v>
      </c>
      <c r="J452" s="197">
        <v>305.16831683168317</v>
      </c>
      <c r="K452" s="376"/>
      <c r="L452" s="377"/>
      <c r="M452" s="377"/>
      <c r="N452" s="378"/>
      <c r="O452" s="378"/>
      <c r="P452" s="378"/>
    </row>
    <row r="453" spans="1:16" ht="15">
      <c r="A453" s="721">
        <v>449</v>
      </c>
      <c r="B453" s="911" t="s">
        <v>851</v>
      </c>
      <c r="C453" s="180" t="s">
        <v>555</v>
      </c>
      <c r="D453" s="180">
        <v>2012</v>
      </c>
      <c r="E453" s="721">
        <v>10</v>
      </c>
      <c r="F453" s="180" t="s">
        <v>554</v>
      </c>
      <c r="G453" s="180">
        <v>13.75</v>
      </c>
      <c r="H453" s="374">
        <f t="shared" ref="H453:H466" si="7">I453/12</f>
        <v>2</v>
      </c>
      <c r="I453" s="375">
        <v>24</v>
      </c>
      <c r="J453" s="197">
        <v>249.30693069306932</v>
      </c>
      <c r="K453" s="376"/>
      <c r="L453" s="377"/>
      <c r="M453" s="377"/>
      <c r="N453" s="378"/>
      <c r="O453" s="378"/>
      <c r="P453" s="378"/>
    </row>
    <row r="454" spans="1:16" ht="15">
      <c r="A454" s="721">
        <v>450</v>
      </c>
      <c r="B454" s="911" t="s">
        <v>852</v>
      </c>
      <c r="C454" s="180" t="s">
        <v>889</v>
      </c>
      <c r="D454" s="180">
        <v>2010</v>
      </c>
      <c r="E454" s="721">
        <v>10</v>
      </c>
      <c r="F454" s="180" t="s">
        <v>554</v>
      </c>
      <c r="G454" s="180">
        <v>14.96</v>
      </c>
      <c r="H454" s="374">
        <f t="shared" si="7"/>
        <v>2.9166666666666665</v>
      </c>
      <c r="I454" s="375">
        <v>35</v>
      </c>
      <c r="J454" s="197">
        <v>97.32673267326733</v>
      </c>
      <c r="K454" s="376"/>
      <c r="L454" s="377"/>
      <c r="M454" s="377"/>
      <c r="N454" s="378"/>
      <c r="O454" s="378"/>
      <c r="P454" s="378"/>
    </row>
    <row r="455" spans="1:16" ht="15">
      <c r="A455" s="721">
        <v>451</v>
      </c>
      <c r="B455" s="911" t="s">
        <v>853</v>
      </c>
      <c r="C455" s="180" t="s">
        <v>555</v>
      </c>
      <c r="D455" s="180">
        <v>2012</v>
      </c>
      <c r="E455" s="721">
        <v>10</v>
      </c>
      <c r="F455" s="180" t="s">
        <v>554</v>
      </c>
      <c r="G455" s="180">
        <v>13.09</v>
      </c>
      <c r="H455" s="374">
        <f t="shared" si="7"/>
        <v>1.75</v>
      </c>
      <c r="I455" s="375">
        <v>21</v>
      </c>
      <c r="J455" s="197">
        <v>148.76237623762376</v>
      </c>
      <c r="K455" s="376"/>
      <c r="L455" s="377"/>
      <c r="M455" s="377"/>
      <c r="N455" s="378"/>
      <c r="O455" s="378"/>
      <c r="P455" s="378"/>
    </row>
    <row r="456" spans="1:16" ht="15">
      <c r="A456" s="721">
        <v>452</v>
      </c>
      <c r="B456" s="911" t="s">
        <v>854</v>
      </c>
      <c r="C456" s="180" t="s">
        <v>555</v>
      </c>
      <c r="D456" s="180">
        <v>2012</v>
      </c>
      <c r="E456" s="721">
        <v>10</v>
      </c>
      <c r="F456" s="180" t="s">
        <v>554</v>
      </c>
      <c r="G456" s="180">
        <v>13.09</v>
      </c>
      <c r="H456" s="374">
        <f t="shared" si="7"/>
        <v>2.4166666666666665</v>
      </c>
      <c r="I456" s="375">
        <v>29</v>
      </c>
      <c r="J456" s="197">
        <v>148.76237623762376</v>
      </c>
      <c r="K456" s="376"/>
      <c r="L456" s="377"/>
      <c r="M456" s="377"/>
      <c r="N456" s="378"/>
      <c r="O456" s="378"/>
      <c r="P456" s="378"/>
    </row>
    <row r="457" spans="1:16" ht="15">
      <c r="A457" s="721">
        <v>453</v>
      </c>
      <c r="B457" s="911" t="s">
        <v>855</v>
      </c>
      <c r="C457" s="180" t="s">
        <v>555</v>
      </c>
      <c r="D457" s="180">
        <v>2012</v>
      </c>
      <c r="E457" s="721">
        <v>10</v>
      </c>
      <c r="F457" s="180" t="s">
        <v>554</v>
      </c>
      <c r="G457" s="180">
        <v>13.09</v>
      </c>
      <c r="H457" s="374">
        <f t="shared" si="7"/>
        <v>2.5833333333333335</v>
      </c>
      <c r="I457" s="375">
        <v>31</v>
      </c>
      <c r="J457" s="197">
        <v>148.76237623762376</v>
      </c>
      <c r="K457" s="376"/>
      <c r="L457" s="377"/>
      <c r="M457" s="377"/>
      <c r="N457" s="378"/>
      <c r="O457" s="378"/>
      <c r="P457" s="378"/>
    </row>
    <row r="458" spans="1:16" ht="15">
      <c r="A458" s="721">
        <v>454</v>
      </c>
      <c r="B458" s="911" t="s">
        <v>856</v>
      </c>
      <c r="C458" s="180" t="s">
        <v>926</v>
      </c>
      <c r="D458" s="180">
        <v>1990</v>
      </c>
      <c r="E458" s="721">
        <v>10</v>
      </c>
      <c r="F458" s="180" t="s">
        <v>667</v>
      </c>
      <c r="G458" s="180"/>
      <c r="H458" s="374">
        <f t="shared" si="7"/>
        <v>2.9166666666666665</v>
      </c>
      <c r="I458" s="375">
        <v>35</v>
      </c>
      <c r="J458" s="197">
        <v>0</v>
      </c>
      <c r="K458" s="376"/>
      <c r="L458" s="377"/>
      <c r="M458" s="377"/>
      <c r="N458" s="378"/>
      <c r="O458" s="378"/>
      <c r="P458" s="378"/>
    </row>
    <row r="459" spans="1:16" ht="15">
      <c r="A459" s="721">
        <v>455</v>
      </c>
      <c r="B459" s="911" t="s">
        <v>857</v>
      </c>
      <c r="C459" s="180" t="s">
        <v>926</v>
      </c>
      <c r="D459" s="180">
        <v>1991</v>
      </c>
      <c r="E459" s="721">
        <v>10</v>
      </c>
      <c r="F459" s="180" t="s">
        <v>687</v>
      </c>
      <c r="G459" s="180"/>
      <c r="H459" s="374">
        <f t="shared" si="7"/>
        <v>2.75</v>
      </c>
      <c r="I459" s="375">
        <v>33</v>
      </c>
      <c r="J459" s="197">
        <v>0</v>
      </c>
      <c r="K459" s="376"/>
      <c r="L459" s="377"/>
      <c r="M459" s="377"/>
      <c r="N459" s="378"/>
      <c r="O459" s="378"/>
      <c r="P459" s="378"/>
    </row>
    <row r="460" spans="1:16" ht="15">
      <c r="A460" s="721">
        <v>456</v>
      </c>
      <c r="B460" s="911" t="s">
        <v>858</v>
      </c>
      <c r="C460" s="180" t="s">
        <v>875</v>
      </c>
      <c r="D460" s="180">
        <v>2000</v>
      </c>
      <c r="E460" s="721">
        <v>10</v>
      </c>
      <c r="F460" s="180" t="s">
        <v>678</v>
      </c>
      <c r="G460" s="180"/>
      <c r="H460" s="374">
        <f t="shared" si="7"/>
        <v>2.0833333333333335</v>
      </c>
      <c r="I460" s="375">
        <v>25</v>
      </c>
      <c r="J460" s="197">
        <v>0</v>
      </c>
      <c r="K460" s="376"/>
      <c r="L460" s="377"/>
      <c r="M460" s="377"/>
      <c r="N460" s="378"/>
      <c r="O460" s="378"/>
      <c r="P460" s="378"/>
    </row>
    <row r="461" spans="1:16" ht="15">
      <c r="A461" s="721">
        <v>457</v>
      </c>
      <c r="B461" s="911" t="s">
        <v>1374</v>
      </c>
      <c r="C461" s="180" t="s">
        <v>810</v>
      </c>
      <c r="D461" s="180">
        <v>2015</v>
      </c>
      <c r="E461" s="721">
        <v>10</v>
      </c>
      <c r="F461" s="180" t="s">
        <v>669</v>
      </c>
      <c r="G461" s="180">
        <v>21.9</v>
      </c>
      <c r="H461" s="374">
        <f t="shared" si="7"/>
        <v>0.11833333333333333</v>
      </c>
      <c r="I461" s="375">
        <v>1.42</v>
      </c>
      <c r="J461" s="197">
        <v>768.73267326732673</v>
      </c>
      <c r="K461" s="376"/>
      <c r="L461" s="377"/>
      <c r="M461" s="377"/>
      <c r="N461" s="378"/>
      <c r="O461" s="378"/>
      <c r="P461" s="378"/>
    </row>
    <row r="462" spans="1:16" ht="15">
      <c r="A462" s="721">
        <v>458</v>
      </c>
      <c r="B462" s="911" t="s">
        <v>1375</v>
      </c>
      <c r="C462" s="180" t="s">
        <v>564</v>
      </c>
      <c r="D462" s="180">
        <v>2012</v>
      </c>
      <c r="E462" s="180">
        <v>10</v>
      </c>
      <c r="F462" s="180" t="s">
        <v>554</v>
      </c>
      <c r="G462" s="180">
        <v>7.04</v>
      </c>
      <c r="H462" s="180">
        <f t="shared" si="7"/>
        <v>0</v>
      </c>
      <c r="I462" s="180">
        <v>0</v>
      </c>
      <c r="J462" s="180">
        <v>220.21782178217819</v>
      </c>
      <c r="K462" s="379"/>
      <c r="L462" s="379"/>
      <c r="M462" s="379"/>
      <c r="N462" s="379"/>
      <c r="O462" s="379"/>
      <c r="P462" s="379"/>
    </row>
    <row r="463" spans="1:16" ht="15">
      <c r="A463" s="721">
        <v>459</v>
      </c>
      <c r="B463" s="911" t="s">
        <v>1376</v>
      </c>
      <c r="C463" s="180" t="s">
        <v>564</v>
      </c>
      <c r="D463" s="180">
        <v>2011</v>
      </c>
      <c r="E463" s="180">
        <v>10</v>
      </c>
      <c r="F463" s="180" t="s">
        <v>554</v>
      </c>
      <c r="G463" s="180">
        <v>7.24</v>
      </c>
      <c r="H463" s="197">
        <f t="shared" si="7"/>
        <v>0.14833333333333334</v>
      </c>
      <c r="I463" s="180">
        <v>1.78</v>
      </c>
      <c r="J463" s="180">
        <v>202.55445544554456</v>
      </c>
      <c r="K463" s="379"/>
      <c r="L463" s="379"/>
      <c r="M463" s="379"/>
      <c r="N463" s="379"/>
      <c r="O463" s="379"/>
      <c r="P463" s="379"/>
    </row>
    <row r="464" spans="1:16" ht="15">
      <c r="A464" s="721">
        <v>460</v>
      </c>
      <c r="B464" s="913" t="s">
        <v>1377</v>
      </c>
      <c r="C464" s="380" t="s">
        <v>1378</v>
      </c>
      <c r="D464" s="180">
        <v>2010</v>
      </c>
      <c r="E464" s="180">
        <v>10</v>
      </c>
      <c r="F464" s="180" t="s">
        <v>554</v>
      </c>
      <c r="G464" s="180">
        <v>14.69</v>
      </c>
      <c r="H464" s="197">
        <f t="shared" si="7"/>
        <v>3.813333333333333</v>
      </c>
      <c r="I464" s="180">
        <v>45.76</v>
      </c>
      <c r="J464" s="180">
        <v>487.49504950495049</v>
      </c>
      <c r="K464" s="379"/>
      <c r="L464" s="379"/>
      <c r="M464" s="379"/>
      <c r="N464" s="379"/>
      <c r="O464" s="379"/>
      <c r="P464" s="379"/>
    </row>
    <row r="465" spans="1:16" ht="15">
      <c r="A465" s="721">
        <v>461</v>
      </c>
      <c r="B465" s="913" t="s">
        <v>1379</v>
      </c>
      <c r="C465" s="380" t="s">
        <v>1380</v>
      </c>
      <c r="D465" s="180">
        <v>2011</v>
      </c>
      <c r="E465" s="180">
        <v>10</v>
      </c>
      <c r="F465" s="180" t="s">
        <v>554</v>
      </c>
      <c r="G465" s="180">
        <v>51.62</v>
      </c>
      <c r="H465" s="197">
        <f t="shared" si="7"/>
        <v>0.87583333333333335</v>
      </c>
      <c r="I465" s="180">
        <v>10.51</v>
      </c>
      <c r="J465" s="180">
        <v>746.90099009900985</v>
      </c>
      <c r="K465" s="379"/>
      <c r="L465" s="379"/>
      <c r="M465" s="379"/>
      <c r="N465" s="379"/>
      <c r="O465" s="379"/>
      <c r="P465" s="379"/>
    </row>
    <row r="466" spans="1:16" ht="15">
      <c r="A466" s="721">
        <v>462</v>
      </c>
      <c r="B466" s="914" t="s">
        <v>1381</v>
      </c>
      <c r="C466" s="380" t="s">
        <v>1382</v>
      </c>
      <c r="D466" s="180">
        <v>2015</v>
      </c>
      <c r="E466" s="180">
        <v>10</v>
      </c>
      <c r="F466" s="180" t="s">
        <v>554</v>
      </c>
      <c r="G466" s="180"/>
      <c r="H466" s="197">
        <f t="shared" si="7"/>
        <v>4.9216666666666669</v>
      </c>
      <c r="I466" s="180">
        <v>59.06</v>
      </c>
      <c r="J466" s="180">
        <v>1024.8712871287128</v>
      </c>
      <c r="K466" s="379"/>
      <c r="L466" s="379"/>
      <c r="M466" s="379"/>
      <c r="N466" s="379"/>
      <c r="O466" s="379"/>
      <c r="P466" s="379"/>
    </row>
    <row r="467" spans="1:16" ht="15">
      <c r="A467" s="721">
        <v>463</v>
      </c>
      <c r="B467" s="913" t="s">
        <v>1383</v>
      </c>
      <c r="C467" s="380" t="s">
        <v>810</v>
      </c>
      <c r="D467" s="180">
        <v>2011</v>
      </c>
      <c r="E467" s="180">
        <v>10</v>
      </c>
      <c r="F467" s="180" t="s">
        <v>677</v>
      </c>
      <c r="G467" s="180">
        <v>22.56</v>
      </c>
      <c r="H467" s="197"/>
      <c r="I467" s="180">
        <v>27.75</v>
      </c>
      <c r="J467" s="180">
        <v>389.91089108910893</v>
      </c>
      <c r="K467" s="379"/>
      <c r="L467" s="379"/>
      <c r="M467" s="379"/>
      <c r="N467" s="379"/>
      <c r="O467" s="379"/>
      <c r="P467" s="379"/>
    </row>
    <row r="468" spans="1:16" ht="15">
      <c r="A468" s="721">
        <v>464</v>
      </c>
      <c r="B468" s="914" t="s">
        <v>1381</v>
      </c>
      <c r="C468" s="380" t="s">
        <v>1382</v>
      </c>
      <c r="D468" s="180">
        <v>2018</v>
      </c>
      <c r="E468" s="180">
        <v>10</v>
      </c>
      <c r="F468" s="180" t="s">
        <v>554</v>
      </c>
      <c r="G468" s="180"/>
      <c r="H468" s="197">
        <f t="shared" ref="H468" si="8">I468/12</f>
        <v>4.9216666666666669</v>
      </c>
      <c r="I468" s="180">
        <v>59.06</v>
      </c>
      <c r="J468" s="180">
        <v>2416.67</v>
      </c>
      <c r="K468" s="379"/>
      <c r="L468" s="379"/>
      <c r="M468" s="379"/>
      <c r="N468" s="379"/>
      <c r="O468" s="379"/>
      <c r="P468" s="379"/>
    </row>
    <row r="470" spans="1:16">
      <c r="A470" s="1116" t="s">
        <v>1707</v>
      </c>
      <c r="B470" s="1116"/>
      <c r="C470" s="1116"/>
      <c r="D470" s="1116"/>
      <c r="E470" s="1116"/>
      <c r="F470" s="1116"/>
      <c r="G470" s="1116"/>
      <c r="H470" s="1116"/>
      <c r="I470" s="1116"/>
      <c r="J470" s="1116"/>
      <c r="K470" s="1116"/>
      <c r="L470" s="1116"/>
      <c r="M470" s="1116"/>
    </row>
  </sheetData>
  <autoFilter ref="F1:F467"/>
  <mergeCells count="13">
    <mergeCell ref="A470:M470"/>
    <mergeCell ref="L2:P2"/>
    <mergeCell ref="A1:P1"/>
    <mergeCell ref="A2:A3"/>
    <mergeCell ref="B2:B3"/>
    <mergeCell ref="C2:C3"/>
    <mergeCell ref="D2:D3"/>
    <mergeCell ref="E2:E3"/>
    <mergeCell ref="F2:F3"/>
    <mergeCell ref="G2:G3"/>
    <mergeCell ref="H2:I2"/>
    <mergeCell ref="J2:J3"/>
    <mergeCell ref="K2:K3"/>
  </mergeCells>
  <phoneticPr fontId="3" type="noConversion"/>
  <printOptions horizontalCentered="1"/>
  <pageMargins left="0.35433070866141736" right="0.27559055118110237" top="0.82677165354330717" bottom="0.98425196850393704" header="0.51181102362204722" footer="0.51181102362204722"/>
  <pageSetup paperSize="9" scale="76" fitToHeight="10" orientation="landscape" r:id="rId1"/>
  <headerFooter alignWithMargins="0"/>
  <rowBreaks count="7" manualBreakCount="7">
    <brk id="25" max="16" man="1"/>
    <brk id="66" max="16" man="1"/>
    <brk id="102" max="15" man="1"/>
    <brk id="133" max="15" man="1"/>
    <brk id="155" max="15" man="1"/>
    <brk id="191" max="15" man="1"/>
    <brk id="230" max="15"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rgb="FFFF0000"/>
  </sheetPr>
  <dimension ref="A1:J22"/>
  <sheetViews>
    <sheetView view="pageBreakPreview" zoomScaleNormal="100" zoomScaleSheetLayoutView="100" workbookViewId="0">
      <selection activeCell="C28" sqref="C28"/>
    </sheetView>
  </sheetViews>
  <sheetFormatPr defaultRowHeight="12.75"/>
  <cols>
    <col min="1" max="1" width="4" style="372" customWidth="1"/>
    <col min="2" max="2" width="35" style="372" customWidth="1"/>
    <col min="3" max="3" width="48.140625" style="372" customWidth="1"/>
    <col min="4" max="4" width="19.42578125" style="372" customWidth="1"/>
    <col min="5" max="5" width="15" style="372" customWidth="1"/>
    <col min="6" max="6" width="15.28515625" style="372" customWidth="1"/>
    <col min="7" max="7" width="10.42578125" style="372" customWidth="1"/>
    <col min="8" max="8" width="20.28515625" style="372" customWidth="1"/>
    <col min="9" max="9" width="18.28515625" style="372" customWidth="1"/>
    <col min="10" max="10" width="10.5703125" style="372" customWidth="1"/>
    <col min="11" max="16384" width="9.140625" style="372"/>
  </cols>
  <sheetData>
    <row r="1" spans="1:10" ht="33" customHeight="1"/>
    <row r="2" spans="1:10" ht="18" customHeight="1">
      <c r="A2" s="1124" t="s">
        <v>1683</v>
      </c>
      <c r="B2" s="1124"/>
      <c r="C2" s="1124"/>
      <c r="D2" s="1124"/>
      <c r="E2" s="1124"/>
      <c r="F2" s="1124"/>
      <c r="G2" s="1124"/>
      <c r="H2" s="1124"/>
      <c r="I2" s="1124"/>
      <c r="J2" s="1124"/>
    </row>
    <row r="3" spans="1:10" ht="18.75" customHeight="1">
      <c r="A3" s="1120" t="s">
        <v>1009</v>
      </c>
      <c r="B3" s="1120" t="s">
        <v>239</v>
      </c>
      <c r="C3" s="1120" t="s">
        <v>240</v>
      </c>
      <c r="D3" s="1120" t="s">
        <v>461</v>
      </c>
      <c r="E3" s="1122" t="s">
        <v>306</v>
      </c>
      <c r="F3" s="1125"/>
      <c r="G3" s="1125"/>
      <c r="H3" s="1125"/>
      <c r="I3" s="1123"/>
      <c r="J3" s="1058" t="s">
        <v>238</v>
      </c>
    </row>
    <row r="4" spans="1:10" s="373" customFormat="1" ht="77.25" customHeight="1">
      <c r="A4" s="1121"/>
      <c r="B4" s="1121"/>
      <c r="C4" s="1121"/>
      <c r="D4" s="1121"/>
      <c r="E4" s="721" t="s">
        <v>325</v>
      </c>
      <c r="F4" s="721" t="s">
        <v>236</v>
      </c>
      <c r="G4" s="721" t="s">
        <v>326</v>
      </c>
      <c r="H4" s="721" t="s">
        <v>237</v>
      </c>
      <c r="I4" s="721" t="s">
        <v>241</v>
      </c>
      <c r="J4" s="1058"/>
    </row>
    <row r="5" spans="1:10" s="373" customFormat="1" ht="15">
      <c r="A5" s="389">
        <v>1</v>
      </c>
      <c r="B5" s="389">
        <v>2</v>
      </c>
      <c r="C5" s="389">
        <v>3</v>
      </c>
      <c r="D5" s="389">
        <v>4</v>
      </c>
      <c r="E5" s="389">
        <v>5</v>
      </c>
      <c r="F5" s="389">
        <v>6</v>
      </c>
      <c r="G5" s="389">
        <v>7</v>
      </c>
      <c r="H5" s="389">
        <v>8</v>
      </c>
      <c r="I5" s="389" t="s">
        <v>327</v>
      </c>
      <c r="J5" s="389" t="s">
        <v>328</v>
      </c>
    </row>
    <row r="6" spans="1:10" ht="15.75">
      <c r="A6" s="585">
        <v>1</v>
      </c>
      <c r="B6" s="687" t="s">
        <v>701</v>
      </c>
      <c r="C6" s="208" t="s">
        <v>1684</v>
      </c>
      <c r="D6" s="538">
        <v>402.25</v>
      </c>
      <c r="E6" s="790">
        <v>50</v>
      </c>
      <c r="F6" s="790">
        <v>40</v>
      </c>
      <c r="G6" s="408">
        <v>30</v>
      </c>
      <c r="H6" s="790">
        <v>0</v>
      </c>
      <c r="I6" s="790">
        <f>E6+F6+G6+H6</f>
        <v>120</v>
      </c>
      <c r="J6" s="790">
        <f>D6/I6</f>
        <v>3.3520833333333333</v>
      </c>
    </row>
    <row r="7" spans="1:10" ht="15.75">
      <c r="A7" s="585">
        <v>2</v>
      </c>
      <c r="B7" s="687" t="s">
        <v>19</v>
      </c>
      <c r="C7" s="208" t="s">
        <v>1684</v>
      </c>
      <c r="D7" s="538">
        <v>402.25</v>
      </c>
      <c r="E7" s="408">
        <v>50</v>
      </c>
      <c r="F7" s="408">
        <v>40</v>
      </c>
      <c r="G7" s="408">
        <v>30</v>
      </c>
      <c r="H7" s="588">
        <v>0</v>
      </c>
      <c r="I7" s="790">
        <f t="shared" ref="I7:I11" si="0">E7+F7+G7+H7</f>
        <v>120</v>
      </c>
      <c r="J7" s="790">
        <f t="shared" ref="J7:J11" si="1">D7/I7</f>
        <v>3.3520833333333333</v>
      </c>
    </row>
    <row r="8" spans="1:10" ht="15.75">
      <c r="A8" s="585">
        <v>3</v>
      </c>
      <c r="B8" s="687" t="s">
        <v>715</v>
      </c>
      <c r="C8" s="208" t="s">
        <v>1684</v>
      </c>
      <c r="D8" s="538">
        <v>402.25</v>
      </c>
      <c r="E8" s="408">
        <v>50</v>
      </c>
      <c r="F8" s="408">
        <v>40</v>
      </c>
      <c r="G8" s="408">
        <v>30</v>
      </c>
      <c r="H8" s="588">
        <v>0</v>
      </c>
      <c r="I8" s="790">
        <f t="shared" si="0"/>
        <v>120</v>
      </c>
      <c r="J8" s="790">
        <f t="shared" si="1"/>
        <v>3.3520833333333333</v>
      </c>
    </row>
    <row r="9" spans="1:10" ht="15.75">
      <c r="A9" s="585">
        <v>4</v>
      </c>
      <c r="B9" s="687" t="s">
        <v>730</v>
      </c>
      <c r="C9" s="208" t="s">
        <v>1684</v>
      </c>
      <c r="D9" s="538">
        <v>402.25</v>
      </c>
      <c r="E9" s="408">
        <v>50</v>
      </c>
      <c r="F9" s="408">
        <v>40</v>
      </c>
      <c r="G9" s="408">
        <v>30</v>
      </c>
      <c r="H9" s="588">
        <v>0</v>
      </c>
      <c r="I9" s="790">
        <f t="shared" si="0"/>
        <v>120</v>
      </c>
      <c r="J9" s="790">
        <f t="shared" si="1"/>
        <v>3.3520833333333333</v>
      </c>
    </row>
    <row r="10" spans="1:10" ht="15.75">
      <c r="A10" s="585">
        <v>5</v>
      </c>
      <c r="B10" s="687" t="s">
        <v>731</v>
      </c>
      <c r="C10" s="208" t="s">
        <v>1684</v>
      </c>
      <c r="D10" s="538">
        <v>402.25</v>
      </c>
      <c r="E10" s="408">
        <v>50</v>
      </c>
      <c r="F10" s="408">
        <v>40</v>
      </c>
      <c r="G10" s="408">
        <v>30</v>
      </c>
      <c r="H10" s="588">
        <v>0</v>
      </c>
      <c r="I10" s="790">
        <f t="shared" si="0"/>
        <v>120</v>
      </c>
      <c r="J10" s="790">
        <f t="shared" si="1"/>
        <v>3.3520833333333333</v>
      </c>
    </row>
    <row r="11" spans="1:10" ht="15.75">
      <c r="A11" s="585">
        <v>6</v>
      </c>
      <c r="B11" s="687" t="s">
        <v>777</v>
      </c>
      <c r="C11" s="208" t="s">
        <v>1684</v>
      </c>
      <c r="D11" s="538">
        <v>402.25</v>
      </c>
      <c r="E11" s="408">
        <v>50</v>
      </c>
      <c r="F11" s="408">
        <v>40</v>
      </c>
      <c r="G11" s="408">
        <v>30</v>
      </c>
      <c r="H11" s="588">
        <v>0</v>
      </c>
      <c r="I11" s="790">
        <f t="shared" si="0"/>
        <v>120</v>
      </c>
      <c r="J11" s="790">
        <f t="shared" si="1"/>
        <v>3.3520833333333333</v>
      </c>
    </row>
    <row r="12" spans="1:10" ht="15.75">
      <c r="A12" s="585">
        <v>7</v>
      </c>
      <c r="B12" s="687" t="s">
        <v>170</v>
      </c>
      <c r="C12" s="938" t="s">
        <v>1684</v>
      </c>
      <c r="D12" s="538">
        <v>402.25</v>
      </c>
      <c r="E12" s="408">
        <v>50</v>
      </c>
      <c r="F12" s="408">
        <v>40</v>
      </c>
      <c r="G12" s="408">
        <v>30</v>
      </c>
      <c r="H12" s="588">
        <v>0</v>
      </c>
      <c r="I12" s="790">
        <f>E12+F12+G12+H12</f>
        <v>120</v>
      </c>
      <c r="J12" s="790">
        <f>D12/I12</f>
        <v>3.3520833333333333</v>
      </c>
    </row>
    <row r="13" spans="1:10" ht="15.75">
      <c r="A13" s="585">
        <v>8</v>
      </c>
      <c r="B13" s="939" t="s">
        <v>2004</v>
      </c>
      <c r="C13" s="938" t="s">
        <v>1684</v>
      </c>
      <c r="D13" s="538">
        <v>402.25</v>
      </c>
      <c r="E13" s="408">
        <v>50</v>
      </c>
      <c r="F13" s="408">
        <v>40</v>
      </c>
      <c r="G13" s="408">
        <v>30</v>
      </c>
      <c r="H13" s="588">
        <v>0</v>
      </c>
      <c r="I13" s="790">
        <f t="shared" ref="I13:I14" si="2">E13+F13+G13+H13</f>
        <v>120</v>
      </c>
      <c r="J13" s="790">
        <f t="shared" ref="J13:J14" si="3">D13/I13</f>
        <v>3.3520833333333333</v>
      </c>
    </row>
    <row r="14" spans="1:10" ht="15.75">
      <c r="A14" s="585">
        <v>9</v>
      </c>
      <c r="B14" s="939" t="s">
        <v>2005</v>
      </c>
      <c r="C14" s="938" t="s">
        <v>1684</v>
      </c>
      <c r="D14" s="538">
        <v>402.25</v>
      </c>
      <c r="E14" s="408">
        <v>50</v>
      </c>
      <c r="F14" s="408">
        <v>40</v>
      </c>
      <c r="G14" s="408">
        <v>30</v>
      </c>
      <c r="H14" s="588">
        <v>0</v>
      </c>
      <c r="I14" s="790">
        <f t="shared" si="2"/>
        <v>120</v>
      </c>
      <c r="J14" s="790">
        <f t="shared" si="3"/>
        <v>3.3520833333333333</v>
      </c>
    </row>
    <row r="15" spans="1:10" ht="15.75">
      <c r="A15" s="585">
        <v>10</v>
      </c>
      <c r="B15" s="688" t="s">
        <v>1892</v>
      </c>
      <c r="C15" s="208" t="s">
        <v>1591</v>
      </c>
      <c r="D15" s="538">
        <v>378.88</v>
      </c>
      <c r="E15" s="408">
        <v>35</v>
      </c>
      <c r="F15" s="408">
        <v>20</v>
      </c>
      <c r="G15" s="408">
        <v>10</v>
      </c>
      <c r="H15" s="588">
        <v>0</v>
      </c>
      <c r="I15" s="790">
        <f>E15+F15+G15+H15</f>
        <v>65</v>
      </c>
      <c r="J15" s="790">
        <f>D15/I15</f>
        <v>5.8289230769230764</v>
      </c>
    </row>
    <row r="16" spans="1:10" ht="15.75">
      <c r="A16" s="585">
        <v>11</v>
      </c>
      <c r="B16" s="687" t="s">
        <v>44</v>
      </c>
      <c r="C16" s="208" t="s">
        <v>1591</v>
      </c>
      <c r="D16" s="538">
        <v>378.88</v>
      </c>
      <c r="E16" s="408">
        <v>35</v>
      </c>
      <c r="F16" s="408">
        <v>20</v>
      </c>
      <c r="G16" s="408">
        <v>10</v>
      </c>
      <c r="H16" s="588">
        <v>0</v>
      </c>
      <c r="I16" s="790">
        <f>E16+F16+G16+H16</f>
        <v>65</v>
      </c>
      <c r="J16" s="790">
        <f>D16/I16</f>
        <v>5.8289230769230764</v>
      </c>
    </row>
    <row r="17" spans="1:10" ht="15.75">
      <c r="A17" s="585">
        <v>12</v>
      </c>
      <c r="B17" s="687" t="s">
        <v>724</v>
      </c>
      <c r="C17" s="208" t="s">
        <v>1591</v>
      </c>
      <c r="D17" s="538">
        <v>378.88</v>
      </c>
      <c r="E17" s="408">
        <v>35</v>
      </c>
      <c r="F17" s="408">
        <v>20</v>
      </c>
      <c r="G17" s="408">
        <v>10</v>
      </c>
      <c r="H17" s="588">
        <v>0</v>
      </c>
      <c r="I17" s="790">
        <f t="shared" ref="I17:I18" si="4">E17+F17+G17+H17</f>
        <v>65</v>
      </c>
      <c r="J17" s="790">
        <f t="shared" ref="J17:J18" si="5">D17/I17</f>
        <v>5.8289230769230764</v>
      </c>
    </row>
    <row r="18" spans="1:10" ht="15.75">
      <c r="A18" s="585">
        <v>13</v>
      </c>
      <c r="B18" s="687" t="s">
        <v>31</v>
      </c>
      <c r="C18" s="208" t="s">
        <v>1591</v>
      </c>
      <c r="D18" s="538">
        <v>378.88</v>
      </c>
      <c r="E18" s="408">
        <v>35</v>
      </c>
      <c r="F18" s="408">
        <v>20</v>
      </c>
      <c r="G18" s="408">
        <v>10</v>
      </c>
      <c r="H18" s="588">
        <v>0</v>
      </c>
      <c r="I18" s="790">
        <f t="shared" si="4"/>
        <v>65</v>
      </c>
      <c r="J18" s="790">
        <f t="shared" si="5"/>
        <v>5.8289230769230764</v>
      </c>
    </row>
    <row r="19" spans="1:10" ht="15.75">
      <c r="A19" s="585">
        <v>14</v>
      </c>
      <c r="B19" s="687" t="s">
        <v>157</v>
      </c>
      <c r="C19" s="208" t="s">
        <v>1591</v>
      </c>
      <c r="D19" s="538">
        <v>378.88</v>
      </c>
      <c r="E19" s="408">
        <v>35</v>
      </c>
      <c r="F19" s="408">
        <v>20</v>
      </c>
      <c r="G19" s="408">
        <v>10</v>
      </c>
      <c r="H19" s="588">
        <v>0</v>
      </c>
      <c r="I19" s="790">
        <f>E19+F19+G19+H19</f>
        <v>65</v>
      </c>
      <c r="J19" s="790">
        <f>D19/I19</f>
        <v>5.8289230769230764</v>
      </c>
    </row>
    <row r="20" spans="1:10" ht="15.75">
      <c r="A20" s="585">
        <v>15</v>
      </c>
      <c r="B20" s="687" t="s">
        <v>1963</v>
      </c>
      <c r="C20" s="208" t="s">
        <v>1591</v>
      </c>
      <c r="D20" s="538">
        <v>378.88</v>
      </c>
      <c r="E20" s="408">
        <v>35</v>
      </c>
      <c r="F20" s="408">
        <v>20</v>
      </c>
      <c r="G20" s="408">
        <v>10</v>
      </c>
      <c r="H20" s="588">
        <v>0</v>
      </c>
      <c r="I20" s="790">
        <f>E20+F20+G20+H20</f>
        <v>65</v>
      </c>
      <c r="J20" s="790">
        <f>D20/I20</f>
        <v>5.8289230769230764</v>
      </c>
    </row>
    <row r="21" spans="1:10" ht="15.75">
      <c r="A21" s="585">
        <v>16</v>
      </c>
      <c r="B21" s="939" t="s">
        <v>2006</v>
      </c>
      <c r="C21" s="208" t="s">
        <v>1591</v>
      </c>
      <c r="D21" s="538">
        <v>378.88</v>
      </c>
      <c r="E21" s="408">
        <v>35</v>
      </c>
      <c r="F21" s="408">
        <v>20</v>
      </c>
      <c r="G21" s="408">
        <v>10</v>
      </c>
      <c r="H21" s="588">
        <v>0</v>
      </c>
      <c r="I21" s="790">
        <f t="shared" ref="I21:I22" si="6">E21+F21+G21+H21</f>
        <v>65</v>
      </c>
      <c r="J21" s="790">
        <f t="shared" ref="J21:J22" si="7">D21/I21</f>
        <v>5.8289230769230764</v>
      </c>
    </row>
    <row r="22" spans="1:10" ht="15.75">
      <c r="A22" s="585">
        <v>17</v>
      </c>
      <c r="B22" s="939" t="s">
        <v>2007</v>
      </c>
      <c r="C22" s="208" t="s">
        <v>1591</v>
      </c>
      <c r="D22" s="538">
        <v>378.88</v>
      </c>
      <c r="E22" s="408">
        <v>35</v>
      </c>
      <c r="F22" s="408">
        <v>20</v>
      </c>
      <c r="G22" s="408">
        <v>10</v>
      </c>
      <c r="H22" s="588">
        <v>0</v>
      </c>
      <c r="I22" s="790">
        <f t="shared" si="6"/>
        <v>65</v>
      </c>
      <c r="J22" s="790">
        <f t="shared" si="7"/>
        <v>5.8289230769230764</v>
      </c>
    </row>
  </sheetData>
  <mergeCells count="7">
    <mergeCell ref="A2:J2"/>
    <mergeCell ref="A3:A4"/>
    <mergeCell ref="B3:B4"/>
    <mergeCell ref="C3:C4"/>
    <mergeCell ref="D3:D4"/>
    <mergeCell ref="E3:I3"/>
    <mergeCell ref="J3:J4"/>
  </mergeCells>
  <phoneticPr fontId="3" type="noConversion"/>
  <pageMargins left="0.35433070866141736" right="0.27559055118110237" top="0.79" bottom="0.98425196850393704" header="0.51181102362204722" footer="0.51181102362204722"/>
  <pageSetup paperSize="9" scale="69" fitToHeight="10"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rgb="FFFF0000"/>
  </sheetPr>
  <dimension ref="A1:K35"/>
  <sheetViews>
    <sheetView view="pageBreakPreview" topLeftCell="A13" zoomScaleNormal="100" zoomScaleSheetLayoutView="100" workbookViewId="0">
      <selection activeCell="K22" sqref="K22"/>
    </sheetView>
  </sheetViews>
  <sheetFormatPr defaultRowHeight="12.75"/>
  <cols>
    <col min="1" max="1" width="13.7109375" style="798" customWidth="1"/>
    <col min="2" max="2" width="7.5703125" style="381" customWidth="1"/>
    <col min="3" max="3" width="7.85546875" style="381" customWidth="1"/>
    <col min="4" max="4" width="8.140625" style="381" customWidth="1"/>
    <col min="5" max="5" width="7.140625" style="381" customWidth="1"/>
    <col min="6" max="6" width="9.140625" style="381"/>
    <col min="7" max="7" width="8.140625" style="381" customWidth="1"/>
    <col min="8" max="8" width="7.140625" style="381" customWidth="1"/>
    <col min="9" max="9" width="8.7109375" style="381" customWidth="1"/>
    <col min="10" max="10" width="8.42578125" style="381" customWidth="1"/>
    <col min="11" max="11" width="8.5703125" style="381" customWidth="1"/>
    <col min="12" max="256" width="9.140625" style="381"/>
    <col min="257" max="257" width="13.7109375" style="381" customWidth="1"/>
    <col min="258" max="258" width="7.5703125" style="381" customWidth="1"/>
    <col min="259" max="259" width="7.85546875" style="381" customWidth="1"/>
    <col min="260" max="260" width="8.140625" style="381" customWidth="1"/>
    <col min="261" max="261" width="7.140625" style="381" customWidth="1"/>
    <col min="262" max="262" width="9.140625" style="381"/>
    <col min="263" max="263" width="8.140625" style="381" customWidth="1"/>
    <col min="264" max="264" width="7.140625" style="381" customWidth="1"/>
    <col min="265" max="265" width="8.7109375" style="381" customWidth="1"/>
    <col min="266" max="266" width="8.42578125" style="381" customWidth="1"/>
    <col min="267" max="267" width="8.5703125" style="381" customWidth="1"/>
    <col min="268" max="512" width="9.140625" style="381"/>
    <col min="513" max="513" width="13.7109375" style="381" customWidth="1"/>
    <col min="514" max="514" width="7.5703125" style="381" customWidth="1"/>
    <col min="515" max="515" width="7.85546875" style="381" customWidth="1"/>
    <col min="516" max="516" width="8.140625" style="381" customWidth="1"/>
    <col min="517" max="517" width="7.140625" style="381" customWidth="1"/>
    <col min="518" max="518" width="9.140625" style="381"/>
    <col min="519" max="519" width="8.140625" style="381" customWidth="1"/>
    <col min="520" max="520" width="7.140625" style="381" customWidth="1"/>
    <col min="521" max="521" width="8.7109375" style="381" customWidth="1"/>
    <col min="522" max="522" width="8.42578125" style="381" customWidth="1"/>
    <col min="523" max="523" width="8.5703125" style="381" customWidth="1"/>
    <col min="524" max="768" width="9.140625" style="381"/>
    <col min="769" max="769" width="13.7109375" style="381" customWidth="1"/>
    <col min="770" max="770" width="7.5703125" style="381" customWidth="1"/>
    <col min="771" max="771" width="7.85546875" style="381" customWidth="1"/>
    <col min="772" max="772" width="8.140625" style="381" customWidth="1"/>
    <col min="773" max="773" width="7.140625" style="381" customWidth="1"/>
    <col min="774" max="774" width="9.140625" style="381"/>
    <col min="775" max="775" width="8.140625" style="381" customWidth="1"/>
    <col min="776" max="776" width="7.140625" style="381" customWidth="1"/>
    <col min="777" max="777" width="8.7109375" style="381" customWidth="1"/>
    <col min="778" max="778" width="8.42578125" style="381" customWidth="1"/>
    <col min="779" max="779" width="8.5703125" style="381" customWidth="1"/>
    <col min="780" max="1024" width="9.140625" style="381"/>
    <col min="1025" max="1025" width="13.7109375" style="381" customWidth="1"/>
    <col min="1026" max="1026" width="7.5703125" style="381" customWidth="1"/>
    <col min="1027" max="1027" width="7.85546875" style="381" customWidth="1"/>
    <col min="1028" max="1028" width="8.140625" style="381" customWidth="1"/>
    <col min="1029" max="1029" width="7.140625" style="381" customWidth="1"/>
    <col min="1030" max="1030" width="9.140625" style="381"/>
    <col min="1031" max="1031" width="8.140625" style="381" customWidth="1"/>
    <col min="1032" max="1032" width="7.140625" style="381" customWidth="1"/>
    <col min="1033" max="1033" width="8.7109375" style="381" customWidth="1"/>
    <col min="1034" max="1034" width="8.42578125" style="381" customWidth="1"/>
    <col min="1035" max="1035" width="8.5703125" style="381" customWidth="1"/>
    <col min="1036" max="1280" width="9.140625" style="381"/>
    <col min="1281" max="1281" width="13.7109375" style="381" customWidth="1"/>
    <col min="1282" max="1282" width="7.5703125" style="381" customWidth="1"/>
    <col min="1283" max="1283" width="7.85546875" style="381" customWidth="1"/>
    <col min="1284" max="1284" width="8.140625" style="381" customWidth="1"/>
    <col min="1285" max="1285" width="7.140625" style="381" customWidth="1"/>
    <col min="1286" max="1286" width="9.140625" style="381"/>
    <col min="1287" max="1287" width="8.140625" style="381" customWidth="1"/>
    <col min="1288" max="1288" width="7.140625" style="381" customWidth="1"/>
    <col min="1289" max="1289" width="8.7109375" style="381" customWidth="1"/>
    <col min="1290" max="1290" width="8.42578125" style="381" customWidth="1"/>
    <col min="1291" max="1291" width="8.5703125" style="381" customWidth="1"/>
    <col min="1292" max="1536" width="9.140625" style="381"/>
    <col min="1537" max="1537" width="13.7109375" style="381" customWidth="1"/>
    <col min="1538" max="1538" width="7.5703125" style="381" customWidth="1"/>
    <col min="1539" max="1539" width="7.85546875" style="381" customWidth="1"/>
    <col min="1540" max="1540" width="8.140625" style="381" customWidth="1"/>
    <col min="1541" max="1541" width="7.140625" style="381" customWidth="1"/>
    <col min="1542" max="1542" width="9.140625" style="381"/>
    <col min="1543" max="1543" width="8.140625" style="381" customWidth="1"/>
    <col min="1544" max="1544" width="7.140625" style="381" customWidth="1"/>
    <col min="1545" max="1545" width="8.7109375" style="381" customWidth="1"/>
    <col min="1546" max="1546" width="8.42578125" style="381" customWidth="1"/>
    <col min="1547" max="1547" width="8.5703125" style="381" customWidth="1"/>
    <col min="1548" max="1792" width="9.140625" style="381"/>
    <col min="1793" max="1793" width="13.7109375" style="381" customWidth="1"/>
    <col min="1794" max="1794" width="7.5703125" style="381" customWidth="1"/>
    <col min="1795" max="1795" width="7.85546875" style="381" customWidth="1"/>
    <col min="1796" max="1796" width="8.140625" style="381" customWidth="1"/>
    <col min="1797" max="1797" width="7.140625" style="381" customWidth="1"/>
    <col min="1798" max="1798" width="9.140625" style="381"/>
    <col min="1799" max="1799" width="8.140625" style="381" customWidth="1"/>
    <col min="1800" max="1800" width="7.140625" style="381" customWidth="1"/>
    <col min="1801" max="1801" width="8.7109375" style="381" customWidth="1"/>
    <col min="1802" max="1802" width="8.42578125" style="381" customWidth="1"/>
    <col min="1803" max="1803" width="8.5703125" style="381" customWidth="1"/>
    <col min="1804" max="2048" width="9.140625" style="381"/>
    <col min="2049" max="2049" width="13.7109375" style="381" customWidth="1"/>
    <col min="2050" max="2050" width="7.5703125" style="381" customWidth="1"/>
    <col min="2051" max="2051" width="7.85546875" style="381" customWidth="1"/>
    <col min="2052" max="2052" width="8.140625" style="381" customWidth="1"/>
    <col min="2053" max="2053" width="7.140625" style="381" customWidth="1"/>
    <col min="2054" max="2054" width="9.140625" style="381"/>
    <col min="2055" max="2055" width="8.140625" style="381" customWidth="1"/>
    <col min="2056" max="2056" width="7.140625" style="381" customWidth="1"/>
    <col min="2057" max="2057" width="8.7109375" style="381" customWidth="1"/>
    <col min="2058" max="2058" width="8.42578125" style="381" customWidth="1"/>
    <col min="2059" max="2059" width="8.5703125" style="381" customWidth="1"/>
    <col min="2060" max="2304" width="9.140625" style="381"/>
    <col min="2305" max="2305" width="13.7109375" style="381" customWidth="1"/>
    <col min="2306" max="2306" width="7.5703125" style="381" customWidth="1"/>
    <col min="2307" max="2307" width="7.85546875" style="381" customWidth="1"/>
    <col min="2308" max="2308" width="8.140625" style="381" customWidth="1"/>
    <col min="2309" max="2309" width="7.140625" style="381" customWidth="1"/>
    <col min="2310" max="2310" width="9.140625" style="381"/>
    <col min="2311" max="2311" width="8.140625" style="381" customWidth="1"/>
    <col min="2312" max="2312" width="7.140625" style="381" customWidth="1"/>
    <col min="2313" max="2313" width="8.7109375" style="381" customWidth="1"/>
    <col min="2314" max="2314" width="8.42578125" style="381" customWidth="1"/>
    <col min="2315" max="2315" width="8.5703125" style="381" customWidth="1"/>
    <col min="2316" max="2560" width="9.140625" style="381"/>
    <col min="2561" max="2561" width="13.7109375" style="381" customWidth="1"/>
    <col min="2562" max="2562" width="7.5703125" style="381" customWidth="1"/>
    <col min="2563" max="2563" width="7.85546875" style="381" customWidth="1"/>
    <col min="2564" max="2564" width="8.140625" style="381" customWidth="1"/>
    <col min="2565" max="2565" width="7.140625" style="381" customWidth="1"/>
    <col min="2566" max="2566" width="9.140625" style="381"/>
    <col min="2567" max="2567" width="8.140625" style="381" customWidth="1"/>
    <col min="2568" max="2568" width="7.140625" style="381" customWidth="1"/>
    <col min="2569" max="2569" width="8.7109375" style="381" customWidth="1"/>
    <col min="2570" max="2570" width="8.42578125" style="381" customWidth="1"/>
    <col min="2571" max="2571" width="8.5703125" style="381" customWidth="1"/>
    <col min="2572" max="2816" width="9.140625" style="381"/>
    <col min="2817" max="2817" width="13.7109375" style="381" customWidth="1"/>
    <col min="2818" max="2818" width="7.5703125" style="381" customWidth="1"/>
    <col min="2819" max="2819" width="7.85546875" style="381" customWidth="1"/>
    <col min="2820" max="2820" width="8.140625" style="381" customWidth="1"/>
    <col min="2821" max="2821" width="7.140625" style="381" customWidth="1"/>
    <col min="2822" max="2822" width="9.140625" style="381"/>
    <col min="2823" max="2823" width="8.140625" style="381" customWidth="1"/>
    <col min="2824" max="2824" width="7.140625" style="381" customWidth="1"/>
    <col min="2825" max="2825" width="8.7109375" style="381" customWidth="1"/>
    <col min="2826" max="2826" width="8.42578125" style="381" customWidth="1"/>
    <col min="2827" max="2827" width="8.5703125" style="381" customWidth="1"/>
    <col min="2828" max="3072" width="9.140625" style="381"/>
    <col min="3073" max="3073" width="13.7109375" style="381" customWidth="1"/>
    <col min="3074" max="3074" width="7.5703125" style="381" customWidth="1"/>
    <col min="3075" max="3075" width="7.85546875" style="381" customWidth="1"/>
    <col min="3076" max="3076" width="8.140625" style="381" customWidth="1"/>
    <col min="3077" max="3077" width="7.140625" style="381" customWidth="1"/>
    <col min="3078" max="3078" width="9.140625" style="381"/>
    <col min="3079" max="3079" width="8.140625" style="381" customWidth="1"/>
    <col min="3080" max="3080" width="7.140625" style="381" customWidth="1"/>
    <col min="3081" max="3081" width="8.7109375" style="381" customWidth="1"/>
    <col min="3082" max="3082" width="8.42578125" style="381" customWidth="1"/>
    <col min="3083" max="3083" width="8.5703125" style="381" customWidth="1"/>
    <col min="3084" max="3328" width="9.140625" style="381"/>
    <col min="3329" max="3329" width="13.7109375" style="381" customWidth="1"/>
    <col min="3330" max="3330" width="7.5703125" style="381" customWidth="1"/>
    <col min="3331" max="3331" width="7.85546875" style="381" customWidth="1"/>
    <col min="3332" max="3332" width="8.140625" style="381" customWidth="1"/>
    <col min="3333" max="3333" width="7.140625" style="381" customWidth="1"/>
    <col min="3334" max="3334" width="9.140625" style="381"/>
    <col min="3335" max="3335" width="8.140625" style="381" customWidth="1"/>
    <col min="3336" max="3336" width="7.140625" style="381" customWidth="1"/>
    <col min="3337" max="3337" width="8.7109375" style="381" customWidth="1"/>
    <col min="3338" max="3338" width="8.42578125" style="381" customWidth="1"/>
    <col min="3339" max="3339" width="8.5703125" style="381" customWidth="1"/>
    <col min="3340" max="3584" width="9.140625" style="381"/>
    <col min="3585" max="3585" width="13.7109375" style="381" customWidth="1"/>
    <col min="3586" max="3586" width="7.5703125" style="381" customWidth="1"/>
    <col min="3587" max="3587" width="7.85546875" style="381" customWidth="1"/>
    <col min="3588" max="3588" width="8.140625" style="381" customWidth="1"/>
    <col min="3589" max="3589" width="7.140625" style="381" customWidth="1"/>
    <col min="3590" max="3590" width="9.140625" style="381"/>
    <col min="3591" max="3591" width="8.140625" style="381" customWidth="1"/>
    <col min="3592" max="3592" width="7.140625" style="381" customWidth="1"/>
    <col min="3593" max="3593" width="8.7109375" style="381" customWidth="1"/>
    <col min="3594" max="3594" width="8.42578125" style="381" customWidth="1"/>
    <col min="3595" max="3595" width="8.5703125" style="381" customWidth="1"/>
    <col min="3596" max="3840" width="9.140625" style="381"/>
    <col min="3841" max="3841" width="13.7109375" style="381" customWidth="1"/>
    <col min="3842" max="3842" width="7.5703125" style="381" customWidth="1"/>
    <col min="3843" max="3843" width="7.85546875" style="381" customWidth="1"/>
    <col min="3844" max="3844" width="8.140625" style="381" customWidth="1"/>
    <col min="3845" max="3845" width="7.140625" style="381" customWidth="1"/>
    <col min="3846" max="3846" width="9.140625" style="381"/>
    <col min="3847" max="3847" width="8.140625" style="381" customWidth="1"/>
    <col min="3848" max="3848" width="7.140625" style="381" customWidth="1"/>
    <col min="3849" max="3849" width="8.7109375" style="381" customWidth="1"/>
    <col min="3850" max="3850" width="8.42578125" style="381" customWidth="1"/>
    <col min="3851" max="3851" width="8.5703125" style="381" customWidth="1"/>
    <col min="3852" max="4096" width="9.140625" style="381"/>
    <col min="4097" max="4097" width="13.7109375" style="381" customWidth="1"/>
    <col min="4098" max="4098" width="7.5703125" style="381" customWidth="1"/>
    <col min="4099" max="4099" width="7.85546875" style="381" customWidth="1"/>
    <col min="4100" max="4100" width="8.140625" style="381" customWidth="1"/>
    <col min="4101" max="4101" width="7.140625" style="381" customWidth="1"/>
    <col min="4102" max="4102" width="9.140625" style="381"/>
    <col min="4103" max="4103" width="8.140625" style="381" customWidth="1"/>
    <col min="4104" max="4104" width="7.140625" style="381" customWidth="1"/>
    <col min="4105" max="4105" width="8.7109375" style="381" customWidth="1"/>
    <col min="4106" max="4106" width="8.42578125" style="381" customWidth="1"/>
    <col min="4107" max="4107" width="8.5703125" style="381" customWidth="1"/>
    <col min="4108" max="4352" width="9.140625" style="381"/>
    <col min="4353" max="4353" width="13.7109375" style="381" customWidth="1"/>
    <col min="4354" max="4354" width="7.5703125" style="381" customWidth="1"/>
    <col min="4355" max="4355" width="7.85546875" style="381" customWidth="1"/>
    <col min="4356" max="4356" width="8.140625" style="381" customWidth="1"/>
    <col min="4357" max="4357" width="7.140625" style="381" customWidth="1"/>
    <col min="4358" max="4358" width="9.140625" style="381"/>
    <col min="4359" max="4359" width="8.140625" style="381" customWidth="1"/>
    <col min="4360" max="4360" width="7.140625" style="381" customWidth="1"/>
    <col min="4361" max="4361" width="8.7109375" style="381" customWidth="1"/>
    <col min="4362" max="4362" width="8.42578125" style="381" customWidth="1"/>
    <col min="4363" max="4363" width="8.5703125" style="381" customWidth="1"/>
    <col min="4364" max="4608" width="9.140625" style="381"/>
    <col min="4609" max="4609" width="13.7109375" style="381" customWidth="1"/>
    <col min="4610" max="4610" width="7.5703125" style="381" customWidth="1"/>
    <col min="4611" max="4611" width="7.85546875" style="381" customWidth="1"/>
    <col min="4612" max="4612" width="8.140625" style="381" customWidth="1"/>
    <col min="4613" max="4613" width="7.140625" style="381" customWidth="1"/>
    <col min="4614" max="4614" width="9.140625" style="381"/>
    <col min="4615" max="4615" width="8.140625" style="381" customWidth="1"/>
    <col min="4616" max="4616" width="7.140625" style="381" customWidth="1"/>
    <col min="4617" max="4617" width="8.7109375" style="381" customWidth="1"/>
    <col min="4618" max="4618" width="8.42578125" style="381" customWidth="1"/>
    <col min="4619" max="4619" width="8.5703125" style="381" customWidth="1"/>
    <col min="4620" max="4864" width="9.140625" style="381"/>
    <col min="4865" max="4865" width="13.7109375" style="381" customWidth="1"/>
    <col min="4866" max="4866" width="7.5703125" style="381" customWidth="1"/>
    <col min="4867" max="4867" width="7.85546875" style="381" customWidth="1"/>
    <col min="4868" max="4868" width="8.140625" style="381" customWidth="1"/>
    <col min="4869" max="4869" width="7.140625" style="381" customWidth="1"/>
    <col min="4870" max="4870" width="9.140625" style="381"/>
    <col min="4871" max="4871" width="8.140625" style="381" customWidth="1"/>
    <col min="4872" max="4872" width="7.140625" style="381" customWidth="1"/>
    <col min="4873" max="4873" width="8.7109375" style="381" customWidth="1"/>
    <col min="4874" max="4874" width="8.42578125" style="381" customWidth="1"/>
    <col min="4875" max="4875" width="8.5703125" style="381" customWidth="1"/>
    <col min="4876" max="5120" width="9.140625" style="381"/>
    <col min="5121" max="5121" width="13.7109375" style="381" customWidth="1"/>
    <col min="5122" max="5122" width="7.5703125" style="381" customWidth="1"/>
    <col min="5123" max="5123" width="7.85546875" style="381" customWidth="1"/>
    <col min="5124" max="5124" width="8.140625" style="381" customWidth="1"/>
    <col min="5125" max="5125" width="7.140625" style="381" customWidth="1"/>
    <col min="5126" max="5126" width="9.140625" style="381"/>
    <col min="5127" max="5127" width="8.140625" style="381" customWidth="1"/>
    <col min="5128" max="5128" width="7.140625" style="381" customWidth="1"/>
    <col min="5129" max="5129" width="8.7109375" style="381" customWidth="1"/>
    <col min="5130" max="5130" width="8.42578125" style="381" customWidth="1"/>
    <col min="5131" max="5131" width="8.5703125" style="381" customWidth="1"/>
    <col min="5132" max="5376" width="9.140625" style="381"/>
    <col min="5377" max="5377" width="13.7109375" style="381" customWidth="1"/>
    <col min="5378" max="5378" width="7.5703125" style="381" customWidth="1"/>
    <col min="5379" max="5379" width="7.85546875" style="381" customWidth="1"/>
    <col min="5380" max="5380" width="8.140625" style="381" customWidth="1"/>
    <col min="5381" max="5381" width="7.140625" style="381" customWidth="1"/>
    <col min="5382" max="5382" width="9.140625" style="381"/>
    <col min="5383" max="5383" width="8.140625" style="381" customWidth="1"/>
    <col min="5384" max="5384" width="7.140625" style="381" customWidth="1"/>
    <col min="5385" max="5385" width="8.7109375" style="381" customWidth="1"/>
    <col min="5386" max="5386" width="8.42578125" style="381" customWidth="1"/>
    <col min="5387" max="5387" width="8.5703125" style="381" customWidth="1"/>
    <col min="5388" max="5632" width="9.140625" style="381"/>
    <col min="5633" max="5633" width="13.7109375" style="381" customWidth="1"/>
    <col min="5634" max="5634" width="7.5703125" style="381" customWidth="1"/>
    <col min="5635" max="5635" width="7.85546875" style="381" customWidth="1"/>
    <col min="5636" max="5636" width="8.140625" style="381" customWidth="1"/>
    <col min="5637" max="5637" width="7.140625" style="381" customWidth="1"/>
    <col min="5638" max="5638" width="9.140625" style="381"/>
    <col min="5639" max="5639" width="8.140625" style="381" customWidth="1"/>
    <col min="5640" max="5640" width="7.140625" style="381" customWidth="1"/>
    <col min="5641" max="5641" width="8.7109375" style="381" customWidth="1"/>
    <col min="5642" max="5642" width="8.42578125" style="381" customWidth="1"/>
    <col min="5643" max="5643" width="8.5703125" style="381" customWidth="1"/>
    <col min="5644" max="5888" width="9.140625" style="381"/>
    <col min="5889" max="5889" width="13.7109375" style="381" customWidth="1"/>
    <col min="5890" max="5890" width="7.5703125" style="381" customWidth="1"/>
    <col min="5891" max="5891" width="7.85546875" style="381" customWidth="1"/>
    <col min="5892" max="5892" width="8.140625" style="381" customWidth="1"/>
    <col min="5893" max="5893" width="7.140625" style="381" customWidth="1"/>
    <col min="5894" max="5894" width="9.140625" style="381"/>
    <col min="5895" max="5895" width="8.140625" style="381" customWidth="1"/>
    <col min="5896" max="5896" width="7.140625" style="381" customWidth="1"/>
    <col min="5897" max="5897" width="8.7109375" style="381" customWidth="1"/>
    <col min="5898" max="5898" width="8.42578125" style="381" customWidth="1"/>
    <col min="5899" max="5899" width="8.5703125" style="381" customWidth="1"/>
    <col min="5900" max="6144" width="9.140625" style="381"/>
    <col min="6145" max="6145" width="13.7109375" style="381" customWidth="1"/>
    <col min="6146" max="6146" width="7.5703125" style="381" customWidth="1"/>
    <col min="6147" max="6147" width="7.85546875" style="381" customWidth="1"/>
    <col min="6148" max="6148" width="8.140625" style="381" customWidth="1"/>
    <col min="6149" max="6149" width="7.140625" style="381" customWidth="1"/>
    <col min="6150" max="6150" width="9.140625" style="381"/>
    <col min="6151" max="6151" width="8.140625" style="381" customWidth="1"/>
    <col min="6152" max="6152" width="7.140625" style="381" customWidth="1"/>
    <col min="6153" max="6153" width="8.7109375" style="381" customWidth="1"/>
    <col min="6154" max="6154" width="8.42578125" style="381" customWidth="1"/>
    <col min="6155" max="6155" width="8.5703125" style="381" customWidth="1"/>
    <col min="6156" max="6400" width="9.140625" style="381"/>
    <col min="6401" max="6401" width="13.7109375" style="381" customWidth="1"/>
    <col min="6402" max="6402" width="7.5703125" style="381" customWidth="1"/>
    <col min="6403" max="6403" width="7.85546875" style="381" customWidth="1"/>
    <col min="6404" max="6404" width="8.140625" style="381" customWidth="1"/>
    <col min="6405" max="6405" width="7.140625" style="381" customWidth="1"/>
    <col min="6406" max="6406" width="9.140625" style="381"/>
    <col min="6407" max="6407" width="8.140625" style="381" customWidth="1"/>
    <col min="6408" max="6408" width="7.140625" style="381" customWidth="1"/>
    <col min="6409" max="6409" width="8.7109375" style="381" customWidth="1"/>
    <col min="6410" max="6410" width="8.42578125" style="381" customWidth="1"/>
    <col min="6411" max="6411" width="8.5703125" style="381" customWidth="1"/>
    <col min="6412" max="6656" width="9.140625" style="381"/>
    <col min="6657" max="6657" width="13.7109375" style="381" customWidth="1"/>
    <col min="6658" max="6658" width="7.5703125" style="381" customWidth="1"/>
    <col min="6659" max="6659" width="7.85546875" style="381" customWidth="1"/>
    <col min="6660" max="6660" width="8.140625" style="381" customWidth="1"/>
    <col min="6661" max="6661" width="7.140625" style="381" customWidth="1"/>
    <col min="6662" max="6662" width="9.140625" style="381"/>
    <col min="6663" max="6663" width="8.140625" style="381" customWidth="1"/>
    <col min="6664" max="6664" width="7.140625" style="381" customWidth="1"/>
    <col min="6665" max="6665" width="8.7109375" style="381" customWidth="1"/>
    <col min="6666" max="6666" width="8.42578125" style="381" customWidth="1"/>
    <col min="6667" max="6667" width="8.5703125" style="381" customWidth="1"/>
    <col min="6668" max="6912" width="9.140625" style="381"/>
    <col min="6913" max="6913" width="13.7109375" style="381" customWidth="1"/>
    <col min="6914" max="6914" width="7.5703125" style="381" customWidth="1"/>
    <col min="6915" max="6915" width="7.85546875" style="381" customWidth="1"/>
    <col min="6916" max="6916" width="8.140625" style="381" customWidth="1"/>
    <col min="6917" max="6917" width="7.140625" style="381" customWidth="1"/>
    <col min="6918" max="6918" width="9.140625" style="381"/>
    <col min="6919" max="6919" width="8.140625" style="381" customWidth="1"/>
    <col min="6920" max="6920" width="7.140625" style="381" customWidth="1"/>
    <col min="6921" max="6921" width="8.7109375" style="381" customWidth="1"/>
    <col min="6922" max="6922" width="8.42578125" style="381" customWidth="1"/>
    <col min="6923" max="6923" width="8.5703125" style="381" customWidth="1"/>
    <col min="6924" max="7168" width="9.140625" style="381"/>
    <col min="7169" max="7169" width="13.7109375" style="381" customWidth="1"/>
    <col min="7170" max="7170" width="7.5703125" style="381" customWidth="1"/>
    <col min="7171" max="7171" width="7.85546875" style="381" customWidth="1"/>
    <col min="7172" max="7172" width="8.140625" style="381" customWidth="1"/>
    <col min="7173" max="7173" width="7.140625" style="381" customWidth="1"/>
    <col min="7174" max="7174" width="9.140625" style="381"/>
    <col min="7175" max="7175" width="8.140625" style="381" customWidth="1"/>
    <col min="7176" max="7176" width="7.140625" style="381" customWidth="1"/>
    <col min="7177" max="7177" width="8.7109375" style="381" customWidth="1"/>
    <col min="7178" max="7178" width="8.42578125" style="381" customWidth="1"/>
    <col min="7179" max="7179" width="8.5703125" style="381" customWidth="1"/>
    <col min="7180" max="7424" width="9.140625" style="381"/>
    <col min="7425" max="7425" width="13.7109375" style="381" customWidth="1"/>
    <col min="7426" max="7426" width="7.5703125" style="381" customWidth="1"/>
    <col min="7427" max="7427" width="7.85546875" style="381" customWidth="1"/>
    <col min="7428" max="7428" width="8.140625" style="381" customWidth="1"/>
    <col min="7429" max="7429" width="7.140625" style="381" customWidth="1"/>
    <col min="7430" max="7430" width="9.140625" style="381"/>
    <col min="7431" max="7431" width="8.140625" style="381" customWidth="1"/>
    <col min="7432" max="7432" width="7.140625" style="381" customWidth="1"/>
    <col min="7433" max="7433" width="8.7109375" style="381" customWidth="1"/>
    <col min="7434" max="7434" width="8.42578125" style="381" customWidth="1"/>
    <col min="7435" max="7435" width="8.5703125" style="381" customWidth="1"/>
    <col min="7436" max="7680" width="9.140625" style="381"/>
    <col min="7681" max="7681" width="13.7109375" style="381" customWidth="1"/>
    <col min="7682" max="7682" width="7.5703125" style="381" customWidth="1"/>
    <col min="7683" max="7683" width="7.85546875" style="381" customWidth="1"/>
    <col min="7684" max="7684" width="8.140625" style="381" customWidth="1"/>
    <col min="7685" max="7685" width="7.140625" style="381" customWidth="1"/>
    <col min="7686" max="7686" width="9.140625" style="381"/>
    <col min="7687" max="7687" width="8.140625" style="381" customWidth="1"/>
    <col min="7688" max="7688" width="7.140625" style="381" customWidth="1"/>
    <col min="7689" max="7689" width="8.7109375" style="381" customWidth="1"/>
    <col min="7690" max="7690" width="8.42578125" style="381" customWidth="1"/>
    <col min="7691" max="7691" width="8.5703125" style="381" customWidth="1"/>
    <col min="7692" max="7936" width="9.140625" style="381"/>
    <col min="7937" max="7937" width="13.7109375" style="381" customWidth="1"/>
    <col min="7938" max="7938" width="7.5703125" style="381" customWidth="1"/>
    <col min="7939" max="7939" width="7.85546875" style="381" customWidth="1"/>
    <col min="7940" max="7940" width="8.140625" style="381" customWidth="1"/>
    <col min="7941" max="7941" width="7.140625" style="381" customWidth="1"/>
    <col min="7942" max="7942" width="9.140625" style="381"/>
    <col min="7943" max="7943" width="8.140625" style="381" customWidth="1"/>
    <col min="7944" max="7944" width="7.140625" style="381" customWidth="1"/>
    <col min="7945" max="7945" width="8.7109375" style="381" customWidth="1"/>
    <col min="7946" max="7946" width="8.42578125" style="381" customWidth="1"/>
    <col min="7947" max="7947" width="8.5703125" style="381" customWidth="1"/>
    <col min="7948" max="8192" width="9.140625" style="381"/>
    <col min="8193" max="8193" width="13.7109375" style="381" customWidth="1"/>
    <col min="8194" max="8194" width="7.5703125" style="381" customWidth="1"/>
    <col min="8195" max="8195" width="7.85546875" style="381" customWidth="1"/>
    <col min="8196" max="8196" width="8.140625" style="381" customWidth="1"/>
    <col min="8197" max="8197" width="7.140625" style="381" customWidth="1"/>
    <col min="8198" max="8198" width="9.140625" style="381"/>
    <col min="8199" max="8199" width="8.140625" style="381" customWidth="1"/>
    <col min="8200" max="8200" width="7.140625" style="381" customWidth="1"/>
    <col min="8201" max="8201" width="8.7109375" style="381" customWidth="1"/>
    <col min="8202" max="8202" width="8.42578125" style="381" customWidth="1"/>
    <col min="8203" max="8203" width="8.5703125" style="381" customWidth="1"/>
    <col min="8204" max="8448" width="9.140625" style="381"/>
    <col min="8449" max="8449" width="13.7109375" style="381" customWidth="1"/>
    <col min="8450" max="8450" width="7.5703125" style="381" customWidth="1"/>
    <col min="8451" max="8451" width="7.85546875" style="381" customWidth="1"/>
    <col min="8452" max="8452" width="8.140625" style="381" customWidth="1"/>
    <col min="8453" max="8453" width="7.140625" style="381" customWidth="1"/>
    <col min="8454" max="8454" width="9.140625" style="381"/>
    <col min="8455" max="8455" width="8.140625" style="381" customWidth="1"/>
    <col min="8456" max="8456" width="7.140625" style="381" customWidth="1"/>
    <col min="8457" max="8457" width="8.7109375" style="381" customWidth="1"/>
    <col min="8458" max="8458" width="8.42578125" style="381" customWidth="1"/>
    <col min="8459" max="8459" width="8.5703125" style="381" customWidth="1"/>
    <col min="8460" max="8704" width="9.140625" style="381"/>
    <col min="8705" max="8705" width="13.7109375" style="381" customWidth="1"/>
    <col min="8706" max="8706" width="7.5703125" style="381" customWidth="1"/>
    <col min="8707" max="8707" width="7.85546875" style="381" customWidth="1"/>
    <col min="8708" max="8708" width="8.140625" style="381" customWidth="1"/>
    <col min="8709" max="8709" width="7.140625" style="381" customWidth="1"/>
    <col min="8710" max="8710" width="9.140625" style="381"/>
    <col min="8711" max="8711" width="8.140625" style="381" customWidth="1"/>
    <col min="8712" max="8712" width="7.140625" style="381" customWidth="1"/>
    <col min="8713" max="8713" width="8.7109375" style="381" customWidth="1"/>
    <col min="8714" max="8714" width="8.42578125" style="381" customWidth="1"/>
    <col min="8715" max="8715" width="8.5703125" style="381" customWidth="1"/>
    <col min="8716" max="8960" width="9.140625" style="381"/>
    <col min="8961" max="8961" width="13.7109375" style="381" customWidth="1"/>
    <col min="8962" max="8962" width="7.5703125" style="381" customWidth="1"/>
    <col min="8963" max="8963" width="7.85546875" style="381" customWidth="1"/>
    <col min="8964" max="8964" width="8.140625" style="381" customWidth="1"/>
    <col min="8965" max="8965" width="7.140625" style="381" customWidth="1"/>
    <col min="8966" max="8966" width="9.140625" style="381"/>
    <col min="8967" max="8967" width="8.140625" style="381" customWidth="1"/>
    <col min="8968" max="8968" width="7.140625" style="381" customWidth="1"/>
    <col min="8969" max="8969" width="8.7109375" style="381" customWidth="1"/>
    <col min="8970" max="8970" width="8.42578125" style="381" customWidth="1"/>
    <col min="8971" max="8971" width="8.5703125" style="381" customWidth="1"/>
    <col min="8972" max="9216" width="9.140625" style="381"/>
    <col min="9217" max="9217" width="13.7109375" style="381" customWidth="1"/>
    <col min="9218" max="9218" width="7.5703125" style="381" customWidth="1"/>
    <col min="9219" max="9219" width="7.85546875" style="381" customWidth="1"/>
    <col min="9220" max="9220" width="8.140625" style="381" customWidth="1"/>
    <col min="9221" max="9221" width="7.140625" style="381" customWidth="1"/>
    <col min="9222" max="9222" width="9.140625" style="381"/>
    <col min="9223" max="9223" width="8.140625" style="381" customWidth="1"/>
    <col min="9224" max="9224" width="7.140625" style="381" customWidth="1"/>
    <col min="9225" max="9225" width="8.7109375" style="381" customWidth="1"/>
    <col min="9226" max="9226" width="8.42578125" style="381" customWidth="1"/>
    <col min="9227" max="9227" width="8.5703125" style="381" customWidth="1"/>
    <col min="9228" max="9472" width="9.140625" style="381"/>
    <col min="9473" max="9473" width="13.7109375" style="381" customWidth="1"/>
    <col min="9474" max="9474" width="7.5703125" style="381" customWidth="1"/>
    <col min="9475" max="9475" width="7.85546875" style="381" customWidth="1"/>
    <col min="9476" max="9476" width="8.140625" style="381" customWidth="1"/>
    <col min="9477" max="9477" width="7.140625" style="381" customWidth="1"/>
    <col min="9478" max="9478" width="9.140625" style="381"/>
    <col min="9479" max="9479" width="8.140625" style="381" customWidth="1"/>
    <col min="9480" max="9480" width="7.140625" style="381" customWidth="1"/>
    <col min="9481" max="9481" width="8.7109375" style="381" customWidth="1"/>
    <col min="9482" max="9482" width="8.42578125" style="381" customWidth="1"/>
    <col min="9483" max="9483" width="8.5703125" style="381" customWidth="1"/>
    <col min="9484" max="9728" width="9.140625" style="381"/>
    <col min="9729" max="9729" width="13.7109375" style="381" customWidth="1"/>
    <col min="9730" max="9730" width="7.5703125" style="381" customWidth="1"/>
    <col min="9731" max="9731" width="7.85546875" style="381" customWidth="1"/>
    <col min="9732" max="9732" width="8.140625" style="381" customWidth="1"/>
    <col min="9733" max="9733" width="7.140625" style="381" customWidth="1"/>
    <col min="9734" max="9734" width="9.140625" style="381"/>
    <col min="9735" max="9735" width="8.140625" style="381" customWidth="1"/>
    <col min="9736" max="9736" width="7.140625" style="381" customWidth="1"/>
    <col min="9737" max="9737" width="8.7109375" style="381" customWidth="1"/>
    <col min="9738" max="9738" width="8.42578125" style="381" customWidth="1"/>
    <col min="9739" max="9739" width="8.5703125" style="381" customWidth="1"/>
    <col min="9740" max="9984" width="9.140625" style="381"/>
    <col min="9985" max="9985" width="13.7109375" style="381" customWidth="1"/>
    <col min="9986" max="9986" width="7.5703125" style="381" customWidth="1"/>
    <col min="9987" max="9987" width="7.85546875" style="381" customWidth="1"/>
    <col min="9988" max="9988" width="8.140625" style="381" customWidth="1"/>
    <col min="9989" max="9989" width="7.140625" style="381" customWidth="1"/>
    <col min="9990" max="9990" width="9.140625" style="381"/>
    <col min="9991" max="9991" width="8.140625" style="381" customWidth="1"/>
    <col min="9992" max="9992" width="7.140625" style="381" customWidth="1"/>
    <col min="9993" max="9993" width="8.7109375" style="381" customWidth="1"/>
    <col min="9994" max="9994" width="8.42578125" style="381" customWidth="1"/>
    <col min="9995" max="9995" width="8.5703125" style="381" customWidth="1"/>
    <col min="9996" max="10240" width="9.140625" style="381"/>
    <col min="10241" max="10241" width="13.7109375" style="381" customWidth="1"/>
    <col min="10242" max="10242" width="7.5703125" style="381" customWidth="1"/>
    <col min="10243" max="10243" width="7.85546875" style="381" customWidth="1"/>
    <col min="10244" max="10244" width="8.140625" style="381" customWidth="1"/>
    <col min="10245" max="10245" width="7.140625" style="381" customWidth="1"/>
    <col min="10246" max="10246" width="9.140625" style="381"/>
    <col min="10247" max="10247" width="8.140625" style="381" customWidth="1"/>
    <col min="10248" max="10248" width="7.140625" style="381" customWidth="1"/>
    <col min="10249" max="10249" width="8.7109375" style="381" customWidth="1"/>
    <col min="10250" max="10250" width="8.42578125" style="381" customWidth="1"/>
    <col min="10251" max="10251" width="8.5703125" style="381" customWidth="1"/>
    <col min="10252" max="10496" width="9.140625" style="381"/>
    <col min="10497" max="10497" width="13.7109375" style="381" customWidth="1"/>
    <col min="10498" max="10498" width="7.5703125" style="381" customWidth="1"/>
    <col min="10499" max="10499" width="7.85546875" style="381" customWidth="1"/>
    <col min="10500" max="10500" width="8.140625" style="381" customWidth="1"/>
    <col min="10501" max="10501" width="7.140625" style="381" customWidth="1"/>
    <col min="10502" max="10502" width="9.140625" style="381"/>
    <col min="10503" max="10503" width="8.140625" style="381" customWidth="1"/>
    <col min="10504" max="10504" width="7.140625" style="381" customWidth="1"/>
    <col min="10505" max="10505" width="8.7109375" style="381" customWidth="1"/>
    <col min="10506" max="10506" width="8.42578125" style="381" customWidth="1"/>
    <col min="10507" max="10507" width="8.5703125" style="381" customWidth="1"/>
    <col min="10508" max="10752" width="9.140625" style="381"/>
    <col min="10753" max="10753" width="13.7109375" style="381" customWidth="1"/>
    <col min="10754" max="10754" width="7.5703125" style="381" customWidth="1"/>
    <col min="10755" max="10755" width="7.85546875" style="381" customWidth="1"/>
    <col min="10756" max="10756" width="8.140625" style="381" customWidth="1"/>
    <col min="10757" max="10757" width="7.140625" style="381" customWidth="1"/>
    <col min="10758" max="10758" width="9.140625" style="381"/>
    <col min="10759" max="10759" width="8.140625" style="381" customWidth="1"/>
    <col min="10760" max="10760" width="7.140625" style="381" customWidth="1"/>
    <col min="10761" max="10761" width="8.7109375" style="381" customWidth="1"/>
    <col min="10762" max="10762" width="8.42578125" style="381" customWidth="1"/>
    <col min="10763" max="10763" width="8.5703125" style="381" customWidth="1"/>
    <col min="10764" max="11008" width="9.140625" style="381"/>
    <col min="11009" max="11009" width="13.7109375" style="381" customWidth="1"/>
    <col min="11010" max="11010" width="7.5703125" style="381" customWidth="1"/>
    <col min="11011" max="11011" width="7.85546875" style="381" customWidth="1"/>
    <col min="11012" max="11012" width="8.140625" style="381" customWidth="1"/>
    <col min="11013" max="11013" width="7.140625" style="381" customWidth="1"/>
    <col min="11014" max="11014" width="9.140625" style="381"/>
    <col min="11015" max="11015" width="8.140625" style="381" customWidth="1"/>
    <col min="11016" max="11016" width="7.140625" style="381" customWidth="1"/>
    <col min="11017" max="11017" width="8.7109375" style="381" customWidth="1"/>
    <col min="11018" max="11018" width="8.42578125" style="381" customWidth="1"/>
    <col min="11019" max="11019" width="8.5703125" style="381" customWidth="1"/>
    <col min="11020" max="11264" width="9.140625" style="381"/>
    <col min="11265" max="11265" width="13.7109375" style="381" customWidth="1"/>
    <col min="11266" max="11266" width="7.5703125" style="381" customWidth="1"/>
    <col min="11267" max="11267" width="7.85546875" style="381" customWidth="1"/>
    <col min="11268" max="11268" width="8.140625" style="381" customWidth="1"/>
    <col min="11269" max="11269" width="7.140625" style="381" customWidth="1"/>
    <col min="11270" max="11270" width="9.140625" style="381"/>
    <col min="11271" max="11271" width="8.140625" style="381" customWidth="1"/>
    <col min="11272" max="11272" width="7.140625" style="381" customWidth="1"/>
    <col min="11273" max="11273" width="8.7109375" style="381" customWidth="1"/>
    <col min="11274" max="11274" width="8.42578125" style="381" customWidth="1"/>
    <col min="11275" max="11275" width="8.5703125" style="381" customWidth="1"/>
    <col min="11276" max="11520" width="9.140625" style="381"/>
    <col min="11521" max="11521" width="13.7109375" style="381" customWidth="1"/>
    <col min="11522" max="11522" width="7.5703125" style="381" customWidth="1"/>
    <col min="11523" max="11523" width="7.85546875" style="381" customWidth="1"/>
    <col min="11524" max="11524" width="8.140625" style="381" customWidth="1"/>
    <col min="11525" max="11525" width="7.140625" style="381" customWidth="1"/>
    <col min="11526" max="11526" width="9.140625" style="381"/>
    <col min="11527" max="11527" width="8.140625" style="381" customWidth="1"/>
    <col min="11528" max="11528" width="7.140625" style="381" customWidth="1"/>
    <col min="11529" max="11529" width="8.7109375" style="381" customWidth="1"/>
    <col min="11530" max="11530" width="8.42578125" style="381" customWidth="1"/>
    <col min="11531" max="11531" width="8.5703125" style="381" customWidth="1"/>
    <col min="11532" max="11776" width="9.140625" style="381"/>
    <col min="11777" max="11777" width="13.7109375" style="381" customWidth="1"/>
    <col min="11778" max="11778" width="7.5703125" style="381" customWidth="1"/>
    <col min="11779" max="11779" width="7.85546875" style="381" customWidth="1"/>
    <col min="11780" max="11780" width="8.140625" style="381" customWidth="1"/>
    <col min="11781" max="11781" width="7.140625" style="381" customWidth="1"/>
    <col min="11782" max="11782" width="9.140625" style="381"/>
    <col min="11783" max="11783" width="8.140625" style="381" customWidth="1"/>
    <col min="11784" max="11784" width="7.140625" style="381" customWidth="1"/>
    <col min="11785" max="11785" width="8.7109375" style="381" customWidth="1"/>
    <col min="11786" max="11786" width="8.42578125" style="381" customWidth="1"/>
    <col min="11787" max="11787" width="8.5703125" style="381" customWidth="1"/>
    <col min="11788" max="12032" width="9.140625" style="381"/>
    <col min="12033" max="12033" width="13.7109375" style="381" customWidth="1"/>
    <col min="12034" max="12034" width="7.5703125" style="381" customWidth="1"/>
    <col min="12035" max="12035" width="7.85546875" style="381" customWidth="1"/>
    <col min="12036" max="12036" width="8.140625" style="381" customWidth="1"/>
    <col min="12037" max="12037" width="7.140625" style="381" customWidth="1"/>
    <col min="12038" max="12038" width="9.140625" style="381"/>
    <col min="12039" max="12039" width="8.140625" style="381" customWidth="1"/>
    <col min="12040" max="12040" width="7.140625" style="381" customWidth="1"/>
    <col min="12041" max="12041" width="8.7109375" style="381" customWidth="1"/>
    <col min="12042" max="12042" width="8.42578125" style="381" customWidth="1"/>
    <col min="12043" max="12043" width="8.5703125" style="381" customWidth="1"/>
    <col min="12044" max="12288" width="9.140625" style="381"/>
    <col min="12289" max="12289" width="13.7109375" style="381" customWidth="1"/>
    <col min="12290" max="12290" width="7.5703125" style="381" customWidth="1"/>
    <col min="12291" max="12291" width="7.85546875" style="381" customWidth="1"/>
    <col min="12292" max="12292" width="8.140625" style="381" customWidth="1"/>
    <col min="12293" max="12293" width="7.140625" style="381" customWidth="1"/>
    <col min="12294" max="12294" width="9.140625" style="381"/>
    <col min="12295" max="12295" width="8.140625" style="381" customWidth="1"/>
    <col min="12296" max="12296" width="7.140625" style="381" customWidth="1"/>
    <col min="12297" max="12297" width="8.7109375" style="381" customWidth="1"/>
    <col min="12298" max="12298" width="8.42578125" style="381" customWidth="1"/>
    <col min="12299" max="12299" width="8.5703125" style="381" customWidth="1"/>
    <col min="12300" max="12544" width="9.140625" style="381"/>
    <col min="12545" max="12545" width="13.7109375" style="381" customWidth="1"/>
    <col min="12546" max="12546" width="7.5703125" style="381" customWidth="1"/>
    <col min="12547" max="12547" width="7.85546875" style="381" customWidth="1"/>
    <col min="12548" max="12548" width="8.140625" style="381" customWidth="1"/>
    <col min="12549" max="12549" width="7.140625" style="381" customWidth="1"/>
    <col min="12550" max="12550" width="9.140625" style="381"/>
    <col min="12551" max="12551" width="8.140625" style="381" customWidth="1"/>
    <col min="12552" max="12552" width="7.140625" style="381" customWidth="1"/>
    <col min="12553" max="12553" width="8.7109375" style="381" customWidth="1"/>
    <col min="12554" max="12554" width="8.42578125" style="381" customWidth="1"/>
    <col min="12555" max="12555" width="8.5703125" style="381" customWidth="1"/>
    <col min="12556" max="12800" width="9.140625" style="381"/>
    <col min="12801" max="12801" width="13.7109375" style="381" customWidth="1"/>
    <col min="12802" max="12802" width="7.5703125" style="381" customWidth="1"/>
    <col min="12803" max="12803" width="7.85546875" style="381" customWidth="1"/>
    <col min="12804" max="12804" width="8.140625" style="381" customWidth="1"/>
    <col min="12805" max="12805" width="7.140625" style="381" customWidth="1"/>
    <col min="12806" max="12806" width="9.140625" style="381"/>
    <col min="12807" max="12807" width="8.140625" style="381" customWidth="1"/>
    <col min="12808" max="12808" width="7.140625" style="381" customWidth="1"/>
    <col min="12809" max="12809" width="8.7109375" style="381" customWidth="1"/>
    <col min="12810" max="12810" width="8.42578125" style="381" customWidth="1"/>
    <col min="12811" max="12811" width="8.5703125" style="381" customWidth="1"/>
    <col min="12812" max="13056" width="9.140625" style="381"/>
    <col min="13057" max="13057" width="13.7109375" style="381" customWidth="1"/>
    <col min="13058" max="13058" width="7.5703125" style="381" customWidth="1"/>
    <col min="13059" max="13059" width="7.85546875" style="381" customWidth="1"/>
    <col min="13060" max="13060" width="8.140625" style="381" customWidth="1"/>
    <col min="13061" max="13061" width="7.140625" style="381" customWidth="1"/>
    <col min="13062" max="13062" width="9.140625" style="381"/>
    <col min="13063" max="13063" width="8.140625" style="381" customWidth="1"/>
    <col min="13064" max="13064" width="7.140625" style="381" customWidth="1"/>
    <col min="13065" max="13065" width="8.7109375" style="381" customWidth="1"/>
    <col min="13066" max="13066" width="8.42578125" style="381" customWidth="1"/>
    <col min="13067" max="13067" width="8.5703125" style="381" customWidth="1"/>
    <col min="13068" max="13312" width="9.140625" style="381"/>
    <col min="13313" max="13313" width="13.7109375" style="381" customWidth="1"/>
    <col min="13314" max="13314" width="7.5703125" style="381" customWidth="1"/>
    <col min="13315" max="13315" width="7.85546875" style="381" customWidth="1"/>
    <col min="13316" max="13316" width="8.140625" style="381" customWidth="1"/>
    <col min="13317" max="13317" width="7.140625" style="381" customWidth="1"/>
    <col min="13318" max="13318" width="9.140625" style="381"/>
    <col min="13319" max="13319" width="8.140625" style="381" customWidth="1"/>
    <col min="13320" max="13320" width="7.140625" style="381" customWidth="1"/>
    <col min="13321" max="13321" width="8.7109375" style="381" customWidth="1"/>
    <col min="13322" max="13322" width="8.42578125" style="381" customWidth="1"/>
    <col min="13323" max="13323" width="8.5703125" style="381" customWidth="1"/>
    <col min="13324" max="13568" width="9.140625" style="381"/>
    <col min="13569" max="13569" width="13.7109375" style="381" customWidth="1"/>
    <col min="13570" max="13570" width="7.5703125" style="381" customWidth="1"/>
    <col min="13571" max="13571" width="7.85546875" style="381" customWidth="1"/>
    <col min="13572" max="13572" width="8.140625" style="381" customWidth="1"/>
    <col min="13573" max="13573" width="7.140625" style="381" customWidth="1"/>
    <col min="13574" max="13574" width="9.140625" style="381"/>
    <col min="13575" max="13575" width="8.140625" style="381" customWidth="1"/>
    <col min="13576" max="13576" width="7.140625" style="381" customWidth="1"/>
    <col min="13577" max="13577" width="8.7109375" style="381" customWidth="1"/>
    <col min="13578" max="13578" width="8.42578125" style="381" customWidth="1"/>
    <col min="13579" max="13579" width="8.5703125" style="381" customWidth="1"/>
    <col min="13580" max="13824" width="9.140625" style="381"/>
    <col min="13825" max="13825" width="13.7109375" style="381" customWidth="1"/>
    <col min="13826" max="13826" width="7.5703125" style="381" customWidth="1"/>
    <col min="13827" max="13827" width="7.85546875" style="381" customWidth="1"/>
    <col min="13828" max="13828" width="8.140625" style="381" customWidth="1"/>
    <col min="13829" max="13829" width="7.140625" style="381" customWidth="1"/>
    <col min="13830" max="13830" width="9.140625" style="381"/>
    <col min="13831" max="13831" width="8.140625" style="381" customWidth="1"/>
    <col min="13832" max="13832" width="7.140625" style="381" customWidth="1"/>
    <col min="13833" max="13833" width="8.7109375" style="381" customWidth="1"/>
    <col min="13834" max="13834" width="8.42578125" style="381" customWidth="1"/>
    <col min="13835" max="13835" width="8.5703125" style="381" customWidth="1"/>
    <col min="13836" max="14080" width="9.140625" style="381"/>
    <col min="14081" max="14081" width="13.7109375" style="381" customWidth="1"/>
    <col min="14082" max="14082" width="7.5703125" style="381" customWidth="1"/>
    <col min="14083" max="14083" width="7.85546875" style="381" customWidth="1"/>
    <col min="14084" max="14084" width="8.140625" style="381" customWidth="1"/>
    <col min="14085" max="14085" width="7.140625" style="381" customWidth="1"/>
    <col min="14086" max="14086" width="9.140625" style="381"/>
    <col min="14087" max="14087" width="8.140625" style="381" customWidth="1"/>
    <col min="14088" max="14088" width="7.140625" style="381" customWidth="1"/>
    <col min="14089" max="14089" width="8.7109375" style="381" customWidth="1"/>
    <col min="14090" max="14090" width="8.42578125" style="381" customWidth="1"/>
    <col min="14091" max="14091" width="8.5703125" style="381" customWidth="1"/>
    <col min="14092" max="14336" width="9.140625" style="381"/>
    <col min="14337" max="14337" width="13.7109375" style="381" customWidth="1"/>
    <col min="14338" max="14338" width="7.5703125" style="381" customWidth="1"/>
    <col min="14339" max="14339" width="7.85546875" style="381" customWidth="1"/>
    <col min="14340" max="14340" width="8.140625" style="381" customWidth="1"/>
    <col min="14341" max="14341" width="7.140625" style="381" customWidth="1"/>
    <col min="14342" max="14342" width="9.140625" style="381"/>
    <col min="14343" max="14343" width="8.140625" style="381" customWidth="1"/>
    <col min="14344" max="14344" width="7.140625" style="381" customWidth="1"/>
    <col min="14345" max="14345" width="8.7109375" style="381" customWidth="1"/>
    <col min="14346" max="14346" width="8.42578125" style="381" customWidth="1"/>
    <col min="14347" max="14347" width="8.5703125" style="381" customWidth="1"/>
    <col min="14348" max="14592" width="9.140625" style="381"/>
    <col min="14593" max="14593" width="13.7109375" style="381" customWidth="1"/>
    <col min="14594" max="14594" width="7.5703125" style="381" customWidth="1"/>
    <col min="14595" max="14595" width="7.85546875" style="381" customWidth="1"/>
    <col min="14596" max="14596" width="8.140625" style="381" customWidth="1"/>
    <col min="14597" max="14597" width="7.140625" style="381" customWidth="1"/>
    <col min="14598" max="14598" width="9.140625" style="381"/>
    <col min="14599" max="14599" width="8.140625" style="381" customWidth="1"/>
    <col min="14600" max="14600" width="7.140625" style="381" customWidth="1"/>
    <col min="14601" max="14601" width="8.7109375" style="381" customWidth="1"/>
    <col min="14602" max="14602" width="8.42578125" style="381" customWidth="1"/>
    <col min="14603" max="14603" width="8.5703125" style="381" customWidth="1"/>
    <col min="14604" max="14848" width="9.140625" style="381"/>
    <col min="14849" max="14849" width="13.7109375" style="381" customWidth="1"/>
    <col min="14850" max="14850" width="7.5703125" style="381" customWidth="1"/>
    <col min="14851" max="14851" width="7.85546875" style="381" customWidth="1"/>
    <col min="14852" max="14852" width="8.140625" style="381" customWidth="1"/>
    <col min="14853" max="14853" width="7.140625" style="381" customWidth="1"/>
    <col min="14854" max="14854" width="9.140625" style="381"/>
    <col min="14855" max="14855" width="8.140625" style="381" customWidth="1"/>
    <col min="14856" max="14856" width="7.140625" style="381" customWidth="1"/>
    <col min="14857" max="14857" width="8.7109375" style="381" customWidth="1"/>
    <col min="14858" max="14858" width="8.42578125" style="381" customWidth="1"/>
    <col min="14859" max="14859" width="8.5703125" style="381" customWidth="1"/>
    <col min="14860" max="15104" width="9.140625" style="381"/>
    <col min="15105" max="15105" width="13.7109375" style="381" customWidth="1"/>
    <col min="15106" max="15106" width="7.5703125" style="381" customWidth="1"/>
    <col min="15107" max="15107" width="7.85546875" style="381" customWidth="1"/>
    <col min="15108" max="15108" width="8.140625" style="381" customWidth="1"/>
    <col min="15109" max="15109" width="7.140625" style="381" customWidth="1"/>
    <col min="15110" max="15110" width="9.140625" style="381"/>
    <col min="15111" max="15111" width="8.140625" style="381" customWidth="1"/>
    <col min="15112" max="15112" width="7.140625" style="381" customWidth="1"/>
    <col min="15113" max="15113" width="8.7109375" style="381" customWidth="1"/>
    <col min="15114" max="15114" width="8.42578125" style="381" customWidth="1"/>
    <col min="15115" max="15115" width="8.5703125" style="381" customWidth="1"/>
    <col min="15116" max="15360" width="9.140625" style="381"/>
    <col min="15361" max="15361" width="13.7109375" style="381" customWidth="1"/>
    <col min="15362" max="15362" width="7.5703125" style="381" customWidth="1"/>
    <col min="15363" max="15363" width="7.85546875" style="381" customWidth="1"/>
    <col min="15364" max="15364" width="8.140625" style="381" customWidth="1"/>
    <col min="15365" max="15365" width="7.140625" style="381" customWidth="1"/>
    <col min="15366" max="15366" width="9.140625" style="381"/>
    <col min="15367" max="15367" width="8.140625" style="381" customWidth="1"/>
    <col min="15368" max="15368" width="7.140625" style="381" customWidth="1"/>
    <col min="15369" max="15369" width="8.7109375" style="381" customWidth="1"/>
    <col min="15370" max="15370" width="8.42578125" style="381" customWidth="1"/>
    <col min="15371" max="15371" width="8.5703125" style="381" customWidth="1"/>
    <col min="15372" max="15616" width="9.140625" style="381"/>
    <col min="15617" max="15617" width="13.7109375" style="381" customWidth="1"/>
    <col min="15618" max="15618" width="7.5703125" style="381" customWidth="1"/>
    <col min="15619" max="15619" width="7.85546875" style="381" customWidth="1"/>
    <col min="15620" max="15620" width="8.140625" style="381" customWidth="1"/>
    <col min="15621" max="15621" width="7.140625" style="381" customWidth="1"/>
    <col min="15622" max="15622" width="9.140625" style="381"/>
    <col min="15623" max="15623" width="8.140625" style="381" customWidth="1"/>
    <col min="15624" max="15624" width="7.140625" style="381" customWidth="1"/>
    <col min="15625" max="15625" width="8.7109375" style="381" customWidth="1"/>
    <col min="15626" max="15626" width="8.42578125" style="381" customWidth="1"/>
    <col min="15627" max="15627" width="8.5703125" style="381" customWidth="1"/>
    <col min="15628" max="15872" width="9.140625" style="381"/>
    <col min="15873" max="15873" width="13.7109375" style="381" customWidth="1"/>
    <col min="15874" max="15874" width="7.5703125" style="381" customWidth="1"/>
    <col min="15875" max="15875" width="7.85546875" style="381" customWidth="1"/>
    <col min="15876" max="15876" width="8.140625" style="381" customWidth="1"/>
    <col min="15877" max="15877" width="7.140625" style="381" customWidth="1"/>
    <col min="15878" max="15878" width="9.140625" style="381"/>
    <col min="15879" max="15879" width="8.140625" style="381" customWidth="1"/>
    <col min="15880" max="15880" width="7.140625" style="381" customWidth="1"/>
    <col min="15881" max="15881" width="8.7109375" style="381" customWidth="1"/>
    <col min="15882" max="15882" width="8.42578125" style="381" customWidth="1"/>
    <col min="15883" max="15883" width="8.5703125" style="381" customWidth="1"/>
    <col min="15884" max="16128" width="9.140625" style="381"/>
    <col min="16129" max="16129" width="13.7109375" style="381" customWidth="1"/>
    <col min="16130" max="16130" width="7.5703125" style="381" customWidth="1"/>
    <col min="16131" max="16131" width="7.85546875" style="381" customWidth="1"/>
    <col min="16132" max="16132" width="8.140625" style="381" customWidth="1"/>
    <col min="16133" max="16133" width="7.140625" style="381" customWidth="1"/>
    <col min="16134" max="16134" width="9.140625" style="381"/>
    <col min="16135" max="16135" width="8.140625" style="381" customWidth="1"/>
    <col min="16136" max="16136" width="7.140625" style="381" customWidth="1"/>
    <col min="16137" max="16137" width="8.7109375" style="381" customWidth="1"/>
    <col min="16138" max="16138" width="8.42578125" style="381" customWidth="1"/>
    <col min="16139" max="16139" width="8.5703125" style="381" customWidth="1"/>
    <col min="16140" max="16384" width="9.140625" style="381"/>
  </cols>
  <sheetData>
    <row r="1" spans="1:11" ht="22.5" customHeight="1">
      <c r="A1" s="1128" t="s">
        <v>242</v>
      </c>
      <c r="B1" s="1128"/>
      <c r="C1" s="1128"/>
      <c r="D1" s="1128"/>
      <c r="E1" s="1128"/>
      <c r="F1" s="1128"/>
      <c r="G1" s="1128"/>
      <c r="H1" s="1128"/>
      <c r="I1" s="1128"/>
      <c r="J1" s="1128"/>
      <c r="K1" s="1128"/>
    </row>
    <row r="2" spans="1:11" ht="16.5" customHeight="1">
      <c r="A2" s="964" t="s">
        <v>1164</v>
      </c>
      <c r="B2" s="964"/>
      <c r="C2" s="1127">
        <v>2013</v>
      </c>
      <c r="D2" s="1127"/>
      <c r="E2" s="1127"/>
      <c r="F2" s="1058">
        <v>2014</v>
      </c>
      <c r="G2" s="1058"/>
      <c r="H2" s="1058"/>
      <c r="I2" s="1058">
        <v>2015</v>
      </c>
      <c r="J2" s="1058"/>
      <c r="K2" s="1058"/>
    </row>
    <row r="3" spans="1:11" ht="30.75" customHeight="1">
      <c r="A3" s="964"/>
      <c r="B3" s="964"/>
      <c r="C3" s="713" t="s">
        <v>376</v>
      </c>
      <c r="D3" s="714" t="s">
        <v>329</v>
      </c>
      <c r="E3" s="714" t="s">
        <v>1012</v>
      </c>
      <c r="F3" s="713" t="s">
        <v>376</v>
      </c>
      <c r="G3" s="714" t="s">
        <v>329</v>
      </c>
      <c r="H3" s="714" t="s">
        <v>1012</v>
      </c>
      <c r="I3" s="713" t="s">
        <v>376</v>
      </c>
      <c r="J3" s="714" t="s">
        <v>329</v>
      </c>
      <c r="K3" s="714" t="s">
        <v>1012</v>
      </c>
    </row>
    <row r="4" spans="1:11" ht="28.5" customHeight="1">
      <c r="A4" s="964" t="s">
        <v>245</v>
      </c>
      <c r="B4" s="791" t="s">
        <v>378</v>
      </c>
      <c r="C4" s="163">
        <v>3294.1179999999999</v>
      </c>
      <c r="D4" s="164" t="s">
        <v>1732</v>
      </c>
      <c r="E4" s="878" t="s">
        <v>1732</v>
      </c>
      <c r="F4" s="164">
        <v>3263.2110000000002</v>
      </c>
      <c r="G4" s="164" t="s">
        <v>1732</v>
      </c>
      <c r="H4" s="164" t="s">
        <v>1732</v>
      </c>
      <c r="I4" s="792">
        <v>3072.9909999999995</v>
      </c>
      <c r="J4" s="792" t="s">
        <v>1732</v>
      </c>
      <c r="K4" s="792" t="s">
        <v>1732</v>
      </c>
    </row>
    <row r="5" spans="1:11" ht="20.25" customHeight="1">
      <c r="A5" s="964"/>
      <c r="B5" s="793" t="s">
        <v>1079</v>
      </c>
      <c r="C5" s="163">
        <v>3077.7750000000001</v>
      </c>
      <c r="D5" s="164" t="s">
        <v>1732</v>
      </c>
      <c r="E5" s="877" t="s">
        <v>1732</v>
      </c>
      <c r="F5" s="164">
        <v>3058.5190000000002</v>
      </c>
      <c r="G5" s="164" t="s">
        <v>1732</v>
      </c>
      <c r="H5" s="877" t="s">
        <v>1732</v>
      </c>
      <c r="I5" s="792">
        <v>2870.5869999999995</v>
      </c>
      <c r="J5" s="792" t="s">
        <v>1732</v>
      </c>
      <c r="K5" s="877" t="s">
        <v>1732</v>
      </c>
    </row>
    <row r="6" spans="1:11" ht="18" customHeight="1">
      <c r="A6" s="964"/>
      <c r="B6" s="793" t="s">
        <v>1080</v>
      </c>
      <c r="C6" s="163">
        <v>1793.056</v>
      </c>
      <c r="D6" s="164" t="s">
        <v>1732</v>
      </c>
      <c r="E6" s="877" t="s">
        <v>1732</v>
      </c>
      <c r="F6" s="164">
        <v>1782.5210000000002</v>
      </c>
      <c r="G6" s="164" t="s">
        <v>1732</v>
      </c>
      <c r="H6" s="877" t="s">
        <v>1732</v>
      </c>
      <c r="I6" s="792">
        <v>1772.2400000000002</v>
      </c>
      <c r="J6" s="792" t="s">
        <v>1732</v>
      </c>
      <c r="K6" s="877" t="s">
        <v>1732</v>
      </c>
    </row>
    <row r="7" spans="1:11" ht="30">
      <c r="A7" s="964" t="s">
        <v>244</v>
      </c>
      <c r="B7" s="791" t="s">
        <v>378</v>
      </c>
      <c r="C7" s="163">
        <v>367.09</v>
      </c>
      <c r="D7" s="162">
        <v>283.71556228000003</v>
      </c>
      <c r="E7" s="182">
        <v>0.1113021468162172</v>
      </c>
      <c r="F7" s="164">
        <v>367.279</v>
      </c>
      <c r="G7" s="164">
        <v>327.83747119000003</v>
      </c>
      <c r="H7" s="182">
        <v>0.11255141025204927</v>
      </c>
      <c r="I7" s="792">
        <v>371.78900000000004</v>
      </c>
      <c r="J7" s="792">
        <v>428.45496895000008</v>
      </c>
      <c r="K7" s="183">
        <v>0.12098603608015777</v>
      </c>
    </row>
    <row r="8" spans="1:11" ht="12.75" customHeight="1">
      <c r="A8" s="964"/>
      <c r="B8" s="793" t="s">
        <v>1079</v>
      </c>
      <c r="C8" s="163">
        <v>110.095</v>
      </c>
      <c r="D8" s="163">
        <v>85.28237949999999</v>
      </c>
      <c r="E8" s="182">
        <v>3.5806539289701851E-2</v>
      </c>
      <c r="F8" s="164">
        <v>117.92400000000001</v>
      </c>
      <c r="G8" s="164">
        <v>105.73123038</v>
      </c>
      <c r="H8" s="182">
        <v>3.8555915461045032E-2</v>
      </c>
      <c r="I8" s="792">
        <v>117.52599999999998</v>
      </c>
      <c r="J8" s="792">
        <v>135.69020810999999</v>
      </c>
      <c r="K8" s="183">
        <v>4.0941452044477314E-2</v>
      </c>
    </row>
    <row r="9" spans="1:11" ht="15">
      <c r="A9" s="964"/>
      <c r="B9" s="793" t="s">
        <v>1080</v>
      </c>
      <c r="C9" s="163">
        <v>256.995</v>
      </c>
      <c r="D9" s="163">
        <v>198.43318277999998</v>
      </c>
      <c r="E9" s="182">
        <v>0.14311786067903715</v>
      </c>
      <c r="F9" s="164">
        <v>249.35499999999996</v>
      </c>
      <c r="G9" s="164">
        <v>222.10624081000003</v>
      </c>
      <c r="H9" s="182">
        <v>0.13988895502493376</v>
      </c>
      <c r="I9" s="792">
        <v>254.26300000000003</v>
      </c>
      <c r="J9" s="792">
        <v>292.76476084000001</v>
      </c>
      <c r="K9" s="183">
        <v>0.14346984607050964</v>
      </c>
    </row>
    <row r="10" spans="1:11" ht="30">
      <c r="A10" s="964" t="s">
        <v>243</v>
      </c>
      <c r="B10" s="791" t="s">
        <v>378</v>
      </c>
      <c r="C10" s="163">
        <v>-23.553999999999998</v>
      </c>
      <c r="D10" s="162">
        <v>-18.164101859999999</v>
      </c>
      <c r="E10" s="182">
        <v>-7.1258112024578215E-3</v>
      </c>
      <c r="F10" s="164">
        <v>-51.86</v>
      </c>
      <c r="G10" s="165">
        <v>-43.369341340000013</v>
      </c>
      <c r="H10" s="182">
        <v>-1.5892322010436957E-2</v>
      </c>
      <c r="I10" s="792">
        <v>-56.854999999999997</v>
      </c>
      <c r="J10" s="792">
        <v>-63.576139619999992</v>
      </c>
      <c r="K10" s="183">
        <v>-1.8501518553096969E-2</v>
      </c>
    </row>
    <row r="11" spans="1:11" ht="12.75" customHeight="1">
      <c r="A11" s="964"/>
      <c r="B11" s="793" t="s">
        <v>1079</v>
      </c>
      <c r="C11" s="163">
        <v>-46.338999999999999</v>
      </c>
      <c r="D11" s="163">
        <v>-35.995451529999997</v>
      </c>
      <c r="E11" s="182">
        <v>-1.5112999391152114E-2</v>
      </c>
      <c r="F11" s="164">
        <v>-48.676000000000002</v>
      </c>
      <c r="G11" s="164">
        <v>-43.346870030000005</v>
      </c>
      <c r="H11" s="182">
        <v>-1.59148921422427E-2</v>
      </c>
      <c r="I11" s="792">
        <v>-49.044000000000004</v>
      </c>
      <c r="J11" s="792">
        <v>-56.331095160000011</v>
      </c>
      <c r="K11" s="183">
        <v>-1.7085007352154808E-2</v>
      </c>
    </row>
    <row r="12" spans="1:11" ht="15">
      <c r="A12" s="964"/>
      <c r="B12" s="793" t="s">
        <v>1080</v>
      </c>
      <c r="C12" s="163">
        <v>22.785</v>
      </c>
      <c r="D12" s="163">
        <v>17.831349670000002</v>
      </c>
      <c r="E12" s="182">
        <v>1.2860674722027737E-2</v>
      </c>
      <c r="F12" s="164">
        <v>-3.1840000000000028</v>
      </c>
      <c r="G12" s="164">
        <v>-2.2471310000002021E-2</v>
      </c>
      <c r="H12" s="182">
        <v>-1.7862342154734796E-3</v>
      </c>
      <c r="I12" s="792">
        <v>-7.8109999999999973</v>
      </c>
      <c r="J12" s="792">
        <v>-7.2450444599999955</v>
      </c>
      <c r="K12" s="183">
        <v>-4.4074166027174627E-3</v>
      </c>
    </row>
    <row r="13" spans="1:11" ht="15">
      <c r="A13" s="794"/>
      <c r="B13" s="455"/>
      <c r="C13" s="455"/>
      <c r="D13" s="455"/>
      <c r="E13" s="455"/>
      <c r="F13" s="455"/>
      <c r="G13" s="455"/>
      <c r="H13" s="455"/>
      <c r="I13" s="455"/>
      <c r="J13" s="455"/>
      <c r="K13" s="455"/>
    </row>
    <row r="14" spans="1:11" ht="16.5" customHeight="1">
      <c r="A14" s="964" t="s">
        <v>1164</v>
      </c>
      <c r="B14" s="964"/>
      <c r="C14" s="1127">
        <v>2016</v>
      </c>
      <c r="D14" s="1127"/>
      <c r="E14" s="1127"/>
      <c r="F14" s="1058">
        <v>2017</v>
      </c>
      <c r="G14" s="1058"/>
      <c r="H14" s="1058"/>
      <c r="I14" s="1058">
        <v>2018</v>
      </c>
      <c r="J14" s="1058"/>
      <c r="K14" s="1058"/>
    </row>
    <row r="15" spans="1:11" ht="30.75" customHeight="1">
      <c r="A15" s="964"/>
      <c r="B15" s="964"/>
      <c r="C15" s="713" t="s">
        <v>376</v>
      </c>
      <c r="D15" s="714" t="s">
        <v>329</v>
      </c>
      <c r="E15" s="714" t="s">
        <v>1012</v>
      </c>
      <c r="F15" s="713" t="s">
        <v>376</v>
      </c>
      <c r="G15" s="714" t="s">
        <v>329</v>
      </c>
      <c r="H15" s="714" t="s">
        <v>1012</v>
      </c>
      <c r="I15" s="713" t="s">
        <v>376</v>
      </c>
      <c r="J15" s="714" t="s">
        <v>329</v>
      </c>
      <c r="K15" s="714" t="s">
        <v>1012</v>
      </c>
    </row>
    <row r="16" spans="1:11" ht="29.25" customHeight="1">
      <c r="A16" s="964" t="s">
        <v>245</v>
      </c>
      <c r="B16" s="791" t="s">
        <v>378</v>
      </c>
      <c r="C16" s="792">
        <v>2844.52</v>
      </c>
      <c r="D16" s="792" t="s">
        <v>1732</v>
      </c>
      <c r="E16" s="876" t="s">
        <v>1732</v>
      </c>
      <c r="F16" s="792">
        <v>2766.9</v>
      </c>
      <c r="G16" s="792" t="s">
        <v>1732</v>
      </c>
      <c r="H16" s="876" t="s">
        <v>1732</v>
      </c>
      <c r="I16" s="792">
        <v>2782.3040000000001</v>
      </c>
      <c r="J16" s="792" t="s">
        <v>1732</v>
      </c>
      <c r="K16" s="926" t="s">
        <v>1732</v>
      </c>
    </row>
    <row r="17" spans="1:11" ht="19.5" customHeight="1">
      <c r="A17" s="964"/>
      <c r="B17" s="793" t="s">
        <v>1079</v>
      </c>
      <c r="C17" s="792">
        <v>2637.43</v>
      </c>
      <c r="D17" s="792" t="s">
        <v>1732</v>
      </c>
      <c r="E17" s="877" t="s">
        <v>1732</v>
      </c>
      <c r="F17" s="792">
        <v>2570.23</v>
      </c>
      <c r="G17" s="792" t="s">
        <v>1732</v>
      </c>
      <c r="H17" s="877" t="s">
        <v>1732</v>
      </c>
      <c r="I17" s="792">
        <v>2575.6179999999999</v>
      </c>
      <c r="J17" s="792" t="s">
        <v>1732</v>
      </c>
      <c r="K17" s="927" t="s">
        <v>1732</v>
      </c>
    </row>
    <row r="18" spans="1:11" ht="21.75" customHeight="1">
      <c r="A18" s="964"/>
      <c r="B18" s="793" t="s">
        <v>1080</v>
      </c>
      <c r="C18" s="792">
        <v>1827.29</v>
      </c>
      <c r="D18" s="792" t="s">
        <v>1732</v>
      </c>
      <c r="E18" s="877" t="s">
        <v>1732</v>
      </c>
      <c r="F18" s="792">
        <v>1832.04</v>
      </c>
      <c r="G18" s="792" t="s">
        <v>1732</v>
      </c>
      <c r="H18" s="877" t="s">
        <v>1732</v>
      </c>
      <c r="I18" s="792">
        <v>1887.433</v>
      </c>
      <c r="J18" s="792" t="s">
        <v>1732</v>
      </c>
      <c r="K18" s="927" t="s">
        <v>1732</v>
      </c>
    </row>
    <row r="19" spans="1:11" ht="30">
      <c r="A19" s="964" t="s">
        <v>244</v>
      </c>
      <c r="B19" s="791" t="s">
        <v>378</v>
      </c>
      <c r="C19" s="792">
        <v>394.84</v>
      </c>
      <c r="D19" s="792">
        <v>545.72</v>
      </c>
      <c r="E19" s="183">
        <v>0.13880725043241038</v>
      </c>
      <c r="F19" s="792">
        <v>401.32</v>
      </c>
      <c r="G19" s="792">
        <v>570.20000000000005</v>
      </c>
      <c r="H19" s="183">
        <f>F19/F16</f>
        <v>0.14504318912862771</v>
      </c>
      <c r="I19" s="792">
        <v>419.29199999999997</v>
      </c>
      <c r="J19" s="792">
        <v>685.53899999999999</v>
      </c>
      <c r="K19" s="183">
        <v>0.1507</v>
      </c>
    </row>
    <row r="20" spans="1:11" ht="12.75" customHeight="1">
      <c r="A20" s="964"/>
      <c r="B20" s="793" t="s">
        <v>1079</v>
      </c>
      <c r="C20" s="792">
        <v>117.88</v>
      </c>
      <c r="D20" s="792">
        <v>163.33000000000001</v>
      </c>
      <c r="E20" s="183">
        <v>4.4695025081234387E-2</v>
      </c>
      <c r="F20" s="792">
        <v>121.54</v>
      </c>
      <c r="G20" s="792">
        <v>172.76</v>
      </c>
      <c r="H20" s="183">
        <f>F20/F17</f>
        <v>4.7287596829855699E-2</v>
      </c>
      <c r="I20" s="792">
        <v>136.85599999999999</v>
      </c>
      <c r="J20" s="792">
        <v>223.98699999999999</v>
      </c>
      <c r="K20" s="183">
        <v>5.3100000000000001E-2</v>
      </c>
    </row>
    <row r="21" spans="1:11" ht="15">
      <c r="A21" s="964"/>
      <c r="B21" s="793" t="s">
        <v>1080</v>
      </c>
      <c r="C21" s="792">
        <v>276.95999999999998</v>
      </c>
      <c r="D21" s="792">
        <v>382.39</v>
      </c>
      <c r="E21" s="183">
        <v>0.15156871651462001</v>
      </c>
      <c r="F21" s="792">
        <v>279.79000000000002</v>
      </c>
      <c r="G21" s="792">
        <v>397.45</v>
      </c>
      <c r="H21" s="183">
        <f>F21/F18</f>
        <v>0.15272046461867647</v>
      </c>
      <c r="I21" s="792">
        <v>282.43599999999998</v>
      </c>
      <c r="J21" s="792">
        <v>461.55200000000002</v>
      </c>
      <c r="K21" s="183">
        <v>0.14960000000000001</v>
      </c>
    </row>
    <row r="22" spans="1:11" ht="30">
      <c r="A22" s="964" t="s">
        <v>243</v>
      </c>
      <c r="B22" s="791" t="s">
        <v>378</v>
      </c>
      <c r="C22" s="792">
        <v>-59.63</v>
      </c>
      <c r="D22" s="792">
        <v>-77.48</v>
      </c>
      <c r="E22" s="183">
        <v>-2.0963115042256692E-2</v>
      </c>
      <c r="F22" s="792">
        <v>-61.7</v>
      </c>
      <c r="G22" s="792">
        <v>-87.36</v>
      </c>
      <c r="H22" s="183">
        <f>F22/F16</f>
        <v>-2.2299324153384655E-2</v>
      </c>
      <c r="I22" s="792">
        <v>-80.98</v>
      </c>
      <c r="J22" s="792">
        <v>-134.732</v>
      </c>
      <c r="K22" s="183">
        <v>-2.9100000000000001E-2</v>
      </c>
    </row>
    <row r="23" spans="1:11" ht="12.75" customHeight="1">
      <c r="A23" s="964"/>
      <c r="B23" s="793" t="s">
        <v>1079</v>
      </c>
      <c r="C23" s="792">
        <v>-11.53</v>
      </c>
      <c r="D23" s="792">
        <v>-13.88</v>
      </c>
      <c r="E23" s="183">
        <v>-4.3716800066731631E-3</v>
      </c>
      <c r="F23" s="792">
        <v>-11.7</v>
      </c>
      <c r="G23" s="792">
        <v>-16.62</v>
      </c>
      <c r="H23" s="183">
        <f>F23/F17</f>
        <v>-4.5521217945475694E-3</v>
      </c>
      <c r="I23" s="792">
        <v>-12.930999999999999</v>
      </c>
      <c r="J23" s="792">
        <v>-21.138999999999999</v>
      </c>
      <c r="K23" s="183">
        <v>-5.0000000000000001E-3</v>
      </c>
    </row>
    <row r="24" spans="1:11" ht="15">
      <c r="A24" s="964"/>
      <c r="B24" s="793" t="s">
        <v>1080</v>
      </c>
      <c r="C24" s="792">
        <v>-48.1</v>
      </c>
      <c r="D24" s="792">
        <v>-63.6</v>
      </c>
      <c r="E24" s="183">
        <v>-2.6323134258929893E-2</v>
      </c>
      <c r="F24" s="792">
        <v>-50.01</v>
      </c>
      <c r="G24" s="792">
        <v>-70.739999999999995</v>
      </c>
      <c r="H24" s="183">
        <f>F24/F18</f>
        <v>-2.7297438920547586E-2</v>
      </c>
      <c r="I24" s="792">
        <v>-68.049000000000007</v>
      </c>
      <c r="J24" s="792">
        <v>-113.593</v>
      </c>
      <c r="K24" s="183">
        <v>-3.61E-2</v>
      </c>
    </row>
    <row r="25" spans="1:11" ht="15">
      <c r="A25" s="795"/>
      <c r="B25" s="727"/>
      <c r="C25" s="727"/>
      <c r="D25" s="727"/>
      <c r="E25" s="727"/>
      <c r="F25" s="727"/>
      <c r="G25" s="727"/>
      <c r="H25" s="727"/>
      <c r="I25" s="455"/>
      <c r="J25" s="455"/>
      <c r="K25" s="727"/>
    </row>
    <row r="26" spans="1:11" ht="108.75" customHeight="1">
      <c r="A26" s="1126" t="s">
        <v>455</v>
      </c>
      <c r="B26" s="1126"/>
      <c r="C26" s="1126"/>
      <c r="D26" s="1126"/>
      <c r="E26" s="1126"/>
      <c r="F26" s="1126"/>
      <c r="G26" s="1126"/>
      <c r="H26" s="1126"/>
      <c r="I26" s="1126"/>
      <c r="J26" s="1126"/>
      <c r="K26" s="1126"/>
    </row>
    <row r="27" spans="1:11">
      <c r="A27" s="796"/>
      <c r="B27" s="796"/>
      <c r="C27" s="796"/>
      <c r="D27" s="796"/>
      <c r="E27" s="796"/>
      <c r="F27" s="796"/>
      <c r="G27" s="796"/>
      <c r="H27" s="796"/>
      <c r="I27" s="796"/>
      <c r="J27" s="796"/>
      <c r="K27" s="796"/>
    </row>
    <row r="28" spans="1:11" ht="31.5" customHeight="1">
      <c r="A28" s="1126" t="s">
        <v>438</v>
      </c>
      <c r="B28" s="1126"/>
      <c r="C28" s="1126"/>
      <c r="D28" s="1126"/>
      <c r="E28" s="1126"/>
      <c r="F28" s="1126"/>
      <c r="G28" s="1126"/>
      <c r="H28" s="1126"/>
      <c r="I28" s="1126"/>
      <c r="J28" s="1126"/>
      <c r="K28" s="1126"/>
    </row>
    <row r="29" spans="1:11">
      <c r="A29" s="796"/>
      <c r="B29" s="796"/>
      <c r="C29" s="796"/>
      <c r="D29" s="796"/>
      <c r="E29" s="796"/>
      <c r="F29" s="796"/>
      <c r="G29" s="796"/>
      <c r="H29" s="796"/>
      <c r="I29" s="796"/>
      <c r="J29" s="796"/>
      <c r="K29" s="796"/>
    </row>
    <row r="30" spans="1:11">
      <c r="A30" s="797"/>
      <c r="B30" s="797"/>
      <c r="C30" s="797"/>
      <c r="D30" s="797"/>
      <c r="E30" s="797"/>
      <c r="F30" s="797"/>
      <c r="G30" s="797"/>
      <c r="H30" s="797"/>
      <c r="I30" s="797"/>
      <c r="J30" s="797"/>
      <c r="K30" s="797"/>
    </row>
    <row r="31" spans="1:11">
      <c r="A31" s="797"/>
      <c r="B31" s="797"/>
      <c r="C31" s="797"/>
      <c r="D31" s="797"/>
      <c r="E31" s="797"/>
      <c r="F31" s="797"/>
      <c r="G31" s="797"/>
      <c r="H31" s="797"/>
      <c r="I31" s="797"/>
      <c r="J31" s="797"/>
      <c r="K31" s="797"/>
    </row>
    <row r="32" spans="1:11">
      <c r="A32" s="797"/>
      <c r="B32" s="797"/>
      <c r="C32" s="797"/>
      <c r="D32" s="797"/>
      <c r="E32" s="797"/>
      <c r="F32" s="797"/>
      <c r="G32" s="797"/>
      <c r="H32" s="797"/>
      <c r="I32" s="797"/>
      <c r="J32" s="797"/>
      <c r="K32" s="797"/>
    </row>
    <row r="33" spans="1:11">
      <c r="A33" s="797"/>
      <c r="B33" s="797"/>
      <c r="C33" s="797"/>
      <c r="D33" s="797"/>
      <c r="E33" s="797"/>
      <c r="F33" s="797"/>
      <c r="G33" s="797"/>
      <c r="H33" s="797"/>
      <c r="I33" s="797"/>
      <c r="J33" s="797"/>
      <c r="K33" s="797"/>
    </row>
    <row r="34" spans="1:11">
      <c r="A34" s="797"/>
      <c r="B34" s="797"/>
      <c r="C34" s="797"/>
      <c r="D34" s="797"/>
      <c r="E34" s="797"/>
      <c r="F34" s="797"/>
      <c r="G34" s="797"/>
      <c r="H34" s="797"/>
      <c r="I34" s="797"/>
      <c r="J34" s="797"/>
      <c r="K34" s="797"/>
    </row>
    <row r="35" spans="1:11">
      <c r="A35" s="797"/>
      <c r="B35" s="797"/>
      <c r="C35" s="797"/>
      <c r="D35" s="797"/>
      <c r="E35" s="797"/>
      <c r="F35" s="797"/>
      <c r="G35" s="797"/>
      <c r="H35" s="797"/>
      <c r="I35" s="797"/>
      <c r="J35" s="797"/>
      <c r="K35" s="797"/>
    </row>
  </sheetData>
  <mergeCells count="17">
    <mergeCell ref="A1:K1"/>
    <mergeCell ref="A2:B3"/>
    <mergeCell ref="C2:E2"/>
    <mergeCell ref="A4:A6"/>
    <mergeCell ref="F2:H2"/>
    <mergeCell ref="I2:K2"/>
    <mergeCell ref="A28:K28"/>
    <mergeCell ref="A7:A9"/>
    <mergeCell ref="A10:A12"/>
    <mergeCell ref="I14:K14"/>
    <mergeCell ref="A16:A18"/>
    <mergeCell ref="A19:A21"/>
    <mergeCell ref="A22:A24"/>
    <mergeCell ref="A26:K26"/>
    <mergeCell ref="A14:B15"/>
    <mergeCell ref="C14:E14"/>
    <mergeCell ref="F14:H14"/>
  </mergeCells>
  <phoneticPr fontId="3" type="noConversion"/>
  <pageMargins left="0.82" right="0.16" top="0.59" bottom="0.64"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rgb="FFC00000"/>
  </sheetPr>
  <dimension ref="A1:P208"/>
  <sheetViews>
    <sheetView view="pageBreakPreview" topLeftCell="A189" zoomScale="85" zoomScaleNormal="85" zoomScaleSheetLayoutView="85" workbookViewId="0">
      <selection activeCell="E212" sqref="E212"/>
    </sheetView>
  </sheetViews>
  <sheetFormatPr defaultColWidth="9.28515625" defaultRowHeight="12.75"/>
  <cols>
    <col min="1" max="1" width="5.28515625" style="308" customWidth="1"/>
    <col min="2" max="2" width="31.42578125" style="308" customWidth="1"/>
    <col min="3" max="3" width="10.140625" style="308" customWidth="1"/>
    <col min="4" max="4" width="11.28515625" style="308" customWidth="1"/>
    <col min="5" max="5" width="15.7109375" style="308" customWidth="1"/>
    <col min="6" max="6" width="13.28515625" style="308" customWidth="1"/>
    <col min="7" max="7" width="16.42578125" style="308" customWidth="1"/>
    <col min="8" max="8" width="14.7109375" style="308" customWidth="1"/>
    <col min="9" max="9" width="13.85546875" style="308" customWidth="1"/>
    <col min="10" max="10" width="16.28515625" style="308" customWidth="1"/>
    <col min="11" max="11" width="13.42578125" style="308" customWidth="1"/>
    <col min="12" max="12" width="11.85546875" style="308" customWidth="1"/>
    <col min="13" max="13" width="12.42578125" style="308" customWidth="1"/>
    <col min="14" max="14" width="9.28515625" style="859"/>
    <col min="15" max="16" width="9.5703125" style="308" customWidth="1"/>
    <col min="17" max="16384" width="9.28515625" style="308"/>
  </cols>
  <sheetData>
    <row r="1" spans="1:16" ht="18.75">
      <c r="A1" s="307"/>
      <c r="B1" s="307"/>
      <c r="C1" s="307"/>
      <c r="D1" s="307"/>
      <c r="E1" s="307"/>
      <c r="F1" s="307"/>
      <c r="G1" s="858"/>
      <c r="H1" s="307"/>
      <c r="I1" s="307"/>
      <c r="J1" s="307"/>
      <c r="K1" s="307"/>
      <c r="L1" s="307"/>
      <c r="M1" s="307"/>
    </row>
    <row r="2" spans="1:16" ht="15.75">
      <c r="A2" s="307"/>
      <c r="B2" s="307"/>
      <c r="C2" s="307"/>
      <c r="D2" s="307"/>
      <c r="E2" s="307"/>
      <c r="F2" s="307"/>
      <c r="G2" s="307"/>
      <c r="H2" s="307"/>
      <c r="I2" s="307"/>
      <c r="J2" s="860"/>
      <c r="K2" s="860"/>
      <c r="L2" s="949"/>
      <c r="M2" s="949"/>
    </row>
    <row r="3" spans="1:16">
      <c r="A3" s="307"/>
      <c r="B3" s="307"/>
      <c r="C3" s="307"/>
      <c r="D3" s="307"/>
      <c r="E3" s="307"/>
      <c r="F3" s="307"/>
      <c r="G3" s="307"/>
      <c r="H3" s="307"/>
      <c r="I3" s="307"/>
      <c r="J3" s="307"/>
      <c r="K3" s="307"/>
      <c r="L3" s="307"/>
      <c r="M3" s="307"/>
    </row>
    <row r="4" spans="1:16" ht="20.25" customHeight="1">
      <c r="A4" s="950" t="s">
        <v>1273</v>
      </c>
      <c r="B4" s="950"/>
      <c r="C4" s="950"/>
      <c r="D4" s="950"/>
      <c r="E4" s="950"/>
      <c r="F4" s="950"/>
      <c r="G4" s="950"/>
      <c r="H4" s="950"/>
      <c r="I4" s="950"/>
      <c r="J4" s="950"/>
      <c r="K4" s="950"/>
      <c r="L4" s="950"/>
      <c r="M4" s="950"/>
    </row>
    <row r="5" spans="1:16" s="862" customFormat="1" ht="111.75" customHeight="1">
      <c r="A5" s="456" t="s">
        <v>1009</v>
      </c>
      <c r="B5" s="456" t="s">
        <v>1112</v>
      </c>
      <c r="C5" s="456" t="s">
        <v>1274</v>
      </c>
      <c r="D5" s="456" t="s">
        <v>460</v>
      </c>
      <c r="E5" s="456" t="s">
        <v>1623</v>
      </c>
      <c r="F5" s="456" t="s">
        <v>1389</v>
      </c>
      <c r="G5" s="456" t="s">
        <v>1624</v>
      </c>
      <c r="H5" s="456" t="s">
        <v>1625</v>
      </c>
      <c r="I5" s="456" t="s">
        <v>1626</v>
      </c>
      <c r="J5" s="456" t="s">
        <v>1627</v>
      </c>
      <c r="K5" s="456" t="s">
        <v>317</v>
      </c>
      <c r="L5" s="456" t="s">
        <v>1028</v>
      </c>
      <c r="M5" s="456" t="s">
        <v>1113</v>
      </c>
      <c r="N5" s="861"/>
    </row>
    <row r="6" spans="1:16">
      <c r="A6" s="863">
        <v>1</v>
      </c>
      <c r="B6" s="864">
        <v>2</v>
      </c>
      <c r="C6" s="864">
        <v>3</v>
      </c>
      <c r="D6" s="864">
        <v>4</v>
      </c>
      <c r="E6" s="864">
        <v>5</v>
      </c>
      <c r="F6" s="864">
        <v>6</v>
      </c>
      <c r="G6" s="864">
        <v>7</v>
      </c>
      <c r="H6" s="864">
        <v>8</v>
      </c>
      <c r="I6" s="864" t="s">
        <v>330</v>
      </c>
      <c r="J6" s="864">
        <v>10</v>
      </c>
      <c r="K6" s="864">
        <v>11</v>
      </c>
      <c r="L6" s="864">
        <v>12</v>
      </c>
      <c r="M6" s="864">
        <v>13</v>
      </c>
    </row>
    <row r="7" spans="1:16" s="859" customFormat="1" ht="38.25">
      <c r="A7" s="456">
        <v>1</v>
      </c>
      <c r="B7" s="456" t="s">
        <v>1745</v>
      </c>
      <c r="C7" s="512">
        <v>2012</v>
      </c>
      <c r="D7" s="865">
        <v>5840</v>
      </c>
      <c r="E7" s="865">
        <v>41.53</v>
      </c>
      <c r="F7" s="865">
        <v>0</v>
      </c>
      <c r="G7" s="865">
        <f>E7</f>
        <v>41.53</v>
      </c>
      <c r="H7" s="866">
        <f t="shared" ref="H7" si="0">D7-G7</f>
        <v>5798.47</v>
      </c>
      <c r="I7" s="866">
        <f t="shared" ref="I7" si="1">D7-E7</f>
        <v>5798.47</v>
      </c>
      <c r="J7" s="865">
        <v>5698.36</v>
      </c>
      <c r="K7" s="456" t="s">
        <v>1746</v>
      </c>
      <c r="L7" s="512"/>
      <c r="M7" s="456" t="s">
        <v>1747</v>
      </c>
      <c r="O7" s="308"/>
      <c r="P7" s="308"/>
    </row>
    <row r="8" spans="1:16" s="859" customFormat="1" ht="38.25">
      <c r="A8" s="512">
        <v>2</v>
      </c>
      <c r="B8" s="456" t="s">
        <v>1549</v>
      </c>
      <c r="C8" s="456">
        <v>2018</v>
      </c>
      <c r="D8" s="866">
        <v>581</v>
      </c>
      <c r="E8" s="866">
        <v>0</v>
      </c>
      <c r="F8" s="866">
        <v>0</v>
      </c>
      <c r="G8" s="866">
        <v>0</v>
      </c>
      <c r="H8" s="866">
        <v>0</v>
      </c>
      <c r="I8" s="866">
        <f t="shared" ref="I8" si="2">D8</f>
        <v>581</v>
      </c>
      <c r="J8" s="866">
        <v>0</v>
      </c>
      <c r="K8" s="456" t="s">
        <v>1746</v>
      </c>
      <c r="L8" s="456"/>
      <c r="M8" s="456" t="s">
        <v>1747</v>
      </c>
      <c r="O8" s="308"/>
      <c r="P8" s="308"/>
    </row>
    <row r="9" spans="1:16" s="859" customFormat="1" ht="38.25">
      <c r="A9" s="456">
        <v>3</v>
      </c>
      <c r="B9" s="456" t="s">
        <v>1551</v>
      </c>
      <c r="C9" s="456">
        <v>2017</v>
      </c>
      <c r="D9" s="866">
        <v>3816.41</v>
      </c>
      <c r="E9" s="866">
        <v>0</v>
      </c>
      <c r="F9" s="866">
        <v>0</v>
      </c>
      <c r="G9" s="866">
        <v>0</v>
      </c>
      <c r="H9" s="866">
        <v>0</v>
      </c>
      <c r="I9" s="866">
        <v>3816.41</v>
      </c>
      <c r="J9" s="866">
        <v>3565.43</v>
      </c>
      <c r="K9" s="456" t="s">
        <v>1746</v>
      </c>
      <c r="L9" s="456"/>
      <c r="M9" s="456" t="s">
        <v>1748</v>
      </c>
      <c r="O9" s="308"/>
      <c r="P9" s="308"/>
    </row>
    <row r="10" spans="1:16" s="859" customFormat="1" ht="38.25">
      <c r="A10" s="456">
        <v>4</v>
      </c>
      <c r="B10" s="456" t="s">
        <v>1552</v>
      </c>
      <c r="C10" s="456">
        <v>2016</v>
      </c>
      <c r="D10" s="866">
        <f>E10+H10</f>
        <v>3855.4649600000002</v>
      </c>
      <c r="E10" s="866">
        <v>27.206959999999999</v>
      </c>
      <c r="F10" s="866">
        <v>0</v>
      </c>
      <c r="G10" s="866">
        <f t="shared" ref="G10:G12" si="3">E10</f>
        <v>27.206959999999999</v>
      </c>
      <c r="H10" s="866">
        <v>3828.2580000000003</v>
      </c>
      <c r="I10" s="866">
        <v>3828.2580000000003</v>
      </c>
      <c r="J10" s="866">
        <v>3509.06</v>
      </c>
      <c r="K10" s="456" t="s">
        <v>1746</v>
      </c>
      <c r="L10" s="456"/>
      <c r="M10" s="456" t="s">
        <v>1748</v>
      </c>
      <c r="O10" s="308"/>
      <c r="P10" s="308"/>
    </row>
    <row r="11" spans="1:16" s="859" customFormat="1" ht="38.25">
      <c r="A11" s="512">
        <v>5</v>
      </c>
      <c r="B11" s="456" t="s">
        <v>1553</v>
      </c>
      <c r="C11" s="456">
        <v>2016</v>
      </c>
      <c r="D11" s="866">
        <f>E11+H11</f>
        <v>2564.3910000000001</v>
      </c>
      <c r="E11" s="866">
        <v>27.821000000000002</v>
      </c>
      <c r="F11" s="866">
        <v>0</v>
      </c>
      <c r="G11" s="866">
        <f t="shared" si="3"/>
        <v>27.821000000000002</v>
      </c>
      <c r="H11" s="866">
        <f>I11</f>
        <v>2536.5700000000002</v>
      </c>
      <c r="I11" s="866">
        <v>2536.5700000000002</v>
      </c>
      <c r="J11" s="866">
        <v>2344.7399999999998</v>
      </c>
      <c r="K11" s="456" t="s">
        <v>1746</v>
      </c>
      <c r="L11" s="456"/>
      <c r="M11" s="456" t="s">
        <v>1748</v>
      </c>
      <c r="O11" s="308"/>
      <c r="P11" s="308"/>
    </row>
    <row r="12" spans="1:16" s="859" customFormat="1" ht="38.25">
      <c r="A12" s="456">
        <v>6</v>
      </c>
      <c r="B12" s="456" t="s">
        <v>1749</v>
      </c>
      <c r="C12" s="456">
        <v>2016</v>
      </c>
      <c r="D12" s="866">
        <v>1552.836</v>
      </c>
      <c r="E12" s="866">
        <v>22.274999999999999</v>
      </c>
      <c r="F12" s="866">
        <v>0</v>
      </c>
      <c r="G12" s="866">
        <f t="shared" si="3"/>
        <v>22.274999999999999</v>
      </c>
      <c r="H12" s="866">
        <f t="shared" ref="H12" si="4">D12-G12</f>
        <v>1530.5609999999999</v>
      </c>
      <c r="I12" s="866">
        <f t="shared" ref="I12" si="5">D12-E12</f>
        <v>1530.5609999999999</v>
      </c>
      <c r="J12" s="866">
        <v>0</v>
      </c>
      <c r="K12" s="456" t="s">
        <v>1746</v>
      </c>
      <c r="L12" s="456"/>
      <c r="M12" s="456" t="s">
        <v>1750</v>
      </c>
      <c r="O12" s="308"/>
      <c r="P12" s="308"/>
    </row>
    <row r="13" spans="1:16" s="859" customFormat="1" ht="38.25">
      <c r="A13" s="456">
        <v>7</v>
      </c>
      <c r="B13" s="456" t="s">
        <v>1554</v>
      </c>
      <c r="C13" s="456">
        <v>2017</v>
      </c>
      <c r="D13" s="866">
        <f>E13+H13</f>
        <v>6240.7106000000003</v>
      </c>
      <c r="E13" s="866">
        <v>44.500599999999999</v>
      </c>
      <c r="F13" s="866">
        <v>0</v>
      </c>
      <c r="G13" s="866">
        <v>44.500599999999999</v>
      </c>
      <c r="H13" s="866">
        <f>I13</f>
        <v>6196.21</v>
      </c>
      <c r="I13" s="866">
        <v>6196.21</v>
      </c>
      <c r="J13" s="866">
        <v>5724.62</v>
      </c>
      <c r="K13" s="512" t="s">
        <v>1746</v>
      </c>
      <c r="L13" s="456"/>
      <c r="M13" s="456" t="s">
        <v>1748</v>
      </c>
      <c r="O13" s="308"/>
      <c r="P13" s="308"/>
    </row>
    <row r="14" spans="1:16" s="859" customFormat="1" ht="38.25">
      <c r="A14" s="512">
        <v>8</v>
      </c>
      <c r="B14" s="456" t="s">
        <v>1555</v>
      </c>
      <c r="C14" s="456">
        <v>2015</v>
      </c>
      <c r="D14" s="866">
        <f>H14</f>
        <v>3615.23</v>
      </c>
      <c r="E14" s="866">
        <v>0</v>
      </c>
      <c r="F14" s="866">
        <v>0</v>
      </c>
      <c r="G14" s="866">
        <v>0</v>
      </c>
      <c r="H14" s="866">
        <f>I14</f>
        <v>3615.23</v>
      </c>
      <c r="I14" s="866">
        <v>3615.23</v>
      </c>
      <c r="J14" s="866">
        <v>3230.34</v>
      </c>
      <c r="K14" s="456" t="s">
        <v>1746</v>
      </c>
      <c r="L14" s="456"/>
      <c r="M14" s="456" t="s">
        <v>1748</v>
      </c>
      <c r="O14" s="308"/>
      <c r="P14" s="308"/>
    </row>
    <row r="15" spans="1:16" s="859" customFormat="1" ht="38.25">
      <c r="A15" s="456">
        <v>9</v>
      </c>
      <c r="B15" s="456" t="s">
        <v>1751</v>
      </c>
      <c r="C15" s="456">
        <v>2016</v>
      </c>
      <c r="D15" s="866">
        <v>2873.3719999999998</v>
      </c>
      <c r="E15" s="866">
        <v>27.109950000000001</v>
      </c>
      <c r="F15" s="866">
        <v>0</v>
      </c>
      <c r="G15" s="866">
        <f t="shared" ref="G15:G18" si="6">E15</f>
        <v>27.109950000000001</v>
      </c>
      <c r="H15" s="866">
        <f t="shared" ref="H15:H18" si="7">D15-G15</f>
        <v>2846.2620499999998</v>
      </c>
      <c r="I15" s="866">
        <f t="shared" ref="I15:I18" si="8">D15-E15</f>
        <v>2846.2620499999998</v>
      </c>
      <c r="J15" s="866">
        <v>0</v>
      </c>
      <c r="K15" s="456" t="s">
        <v>1746</v>
      </c>
      <c r="L15" s="456"/>
      <c r="M15" s="456" t="s">
        <v>1750</v>
      </c>
      <c r="O15" s="308"/>
      <c r="P15" s="308"/>
    </row>
    <row r="16" spans="1:16" s="859" customFormat="1" ht="38.25">
      <c r="A16" s="456">
        <v>10</v>
      </c>
      <c r="B16" s="456" t="s">
        <v>1752</v>
      </c>
      <c r="C16" s="456">
        <v>2015</v>
      </c>
      <c r="D16" s="866">
        <v>3771.7</v>
      </c>
      <c r="E16" s="866">
        <v>26.684999999999999</v>
      </c>
      <c r="F16" s="866">
        <v>0</v>
      </c>
      <c r="G16" s="866">
        <f t="shared" si="6"/>
        <v>26.684999999999999</v>
      </c>
      <c r="H16" s="866">
        <f t="shared" si="7"/>
        <v>3745.0149999999999</v>
      </c>
      <c r="I16" s="866">
        <f t="shared" si="8"/>
        <v>3745.0149999999999</v>
      </c>
      <c r="J16" s="866">
        <v>0</v>
      </c>
      <c r="K16" s="456" t="s">
        <v>1746</v>
      </c>
      <c r="L16" s="456"/>
      <c r="M16" s="456" t="s">
        <v>1750</v>
      </c>
      <c r="O16" s="308"/>
      <c r="P16" s="308"/>
    </row>
    <row r="17" spans="1:16" s="859" customFormat="1" ht="38.25">
      <c r="A17" s="512">
        <v>11</v>
      </c>
      <c r="B17" s="456" t="s">
        <v>1753</v>
      </c>
      <c r="C17" s="456">
        <v>2016</v>
      </c>
      <c r="D17" s="866">
        <v>1546.7729999999999</v>
      </c>
      <c r="E17" s="866">
        <v>21.313600000000001</v>
      </c>
      <c r="F17" s="866">
        <v>0</v>
      </c>
      <c r="G17" s="866">
        <f t="shared" si="6"/>
        <v>21.313600000000001</v>
      </c>
      <c r="H17" s="866">
        <f t="shared" si="7"/>
        <v>1525.4594</v>
      </c>
      <c r="I17" s="866">
        <f t="shared" si="8"/>
        <v>1525.4594</v>
      </c>
      <c r="J17" s="866">
        <v>0</v>
      </c>
      <c r="K17" s="456" t="s">
        <v>1746</v>
      </c>
      <c r="L17" s="456"/>
      <c r="M17" s="456" t="s">
        <v>1750</v>
      </c>
      <c r="O17" s="308"/>
      <c r="P17" s="308"/>
    </row>
    <row r="18" spans="1:16" s="859" customFormat="1" ht="38.25">
      <c r="A18" s="456">
        <v>12</v>
      </c>
      <c r="B18" s="456" t="s">
        <v>1754</v>
      </c>
      <c r="C18" s="456">
        <v>2016</v>
      </c>
      <c r="D18" s="866">
        <v>1398.2860000000001</v>
      </c>
      <c r="E18" s="866">
        <v>22.997710000000001</v>
      </c>
      <c r="F18" s="866">
        <v>0</v>
      </c>
      <c r="G18" s="866">
        <f t="shared" si="6"/>
        <v>22.997710000000001</v>
      </c>
      <c r="H18" s="866">
        <f t="shared" si="7"/>
        <v>1375.28829</v>
      </c>
      <c r="I18" s="866">
        <f t="shared" si="8"/>
        <v>1375.28829</v>
      </c>
      <c r="J18" s="866">
        <v>0</v>
      </c>
      <c r="K18" s="456" t="s">
        <v>1746</v>
      </c>
      <c r="L18" s="456"/>
      <c r="M18" s="456" t="s">
        <v>1750</v>
      </c>
      <c r="O18" s="308"/>
      <c r="P18" s="308"/>
    </row>
    <row r="19" spans="1:16" s="859" customFormat="1" ht="38.25">
      <c r="A19" s="456">
        <v>13</v>
      </c>
      <c r="B19" s="456" t="s">
        <v>1755</v>
      </c>
      <c r="C19" s="456">
        <v>2018</v>
      </c>
      <c r="D19" s="866">
        <v>2876.4830000000002</v>
      </c>
      <c r="E19" s="866">
        <v>0</v>
      </c>
      <c r="F19" s="866">
        <v>0</v>
      </c>
      <c r="G19" s="866">
        <v>0</v>
      </c>
      <c r="H19" s="866">
        <v>0</v>
      </c>
      <c r="I19" s="866">
        <f t="shared" ref="I19:I23" si="9">D19</f>
        <v>2876.4830000000002</v>
      </c>
      <c r="J19" s="866">
        <v>0</v>
      </c>
      <c r="K19" s="456" t="s">
        <v>1746</v>
      </c>
      <c r="L19" s="456"/>
      <c r="M19" s="456" t="s">
        <v>1750</v>
      </c>
      <c r="O19" s="308"/>
      <c r="P19" s="308"/>
    </row>
    <row r="20" spans="1:16" s="859" customFormat="1" ht="38.25">
      <c r="A20" s="512">
        <v>14</v>
      </c>
      <c r="B20" s="456" t="s">
        <v>1756</v>
      </c>
      <c r="C20" s="456">
        <v>2017</v>
      </c>
      <c r="D20" s="866">
        <v>755.5</v>
      </c>
      <c r="E20" s="866">
        <v>0</v>
      </c>
      <c r="F20" s="866">
        <v>0</v>
      </c>
      <c r="G20" s="866">
        <v>0</v>
      </c>
      <c r="H20" s="866">
        <v>0</v>
      </c>
      <c r="I20" s="866">
        <f t="shared" si="9"/>
        <v>755.5</v>
      </c>
      <c r="J20" s="866">
        <v>0</v>
      </c>
      <c r="K20" s="456" t="s">
        <v>1746</v>
      </c>
      <c r="L20" s="456"/>
      <c r="M20" s="456" t="s">
        <v>1750</v>
      </c>
      <c r="O20" s="308"/>
      <c r="P20" s="308"/>
    </row>
    <row r="21" spans="1:16" s="859" customFormat="1" ht="38.25">
      <c r="A21" s="456">
        <v>15</v>
      </c>
      <c r="B21" s="456" t="s">
        <v>1556</v>
      </c>
      <c r="C21" s="456">
        <v>2017</v>
      </c>
      <c r="D21" s="866">
        <f>I21</f>
        <v>745.26</v>
      </c>
      <c r="E21" s="866">
        <v>0</v>
      </c>
      <c r="F21" s="866">
        <v>0</v>
      </c>
      <c r="G21" s="866">
        <v>0</v>
      </c>
      <c r="H21" s="866">
        <v>0</v>
      </c>
      <c r="I21" s="866">
        <v>745.26</v>
      </c>
      <c r="J21" s="866">
        <v>644.51</v>
      </c>
      <c r="K21" s="456" t="s">
        <v>1746</v>
      </c>
      <c r="L21" s="456"/>
      <c r="M21" s="456" t="s">
        <v>1748</v>
      </c>
      <c r="O21" s="308"/>
      <c r="P21" s="308"/>
    </row>
    <row r="22" spans="1:16" s="859" customFormat="1" ht="38.25">
      <c r="A22" s="456">
        <v>16</v>
      </c>
      <c r="B22" s="456" t="s">
        <v>1757</v>
      </c>
      <c r="C22" s="456">
        <v>2017</v>
      </c>
      <c r="D22" s="866">
        <v>2197.2000000000003</v>
      </c>
      <c r="E22" s="866">
        <v>0</v>
      </c>
      <c r="F22" s="866">
        <v>0</v>
      </c>
      <c r="G22" s="866">
        <v>0</v>
      </c>
      <c r="H22" s="866">
        <v>0</v>
      </c>
      <c r="I22" s="866">
        <f t="shared" si="9"/>
        <v>2197.2000000000003</v>
      </c>
      <c r="J22" s="866">
        <v>0</v>
      </c>
      <c r="K22" s="456" t="s">
        <v>1746</v>
      </c>
      <c r="L22" s="456"/>
      <c r="M22" s="456" t="s">
        <v>1750</v>
      </c>
      <c r="O22" s="308"/>
      <c r="P22" s="308"/>
    </row>
    <row r="23" spans="1:16" s="859" customFormat="1" ht="38.25">
      <c r="A23" s="512">
        <v>17</v>
      </c>
      <c r="B23" s="456" t="s">
        <v>1758</v>
      </c>
      <c r="C23" s="456">
        <v>2017</v>
      </c>
      <c r="D23" s="866">
        <v>319.5</v>
      </c>
      <c r="E23" s="866">
        <v>0</v>
      </c>
      <c r="F23" s="866">
        <v>0</v>
      </c>
      <c r="G23" s="866">
        <v>0</v>
      </c>
      <c r="H23" s="866">
        <v>0</v>
      </c>
      <c r="I23" s="866">
        <f t="shared" si="9"/>
        <v>319.5</v>
      </c>
      <c r="J23" s="866">
        <v>0</v>
      </c>
      <c r="K23" s="456" t="s">
        <v>1746</v>
      </c>
      <c r="L23" s="456"/>
      <c r="M23" s="456" t="s">
        <v>1750</v>
      </c>
      <c r="O23" s="308"/>
      <c r="P23" s="308"/>
    </row>
    <row r="24" spans="1:16" s="859" customFormat="1" ht="38.25">
      <c r="A24" s="456">
        <v>18</v>
      </c>
      <c r="B24" s="456" t="s">
        <v>1759</v>
      </c>
      <c r="C24" s="456">
        <v>2016</v>
      </c>
      <c r="D24" s="866">
        <v>680</v>
      </c>
      <c r="E24" s="866">
        <v>9.9974799999999995</v>
      </c>
      <c r="F24" s="866">
        <v>0</v>
      </c>
      <c r="G24" s="866">
        <f t="shared" ref="G24:G25" si="10">E24</f>
        <v>9.9974799999999995</v>
      </c>
      <c r="H24" s="866">
        <f t="shared" ref="H24" si="11">D24-G24</f>
        <v>670.00252</v>
      </c>
      <c r="I24" s="866">
        <f t="shared" ref="I24" si="12">D24-E24</f>
        <v>670.00252</v>
      </c>
      <c r="J24" s="866">
        <v>0</v>
      </c>
      <c r="K24" s="456" t="s">
        <v>1746</v>
      </c>
      <c r="L24" s="456"/>
      <c r="M24" s="456" t="s">
        <v>1750</v>
      </c>
      <c r="O24" s="308"/>
      <c r="P24" s="308"/>
    </row>
    <row r="25" spans="1:16" s="859" customFormat="1" ht="38.25">
      <c r="A25" s="456">
        <v>19</v>
      </c>
      <c r="B25" s="456" t="s">
        <v>1557</v>
      </c>
      <c r="C25" s="456">
        <v>2016</v>
      </c>
      <c r="D25" s="866">
        <f>E25+I25</f>
        <v>1768.9755599999999</v>
      </c>
      <c r="E25" s="866">
        <v>17.675560000000001</v>
      </c>
      <c r="F25" s="866">
        <v>0</v>
      </c>
      <c r="G25" s="866">
        <f t="shared" si="10"/>
        <v>17.675560000000001</v>
      </c>
      <c r="H25" s="866">
        <f>I25</f>
        <v>1751.3</v>
      </c>
      <c r="I25" s="866">
        <v>1751.3</v>
      </c>
      <c r="J25" s="866">
        <v>1595.21</v>
      </c>
      <c r="K25" s="456" t="s">
        <v>1746</v>
      </c>
      <c r="L25" s="456"/>
      <c r="M25" s="456" t="s">
        <v>1748</v>
      </c>
      <c r="O25" s="308"/>
      <c r="P25" s="308"/>
    </row>
    <row r="26" spans="1:16" s="859" customFormat="1" ht="38.25">
      <c r="A26" s="512">
        <v>20</v>
      </c>
      <c r="B26" s="456" t="s">
        <v>1760</v>
      </c>
      <c r="C26" s="456">
        <v>2017</v>
      </c>
      <c r="D26" s="866">
        <f>E26+H26</f>
        <v>2379.4762900000001</v>
      </c>
      <c r="E26" s="866">
        <v>12.55729</v>
      </c>
      <c r="F26" s="866">
        <v>0</v>
      </c>
      <c r="G26" s="866">
        <v>12.55729</v>
      </c>
      <c r="H26" s="866">
        <v>2366.9189999999999</v>
      </c>
      <c r="I26" s="866">
        <f t="shared" ref="I26:I27" si="13">D26</f>
        <v>2379.4762900000001</v>
      </c>
      <c r="J26" s="866">
        <v>0</v>
      </c>
      <c r="K26" s="512" t="s">
        <v>1746</v>
      </c>
      <c r="L26" s="456"/>
      <c r="M26" s="456" t="s">
        <v>1750</v>
      </c>
      <c r="O26" s="308"/>
      <c r="P26" s="308"/>
    </row>
    <row r="27" spans="1:16" s="859" customFormat="1" ht="38.25">
      <c r="A27" s="456">
        <v>21</v>
      </c>
      <c r="B27" s="456" t="s">
        <v>1761</v>
      </c>
      <c r="C27" s="456">
        <v>2017</v>
      </c>
      <c r="D27" s="866">
        <f>H27+E27</f>
        <v>1872.6034499999998</v>
      </c>
      <c r="E27" s="866">
        <v>27.42745</v>
      </c>
      <c r="F27" s="866">
        <v>0</v>
      </c>
      <c r="G27" s="866">
        <v>27.42745</v>
      </c>
      <c r="H27" s="866">
        <v>1845.1759999999999</v>
      </c>
      <c r="I27" s="866">
        <f t="shared" si="13"/>
        <v>1872.6034499999998</v>
      </c>
      <c r="J27" s="866">
        <v>0</v>
      </c>
      <c r="K27" s="512" t="s">
        <v>1746</v>
      </c>
      <c r="L27" s="456"/>
      <c r="M27" s="456" t="s">
        <v>1750</v>
      </c>
      <c r="O27" s="308"/>
      <c r="P27" s="308"/>
    </row>
    <row r="28" spans="1:16" s="859" customFormat="1" ht="38.25">
      <c r="A28" s="456">
        <v>22</v>
      </c>
      <c r="B28" s="456" t="s">
        <v>1558</v>
      </c>
      <c r="C28" s="456">
        <v>2016</v>
      </c>
      <c r="D28" s="866">
        <f>E28+I28</f>
        <v>2816.6280000000002</v>
      </c>
      <c r="E28" s="866">
        <v>30.327999999999999</v>
      </c>
      <c r="F28" s="866">
        <v>0</v>
      </c>
      <c r="G28" s="866">
        <f t="shared" ref="G28" si="14">E28</f>
        <v>30.327999999999999</v>
      </c>
      <c r="H28" s="866">
        <f>I28</f>
        <v>2786.3</v>
      </c>
      <c r="I28" s="866">
        <v>2786.3</v>
      </c>
      <c r="J28" s="866">
        <v>2653.22</v>
      </c>
      <c r="K28" s="456" t="s">
        <v>1746</v>
      </c>
      <c r="L28" s="456"/>
      <c r="M28" s="456" t="s">
        <v>1748</v>
      </c>
      <c r="O28" s="308"/>
      <c r="P28" s="308"/>
    </row>
    <row r="29" spans="1:16" s="859" customFormat="1" ht="38.25">
      <c r="A29" s="512">
        <v>23</v>
      </c>
      <c r="B29" s="456" t="s">
        <v>1559</v>
      </c>
      <c r="C29" s="456">
        <v>2016</v>
      </c>
      <c r="D29" s="866">
        <f>H29</f>
        <v>1587.31</v>
      </c>
      <c r="E29" s="866">
        <v>0</v>
      </c>
      <c r="F29" s="866">
        <v>0</v>
      </c>
      <c r="G29" s="866">
        <v>0</v>
      </c>
      <c r="H29" s="866">
        <f>I29</f>
        <v>1587.31</v>
      </c>
      <c r="I29" s="866">
        <v>1587.31</v>
      </c>
      <c r="J29" s="866">
        <v>1400.93</v>
      </c>
      <c r="K29" s="512" t="s">
        <v>1746</v>
      </c>
      <c r="L29" s="456"/>
      <c r="M29" s="456" t="s">
        <v>1748</v>
      </c>
      <c r="O29" s="308"/>
      <c r="P29" s="308"/>
    </row>
    <row r="30" spans="1:16" s="859" customFormat="1" ht="38.25">
      <c r="A30" s="456">
        <v>24</v>
      </c>
      <c r="B30" s="456" t="s">
        <v>1560</v>
      </c>
      <c r="C30" s="456">
        <v>2016</v>
      </c>
      <c r="D30" s="866">
        <f>E30+I30</f>
        <v>1773.9099999999999</v>
      </c>
      <c r="E30" s="866">
        <v>20.62</v>
      </c>
      <c r="F30" s="866">
        <v>0</v>
      </c>
      <c r="G30" s="866">
        <f t="shared" ref="G30:G31" si="15">E30</f>
        <v>20.62</v>
      </c>
      <c r="H30" s="866">
        <f>I30</f>
        <v>1753.29</v>
      </c>
      <c r="I30" s="866">
        <v>1753.29</v>
      </c>
      <c r="J30" s="866">
        <v>1632.84</v>
      </c>
      <c r="K30" s="456" t="s">
        <v>1746</v>
      </c>
      <c r="L30" s="456"/>
      <c r="M30" s="456" t="s">
        <v>1748</v>
      </c>
      <c r="O30" s="308"/>
      <c r="P30" s="308"/>
    </row>
    <row r="31" spans="1:16" s="859" customFormat="1" ht="38.25">
      <c r="A31" s="456">
        <v>25</v>
      </c>
      <c r="B31" s="456" t="s">
        <v>1561</v>
      </c>
      <c r="C31" s="456">
        <v>2016</v>
      </c>
      <c r="D31" s="866">
        <v>1326.9079999999999</v>
      </c>
      <c r="E31" s="866">
        <v>16.41093</v>
      </c>
      <c r="F31" s="866">
        <v>0</v>
      </c>
      <c r="G31" s="866">
        <f t="shared" si="15"/>
        <v>16.41093</v>
      </c>
      <c r="H31" s="866">
        <f t="shared" ref="H31" si="16">D31-G31</f>
        <v>1310.4970699999999</v>
      </c>
      <c r="I31" s="866">
        <f t="shared" ref="I31" si="17">D31-E31</f>
        <v>1310.4970699999999</v>
      </c>
      <c r="J31" s="866">
        <v>0</v>
      </c>
      <c r="K31" s="456" t="s">
        <v>1746</v>
      </c>
      <c r="L31" s="456"/>
      <c r="M31" s="456" t="s">
        <v>1750</v>
      </c>
      <c r="O31" s="308"/>
      <c r="P31" s="308"/>
    </row>
    <row r="32" spans="1:16" s="859" customFormat="1" ht="38.25">
      <c r="A32" s="512">
        <v>26</v>
      </c>
      <c r="B32" s="456" t="s">
        <v>1762</v>
      </c>
      <c r="C32" s="456">
        <v>2017</v>
      </c>
      <c r="D32" s="866">
        <f>E32+H32</f>
        <v>1268.0832799999998</v>
      </c>
      <c r="E32" s="866">
        <v>16.088280000000001</v>
      </c>
      <c r="F32" s="866">
        <v>0</v>
      </c>
      <c r="G32" s="866">
        <v>16.088280000000001</v>
      </c>
      <c r="H32" s="866">
        <v>1251.9949999999999</v>
      </c>
      <c r="I32" s="866">
        <v>1251.9949999999999</v>
      </c>
      <c r="J32" s="866">
        <v>0</v>
      </c>
      <c r="K32" s="512" t="s">
        <v>1746</v>
      </c>
      <c r="L32" s="456"/>
      <c r="M32" s="456" t="s">
        <v>1750</v>
      </c>
      <c r="O32" s="308"/>
      <c r="P32" s="308"/>
    </row>
    <row r="33" spans="1:16" s="859" customFormat="1" ht="38.25">
      <c r="A33" s="456">
        <v>27</v>
      </c>
      <c r="B33" s="456" t="s">
        <v>1562</v>
      </c>
      <c r="C33" s="456">
        <v>2017</v>
      </c>
      <c r="D33" s="866">
        <f>E33+H33</f>
        <v>1503.10124</v>
      </c>
      <c r="E33" s="866">
        <v>18.503240000000002</v>
      </c>
      <c r="F33" s="866">
        <v>0</v>
      </c>
      <c r="G33" s="866">
        <v>18.503240000000002</v>
      </c>
      <c r="H33" s="866">
        <v>1484.598</v>
      </c>
      <c r="I33" s="866">
        <v>1484.598</v>
      </c>
      <c r="J33" s="866">
        <v>0</v>
      </c>
      <c r="K33" s="512" t="s">
        <v>1746</v>
      </c>
      <c r="L33" s="456"/>
      <c r="M33" s="456" t="s">
        <v>1750</v>
      </c>
      <c r="O33" s="308"/>
      <c r="P33" s="308"/>
    </row>
    <row r="34" spans="1:16" s="859" customFormat="1" ht="38.25">
      <c r="A34" s="456">
        <v>28</v>
      </c>
      <c r="B34" s="456" t="s">
        <v>1763</v>
      </c>
      <c r="C34" s="456">
        <v>2017</v>
      </c>
      <c r="D34" s="866">
        <f t="shared" ref="D34:D37" si="18">E34+H34</f>
        <v>567.27040999999997</v>
      </c>
      <c r="E34" s="866">
        <v>18.239409999999999</v>
      </c>
      <c r="F34" s="866">
        <v>0</v>
      </c>
      <c r="G34" s="866">
        <v>18.239409999999999</v>
      </c>
      <c r="H34" s="866">
        <v>549.03099999999995</v>
      </c>
      <c r="I34" s="866">
        <v>549.03099999999995</v>
      </c>
      <c r="J34" s="866">
        <v>0</v>
      </c>
      <c r="K34" s="512" t="s">
        <v>1746</v>
      </c>
      <c r="L34" s="456"/>
      <c r="M34" s="456" t="s">
        <v>1750</v>
      </c>
      <c r="O34" s="308"/>
      <c r="P34" s="308"/>
    </row>
    <row r="35" spans="1:16" s="859" customFormat="1" ht="38.25">
      <c r="A35" s="512">
        <v>29</v>
      </c>
      <c r="B35" s="456" t="s">
        <v>1563</v>
      </c>
      <c r="C35" s="456">
        <v>2017</v>
      </c>
      <c r="D35" s="866">
        <f t="shared" si="18"/>
        <v>2303.8701900000001</v>
      </c>
      <c r="E35" s="866">
        <v>22.591190000000001</v>
      </c>
      <c r="F35" s="866">
        <v>0</v>
      </c>
      <c r="G35" s="866">
        <v>22.591190000000001</v>
      </c>
      <c r="H35" s="866">
        <v>2281.279</v>
      </c>
      <c r="I35" s="866">
        <v>2281.279</v>
      </c>
      <c r="J35" s="866">
        <v>0</v>
      </c>
      <c r="K35" s="512" t="s">
        <v>1746</v>
      </c>
      <c r="L35" s="456"/>
      <c r="M35" s="456" t="s">
        <v>1750</v>
      </c>
      <c r="O35" s="308"/>
      <c r="P35" s="308"/>
    </row>
    <row r="36" spans="1:16" s="859" customFormat="1" ht="38.25">
      <c r="A36" s="456">
        <v>30</v>
      </c>
      <c r="B36" s="456" t="s">
        <v>1564</v>
      </c>
      <c r="C36" s="456">
        <v>2017</v>
      </c>
      <c r="D36" s="866">
        <f t="shared" si="18"/>
        <v>838.80988999999988</v>
      </c>
      <c r="E36" s="866">
        <v>21.99389</v>
      </c>
      <c r="F36" s="866">
        <v>0</v>
      </c>
      <c r="G36" s="866">
        <v>21.99389</v>
      </c>
      <c r="H36" s="866">
        <v>816.81599999999992</v>
      </c>
      <c r="I36" s="866">
        <v>816.81599999999992</v>
      </c>
      <c r="J36" s="866">
        <v>0</v>
      </c>
      <c r="K36" s="512" t="s">
        <v>1746</v>
      </c>
      <c r="L36" s="456"/>
      <c r="M36" s="456" t="s">
        <v>1750</v>
      </c>
      <c r="O36" s="308"/>
      <c r="P36" s="308"/>
    </row>
    <row r="37" spans="1:16" s="859" customFormat="1" ht="38.25">
      <c r="A37" s="456">
        <v>31</v>
      </c>
      <c r="B37" s="456" t="s">
        <v>1764</v>
      </c>
      <c r="C37" s="456">
        <v>2017</v>
      </c>
      <c r="D37" s="866">
        <f t="shared" si="18"/>
        <v>1560.8620000000001</v>
      </c>
      <c r="E37" s="866">
        <v>25.861999999999998</v>
      </c>
      <c r="F37" s="866">
        <v>0</v>
      </c>
      <c r="G37" s="866">
        <v>25.861999999999998</v>
      </c>
      <c r="H37" s="866">
        <v>1535</v>
      </c>
      <c r="I37" s="866">
        <v>1535</v>
      </c>
      <c r="J37" s="866">
        <v>0</v>
      </c>
      <c r="K37" s="512" t="s">
        <v>1746</v>
      </c>
      <c r="L37" s="456"/>
      <c r="M37" s="456" t="s">
        <v>1750</v>
      </c>
      <c r="O37" s="308"/>
      <c r="P37" s="308"/>
    </row>
    <row r="38" spans="1:16" s="859" customFormat="1" ht="38.25">
      <c r="A38" s="512">
        <v>32</v>
      </c>
      <c r="B38" s="456" t="s">
        <v>1765</v>
      </c>
      <c r="C38" s="456">
        <v>2018</v>
      </c>
      <c r="D38" s="866">
        <v>2119.5</v>
      </c>
      <c r="E38" s="866">
        <v>0</v>
      </c>
      <c r="F38" s="866">
        <v>0</v>
      </c>
      <c r="G38" s="866">
        <v>0</v>
      </c>
      <c r="H38" s="866">
        <v>0</v>
      </c>
      <c r="I38" s="866">
        <f t="shared" ref="I38:I44" si="19">D38</f>
        <v>2119.5</v>
      </c>
      <c r="J38" s="866">
        <v>0</v>
      </c>
      <c r="K38" s="456" t="s">
        <v>1746</v>
      </c>
      <c r="L38" s="456"/>
      <c r="M38" s="456" t="s">
        <v>1750</v>
      </c>
      <c r="O38" s="308"/>
      <c r="P38" s="308"/>
    </row>
    <row r="39" spans="1:16" s="859" customFormat="1" ht="38.25">
      <c r="A39" s="456">
        <v>33</v>
      </c>
      <c r="B39" s="456" t="s">
        <v>1565</v>
      </c>
      <c r="C39" s="456">
        <v>2017</v>
      </c>
      <c r="D39" s="866">
        <f>I39</f>
        <v>1086.8</v>
      </c>
      <c r="E39" s="866">
        <v>0</v>
      </c>
      <c r="F39" s="866">
        <v>0</v>
      </c>
      <c r="G39" s="866">
        <v>0</v>
      </c>
      <c r="H39" s="866">
        <v>0</v>
      </c>
      <c r="I39" s="866">
        <v>1086.8</v>
      </c>
      <c r="J39" s="866">
        <v>958.59</v>
      </c>
      <c r="K39" s="456" t="s">
        <v>1746</v>
      </c>
      <c r="L39" s="456"/>
      <c r="M39" s="456" t="s">
        <v>1748</v>
      </c>
      <c r="O39" s="308"/>
      <c r="P39" s="308"/>
    </row>
    <row r="40" spans="1:16" s="859" customFormat="1" ht="38.25">
      <c r="A40" s="456">
        <v>34</v>
      </c>
      <c r="B40" s="456" t="s">
        <v>1566</v>
      </c>
      <c r="C40" s="456">
        <v>2017</v>
      </c>
      <c r="D40" s="866">
        <f>I40</f>
        <v>1402.9</v>
      </c>
      <c r="E40" s="866">
        <v>0</v>
      </c>
      <c r="F40" s="866">
        <v>0</v>
      </c>
      <c r="G40" s="866">
        <v>0</v>
      </c>
      <c r="H40" s="866">
        <v>0</v>
      </c>
      <c r="I40" s="866">
        <v>1402.9</v>
      </c>
      <c r="J40" s="866">
        <v>1302.3499999999999</v>
      </c>
      <c r="K40" s="456" t="s">
        <v>1746</v>
      </c>
      <c r="L40" s="456"/>
      <c r="M40" s="456" t="s">
        <v>1748</v>
      </c>
      <c r="O40" s="308"/>
      <c r="P40" s="308"/>
    </row>
    <row r="41" spans="1:16" s="859" customFormat="1" ht="38.25">
      <c r="A41" s="512">
        <v>35</v>
      </c>
      <c r="B41" s="456" t="s">
        <v>1567</v>
      </c>
      <c r="C41" s="456">
        <v>2017</v>
      </c>
      <c r="D41" s="866">
        <f>E41+H41</f>
        <v>3470.5528899999999</v>
      </c>
      <c r="E41" s="866">
        <v>45.992890000000003</v>
      </c>
      <c r="F41" s="866">
        <v>0</v>
      </c>
      <c r="G41" s="866">
        <f>E41</f>
        <v>45.992890000000003</v>
      </c>
      <c r="H41" s="866">
        <f>I41</f>
        <v>3424.56</v>
      </c>
      <c r="I41" s="866">
        <v>3424.56</v>
      </c>
      <c r="J41" s="866">
        <v>3260.87</v>
      </c>
      <c r="K41" s="512" t="s">
        <v>1746</v>
      </c>
      <c r="L41" s="456"/>
      <c r="M41" s="456" t="s">
        <v>1748</v>
      </c>
      <c r="O41" s="308"/>
      <c r="P41" s="308"/>
    </row>
    <row r="42" spans="1:16" s="859" customFormat="1" ht="38.25">
      <c r="A42" s="456">
        <v>36</v>
      </c>
      <c r="B42" s="456" t="s">
        <v>1766</v>
      </c>
      <c r="C42" s="456">
        <v>2017</v>
      </c>
      <c r="D42" s="866">
        <f>E42+H42</f>
        <v>3262.4707000000003</v>
      </c>
      <c r="E42" s="866">
        <v>40.592700000000001</v>
      </c>
      <c r="F42" s="866">
        <v>0</v>
      </c>
      <c r="G42" s="866">
        <v>40.592700000000001</v>
      </c>
      <c r="H42" s="866">
        <v>3221.8780000000002</v>
      </c>
      <c r="I42" s="866">
        <f t="shared" si="19"/>
        <v>3262.4707000000003</v>
      </c>
      <c r="J42" s="866">
        <v>0</v>
      </c>
      <c r="K42" s="512" t="s">
        <v>1746</v>
      </c>
      <c r="L42" s="456"/>
      <c r="M42" s="456" t="s">
        <v>1750</v>
      </c>
      <c r="O42" s="308"/>
      <c r="P42" s="308"/>
    </row>
    <row r="43" spans="1:16" s="859" customFormat="1" ht="38.25">
      <c r="A43" s="456">
        <v>37</v>
      </c>
      <c r="B43" s="456" t="s">
        <v>1767</v>
      </c>
      <c r="C43" s="456">
        <v>2017</v>
      </c>
      <c r="D43" s="866">
        <f>E43+H43</f>
        <v>2540.57755</v>
      </c>
      <c r="E43" s="866">
        <v>24.17755</v>
      </c>
      <c r="F43" s="866">
        <v>0</v>
      </c>
      <c r="G43" s="866">
        <v>24.17755</v>
      </c>
      <c r="H43" s="866">
        <v>2516.4</v>
      </c>
      <c r="I43" s="866">
        <f t="shared" si="19"/>
        <v>2540.57755</v>
      </c>
      <c r="J43" s="866">
        <v>0</v>
      </c>
      <c r="K43" s="512" t="s">
        <v>1746</v>
      </c>
      <c r="L43" s="456"/>
      <c r="M43" s="456" t="s">
        <v>1750</v>
      </c>
      <c r="O43" s="308"/>
      <c r="P43" s="308"/>
    </row>
    <row r="44" spans="1:16" s="859" customFormat="1" ht="38.25">
      <c r="A44" s="512">
        <v>38</v>
      </c>
      <c r="B44" s="456" t="s">
        <v>1768</v>
      </c>
      <c r="C44" s="456">
        <v>2017</v>
      </c>
      <c r="D44" s="866">
        <f>E44+H44</f>
        <v>2092.01431</v>
      </c>
      <c r="E44" s="866">
        <v>26.964310000000001</v>
      </c>
      <c r="F44" s="866">
        <v>0</v>
      </c>
      <c r="G44" s="866">
        <v>26.964310000000001</v>
      </c>
      <c r="H44" s="866">
        <v>2065.0500000000002</v>
      </c>
      <c r="I44" s="866">
        <f t="shared" si="19"/>
        <v>2092.01431</v>
      </c>
      <c r="J44" s="866">
        <v>0</v>
      </c>
      <c r="K44" s="512" t="s">
        <v>1746</v>
      </c>
      <c r="L44" s="456"/>
      <c r="M44" s="456" t="s">
        <v>1750</v>
      </c>
      <c r="O44" s="308"/>
      <c r="P44" s="308"/>
    </row>
    <row r="45" spans="1:16" s="859" customFormat="1" ht="38.25">
      <c r="A45" s="456">
        <v>39</v>
      </c>
      <c r="B45" s="456" t="s">
        <v>1568</v>
      </c>
      <c r="C45" s="456">
        <v>2016</v>
      </c>
      <c r="D45" s="866">
        <f>E45+H45</f>
        <v>3334.3175300000003</v>
      </c>
      <c r="E45" s="866">
        <v>26.236529999999998</v>
      </c>
      <c r="F45" s="866">
        <v>0</v>
      </c>
      <c r="G45" s="866">
        <f t="shared" ref="G45" si="20">E45</f>
        <v>26.236529999999998</v>
      </c>
      <c r="H45" s="866">
        <f>I45</f>
        <v>3308.0810000000001</v>
      </c>
      <c r="I45" s="866">
        <v>3308.0810000000001</v>
      </c>
      <c r="J45" s="866">
        <v>3081.78</v>
      </c>
      <c r="K45" s="456" t="s">
        <v>1746</v>
      </c>
      <c r="L45" s="456"/>
      <c r="M45" s="456" t="s">
        <v>1748</v>
      </c>
      <c r="O45" s="308"/>
      <c r="P45" s="308"/>
    </row>
    <row r="46" spans="1:16" s="859" customFormat="1" ht="38.25">
      <c r="A46" s="456">
        <v>40</v>
      </c>
      <c r="B46" s="456" t="s">
        <v>1569</v>
      </c>
      <c r="C46" s="456">
        <v>2017</v>
      </c>
      <c r="D46" s="866">
        <f>I46</f>
        <v>2387.1</v>
      </c>
      <c r="E46" s="866">
        <v>0</v>
      </c>
      <c r="F46" s="866">
        <v>0</v>
      </c>
      <c r="G46" s="866">
        <v>0</v>
      </c>
      <c r="H46" s="866">
        <v>0</v>
      </c>
      <c r="I46" s="866">
        <v>2387.1</v>
      </c>
      <c r="J46" s="866">
        <v>2231.33</v>
      </c>
      <c r="K46" s="456" t="s">
        <v>1746</v>
      </c>
      <c r="L46" s="456"/>
      <c r="M46" s="456" t="s">
        <v>1748</v>
      </c>
      <c r="O46" s="308"/>
      <c r="P46" s="308"/>
    </row>
    <row r="47" spans="1:16" s="859" customFormat="1" ht="38.25">
      <c r="A47" s="512">
        <v>41</v>
      </c>
      <c r="B47" s="456" t="s">
        <v>1570</v>
      </c>
      <c r="C47" s="456">
        <v>2015</v>
      </c>
      <c r="D47" s="866">
        <f>I47</f>
        <v>869.87</v>
      </c>
      <c r="E47" s="866">
        <v>0</v>
      </c>
      <c r="F47" s="866">
        <v>0</v>
      </c>
      <c r="G47" s="866">
        <v>0</v>
      </c>
      <c r="H47" s="866">
        <v>0</v>
      </c>
      <c r="I47" s="866">
        <v>869.87</v>
      </c>
      <c r="J47" s="866">
        <v>795.64</v>
      </c>
      <c r="K47" s="456" t="s">
        <v>1746</v>
      </c>
      <c r="L47" s="456"/>
      <c r="M47" s="456" t="s">
        <v>1748</v>
      </c>
      <c r="O47" s="308"/>
      <c r="P47" s="308"/>
    </row>
    <row r="48" spans="1:16" s="859" customFormat="1" ht="38.25">
      <c r="A48" s="456">
        <v>42</v>
      </c>
      <c r="B48" s="456" t="s">
        <v>1571</v>
      </c>
      <c r="C48" s="456">
        <v>2016</v>
      </c>
      <c r="D48" s="866">
        <f>I48</f>
        <v>384.37</v>
      </c>
      <c r="E48" s="866">
        <v>0</v>
      </c>
      <c r="F48" s="866">
        <v>0</v>
      </c>
      <c r="G48" s="866">
        <v>0</v>
      </c>
      <c r="H48" s="866">
        <v>0</v>
      </c>
      <c r="I48" s="866">
        <v>384.37</v>
      </c>
      <c r="J48" s="866">
        <v>317.62</v>
      </c>
      <c r="K48" s="456" t="s">
        <v>1746</v>
      </c>
      <c r="L48" s="456"/>
      <c r="M48" s="456" t="s">
        <v>1748</v>
      </c>
      <c r="O48" s="308"/>
      <c r="P48" s="308"/>
    </row>
    <row r="49" spans="1:16" s="859" customFormat="1" ht="38.25">
      <c r="A49" s="456">
        <v>43</v>
      </c>
      <c r="B49" s="456" t="s">
        <v>1769</v>
      </c>
      <c r="C49" s="456">
        <v>2018</v>
      </c>
      <c r="D49" s="866">
        <v>569.5</v>
      </c>
      <c r="E49" s="866">
        <v>0</v>
      </c>
      <c r="F49" s="866">
        <v>0</v>
      </c>
      <c r="G49" s="866">
        <v>0</v>
      </c>
      <c r="H49" s="866">
        <v>0</v>
      </c>
      <c r="I49" s="866">
        <f t="shared" ref="I49" si="21">D49</f>
        <v>569.5</v>
      </c>
      <c r="J49" s="866">
        <v>0</v>
      </c>
      <c r="K49" s="456" t="s">
        <v>1746</v>
      </c>
      <c r="L49" s="456"/>
      <c r="M49" s="456" t="s">
        <v>1750</v>
      </c>
      <c r="O49" s="308"/>
      <c r="P49" s="308"/>
    </row>
    <row r="50" spans="1:16" s="859" customFormat="1" ht="38.25">
      <c r="A50" s="512">
        <v>44</v>
      </c>
      <c r="B50" s="456" t="s">
        <v>1770</v>
      </c>
      <c r="C50" s="456">
        <v>2016</v>
      </c>
      <c r="D50" s="866">
        <v>2774.54</v>
      </c>
      <c r="E50" s="866">
        <v>26.161899999999999</v>
      </c>
      <c r="F50" s="866">
        <v>0</v>
      </c>
      <c r="G50" s="866">
        <f t="shared" ref="G50" si="22">E50</f>
        <v>26.161899999999999</v>
      </c>
      <c r="H50" s="866">
        <f t="shared" ref="H50" si="23">D50-G50</f>
        <v>2748.3780999999999</v>
      </c>
      <c r="I50" s="866">
        <f t="shared" ref="I50" si="24">D50-E50</f>
        <v>2748.3780999999999</v>
      </c>
      <c r="J50" s="866">
        <v>0</v>
      </c>
      <c r="K50" s="456" t="s">
        <v>1746</v>
      </c>
      <c r="L50" s="456"/>
      <c r="M50" s="456" t="s">
        <v>1750</v>
      </c>
      <c r="O50" s="308"/>
      <c r="P50" s="308"/>
    </row>
    <row r="51" spans="1:16" s="859" customFormat="1" ht="38.25">
      <c r="A51" s="456">
        <v>45</v>
      </c>
      <c r="B51" s="456" t="s">
        <v>1771</v>
      </c>
      <c r="C51" s="456">
        <v>2016</v>
      </c>
      <c r="D51" s="866">
        <v>1040.5</v>
      </c>
      <c r="E51" s="866">
        <v>0</v>
      </c>
      <c r="F51" s="866">
        <v>0</v>
      </c>
      <c r="G51" s="866">
        <v>0</v>
      </c>
      <c r="H51" s="866">
        <v>0</v>
      </c>
      <c r="I51" s="866">
        <f t="shared" ref="I51:I53" si="25">D51</f>
        <v>1040.5</v>
      </c>
      <c r="J51" s="866">
        <v>0</v>
      </c>
      <c r="K51" s="456" t="s">
        <v>1746</v>
      </c>
      <c r="L51" s="456"/>
      <c r="M51" s="456" t="s">
        <v>1750</v>
      </c>
      <c r="O51" s="308"/>
      <c r="P51" s="308"/>
    </row>
    <row r="52" spans="1:16" s="859" customFormat="1" ht="38.25">
      <c r="A52" s="456">
        <v>46</v>
      </c>
      <c r="B52" s="456" t="s">
        <v>1572</v>
      </c>
      <c r="C52" s="456">
        <v>2016</v>
      </c>
      <c r="D52" s="866">
        <f>I52</f>
        <v>705.18</v>
      </c>
      <c r="E52" s="866">
        <v>0</v>
      </c>
      <c r="F52" s="866">
        <v>0</v>
      </c>
      <c r="G52" s="866">
        <v>0</v>
      </c>
      <c r="H52" s="866">
        <v>0</v>
      </c>
      <c r="I52" s="866">
        <v>705.18</v>
      </c>
      <c r="J52" s="866">
        <v>623</v>
      </c>
      <c r="K52" s="456" t="s">
        <v>1746</v>
      </c>
      <c r="L52" s="456"/>
      <c r="M52" s="456" t="s">
        <v>1748</v>
      </c>
      <c r="O52" s="308"/>
      <c r="P52" s="308"/>
    </row>
    <row r="53" spans="1:16" s="859" customFormat="1" ht="38.25">
      <c r="A53" s="512">
        <v>47</v>
      </c>
      <c r="B53" s="456" t="s">
        <v>1772</v>
      </c>
      <c r="C53" s="456">
        <v>2016</v>
      </c>
      <c r="D53" s="866">
        <v>2036</v>
      </c>
      <c r="E53" s="866">
        <v>0</v>
      </c>
      <c r="F53" s="866">
        <v>0</v>
      </c>
      <c r="G53" s="866">
        <v>0</v>
      </c>
      <c r="H53" s="866">
        <v>0</v>
      </c>
      <c r="I53" s="866">
        <f t="shared" si="25"/>
        <v>2036</v>
      </c>
      <c r="J53" s="866">
        <v>0</v>
      </c>
      <c r="K53" s="456" t="s">
        <v>1746</v>
      </c>
      <c r="L53" s="456"/>
      <c r="M53" s="456" t="s">
        <v>1750</v>
      </c>
      <c r="O53" s="308"/>
      <c r="P53" s="308"/>
    </row>
    <row r="54" spans="1:16" s="859" customFormat="1" ht="38.25">
      <c r="A54" s="456">
        <v>48</v>
      </c>
      <c r="B54" s="456" t="s">
        <v>1573</v>
      </c>
      <c r="C54" s="456">
        <v>2016</v>
      </c>
      <c r="D54" s="866">
        <f>E54+H54</f>
        <v>760.42367999999999</v>
      </c>
      <c r="E54" s="866">
        <v>14.513680000000001</v>
      </c>
      <c r="F54" s="866">
        <v>0</v>
      </c>
      <c r="G54" s="866">
        <f t="shared" ref="G54:G55" si="26">E54</f>
        <v>14.513680000000001</v>
      </c>
      <c r="H54" s="866">
        <f>I54</f>
        <v>745.91</v>
      </c>
      <c r="I54" s="866">
        <v>745.91</v>
      </c>
      <c r="J54" s="866">
        <v>674.66</v>
      </c>
      <c r="K54" s="456" t="s">
        <v>1746</v>
      </c>
      <c r="L54" s="456"/>
      <c r="M54" s="456" t="s">
        <v>1748</v>
      </c>
      <c r="O54" s="308"/>
      <c r="P54" s="308"/>
    </row>
    <row r="55" spans="1:16" s="859" customFormat="1" ht="38.25">
      <c r="A55" s="456">
        <v>49</v>
      </c>
      <c r="B55" s="456" t="s">
        <v>1574</v>
      </c>
      <c r="C55" s="456">
        <v>2016</v>
      </c>
      <c r="D55" s="866">
        <f>E55+H55</f>
        <v>1104.9305100000001</v>
      </c>
      <c r="E55" s="866">
        <v>15.300509999999999</v>
      </c>
      <c r="F55" s="866">
        <v>0</v>
      </c>
      <c r="G55" s="866">
        <f t="shared" si="26"/>
        <v>15.300509999999999</v>
      </c>
      <c r="H55" s="866">
        <f>I55</f>
        <v>1089.6300000000001</v>
      </c>
      <c r="I55" s="866">
        <v>1089.6300000000001</v>
      </c>
      <c r="J55" s="866">
        <v>982.48</v>
      </c>
      <c r="K55" s="456" t="s">
        <v>1746</v>
      </c>
      <c r="L55" s="456"/>
      <c r="M55" s="456" t="s">
        <v>1748</v>
      </c>
      <c r="O55" s="308"/>
      <c r="P55" s="308"/>
    </row>
    <row r="56" spans="1:16" s="859" customFormat="1" ht="38.25">
      <c r="A56" s="512">
        <v>50</v>
      </c>
      <c r="B56" s="456" t="s">
        <v>1740</v>
      </c>
      <c r="C56" s="456">
        <v>2017</v>
      </c>
      <c r="D56" s="866">
        <f>I56</f>
        <v>1902</v>
      </c>
      <c r="E56" s="866">
        <v>0</v>
      </c>
      <c r="F56" s="866">
        <v>0</v>
      </c>
      <c r="G56" s="866">
        <v>0</v>
      </c>
      <c r="H56" s="866">
        <v>0</v>
      </c>
      <c r="I56" s="866">
        <v>1902</v>
      </c>
      <c r="J56" s="866">
        <v>1698.52</v>
      </c>
      <c r="K56" s="456" t="s">
        <v>1746</v>
      </c>
      <c r="L56" s="456"/>
      <c r="M56" s="456" t="s">
        <v>1748</v>
      </c>
      <c r="O56" s="308"/>
      <c r="P56" s="308"/>
    </row>
    <row r="57" spans="1:16" s="859" customFormat="1" ht="38.25">
      <c r="A57" s="456">
        <v>51</v>
      </c>
      <c r="B57" s="456" t="s">
        <v>1773</v>
      </c>
      <c r="C57" s="456">
        <v>2017</v>
      </c>
      <c r="D57" s="866">
        <f>E57+H57</f>
        <v>1773.6750400000001</v>
      </c>
      <c r="E57" s="866">
        <v>26.025040000000001</v>
      </c>
      <c r="F57" s="866">
        <v>0</v>
      </c>
      <c r="G57" s="866">
        <v>26.025040000000001</v>
      </c>
      <c r="H57" s="866">
        <v>1747.65</v>
      </c>
      <c r="I57" s="866">
        <f t="shared" ref="I57:I60" si="27">D57</f>
        <v>1773.6750400000001</v>
      </c>
      <c r="J57" s="866">
        <v>0</v>
      </c>
      <c r="K57" s="512" t="s">
        <v>1746</v>
      </c>
      <c r="L57" s="456"/>
      <c r="M57" s="456" t="s">
        <v>1750</v>
      </c>
      <c r="O57" s="308"/>
      <c r="P57" s="308"/>
    </row>
    <row r="58" spans="1:16" s="859" customFormat="1" ht="38.25">
      <c r="A58" s="456">
        <v>52</v>
      </c>
      <c r="B58" s="456" t="s">
        <v>1575</v>
      </c>
      <c r="C58" s="456">
        <v>2017</v>
      </c>
      <c r="D58" s="866">
        <f>E58+H58</f>
        <v>4009.9054300000003</v>
      </c>
      <c r="E58" s="866">
        <v>32.055430000000001</v>
      </c>
      <c r="F58" s="866">
        <v>0</v>
      </c>
      <c r="G58" s="866">
        <v>32.055430000000001</v>
      </c>
      <c r="H58" s="866">
        <v>3977.8500000000004</v>
      </c>
      <c r="I58" s="866">
        <f t="shared" si="27"/>
        <v>4009.9054300000003</v>
      </c>
      <c r="J58" s="866">
        <v>0</v>
      </c>
      <c r="K58" s="512" t="s">
        <v>1746</v>
      </c>
      <c r="L58" s="456"/>
      <c r="M58" s="456" t="s">
        <v>1750</v>
      </c>
      <c r="O58" s="308"/>
      <c r="P58" s="308"/>
    </row>
    <row r="59" spans="1:16" s="859" customFormat="1" ht="38.25">
      <c r="A59" s="512">
        <v>53</v>
      </c>
      <c r="B59" s="456" t="s">
        <v>1576</v>
      </c>
      <c r="C59" s="456">
        <v>2016</v>
      </c>
      <c r="D59" s="866">
        <v>513.5</v>
      </c>
      <c r="E59" s="866">
        <v>0</v>
      </c>
      <c r="F59" s="866">
        <v>0</v>
      </c>
      <c r="G59" s="866">
        <v>0</v>
      </c>
      <c r="H59" s="866">
        <v>0</v>
      </c>
      <c r="I59" s="866">
        <f t="shared" si="27"/>
        <v>513.5</v>
      </c>
      <c r="J59" s="866">
        <v>0</v>
      </c>
      <c r="K59" s="456" t="s">
        <v>1746</v>
      </c>
      <c r="L59" s="456"/>
      <c r="M59" s="456" t="s">
        <v>1750</v>
      </c>
      <c r="O59" s="308"/>
      <c r="P59" s="308"/>
    </row>
    <row r="60" spans="1:16" s="859" customFormat="1" ht="38.25">
      <c r="A60" s="456">
        <v>54</v>
      </c>
      <c r="B60" s="456" t="s">
        <v>1774</v>
      </c>
      <c r="C60" s="456">
        <v>2016</v>
      </c>
      <c r="D60" s="866">
        <v>1157.55</v>
      </c>
      <c r="E60" s="866">
        <v>0</v>
      </c>
      <c r="F60" s="866">
        <v>0</v>
      </c>
      <c r="G60" s="866">
        <v>0</v>
      </c>
      <c r="H60" s="866">
        <v>0</v>
      </c>
      <c r="I60" s="866">
        <f t="shared" si="27"/>
        <v>1157.55</v>
      </c>
      <c r="J60" s="866">
        <v>0</v>
      </c>
      <c r="K60" s="456" t="s">
        <v>1746</v>
      </c>
      <c r="L60" s="456"/>
      <c r="M60" s="456" t="s">
        <v>1750</v>
      </c>
      <c r="O60" s="308"/>
      <c r="P60" s="308"/>
    </row>
    <row r="61" spans="1:16" s="859" customFormat="1" ht="38.25">
      <c r="A61" s="456">
        <v>55</v>
      </c>
      <c r="B61" s="456" t="s">
        <v>1775</v>
      </c>
      <c r="C61" s="456">
        <v>2016</v>
      </c>
      <c r="D61" s="866">
        <v>2507.25</v>
      </c>
      <c r="E61" s="866">
        <v>24.27216</v>
      </c>
      <c r="F61" s="866">
        <v>0</v>
      </c>
      <c r="G61" s="866">
        <f t="shared" ref="G61:G62" si="28">E61</f>
        <v>24.27216</v>
      </c>
      <c r="H61" s="866">
        <f t="shared" ref="H61:H62" si="29">D61-G61</f>
        <v>2482.97784</v>
      </c>
      <c r="I61" s="866">
        <f t="shared" ref="I61:I62" si="30">D61-E61</f>
        <v>2482.97784</v>
      </c>
      <c r="J61" s="866">
        <v>0</v>
      </c>
      <c r="K61" s="456" t="s">
        <v>1746</v>
      </c>
      <c r="L61" s="456"/>
      <c r="M61" s="456" t="s">
        <v>1750</v>
      </c>
      <c r="O61" s="308"/>
      <c r="P61" s="308"/>
    </row>
    <row r="62" spans="1:16" s="859" customFormat="1" ht="38.25">
      <c r="A62" s="512">
        <v>56</v>
      </c>
      <c r="B62" s="456" t="s">
        <v>1776</v>
      </c>
      <c r="C62" s="456">
        <v>2016</v>
      </c>
      <c r="D62" s="866">
        <v>490</v>
      </c>
      <c r="E62" s="866">
        <v>7.36625</v>
      </c>
      <c r="F62" s="866">
        <v>0</v>
      </c>
      <c r="G62" s="866">
        <f t="shared" si="28"/>
        <v>7.36625</v>
      </c>
      <c r="H62" s="866">
        <f t="shared" si="29"/>
        <v>482.63375000000002</v>
      </c>
      <c r="I62" s="866">
        <f t="shared" si="30"/>
        <v>482.63375000000002</v>
      </c>
      <c r="J62" s="866">
        <v>0</v>
      </c>
      <c r="K62" s="456" t="s">
        <v>1746</v>
      </c>
      <c r="L62" s="456"/>
      <c r="M62" s="456" t="s">
        <v>1750</v>
      </c>
      <c r="O62" s="308"/>
      <c r="P62" s="308"/>
    </row>
    <row r="63" spans="1:16" s="859" customFormat="1" ht="38.25">
      <c r="A63" s="456">
        <v>57</v>
      </c>
      <c r="B63" s="456" t="s">
        <v>1777</v>
      </c>
      <c r="C63" s="456">
        <v>2017</v>
      </c>
      <c r="D63" s="866">
        <v>3084.8</v>
      </c>
      <c r="E63" s="866">
        <v>0</v>
      </c>
      <c r="F63" s="866">
        <v>24.037369999999999</v>
      </c>
      <c r="G63" s="866">
        <v>0</v>
      </c>
      <c r="H63" s="866">
        <f t="shared" ref="H63:H64" si="31">D63</f>
        <v>3084.8</v>
      </c>
      <c r="I63" s="866">
        <f t="shared" ref="I63:I64" si="32">D63</f>
        <v>3084.8</v>
      </c>
      <c r="J63" s="866">
        <v>0</v>
      </c>
      <c r="K63" s="512" t="s">
        <v>1746</v>
      </c>
      <c r="L63" s="456"/>
      <c r="M63" s="456" t="s">
        <v>1750</v>
      </c>
      <c r="O63" s="308"/>
      <c r="P63" s="308"/>
    </row>
    <row r="64" spans="1:16" s="859" customFormat="1" ht="38.25">
      <c r="A64" s="456">
        <v>58</v>
      </c>
      <c r="B64" s="456" t="s">
        <v>1778</v>
      </c>
      <c r="C64" s="456">
        <v>2017</v>
      </c>
      <c r="D64" s="866">
        <v>3084.15</v>
      </c>
      <c r="E64" s="866">
        <v>0</v>
      </c>
      <c r="F64" s="866">
        <v>24.829910000000002</v>
      </c>
      <c r="G64" s="866">
        <v>0</v>
      </c>
      <c r="H64" s="866">
        <f t="shared" si="31"/>
        <v>3084.15</v>
      </c>
      <c r="I64" s="866">
        <f t="shared" si="32"/>
        <v>3084.15</v>
      </c>
      <c r="J64" s="866">
        <v>0</v>
      </c>
      <c r="K64" s="512" t="s">
        <v>1746</v>
      </c>
      <c r="L64" s="456"/>
      <c r="M64" s="456" t="s">
        <v>1750</v>
      </c>
      <c r="O64" s="308"/>
      <c r="P64" s="308"/>
    </row>
    <row r="65" spans="1:16" s="859" customFormat="1" ht="38.25">
      <c r="A65" s="512">
        <v>59</v>
      </c>
      <c r="B65" s="456" t="s">
        <v>1779</v>
      </c>
      <c r="C65" s="456">
        <v>2018</v>
      </c>
      <c r="D65" s="866">
        <v>637.5</v>
      </c>
      <c r="E65" s="866">
        <v>0</v>
      </c>
      <c r="F65" s="866">
        <v>0</v>
      </c>
      <c r="G65" s="866">
        <v>0</v>
      </c>
      <c r="H65" s="866">
        <v>0</v>
      </c>
      <c r="I65" s="866">
        <f>D65</f>
        <v>637.5</v>
      </c>
      <c r="J65" s="866">
        <v>0</v>
      </c>
      <c r="K65" s="456" t="s">
        <v>1746</v>
      </c>
      <c r="L65" s="456"/>
      <c r="M65" s="456" t="s">
        <v>1750</v>
      </c>
      <c r="O65" s="308"/>
      <c r="P65" s="308"/>
    </row>
    <row r="66" spans="1:16" s="859" customFormat="1" ht="38.25">
      <c r="A66" s="456">
        <v>60</v>
      </c>
      <c r="B66" s="456" t="s">
        <v>1577</v>
      </c>
      <c r="C66" s="456">
        <v>2016</v>
      </c>
      <c r="D66" s="866">
        <f>E66+H66</f>
        <v>2441.8850000000002</v>
      </c>
      <c r="E66" s="866">
        <v>22.085000000000001</v>
      </c>
      <c r="F66" s="866">
        <v>0</v>
      </c>
      <c r="G66" s="866">
        <f t="shared" ref="G66:G71" si="33">E66</f>
        <v>22.085000000000001</v>
      </c>
      <c r="H66" s="866">
        <f>I66</f>
        <v>2419.8000000000002</v>
      </c>
      <c r="I66" s="866">
        <v>2419.8000000000002</v>
      </c>
      <c r="J66" s="866">
        <v>2262.34</v>
      </c>
      <c r="K66" s="456" t="s">
        <v>1746</v>
      </c>
      <c r="L66" s="456"/>
      <c r="M66" s="456" t="s">
        <v>1748</v>
      </c>
      <c r="O66" s="308"/>
      <c r="P66" s="308"/>
    </row>
    <row r="67" spans="1:16" s="859" customFormat="1" ht="38.25">
      <c r="A67" s="456">
        <v>61</v>
      </c>
      <c r="B67" s="456" t="s">
        <v>1780</v>
      </c>
      <c r="C67" s="456">
        <v>2016</v>
      </c>
      <c r="D67" s="866">
        <v>1875</v>
      </c>
      <c r="E67" s="866">
        <v>29.908000000000001</v>
      </c>
      <c r="F67" s="866">
        <v>0</v>
      </c>
      <c r="G67" s="866">
        <f t="shared" si="33"/>
        <v>29.908000000000001</v>
      </c>
      <c r="H67" s="866">
        <f t="shared" ref="H67" si="34">D67-G67</f>
        <v>1845.0920000000001</v>
      </c>
      <c r="I67" s="866">
        <f t="shared" ref="I67" si="35">D67-E67</f>
        <v>1845.0920000000001</v>
      </c>
      <c r="J67" s="866">
        <v>0</v>
      </c>
      <c r="K67" s="456" t="s">
        <v>1746</v>
      </c>
      <c r="L67" s="456"/>
      <c r="M67" s="456" t="s">
        <v>1750</v>
      </c>
      <c r="O67" s="308"/>
      <c r="P67" s="308"/>
    </row>
    <row r="68" spans="1:16" s="859" customFormat="1" ht="38.25">
      <c r="A68" s="512">
        <v>62</v>
      </c>
      <c r="B68" s="456" t="s">
        <v>1578</v>
      </c>
      <c r="C68" s="456">
        <v>2016</v>
      </c>
      <c r="D68" s="866">
        <f>E68+H68</f>
        <v>2374.2720000000004</v>
      </c>
      <c r="E68" s="866">
        <v>30.472000000000001</v>
      </c>
      <c r="F68" s="866">
        <v>0</v>
      </c>
      <c r="G68" s="866">
        <f t="shared" si="33"/>
        <v>30.472000000000001</v>
      </c>
      <c r="H68" s="866">
        <f>I68</f>
        <v>2343.8000000000002</v>
      </c>
      <c r="I68" s="866">
        <v>2343.8000000000002</v>
      </c>
      <c r="J68" s="866">
        <v>2156.9299999999998</v>
      </c>
      <c r="K68" s="456" t="s">
        <v>1746</v>
      </c>
      <c r="L68" s="456"/>
      <c r="M68" s="456" t="s">
        <v>1748</v>
      </c>
      <c r="O68" s="308"/>
      <c r="P68" s="308"/>
    </row>
    <row r="69" spans="1:16" s="859" customFormat="1" ht="38.25">
      <c r="A69" s="456">
        <v>63</v>
      </c>
      <c r="B69" s="456" t="s">
        <v>1781</v>
      </c>
      <c r="C69" s="456">
        <v>2016</v>
      </c>
      <c r="D69" s="866">
        <v>1855</v>
      </c>
      <c r="E69" s="866">
        <v>26.507000000000001</v>
      </c>
      <c r="F69" s="866">
        <v>0</v>
      </c>
      <c r="G69" s="866">
        <f t="shared" si="33"/>
        <v>26.507000000000001</v>
      </c>
      <c r="H69" s="866">
        <f t="shared" ref="H69:H71" si="36">D69-G69</f>
        <v>1828.4929999999999</v>
      </c>
      <c r="I69" s="866">
        <f t="shared" ref="I69:I76" si="37">D69-E69</f>
        <v>1828.4929999999999</v>
      </c>
      <c r="J69" s="866">
        <v>0</v>
      </c>
      <c r="K69" s="456" t="s">
        <v>1746</v>
      </c>
      <c r="L69" s="456"/>
      <c r="M69" s="456" t="s">
        <v>1750</v>
      </c>
      <c r="O69" s="308"/>
      <c r="P69" s="308"/>
    </row>
    <row r="70" spans="1:16" s="859" customFormat="1" ht="38.25">
      <c r="A70" s="456">
        <v>64</v>
      </c>
      <c r="B70" s="456" t="s">
        <v>1782</v>
      </c>
      <c r="C70" s="456">
        <v>2016</v>
      </c>
      <c r="D70" s="866">
        <v>930</v>
      </c>
      <c r="E70" s="866">
        <v>31.50975</v>
      </c>
      <c r="F70" s="866">
        <v>0</v>
      </c>
      <c r="G70" s="866">
        <f t="shared" si="33"/>
        <v>31.50975</v>
      </c>
      <c r="H70" s="866">
        <f t="shared" si="36"/>
        <v>898.49024999999995</v>
      </c>
      <c r="I70" s="866">
        <f t="shared" si="37"/>
        <v>898.49024999999995</v>
      </c>
      <c r="J70" s="866">
        <v>0</v>
      </c>
      <c r="K70" s="456" t="s">
        <v>1746</v>
      </c>
      <c r="L70" s="456"/>
      <c r="M70" s="456" t="s">
        <v>1750</v>
      </c>
      <c r="O70" s="308"/>
      <c r="P70" s="308"/>
    </row>
    <row r="71" spans="1:16" s="859" customFormat="1" ht="38.25">
      <c r="A71" s="512">
        <v>65</v>
      </c>
      <c r="B71" s="456" t="s">
        <v>1783</v>
      </c>
      <c r="C71" s="456">
        <v>2016</v>
      </c>
      <c r="D71" s="866">
        <v>2533.75</v>
      </c>
      <c r="E71" s="866">
        <v>25.968</v>
      </c>
      <c r="F71" s="866">
        <v>0</v>
      </c>
      <c r="G71" s="866">
        <f t="shared" si="33"/>
        <v>25.968</v>
      </c>
      <c r="H71" s="866">
        <f t="shared" si="36"/>
        <v>2507.7820000000002</v>
      </c>
      <c r="I71" s="866">
        <f t="shared" si="37"/>
        <v>2507.7820000000002</v>
      </c>
      <c r="J71" s="866">
        <v>0</v>
      </c>
      <c r="K71" s="456" t="s">
        <v>1746</v>
      </c>
      <c r="L71" s="456"/>
      <c r="M71" s="456" t="s">
        <v>1750</v>
      </c>
      <c r="O71" s="308"/>
      <c r="P71" s="308"/>
    </row>
    <row r="72" spans="1:16" s="859" customFormat="1" ht="38.25">
      <c r="A72" s="456">
        <v>66</v>
      </c>
      <c r="B72" s="456" t="s">
        <v>1784</v>
      </c>
      <c r="C72" s="456">
        <v>2014</v>
      </c>
      <c r="D72" s="866">
        <v>1950</v>
      </c>
      <c r="E72" s="866">
        <v>0</v>
      </c>
      <c r="F72" s="866">
        <v>0</v>
      </c>
      <c r="G72" s="866">
        <v>0</v>
      </c>
      <c r="H72" s="866">
        <v>0</v>
      </c>
      <c r="I72" s="866">
        <f t="shared" si="37"/>
        <v>1950</v>
      </c>
      <c r="J72" s="866">
        <v>0</v>
      </c>
      <c r="K72" s="456" t="s">
        <v>1746</v>
      </c>
      <c r="L72" s="456"/>
      <c r="M72" s="456" t="s">
        <v>1750</v>
      </c>
      <c r="O72" s="308"/>
      <c r="P72" s="308"/>
    </row>
    <row r="73" spans="1:16" s="859" customFormat="1" ht="38.25">
      <c r="A73" s="456">
        <v>67</v>
      </c>
      <c r="B73" s="456" t="s">
        <v>1785</v>
      </c>
      <c r="C73" s="456">
        <v>2014</v>
      </c>
      <c r="D73" s="866">
        <v>400</v>
      </c>
      <c r="E73" s="866">
        <v>4.3593099999999998</v>
      </c>
      <c r="F73" s="866">
        <v>0</v>
      </c>
      <c r="G73" s="866">
        <f t="shared" ref="G73:G76" si="38">E73</f>
        <v>4.3593099999999998</v>
      </c>
      <c r="H73" s="866">
        <f t="shared" ref="H73:H76" si="39">D73-G73</f>
        <v>395.64069000000001</v>
      </c>
      <c r="I73" s="866">
        <f t="shared" si="37"/>
        <v>395.64069000000001</v>
      </c>
      <c r="J73" s="866">
        <v>0</v>
      </c>
      <c r="K73" s="456" t="s">
        <v>1746</v>
      </c>
      <c r="L73" s="456"/>
      <c r="M73" s="456" t="s">
        <v>1750</v>
      </c>
      <c r="O73" s="308"/>
      <c r="P73" s="308"/>
    </row>
    <row r="74" spans="1:16" s="859" customFormat="1" ht="38.25">
      <c r="A74" s="512">
        <v>68</v>
      </c>
      <c r="B74" s="456" t="s">
        <v>1786</v>
      </c>
      <c r="C74" s="456">
        <v>2014</v>
      </c>
      <c r="D74" s="866">
        <v>1440.93</v>
      </c>
      <c r="E74" s="866">
        <v>6.1798599999999997</v>
      </c>
      <c r="F74" s="866">
        <v>0</v>
      </c>
      <c r="G74" s="866">
        <f t="shared" si="38"/>
        <v>6.1798599999999997</v>
      </c>
      <c r="H74" s="866">
        <f t="shared" si="39"/>
        <v>1434.7501400000001</v>
      </c>
      <c r="I74" s="866">
        <f t="shared" si="37"/>
        <v>1434.7501400000001</v>
      </c>
      <c r="J74" s="866">
        <v>0</v>
      </c>
      <c r="K74" s="456" t="s">
        <v>1746</v>
      </c>
      <c r="L74" s="456"/>
      <c r="M74" s="456" t="s">
        <v>1750</v>
      </c>
      <c r="O74" s="308"/>
      <c r="P74" s="308"/>
    </row>
    <row r="75" spans="1:16" s="859" customFormat="1" ht="38.25">
      <c r="A75" s="456">
        <v>69</v>
      </c>
      <c r="B75" s="456" t="s">
        <v>1787</v>
      </c>
      <c r="C75" s="456">
        <v>2014</v>
      </c>
      <c r="D75" s="866">
        <v>714.88</v>
      </c>
      <c r="E75" s="866">
        <v>1.44784</v>
      </c>
      <c r="F75" s="866">
        <v>0</v>
      </c>
      <c r="G75" s="866">
        <f t="shared" si="38"/>
        <v>1.44784</v>
      </c>
      <c r="H75" s="866">
        <f t="shared" si="39"/>
        <v>713.43215999999995</v>
      </c>
      <c r="I75" s="866">
        <f t="shared" si="37"/>
        <v>713.43215999999995</v>
      </c>
      <c r="J75" s="866">
        <v>0</v>
      </c>
      <c r="K75" s="456" t="s">
        <v>1746</v>
      </c>
      <c r="L75" s="456"/>
      <c r="M75" s="456" t="s">
        <v>1750</v>
      </c>
      <c r="O75" s="308"/>
      <c r="P75" s="308"/>
    </row>
    <row r="76" spans="1:16" s="859" customFormat="1" ht="38.25">
      <c r="A76" s="456">
        <v>70</v>
      </c>
      <c r="B76" s="456" t="s">
        <v>1788</v>
      </c>
      <c r="C76" s="456">
        <v>2016</v>
      </c>
      <c r="D76" s="866">
        <v>675.54</v>
      </c>
      <c r="E76" s="866">
        <v>8.625</v>
      </c>
      <c r="F76" s="866">
        <v>0</v>
      </c>
      <c r="G76" s="866">
        <f t="shared" si="38"/>
        <v>8.625</v>
      </c>
      <c r="H76" s="866">
        <f t="shared" si="39"/>
        <v>666.91499999999996</v>
      </c>
      <c r="I76" s="866">
        <f t="shared" si="37"/>
        <v>666.91499999999996</v>
      </c>
      <c r="J76" s="866">
        <v>0</v>
      </c>
      <c r="K76" s="456" t="s">
        <v>1746</v>
      </c>
      <c r="L76" s="456"/>
      <c r="M76" s="456" t="s">
        <v>1750</v>
      </c>
      <c r="O76" s="308"/>
      <c r="P76" s="308"/>
    </row>
    <row r="77" spans="1:16" s="859" customFormat="1" ht="38.25">
      <c r="A77" s="512">
        <v>71</v>
      </c>
      <c r="B77" s="456" t="s">
        <v>1789</v>
      </c>
      <c r="C77" s="456">
        <v>2013</v>
      </c>
      <c r="D77" s="866">
        <v>858.26300000000003</v>
      </c>
      <c r="E77" s="866">
        <v>0</v>
      </c>
      <c r="F77" s="866">
        <v>0</v>
      </c>
      <c r="G77" s="866">
        <v>0</v>
      </c>
      <c r="H77" s="866">
        <v>0</v>
      </c>
      <c r="I77" s="866">
        <f>D77</f>
        <v>858.26300000000003</v>
      </c>
      <c r="J77" s="866">
        <v>0</v>
      </c>
      <c r="K77" s="456" t="s">
        <v>1746</v>
      </c>
      <c r="L77" s="456"/>
      <c r="M77" s="456" t="s">
        <v>1750</v>
      </c>
      <c r="O77" s="308"/>
      <c r="P77" s="308"/>
    </row>
    <row r="78" spans="1:16" s="859" customFormat="1" ht="38.25">
      <c r="A78" s="456">
        <v>72</v>
      </c>
      <c r="B78" s="456" t="s">
        <v>1579</v>
      </c>
      <c r="C78" s="456">
        <v>2014</v>
      </c>
      <c r="D78" s="866">
        <v>1998</v>
      </c>
      <c r="E78" s="866">
        <v>16.277290000000001</v>
      </c>
      <c r="F78" s="866">
        <v>0</v>
      </c>
      <c r="G78" s="866">
        <f t="shared" ref="G78:G81" si="40">E78</f>
        <v>16.277290000000001</v>
      </c>
      <c r="H78" s="866">
        <f t="shared" ref="H78:H80" si="41">D78-G78</f>
        <v>1981.72271</v>
      </c>
      <c r="I78" s="866">
        <f t="shared" ref="I78:I81" si="42">D78-E78</f>
        <v>1981.72271</v>
      </c>
      <c r="J78" s="866">
        <v>0</v>
      </c>
      <c r="K78" s="456" t="s">
        <v>1746</v>
      </c>
      <c r="L78" s="456"/>
      <c r="M78" s="456" t="s">
        <v>1750</v>
      </c>
      <c r="O78" s="308"/>
      <c r="P78" s="308"/>
    </row>
    <row r="79" spans="1:16" s="859" customFormat="1" ht="38.25">
      <c r="A79" s="456">
        <v>73</v>
      </c>
      <c r="B79" s="456" t="s">
        <v>1790</v>
      </c>
      <c r="C79" s="456">
        <v>2014</v>
      </c>
      <c r="D79" s="866">
        <v>704.84</v>
      </c>
      <c r="E79" s="866">
        <v>6.5539399999999999</v>
      </c>
      <c r="F79" s="866">
        <v>0</v>
      </c>
      <c r="G79" s="866">
        <f t="shared" si="40"/>
        <v>6.5539399999999999</v>
      </c>
      <c r="H79" s="866">
        <f t="shared" si="41"/>
        <v>698.28606000000002</v>
      </c>
      <c r="I79" s="866">
        <f t="shared" si="42"/>
        <v>698.28606000000002</v>
      </c>
      <c r="J79" s="866">
        <v>0</v>
      </c>
      <c r="K79" s="456" t="s">
        <v>1746</v>
      </c>
      <c r="L79" s="456"/>
      <c r="M79" s="456" t="s">
        <v>1750</v>
      </c>
      <c r="O79" s="308"/>
      <c r="P79" s="308"/>
    </row>
    <row r="80" spans="1:16" s="859" customFormat="1" ht="38.25">
      <c r="A80" s="512">
        <v>74</v>
      </c>
      <c r="B80" s="456" t="s">
        <v>1791</v>
      </c>
      <c r="C80" s="456">
        <v>2014</v>
      </c>
      <c r="D80" s="866">
        <v>1056</v>
      </c>
      <c r="E80" s="866">
        <v>15.49217</v>
      </c>
      <c r="F80" s="866">
        <v>0</v>
      </c>
      <c r="G80" s="866">
        <f t="shared" si="40"/>
        <v>15.49217</v>
      </c>
      <c r="H80" s="866">
        <f t="shared" si="41"/>
        <v>1040.50783</v>
      </c>
      <c r="I80" s="866">
        <f t="shared" si="42"/>
        <v>1040.50783</v>
      </c>
      <c r="J80" s="866">
        <v>0</v>
      </c>
      <c r="K80" s="456" t="s">
        <v>1746</v>
      </c>
      <c r="L80" s="456"/>
      <c r="M80" s="456" t="s">
        <v>1750</v>
      </c>
      <c r="O80" s="308"/>
      <c r="P80" s="308"/>
    </row>
    <row r="81" spans="1:16" s="859" customFormat="1" ht="38.25">
      <c r="A81" s="456">
        <v>75</v>
      </c>
      <c r="B81" s="456" t="s">
        <v>1792</v>
      </c>
      <c r="C81" s="456">
        <v>2014</v>
      </c>
      <c r="D81" s="866">
        <v>368</v>
      </c>
      <c r="E81" s="866">
        <v>0</v>
      </c>
      <c r="F81" s="866">
        <v>0</v>
      </c>
      <c r="G81" s="866">
        <f t="shared" si="40"/>
        <v>0</v>
      </c>
      <c r="H81" s="866">
        <v>0</v>
      </c>
      <c r="I81" s="866">
        <f t="shared" si="42"/>
        <v>368</v>
      </c>
      <c r="J81" s="866">
        <v>0</v>
      </c>
      <c r="K81" s="456" t="s">
        <v>1746</v>
      </c>
      <c r="L81" s="456"/>
      <c r="M81" s="456" t="s">
        <v>1750</v>
      </c>
      <c r="O81" s="308"/>
      <c r="P81" s="308"/>
    </row>
    <row r="82" spans="1:16" s="859" customFormat="1" ht="38.25">
      <c r="A82" s="456">
        <v>76</v>
      </c>
      <c r="B82" s="456" t="s">
        <v>1793</v>
      </c>
      <c r="C82" s="456">
        <v>2018</v>
      </c>
      <c r="D82" s="866">
        <v>160</v>
      </c>
      <c r="E82" s="866">
        <v>0</v>
      </c>
      <c r="F82" s="866">
        <v>0</v>
      </c>
      <c r="G82" s="866">
        <v>0</v>
      </c>
      <c r="H82" s="866">
        <v>0</v>
      </c>
      <c r="I82" s="866">
        <f>D82</f>
        <v>160</v>
      </c>
      <c r="J82" s="866">
        <v>0</v>
      </c>
      <c r="K82" s="456" t="s">
        <v>1746</v>
      </c>
      <c r="L82" s="456"/>
      <c r="M82" s="456" t="s">
        <v>1750</v>
      </c>
      <c r="O82" s="308"/>
      <c r="P82" s="308"/>
    </row>
    <row r="83" spans="1:16" s="867" customFormat="1" ht="38.25">
      <c r="A83" s="512">
        <v>77</v>
      </c>
      <c r="B83" s="456" t="s">
        <v>1580</v>
      </c>
      <c r="C83" s="456">
        <v>2014</v>
      </c>
      <c r="D83" s="865">
        <f>E83+H83</f>
        <v>501.44918999999999</v>
      </c>
      <c r="E83" s="865">
        <v>26.16919</v>
      </c>
      <c r="F83" s="865">
        <v>0</v>
      </c>
      <c r="G83" s="865">
        <v>26.16919</v>
      </c>
      <c r="H83" s="865">
        <f>I83</f>
        <v>475.28</v>
      </c>
      <c r="I83" s="866">
        <v>475.28</v>
      </c>
      <c r="J83" s="866">
        <v>420.74099999999999</v>
      </c>
      <c r="K83" s="456" t="s">
        <v>1746</v>
      </c>
      <c r="L83" s="512"/>
      <c r="M83" s="456" t="s">
        <v>1748</v>
      </c>
      <c r="O83" s="384"/>
      <c r="P83" s="384"/>
    </row>
    <row r="84" spans="1:16" s="859" customFormat="1" ht="38.25">
      <c r="A84" s="456">
        <v>78</v>
      </c>
      <c r="B84" s="456" t="s">
        <v>1794</v>
      </c>
      <c r="C84" s="456">
        <v>2014</v>
      </c>
      <c r="D84" s="865">
        <v>647.86</v>
      </c>
      <c r="E84" s="865">
        <v>5.6429900000000002</v>
      </c>
      <c r="F84" s="865">
        <v>0</v>
      </c>
      <c r="G84" s="866">
        <f t="shared" ref="G84:G88" si="43">E84</f>
        <v>5.6429900000000002</v>
      </c>
      <c r="H84" s="866">
        <f t="shared" ref="H84:H88" si="44">D84-G84</f>
        <v>642.21700999999996</v>
      </c>
      <c r="I84" s="866">
        <f t="shared" ref="I84:I88" si="45">D84-E84</f>
        <v>642.21700999999996</v>
      </c>
      <c r="J84" s="866">
        <v>0</v>
      </c>
      <c r="K84" s="456" t="s">
        <v>1746</v>
      </c>
      <c r="L84" s="512"/>
      <c r="M84" s="456" t="s">
        <v>1750</v>
      </c>
      <c r="O84" s="308"/>
      <c r="P84" s="308"/>
    </row>
    <row r="85" spans="1:16" s="859" customFormat="1" ht="38.25">
      <c r="A85" s="456">
        <v>79</v>
      </c>
      <c r="B85" s="456" t="s">
        <v>1795</v>
      </c>
      <c r="C85" s="456">
        <v>2014</v>
      </c>
      <c r="D85" s="865">
        <v>826.58</v>
      </c>
      <c r="E85" s="865">
        <v>5.8857200000000001</v>
      </c>
      <c r="F85" s="865">
        <v>0</v>
      </c>
      <c r="G85" s="866">
        <f t="shared" si="43"/>
        <v>5.8857200000000001</v>
      </c>
      <c r="H85" s="866">
        <f t="shared" si="44"/>
        <v>820.69428000000005</v>
      </c>
      <c r="I85" s="866">
        <f t="shared" si="45"/>
        <v>820.69428000000005</v>
      </c>
      <c r="J85" s="866">
        <v>0</v>
      </c>
      <c r="K85" s="456" t="s">
        <v>1746</v>
      </c>
      <c r="L85" s="512"/>
      <c r="M85" s="456" t="s">
        <v>1750</v>
      </c>
      <c r="O85" s="308"/>
      <c r="P85" s="308"/>
    </row>
    <row r="86" spans="1:16" s="859" customFormat="1" ht="38.25">
      <c r="A86" s="512">
        <v>80</v>
      </c>
      <c r="B86" s="456" t="s">
        <v>1581</v>
      </c>
      <c r="C86" s="456">
        <v>2014</v>
      </c>
      <c r="D86" s="865">
        <v>1996</v>
      </c>
      <c r="E86" s="865">
        <v>15.89972</v>
      </c>
      <c r="F86" s="865">
        <v>0</v>
      </c>
      <c r="G86" s="866">
        <f t="shared" si="43"/>
        <v>15.89972</v>
      </c>
      <c r="H86" s="866">
        <f t="shared" si="44"/>
        <v>1980.1002800000001</v>
      </c>
      <c r="I86" s="866">
        <f t="shared" si="45"/>
        <v>1980.1002800000001</v>
      </c>
      <c r="J86" s="866">
        <v>0</v>
      </c>
      <c r="K86" s="456" t="s">
        <v>1746</v>
      </c>
      <c r="L86" s="512"/>
      <c r="M86" s="456" t="s">
        <v>1750</v>
      </c>
      <c r="O86" s="308"/>
      <c r="P86" s="308"/>
    </row>
    <row r="87" spans="1:16" s="859" customFormat="1" ht="38.25">
      <c r="A87" s="456">
        <v>81</v>
      </c>
      <c r="B87" s="456" t="s">
        <v>1582</v>
      </c>
      <c r="C87" s="456">
        <v>2014</v>
      </c>
      <c r="D87" s="865">
        <v>1991</v>
      </c>
      <c r="E87" s="865">
        <v>25.50705</v>
      </c>
      <c r="F87" s="865">
        <v>0</v>
      </c>
      <c r="G87" s="866">
        <f t="shared" si="43"/>
        <v>25.50705</v>
      </c>
      <c r="H87" s="866">
        <f t="shared" si="44"/>
        <v>1965.4929500000001</v>
      </c>
      <c r="I87" s="866">
        <f t="shared" si="45"/>
        <v>1965.4929500000001</v>
      </c>
      <c r="J87" s="866">
        <v>0</v>
      </c>
      <c r="K87" s="456" t="s">
        <v>1746</v>
      </c>
      <c r="L87" s="512"/>
      <c r="M87" s="456" t="s">
        <v>1750</v>
      </c>
      <c r="O87" s="308"/>
      <c r="P87" s="308"/>
    </row>
    <row r="88" spans="1:16" s="859" customFormat="1" ht="38.25">
      <c r="A88" s="456">
        <v>82</v>
      </c>
      <c r="B88" s="456" t="s">
        <v>1796</v>
      </c>
      <c r="C88" s="456">
        <v>2016</v>
      </c>
      <c r="D88" s="866">
        <v>400</v>
      </c>
      <c r="E88" s="866">
        <v>1.6</v>
      </c>
      <c r="F88" s="866">
        <v>0</v>
      </c>
      <c r="G88" s="866">
        <f t="shared" si="43"/>
        <v>1.6</v>
      </c>
      <c r="H88" s="866">
        <f t="shared" si="44"/>
        <v>398.4</v>
      </c>
      <c r="I88" s="866">
        <f t="shared" si="45"/>
        <v>398.4</v>
      </c>
      <c r="J88" s="866">
        <v>0</v>
      </c>
      <c r="K88" s="456" t="s">
        <v>1746</v>
      </c>
      <c r="L88" s="456"/>
      <c r="M88" s="456" t="s">
        <v>1750</v>
      </c>
      <c r="O88" s="308"/>
      <c r="P88" s="308"/>
    </row>
    <row r="89" spans="1:16" s="859" customFormat="1" ht="38.25">
      <c r="A89" s="512">
        <v>83</v>
      </c>
      <c r="B89" s="456" t="s">
        <v>1583</v>
      </c>
      <c r="C89" s="456">
        <v>2017</v>
      </c>
      <c r="D89" s="866">
        <f>H89+E89+F89</f>
        <v>730404.97122999991</v>
      </c>
      <c r="E89" s="866">
        <v>3022.1322300000002</v>
      </c>
      <c r="F89" s="866">
        <v>339.32</v>
      </c>
      <c r="G89" s="866">
        <v>3022.1322300000002</v>
      </c>
      <c r="H89" s="866">
        <v>727043.51899999997</v>
      </c>
      <c r="I89" s="866">
        <f t="shared" ref="I89" si="46">D89</f>
        <v>730404.97122999991</v>
      </c>
      <c r="J89" s="866">
        <v>0</v>
      </c>
      <c r="K89" s="456" t="s">
        <v>1797</v>
      </c>
      <c r="L89" s="456"/>
      <c r="M89" s="456" t="s">
        <v>1750</v>
      </c>
      <c r="O89" s="308"/>
      <c r="P89" s="308"/>
    </row>
    <row r="90" spans="1:16" s="859" customFormat="1" ht="51">
      <c r="A90" s="456">
        <v>84</v>
      </c>
      <c r="B90" s="456" t="s">
        <v>1522</v>
      </c>
      <c r="C90" s="456">
        <v>2017</v>
      </c>
      <c r="D90" s="866">
        <f>H90+E90</f>
        <v>16546.925869999999</v>
      </c>
      <c r="E90" s="866">
        <v>358.87587000000002</v>
      </c>
      <c r="F90" s="866">
        <v>0</v>
      </c>
      <c r="G90" s="866">
        <v>358.87587000000002</v>
      </c>
      <c r="H90" s="866">
        <f>I90</f>
        <v>16188.05</v>
      </c>
      <c r="I90" s="866">
        <v>16188.05</v>
      </c>
      <c r="J90" s="866">
        <v>5234.76</v>
      </c>
      <c r="K90" s="456" t="s">
        <v>1746</v>
      </c>
      <c r="L90" s="456"/>
      <c r="M90" s="456" t="s">
        <v>1748</v>
      </c>
      <c r="O90" s="308"/>
      <c r="P90" s="308"/>
    </row>
    <row r="91" spans="1:16" s="859" customFormat="1" ht="38.25">
      <c r="A91" s="456">
        <v>85</v>
      </c>
      <c r="B91" s="456" t="s">
        <v>1798</v>
      </c>
      <c r="C91" s="456">
        <v>2017</v>
      </c>
      <c r="D91" s="866">
        <f>E91+H91</f>
        <v>12626.908379999999</v>
      </c>
      <c r="E91" s="866">
        <v>753.51837999999998</v>
      </c>
      <c r="F91" s="866">
        <v>0</v>
      </c>
      <c r="G91" s="866">
        <v>753.51837999999998</v>
      </c>
      <c r="H91" s="866">
        <v>11873.39</v>
      </c>
      <c r="I91" s="866">
        <v>11873.39</v>
      </c>
      <c r="J91" s="866">
        <v>0</v>
      </c>
      <c r="K91" s="456" t="s">
        <v>1746</v>
      </c>
      <c r="L91" s="456"/>
      <c r="M91" s="456" t="s">
        <v>1750</v>
      </c>
      <c r="O91" s="308"/>
      <c r="P91" s="308"/>
    </row>
    <row r="92" spans="1:16" s="859" customFormat="1" ht="51">
      <c r="A92" s="512">
        <v>86</v>
      </c>
      <c r="B92" s="456" t="s">
        <v>1799</v>
      </c>
      <c r="C92" s="456">
        <v>2017</v>
      </c>
      <c r="D92" s="866">
        <f t="shared" ref="D92:D93" si="47">E92+H92</f>
        <v>5318.5350200000003</v>
      </c>
      <c r="E92" s="866">
        <v>318.53501999999997</v>
      </c>
      <c r="F92" s="866">
        <v>0</v>
      </c>
      <c r="G92" s="866">
        <v>318.53501999999997</v>
      </c>
      <c r="H92" s="866">
        <v>5000</v>
      </c>
      <c r="I92" s="866">
        <v>5000</v>
      </c>
      <c r="J92" s="866">
        <v>0</v>
      </c>
      <c r="K92" s="456" t="s">
        <v>1746</v>
      </c>
      <c r="L92" s="456"/>
      <c r="M92" s="456" t="s">
        <v>1750</v>
      </c>
      <c r="O92" s="308"/>
      <c r="P92" s="308"/>
    </row>
    <row r="93" spans="1:16" s="859" customFormat="1" ht="51">
      <c r="A93" s="456">
        <v>87</v>
      </c>
      <c r="B93" s="456" t="s">
        <v>1800</v>
      </c>
      <c r="C93" s="456">
        <v>2017</v>
      </c>
      <c r="D93" s="866">
        <f t="shared" si="47"/>
        <v>9008.7140999999992</v>
      </c>
      <c r="E93" s="866">
        <v>208.7141</v>
      </c>
      <c r="F93" s="866">
        <v>0</v>
      </c>
      <c r="G93" s="866">
        <v>208.7141</v>
      </c>
      <c r="H93" s="866">
        <v>8800</v>
      </c>
      <c r="I93" s="866">
        <v>8800</v>
      </c>
      <c r="J93" s="866">
        <v>0</v>
      </c>
      <c r="K93" s="456" t="s">
        <v>1746</v>
      </c>
      <c r="L93" s="456"/>
      <c r="M93" s="456" t="s">
        <v>1750</v>
      </c>
      <c r="O93" s="308"/>
      <c r="P93" s="308"/>
    </row>
    <row r="94" spans="1:16" s="867" customFormat="1" ht="63.75">
      <c r="A94" s="456">
        <v>88</v>
      </c>
      <c r="B94" s="456" t="s">
        <v>1586</v>
      </c>
      <c r="C94" s="456">
        <v>2014</v>
      </c>
      <c r="D94" s="866">
        <f>I94</f>
        <v>1876.9380000000001</v>
      </c>
      <c r="E94" s="866">
        <v>0</v>
      </c>
      <c r="F94" s="866">
        <v>0</v>
      </c>
      <c r="G94" s="866">
        <v>0</v>
      </c>
      <c r="H94" s="866">
        <v>0</v>
      </c>
      <c r="I94" s="866">
        <v>1876.9380000000001</v>
      </c>
      <c r="J94" s="866">
        <v>0</v>
      </c>
      <c r="K94" s="456" t="s">
        <v>1746</v>
      </c>
      <c r="L94" s="456"/>
      <c r="M94" s="456" t="s">
        <v>1750</v>
      </c>
      <c r="O94" s="384"/>
      <c r="P94" s="384"/>
    </row>
    <row r="95" spans="1:16" s="859" customFormat="1" ht="38.25">
      <c r="A95" s="512">
        <v>89</v>
      </c>
      <c r="B95" s="456" t="s">
        <v>1587</v>
      </c>
      <c r="C95" s="456">
        <v>2018</v>
      </c>
      <c r="D95" s="866">
        <v>522.5</v>
      </c>
      <c r="E95" s="866">
        <v>0</v>
      </c>
      <c r="F95" s="866">
        <v>0</v>
      </c>
      <c r="G95" s="866">
        <v>0</v>
      </c>
      <c r="H95" s="866">
        <v>0</v>
      </c>
      <c r="I95" s="866">
        <f t="shared" ref="I95:I97" si="48">D95</f>
        <v>522.5</v>
      </c>
      <c r="J95" s="866">
        <v>0</v>
      </c>
      <c r="K95" s="456" t="s">
        <v>1797</v>
      </c>
      <c r="L95" s="456"/>
      <c r="M95" s="456" t="s">
        <v>1750</v>
      </c>
      <c r="O95" s="308"/>
      <c r="P95" s="308"/>
    </row>
    <row r="96" spans="1:16" ht="38.25">
      <c r="A96" s="456">
        <v>90</v>
      </c>
      <c r="B96" s="456" t="s">
        <v>1588</v>
      </c>
      <c r="C96" s="456">
        <v>2017</v>
      </c>
      <c r="D96" s="866">
        <v>795.34</v>
      </c>
      <c r="E96" s="866">
        <v>0</v>
      </c>
      <c r="F96" s="866">
        <v>0</v>
      </c>
      <c r="G96" s="866">
        <v>0</v>
      </c>
      <c r="H96" s="866">
        <v>0</v>
      </c>
      <c r="I96" s="866">
        <f t="shared" si="48"/>
        <v>795.34</v>
      </c>
      <c r="J96" s="866">
        <v>0</v>
      </c>
      <c r="K96" s="456" t="s">
        <v>1797</v>
      </c>
      <c r="L96" s="456"/>
      <c r="M96" s="456" t="s">
        <v>1750</v>
      </c>
    </row>
    <row r="97" spans="1:14" ht="38.25">
      <c r="A97" s="456">
        <v>91</v>
      </c>
      <c r="B97" s="456" t="s">
        <v>1592</v>
      </c>
      <c r="C97" s="456">
        <v>2018</v>
      </c>
      <c r="D97" s="866">
        <v>1255.1199999999999</v>
      </c>
      <c r="E97" s="866">
        <v>0</v>
      </c>
      <c r="F97" s="866">
        <v>0</v>
      </c>
      <c r="G97" s="866">
        <v>0</v>
      </c>
      <c r="H97" s="866">
        <v>0</v>
      </c>
      <c r="I97" s="866">
        <f t="shared" si="48"/>
        <v>1255.1199999999999</v>
      </c>
      <c r="J97" s="866">
        <v>0</v>
      </c>
      <c r="K97" s="456" t="s">
        <v>1797</v>
      </c>
      <c r="L97" s="456"/>
      <c r="M97" s="456" t="s">
        <v>1750</v>
      </c>
    </row>
    <row r="98" spans="1:14" ht="38.25">
      <c r="A98" s="512">
        <v>92</v>
      </c>
      <c r="B98" s="456" t="s">
        <v>1589</v>
      </c>
      <c r="C98" s="456">
        <v>2018</v>
      </c>
      <c r="D98" s="866">
        <f>I98</f>
        <v>409.57</v>
      </c>
      <c r="E98" s="866">
        <v>0</v>
      </c>
      <c r="F98" s="866">
        <v>0</v>
      </c>
      <c r="G98" s="866">
        <v>0</v>
      </c>
      <c r="H98" s="866">
        <v>0</v>
      </c>
      <c r="I98" s="866">
        <v>409.57</v>
      </c>
      <c r="J98" s="866">
        <v>343.82</v>
      </c>
      <c r="K98" s="456" t="s">
        <v>1746</v>
      </c>
      <c r="L98" s="456"/>
      <c r="M98" s="456" t="s">
        <v>1748</v>
      </c>
    </row>
    <row r="99" spans="1:14" ht="38.25">
      <c r="A99" s="456">
        <v>93</v>
      </c>
      <c r="B99" s="456" t="s">
        <v>1612</v>
      </c>
      <c r="C99" s="456">
        <v>2018</v>
      </c>
      <c r="D99" s="866">
        <f t="shared" ref="D99:D100" si="49">I99</f>
        <v>324.36</v>
      </c>
      <c r="E99" s="866">
        <v>0</v>
      </c>
      <c r="F99" s="866">
        <v>0</v>
      </c>
      <c r="G99" s="866">
        <v>0</v>
      </c>
      <c r="H99" s="866">
        <v>0</v>
      </c>
      <c r="I99" s="866">
        <v>324.36</v>
      </c>
      <c r="J99" s="866">
        <v>268.51</v>
      </c>
      <c r="K99" s="456" t="s">
        <v>1746</v>
      </c>
      <c r="L99" s="456"/>
      <c r="M99" s="456" t="s">
        <v>1748</v>
      </c>
    </row>
    <row r="100" spans="1:14" ht="38.25">
      <c r="A100" s="456">
        <v>94</v>
      </c>
      <c r="B100" s="456" t="s">
        <v>1613</v>
      </c>
      <c r="C100" s="456">
        <v>2018</v>
      </c>
      <c r="D100" s="866">
        <f t="shared" si="49"/>
        <v>409.56</v>
      </c>
      <c r="E100" s="866">
        <v>0</v>
      </c>
      <c r="F100" s="866">
        <v>0</v>
      </c>
      <c r="G100" s="866">
        <v>0</v>
      </c>
      <c r="H100" s="866">
        <v>0</v>
      </c>
      <c r="I100" s="866">
        <v>409.56</v>
      </c>
      <c r="J100" s="866">
        <v>338.38</v>
      </c>
      <c r="K100" s="456" t="s">
        <v>1746</v>
      </c>
      <c r="L100" s="456"/>
      <c r="M100" s="456" t="s">
        <v>1748</v>
      </c>
    </row>
    <row r="101" spans="1:14" ht="38.25">
      <c r="A101" s="512">
        <v>95</v>
      </c>
      <c r="B101" s="456" t="s">
        <v>1590</v>
      </c>
      <c r="C101" s="456">
        <v>2014</v>
      </c>
      <c r="D101" s="866">
        <f>E101+H101</f>
        <v>6627.3630000000003</v>
      </c>
      <c r="E101" s="866">
        <v>127.363</v>
      </c>
      <c r="F101" s="866">
        <v>0</v>
      </c>
      <c r="G101" s="866">
        <f t="shared" ref="G101" si="50">E101</f>
        <v>127.363</v>
      </c>
      <c r="H101" s="866">
        <v>6500</v>
      </c>
      <c r="I101" s="866">
        <v>6500</v>
      </c>
      <c r="J101" s="866">
        <v>5765.37</v>
      </c>
      <c r="K101" s="456" t="s">
        <v>1746</v>
      </c>
      <c r="L101" s="456"/>
      <c r="M101" s="456" t="s">
        <v>1748</v>
      </c>
    </row>
    <row r="102" spans="1:14" s="384" customFormat="1" ht="38.25">
      <c r="A102" s="456">
        <v>96</v>
      </c>
      <c r="B102" s="456" t="s">
        <v>1801</v>
      </c>
      <c r="C102" s="456">
        <v>2018</v>
      </c>
      <c r="D102" s="866">
        <v>145000</v>
      </c>
      <c r="E102" s="866">
        <v>0</v>
      </c>
      <c r="F102" s="866">
        <v>2711.9137099999998</v>
      </c>
      <c r="G102" s="866">
        <v>0</v>
      </c>
      <c r="H102" s="866">
        <v>0</v>
      </c>
      <c r="I102" s="866">
        <v>0</v>
      </c>
      <c r="J102" s="866">
        <v>0</v>
      </c>
      <c r="K102" s="456" t="s">
        <v>1746</v>
      </c>
      <c r="L102" s="456"/>
      <c r="M102" s="456" t="s">
        <v>1750</v>
      </c>
      <c r="N102" s="867"/>
    </row>
    <row r="103" spans="1:14" ht="38.25">
      <c r="A103" s="456">
        <v>97</v>
      </c>
      <c r="B103" s="456" t="s">
        <v>1802</v>
      </c>
      <c r="C103" s="456">
        <v>2018</v>
      </c>
      <c r="D103" s="866">
        <v>2150.8000000000002</v>
      </c>
      <c r="E103" s="866">
        <v>0</v>
      </c>
      <c r="F103" s="866">
        <v>33.453000000000003</v>
      </c>
      <c r="G103" s="866">
        <v>0</v>
      </c>
      <c r="H103" s="866">
        <v>0</v>
      </c>
      <c r="I103" s="866">
        <f>D103-F103</f>
        <v>2117.3470000000002</v>
      </c>
      <c r="J103" s="866">
        <v>0</v>
      </c>
      <c r="K103" s="456" t="s">
        <v>1746</v>
      </c>
      <c r="L103" s="456"/>
      <c r="M103" s="456" t="s">
        <v>1750</v>
      </c>
    </row>
    <row r="104" spans="1:14" ht="38.25">
      <c r="A104" s="512">
        <v>98</v>
      </c>
      <c r="B104" s="456" t="s">
        <v>1803</v>
      </c>
      <c r="C104" s="456">
        <v>2018</v>
      </c>
      <c r="D104" s="866">
        <v>1150.5999999999999</v>
      </c>
      <c r="E104" s="866">
        <v>0</v>
      </c>
      <c r="F104" s="866">
        <v>25.183</v>
      </c>
      <c r="G104" s="866">
        <v>0</v>
      </c>
      <c r="H104" s="866">
        <v>0</v>
      </c>
      <c r="I104" s="866">
        <f t="shared" ref="I104:I167" si="51">D104-F104</f>
        <v>1125.4169999999999</v>
      </c>
      <c r="J104" s="866">
        <v>0</v>
      </c>
      <c r="K104" s="456" t="s">
        <v>1746</v>
      </c>
      <c r="L104" s="456"/>
      <c r="M104" s="456" t="s">
        <v>1750</v>
      </c>
    </row>
    <row r="105" spans="1:14" ht="38.25">
      <c r="A105" s="456">
        <v>99</v>
      </c>
      <c r="B105" s="456" t="s">
        <v>1804</v>
      </c>
      <c r="C105" s="456">
        <v>2018</v>
      </c>
      <c r="D105" s="866">
        <v>1810.6</v>
      </c>
      <c r="E105" s="866">
        <v>0</v>
      </c>
      <c r="F105" s="866">
        <v>31.221</v>
      </c>
      <c r="G105" s="866">
        <v>0</v>
      </c>
      <c r="H105" s="866">
        <v>0</v>
      </c>
      <c r="I105" s="866">
        <f t="shared" si="51"/>
        <v>1779.3789999999999</v>
      </c>
      <c r="J105" s="866">
        <v>0</v>
      </c>
      <c r="K105" s="456" t="s">
        <v>1746</v>
      </c>
      <c r="L105" s="456"/>
      <c r="M105" s="456" t="s">
        <v>1750</v>
      </c>
    </row>
    <row r="106" spans="1:14" ht="38.25">
      <c r="A106" s="456">
        <v>100</v>
      </c>
      <c r="B106" s="456" t="s">
        <v>1805</v>
      </c>
      <c r="C106" s="456">
        <v>2018</v>
      </c>
      <c r="D106" s="866">
        <v>2980.6</v>
      </c>
      <c r="E106" s="866">
        <v>0</v>
      </c>
      <c r="F106" s="866">
        <v>42.408999999999999</v>
      </c>
      <c r="G106" s="866">
        <v>0</v>
      </c>
      <c r="H106" s="866">
        <v>0</v>
      </c>
      <c r="I106" s="866">
        <f t="shared" si="51"/>
        <v>2938.1909999999998</v>
      </c>
      <c r="J106" s="866">
        <v>0</v>
      </c>
      <c r="K106" s="456" t="s">
        <v>1746</v>
      </c>
      <c r="L106" s="456"/>
      <c r="M106" s="456" t="s">
        <v>1750</v>
      </c>
    </row>
    <row r="107" spans="1:14" ht="38.25">
      <c r="A107" s="512">
        <v>101</v>
      </c>
      <c r="B107" s="456" t="s">
        <v>1806</v>
      </c>
      <c r="C107" s="456">
        <v>2018</v>
      </c>
      <c r="D107" s="866">
        <v>1460.3</v>
      </c>
      <c r="E107" s="866">
        <v>0</v>
      </c>
      <c r="F107" s="866">
        <v>25.192</v>
      </c>
      <c r="G107" s="866">
        <v>0</v>
      </c>
      <c r="H107" s="866">
        <v>0</v>
      </c>
      <c r="I107" s="866">
        <f t="shared" si="51"/>
        <v>1435.1079999999999</v>
      </c>
      <c r="J107" s="866">
        <v>0</v>
      </c>
      <c r="K107" s="456" t="s">
        <v>1746</v>
      </c>
      <c r="L107" s="456"/>
      <c r="M107" s="456" t="s">
        <v>1750</v>
      </c>
    </row>
    <row r="108" spans="1:14" ht="38.25">
      <c r="A108" s="456">
        <v>102</v>
      </c>
      <c r="B108" s="456" t="s">
        <v>1807</v>
      </c>
      <c r="C108" s="456">
        <v>2018</v>
      </c>
      <c r="D108" s="866">
        <v>1501.6</v>
      </c>
      <c r="E108" s="866">
        <v>0</v>
      </c>
      <c r="F108" s="866">
        <v>33.633000000000003</v>
      </c>
      <c r="G108" s="866">
        <v>0</v>
      </c>
      <c r="H108" s="866">
        <v>0</v>
      </c>
      <c r="I108" s="866">
        <f t="shared" si="51"/>
        <v>1467.9669999999999</v>
      </c>
      <c r="J108" s="866">
        <v>0</v>
      </c>
      <c r="K108" s="456" t="s">
        <v>1746</v>
      </c>
      <c r="L108" s="456"/>
      <c r="M108" s="456" t="s">
        <v>1750</v>
      </c>
    </row>
    <row r="109" spans="1:14" ht="38.25">
      <c r="A109" s="456">
        <v>103</v>
      </c>
      <c r="B109" s="456" t="s">
        <v>1808</v>
      </c>
      <c r="C109" s="456">
        <v>2018</v>
      </c>
      <c r="D109" s="866">
        <v>730.6</v>
      </c>
      <c r="E109" s="866">
        <v>0</v>
      </c>
      <c r="F109" s="866">
        <v>23.280999999999999</v>
      </c>
      <c r="G109" s="866">
        <v>0</v>
      </c>
      <c r="H109" s="866">
        <v>0</v>
      </c>
      <c r="I109" s="866">
        <f t="shared" si="51"/>
        <v>707.31900000000007</v>
      </c>
      <c r="J109" s="866">
        <v>0</v>
      </c>
      <c r="K109" s="456" t="s">
        <v>1746</v>
      </c>
      <c r="L109" s="456"/>
      <c r="M109" s="456" t="s">
        <v>1750</v>
      </c>
    </row>
    <row r="110" spans="1:14" ht="38.25">
      <c r="A110" s="512">
        <v>104</v>
      </c>
      <c r="B110" s="456" t="s">
        <v>1809</v>
      </c>
      <c r="C110" s="456">
        <v>2018</v>
      </c>
      <c r="D110" s="866">
        <v>1069.3</v>
      </c>
      <c r="E110" s="866">
        <v>0</v>
      </c>
      <c r="F110" s="866">
        <v>30.545000000000002</v>
      </c>
      <c r="G110" s="866">
        <v>0</v>
      </c>
      <c r="H110" s="866">
        <v>0</v>
      </c>
      <c r="I110" s="866">
        <f t="shared" si="51"/>
        <v>1038.7549999999999</v>
      </c>
      <c r="J110" s="866">
        <v>0</v>
      </c>
      <c r="K110" s="456" t="s">
        <v>1746</v>
      </c>
      <c r="L110" s="456"/>
      <c r="M110" s="456" t="s">
        <v>1750</v>
      </c>
    </row>
    <row r="111" spans="1:14" ht="38.25">
      <c r="A111" s="456">
        <v>105</v>
      </c>
      <c r="B111" s="456" t="s">
        <v>1810</v>
      </c>
      <c r="C111" s="456">
        <v>2018</v>
      </c>
      <c r="D111" s="866">
        <v>3320.7</v>
      </c>
      <c r="E111" s="866">
        <v>0</v>
      </c>
      <c r="F111" s="866">
        <v>44.676000000000002</v>
      </c>
      <c r="G111" s="866">
        <v>0</v>
      </c>
      <c r="H111" s="866">
        <v>0</v>
      </c>
      <c r="I111" s="866">
        <f t="shared" si="51"/>
        <v>3276.0239999999999</v>
      </c>
      <c r="J111" s="866">
        <v>0</v>
      </c>
      <c r="K111" s="456" t="s">
        <v>1746</v>
      </c>
      <c r="L111" s="456"/>
      <c r="M111" s="456" t="s">
        <v>1750</v>
      </c>
    </row>
    <row r="112" spans="1:14" ht="38.25">
      <c r="A112" s="456">
        <v>106</v>
      </c>
      <c r="B112" s="456" t="s">
        <v>1811</v>
      </c>
      <c r="C112" s="456">
        <v>2018</v>
      </c>
      <c r="D112" s="866">
        <v>2640.1</v>
      </c>
      <c r="E112" s="866">
        <v>0</v>
      </c>
      <c r="F112" s="866">
        <v>40.122</v>
      </c>
      <c r="G112" s="866">
        <v>0</v>
      </c>
      <c r="H112" s="866">
        <v>0</v>
      </c>
      <c r="I112" s="866">
        <f t="shared" si="51"/>
        <v>2599.9780000000001</v>
      </c>
      <c r="J112" s="866">
        <v>0</v>
      </c>
      <c r="K112" s="456" t="s">
        <v>1746</v>
      </c>
      <c r="L112" s="456"/>
      <c r="M112" s="456" t="s">
        <v>1750</v>
      </c>
    </row>
    <row r="113" spans="1:13" ht="38.25">
      <c r="A113" s="512">
        <v>107</v>
      </c>
      <c r="B113" s="456" t="s">
        <v>1812</v>
      </c>
      <c r="C113" s="456">
        <v>2018</v>
      </c>
      <c r="D113" s="866">
        <v>1806.3</v>
      </c>
      <c r="E113" s="866">
        <v>0</v>
      </c>
      <c r="F113" s="866">
        <v>32.119</v>
      </c>
      <c r="G113" s="866">
        <v>0</v>
      </c>
      <c r="H113" s="866">
        <v>0</v>
      </c>
      <c r="I113" s="866">
        <f t="shared" si="51"/>
        <v>1774.181</v>
      </c>
      <c r="J113" s="866">
        <v>0</v>
      </c>
      <c r="K113" s="456" t="s">
        <v>1746</v>
      </c>
      <c r="L113" s="456"/>
      <c r="M113" s="456" t="s">
        <v>1750</v>
      </c>
    </row>
    <row r="114" spans="1:13" ht="38.25">
      <c r="A114" s="456">
        <v>108</v>
      </c>
      <c r="B114" s="456" t="s">
        <v>1813</v>
      </c>
      <c r="C114" s="456">
        <v>2018</v>
      </c>
      <c r="D114" s="866">
        <v>1680.3</v>
      </c>
      <c r="E114" s="866">
        <v>0</v>
      </c>
      <c r="F114" s="866">
        <v>31.831</v>
      </c>
      <c r="G114" s="866">
        <v>0</v>
      </c>
      <c r="H114" s="866">
        <v>0</v>
      </c>
      <c r="I114" s="866">
        <f t="shared" si="51"/>
        <v>1648.4690000000001</v>
      </c>
      <c r="J114" s="866">
        <v>0</v>
      </c>
      <c r="K114" s="456" t="s">
        <v>1746</v>
      </c>
      <c r="L114" s="456"/>
      <c r="M114" s="456" t="s">
        <v>1750</v>
      </c>
    </row>
    <row r="115" spans="1:13" ht="38.25">
      <c r="A115" s="456">
        <v>109</v>
      </c>
      <c r="B115" s="456" t="s">
        <v>1814</v>
      </c>
      <c r="C115" s="456">
        <v>2018</v>
      </c>
      <c r="D115" s="866">
        <v>1980</v>
      </c>
      <c r="E115" s="866">
        <v>0</v>
      </c>
      <c r="F115" s="866">
        <v>33.386000000000003</v>
      </c>
      <c r="G115" s="866">
        <v>0</v>
      </c>
      <c r="H115" s="866">
        <v>0</v>
      </c>
      <c r="I115" s="866">
        <f t="shared" si="51"/>
        <v>1946.614</v>
      </c>
      <c r="J115" s="866">
        <v>0</v>
      </c>
      <c r="K115" s="456" t="s">
        <v>1746</v>
      </c>
      <c r="L115" s="456"/>
      <c r="M115" s="456" t="s">
        <v>1750</v>
      </c>
    </row>
    <row r="116" spans="1:13" ht="38.25">
      <c r="A116" s="512">
        <v>110</v>
      </c>
      <c r="B116" s="456" t="s">
        <v>1815</v>
      </c>
      <c r="C116" s="456">
        <v>2018</v>
      </c>
      <c r="D116" s="866">
        <v>970.6</v>
      </c>
      <c r="E116" s="866">
        <v>0</v>
      </c>
      <c r="F116" s="866">
        <v>24.628</v>
      </c>
      <c r="G116" s="866">
        <v>0</v>
      </c>
      <c r="H116" s="866">
        <v>0</v>
      </c>
      <c r="I116" s="866">
        <f t="shared" si="51"/>
        <v>945.97199999999998</v>
      </c>
      <c r="J116" s="866">
        <v>0</v>
      </c>
      <c r="K116" s="456" t="s">
        <v>1746</v>
      </c>
      <c r="L116" s="456"/>
      <c r="M116" s="456" t="s">
        <v>1750</v>
      </c>
    </row>
    <row r="117" spans="1:13" ht="38.25">
      <c r="A117" s="456">
        <v>111</v>
      </c>
      <c r="B117" s="456" t="s">
        <v>1816</v>
      </c>
      <c r="C117" s="456">
        <v>2018</v>
      </c>
      <c r="D117" s="866">
        <v>820.4</v>
      </c>
      <c r="E117" s="866">
        <v>0</v>
      </c>
      <c r="F117" s="866">
        <v>24.693000000000001</v>
      </c>
      <c r="G117" s="866">
        <v>0</v>
      </c>
      <c r="H117" s="866">
        <v>0</v>
      </c>
      <c r="I117" s="866">
        <f t="shared" si="51"/>
        <v>795.70699999999999</v>
      </c>
      <c r="J117" s="866">
        <v>0</v>
      </c>
      <c r="K117" s="456" t="s">
        <v>1746</v>
      </c>
      <c r="L117" s="456"/>
      <c r="M117" s="456" t="s">
        <v>1750</v>
      </c>
    </row>
    <row r="118" spans="1:13" ht="38.25">
      <c r="A118" s="456">
        <v>112</v>
      </c>
      <c r="B118" s="456" t="s">
        <v>1817</v>
      </c>
      <c r="C118" s="456">
        <v>2018</v>
      </c>
      <c r="D118" s="866">
        <v>4680.3</v>
      </c>
      <c r="E118" s="866">
        <v>0</v>
      </c>
      <c r="F118" s="866">
        <v>39.497</v>
      </c>
      <c r="G118" s="866">
        <v>0</v>
      </c>
      <c r="H118" s="866">
        <v>0</v>
      </c>
      <c r="I118" s="866">
        <f t="shared" si="51"/>
        <v>4640.8029999999999</v>
      </c>
      <c r="J118" s="866">
        <v>0</v>
      </c>
      <c r="K118" s="456" t="s">
        <v>1746</v>
      </c>
      <c r="L118" s="456"/>
      <c r="M118" s="456" t="s">
        <v>1750</v>
      </c>
    </row>
    <row r="119" spans="1:13" ht="38.25">
      <c r="A119" s="512">
        <v>113</v>
      </c>
      <c r="B119" s="456" t="s">
        <v>1818</v>
      </c>
      <c r="C119" s="456">
        <v>2018</v>
      </c>
      <c r="D119" s="866">
        <v>1708.4</v>
      </c>
      <c r="E119" s="866">
        <v>0</v>
      </c>
      <c r="F119" s="866">
        <v>33.633000000000003</v>
      </c>
      <c r="G119" s="866">
        <v>0</v>
      </c>
      <c r="H119" s="866">
        <v>0</v>
      </c>
      <c r="I119" s="866">
        <f t="shared" si="51"/>
        <v>1674.7670000000001</v>
      </c>
      <c r="J119" s="866">
        <v>0</v>
      </c>
      <c r="K119" s="456" t="s">
        <v>1746</v>
      </c>
      <c r="L119" s="456"/>
      <c r="M119" s="456" t="s">
        <v>1750</v>
      </c>
    </row>
    <row r="120" spans="1:13" ht="38.25">
      <c r="A120" s="456">
        <v>114</v>
      </c>
      <c r="B120" s="456" t="s">
        <v>1819</v>
      </c>
      <c r="C120" s="456">
        <v>2018</v>
      </c>
      <c r="D120" s="866">
        <v>1180.5999999999999</v>
      </c>
      <c r="E120" s="866">
        <v>0</v>
      </c>
      <c r="F120" s="866">
        <v>29.658999999999999</v>
      </c>
      <c r="G120" s="866">
        <v>0</v>
      </c>
      <c r="H120" s="866">
        <v>0</v>
      </c>
      <c r="I120" s="866">
        <f t="shared" si="51"/>
        <v>1150.9409999999998</v>
      </c>
      <c r="J120" s="866">
        <v>0</v>
      </c>
      <c r="K120" s="456" t="s">
        <v>1746</v>
      </c>
      <c r="L120" s="456"/>
      <c r="M120" s="456" t="s">
        <v>1750</v>
      </c>
    </row>
    <row r="121" spans="1:13" ht="38.25">
      <c r="A121" s="456">
        <v>115</v>
      </c>
      <c r="B121" s="456" t="s">
        <v>1820</v>
      </c>
      <c r="C121" s="456">
        <v>2018</v>
      </c>
      <c r="D121" s="866">
        <v>1260.3</v>
      </c>
      <c r="E121" s="866">
        <v>0</v>
      </c>
      <c r="F121" s="866">
        <v>29.658999999999999</v>
      </c>
      <c r="G121" s="866">
        <v>0</v>
      </c>
      <c r="H121" s="866">
        <v>0</v>
      </c>
      <c r="I121" s="866">
        <f t="shared" si="51"/>
        <v>1230.6409999999998</v>
      </c>
      <c r="J121" s="866">
        <v>0</v>
      </c>
      <c r="K121" s="456" t="s">
        <v>1746</v>
      </c>
      <c r="L121" s="456"/>
      <c r="M121" s="456" t="s">
        <v>1750</v>
      </c>
    </row>
    <row r="122" spans="1:13" ht="38.25">
      <c r="A122" s="512">
        <v>116</v>
      </c>
      <c r="B122" s="456" t="s">
        <v>1821</v>
      </c>
      <c r="C122" s="456">
        <v>2018</v>
      </c>
      <c r="D122" s="866">
        <v>1560.1</v>
      </c>
      <c r="E122" s="866">
        <v>0</v>
      </c>
      <c r="F122" s="866">
        <v>31.998999999999999</v>
      </c>
      <c r="G122" s="866">
        <v>0</v>
      </c>
      <c r="H122" s="866">
        <v>0</v>
      </c>
      <c r="I122" s="866">
        <f t="shared" si="51"/>
        <v>1528.1009999999999</v>
      </c>
      <c r="J122" s="866">
        <v>0</v>
      </c>
      <c r="K122" s="456" t="s">
        <v>1746</v>
      </c>
      <c r="L122" s="456"/>
      <c r="M122" s="456" t="s">
        <v>1750</v>
      </c>
    </row>
    <row r="123" spans="1:13" ht="38.25">
      <c r="A123" s="456">
        <v>117</v>
      </c>
      <c r="B123" s="456" t="s">
        <v>1822</v>
      </c>
      <c r="C123" s="456">
        <v>2018</v>
      </c>
      <c r="D123" s="866">
        <v>680.3</v>
      </c>
      <c r="E123" s="866">
        <v>0</v>
      </c>
      <c r="F123" s="866">
        <v>36.832000000000001</v>
      </c>
      <c r="G123" s="866">
        <v>0</v>
      </c>
      <c r="H123" s="866">
        <v>0</v>
      </c>
      <c r="I123" s="866">
        <f t="shared" si="51"/>
        <v>643.46799999999996</v>
      </c>
      <c r="J123" s="866">
        <v>0</v>
      </c>
      <c r="K123" s="456" t="s">
        <v>1746</v>
      </c>
      <c r="L123" s="456"/>
      <c r="M123" s="456" t="s">
        <v>1750</v>
      </c>
    </row>
    <row r="124" spans="1:13" ht="38.25">
      <c r="A124" s="456">
        <v>118</v>
      </c>
      <c r="B124" s="456" t="s">
        <v>1823</v>
      </c>
      <c r="C124" s="456">
        <v>2018</v>
      </c>
      <c r="D124" s="866">
        <v>609.1</v>
      </c>
      <c r="E124" s="866">
        <v>0</v>
      </c>
      <c r="F124" s="866">
        <v>15.012</v>
      </c>
      <c r="G124" s="866">
        <v>0</v>
      </c>
      <c r="H124" s="866">
        <v>0</v>
      </c>
      <c r="I124" s="866">
        <f t="shared" si="51"/>
        <v>594.08799999999997</v>
      </c>
      <c r="J124" s="866">
        <v>0</v>
      </c>
      <c r="K124" s="456" t="s">
        <v>1746</v>
      </c>
      <c r="L124" s="456"/>
      <c r="M124" s="456" t="s">
        <v>1750</v>
      </c>
    </row>
    <row r="125" spans="1:13" ht="38.25">
      <c r="A125" s="512">
        <v>119</v>
      </c>
      <c r="B125" s="456" t="s">
        <v>1824</v>
      </c>
      <c r="C125" s="456">
        <v>2018</v>
      </c>
      <c r="D125" s="866">
        <v>710.8</v>
      </c>
      <c r="E125" s="866">
        <v>0</v>
      </c>
      <c r="F125" s="866">
        <v>22.196999999999999</v>
      </c>
      <c r="G125" s="866">
        <v>0</v>
      </c>
      <c r="H125" s="866">
        <v>0</v>
      </c>
      <c r="I125" s="866">
        <f t="shared" si="51"/>
        <v>688.60299999999995</v>
      </c>
      <c r="J125" s="866">
        <v>0</v>
      </c>
      <c r="K125" s="456" t="s">
        <v>1797</v>
      </c>
      <c r="L125" s="456"/>
      <c r="M125" s="456" t="s">
        <v>1750</v>
      </c>
    </row>
    <row r="126" spans="1:13" ht="38.25">
      <c r="A126" s="456">
        <v>120</v>
      </c>
      <c r="B126" s="456" t="s">
        <v>1825</v>
      </c>
      <c r="C126" s="456">
        <v>2018</v>
      </c>
      <c r="D126" s="866">
        <v>295.60000000000002</v>
      </c>
      <c r="E126" s="866">
        <v>0</v>
      </c>
      <c r="F126" s="866">
        <v>12.391999999999999</v>
      </c>
      <c r="G126" s="866">
        <v>0</v>
      </c>
      <c r="H126" s="866">
        <v>0</v>
      </c>
      <c r="I126" s="866">
        <f t="shared" si="51"/>
        <v>283.20800000000003</v>
      </c>
      <c r="J126" s="866">
        <v>0</v>
      </c>
      <c r="K126" s="456" t="s">
        <v>1746</v>
      </c>
      <c r="L126" s="456"/>
      <c r="M126" s="456" t="s">
        <v>1750</v>
      </c>
    </row>
    <row r="127" spans="1:13" ht="38.25">
      <c r="A127" s="456">
        <v>121</v>
      </c>
      <c r="B127" s="456" t="s">
        <v>1826</v>
      </c>
      <c r="C127" s="456">
        <v>2018</v>
      </c>
      <c r="D127" s="866">
        <v>615.29999999999995</v>
      </c>
      <c r="E127" s="866">
        <v>0</v>
      </c>
      <c r="F127" s="866">
        <v>20.297999999999998</v>
      </c>
      <c r="G127" s="866">
        <v>0</v>
      </c>
      <c r="H127" s="866">
        <v>0</v>
      </c>
      <c r="I127" s="866">
        <f t="shared" si="51"/>
        <v>595.00199999999995</v>
      </c>
      <c r="J127" s="866">
        <v>0</v>
      </c>
      <c r="K127" s="456" t="s">
        <v>1746</v>
      </c>
      <c r="L127" s="456"/>
      <c r="M127" s="456" t="s">
        <v>1750</v>
      </c>
    </row>
    <row r="128" spans="1:13" ht="38.25">
      <c r="A128" s="512">
        <v>122</v>
      </c>
      <c r="B128" s="456" t="s">
        <v>1827</v>
      </c>
      <c r="C128" s="456">
        <v>2018</v>
      </c>
      <c r="D128" s="866">
        <v>815.6</v>
      </c>
      <c r="E128" s="866">
        <v>0</v>
      </c>
      <c r="F128" s="866">
        <v>22.57</v>
      </c>
      <c r="G128" s="866">
        <v>0</v>
      </c>
      <c r="H128" s="866">
        <v>0</v>
      </c>
      <c r="I128" s="866">
        <f t="shared" si="51"/>
        <v>793.03</v>
      </c>
      <c r="J128" s="866">
        <v>0</v>
      </c>
      <c r="K128" s="456" t="s">
        <v>1746</v>
      </c>
      <c r="L128" s="456"/>
      <c r="M128" s="456" t="s">
        <v>1750</v>
      </c>
    </row>
    <row r="129" spans="1:13" ht="38.25">
      <c r="A129" s="456">
        <v>123</v>
      </c>
      <c r="B129" s="456" t="s">
        <v>1828</v>
      </c>
      <c r="C129" s="456">
        <v>2018</v>
      </c>
      <c r="D129" s="866">
        <v>460.1</v>
      </c>
      <c r="E129" s="866">
        <v>0</v>
      </c>
      <c r="F129" s="866">
        <v>19.878</v>
      </c>
      <c r="G129" s="866">
        <v>0</v>
      </c>
      <c r="H129" s="866">
        <v>0</v>
      </c>
      <c r="I129" s="866">
        <f t="shared" si="51"/>
        <v>440.22200000000004</v>
      </c>
      <c r="J129" s="866">
        <v>0</v>
      </c>
      <c r="K129" s="456" t="s">
        <v>1746</v>
      </c>
      <c r="L129" s="456"/>
      <c r="M129" s="456" t="s">
        <v>1750</v>
      </c>
    </row>
    <row r="130" spans="1:13" ht="38.25">
      <c r="A130" s="456">
        <v>124</v>
      </c>
      <c r="B130" s="456" t="s">
        <v>1829</v>
      </c>
      <c r="C130" s="456">
        <v>2018</v>
      </c>
      <c r="D130" s="866">
        <v>760.5</v>
      </c>
      <c r="E130" s="866">
        <v>0</v>
      </c>
      <c r="F130" s="866">
        <v>22.414000000000001</v>
      </c>
      <c r="G130" s="866">
        <v>0</v>
      </c>
      <c r="H130" s="866">
        <v>0</v>
      </c>
      <c r="I130" s="866">
        <f t="shared" si="51"/>
        <v>738.08600000000001</v>
      </c>
      <c r="J130" s="866">
        <v>0</v>
      </c>
      <c r="K130" s="456" t="s">
        <v>1746</v>
      </c>
      <c r="L130" s="456"/>
      <c r="M130" s="456" t="s">
        <v>1750</v>
      </c>
    </row>
    <row r="131" spans="1:13" ht="38.25">
      <c r="A131" s="512">
        <v>125</v>
      </c>
      <c r="B131" s="456" t="s">
        <v>1830</v>
      </c>
      <c r="C131" s="456">
        <v>2018</v>
      </c>
      <c r="D131" s="866">
        <v>1890.9</v>
      </c>
      <c r="E131" s="866">
        <v>0</v>
      </c>
      <c r="F131" s="866">
        <v>37.243000000000002</v>
      </c>
      <c r="G131" s="866">
        <v>0</v>
      </c>
      <c r="H131" s="866">
        <v>0</v>
      </c>
      <c r="I131" s="866">
        <f t="shared" si="51"/>
        <v>1853.6570000000002</v>
      </c>
      <c r="J131" s="866">
        <v>0</v>
      </c>
      <c r="K131" s="456" t="s">
        <v>1746</v>
      </c>
      <c r="L131" s="456"/>
      <c r="M131" s="456" t="s">
        <v>1750</v>
      </c>
    </row>
    <row r="132" spans="1:13" ht="38.25">
      <c r="A132" s="456">
        <v>126</v>
      </c>
      <c r="B132" s="456" t="s">
        <v>1831</v>
      </c>
      <c r="C132" s="456">
        <v>2018</v>
      </c>
      <c r="D132" s="866">
        <v>1340.1</v>
      </c>
      <c r="E132" s="866">
        <v>0</v>
      </c>
      <c r="F132" s="866">
        <v>28.577999999999999</v>
      </c>
      <c r="G132" s="866">
        <v>0</v>
      </c>
      <c r="H132" s="866">
        <v>0</v>
      </c>
      <c r="I132" s="866">
        <f t="shared" si="51"/>
        <v>1311.5219999999999</v>
      </c>
      <c r="J132" s="866">
        <v>0</v>
      </c>
      <c r="K132" s="456" t="s">
        <v>1746</v>
      </c>
      <c r="L132" s="456"/>
      <c r="M132" s="456" t="s">
        <v>1750</v>
      </c>
    </row>
    <row r="133" spans="1:13" ht="38.25">
      <c r="A133" s="456">
        <v>127</v>
      </c>
      <c r="B133" s="456" t="s">
        <v>1832</v>
      </c>
      <c r="C133" s="456">
        <v>2018</v>
      </c>
      <c r="D133" s="866">
        <v>1801.6</v>
      </c>
      <c r="E133" s="866">
        <v>0</v>
      </c>
      <c r="F133" s="866">
        <v>33.055</v>
      </c>
      <c r="G133" s="866">
        <v>0</v>
      </c>
      <c r="H133" s="866">
        <v>0</v>
      </c>
      <c r="I133" s="866">
        <f t="shared" si="51"/>
        <v>1768.5449999999998</v>
      </c>
      <c r="J133" s="866">
        <v>0</v>
      </c>
      <c r="K133" s="456" t="s">
        <v>1746</v>
      </c>
      <c r="L133" s="456"/>
      <c r="M133" s="456" t="s">
        <v>1750</v>
      </c>
    </row>
    <row r="134" spans="1:13" ht="38.25">
      <c r="A134" s="512">
        <v>128</v>
      </c>
      <c r="B134" s="456" t="s">
        <v>1833</v>
      </c>
      <c r="C134" s="456">
        <v>2018</v>
      </c>
      <c r="D134" s="866">
        <v>1009.6</v>
      </c>
      <c r="E134" s="866">
        <v>0</v>
      </c>
      <c r="F134" s="866">
        <v>25.501999999999999</v>
      </c>
      <c r="G134" s="866">
        <v>0</v>
      </c>
      <c r="H134" s="866">
        <v>0</v>
      </c>
      <c r="I134" s="866">
        <f t="shared" si="51"/>
        <v>984.09800000000007</v>
      </c>
      <c r="J134" s="866">
        <v>0</v>
      </c>
      <c r="K134" s="456" t="s">
        <v>1746</v>
      </c>
      <c r="L134" s="456"/>
      <c r="M134" s="456" t="s">
        <v>1750</v>
      </c>
    </row>
    <row r="135" spans="1:13" ht="38.25">
      <c r="A135" s="456">
        <v>129</v>
      </c>
      <c r="B135" s="456" t="s">
        <v>1834</v>
      </c>
      <c r="C135" s="456">
        <v>2018</v>
      </c>
      <c r="D135" s="866">
        <v>640.5</v>
      </c>
      <c r="E135" s="866">
        <v>0</v>
      </c>
      <c r="F135" s="866">
        <v>19.08877</v>
      </c>
      <c r="G135" s="866">
        <v>0</v>
      </c>
      <c r="H135" s="866">
        <v>0</v>
      </c>
      <c r="I135" s="866">
        <f t="shared" si="51"/>
        <v>621.41123000000005</v>
      </c>
      <c r="J135" s="866">
        <v>0</v>
      </c>
      <c r="K135" s="456" t="s">
        <v>1746</v>
      </c>
      <c r="L135" s="456"/>
      <c r="M135" s="456" t="s">
        <v>1750</v>
      </c>
    </row>
    <row r="136" spans="1:13" ht="38.25">
      <c r="A136" s="456">
        <v>130</v>
      </c>
      <c r="B136" s="456" t="s">
        <v>1835</v>
      </c>
      <c r="C136" s="456">
        <v>2018</v>
      </c>
      <c r="D136" s="866">
        <v>890.3</v>
      </c>
      <c r="E136" s="866">
        <v>0</v>
      </c>
      <c r="F136" s="866">
        <v>30.746580000000002</v>
      </c>
      <c r="G136" s="866">
        <v>0</v>
      </c>
      <c r="H136" s="866">
        <v>0</v>
      </c>
      <c r="I136" s="866">
        <f t="shared" si="51"/>
        <v>859.55341999999996</v>
      </c>
      <c r="J136" s="866">
        <v>0</v>
      </c>
      <c r="K136" s="456" t="s">
        <v>1746</v>
      </c>
      <c r="L136" s="456"/>
      <c r="M136" s="456" t="s">
        <v>1750</v>
      </c>
    </row>
    <row r="137" spans="1:13" ht="38.25">
      <c r="A137" s="512">
        <v>131</v>
      </c>
      <c r="B137" s="456" t="s">
        <v>1836</v>
      </c>
      <c r="C137" s="456">
        <v>2018</v>
      </c>
      <c r="D137" s="866">
        <v>1310.0999999999999</v>
      </c>
      <c r="E137" s="866">
        <v>0</v>
      </c>
      <c r="F137" s="866">
        <v>41.320430000000002</v>
      </c>
      <c r="G137" s="866">
        <v>0</v>
      </c>
      <c r="H137" s="866">
        <v>0</v>
      </c>
      <c r="I137" s="866">
        <f t="shared" si="51"/>
        <v>1268.7795699999999</v>
      </c>
      <c r="J137" s="866">
        <v>0</v>
      </c>
      <c r="K137" s="456" t="s">
        <v>1746</v>
      </c>
      <c r="L137" s="456"/>
      <c r="M137" s="456" t="s">
        <v>1750</v>
      </c>
    </row>
    <row r="138" spans="1:13" ht="38.25">
      <c r="A138" s="456">
        <v>132</v>
      </c>
      <c r="B138" s="456" t="s">
        <v>1837</v>
      </c>
      <c r="C138" s="456">
        <v>2018</v>
      </c>
      <c r="D138" s="866">
        <v>450.1</v>
      </c>
      <c r="E138" s="866">
        <v>0</v>
      </c>
      <c r="F138" s="866">
        <v>14.755750000000001</v>
      </c>
      <c r="G138" s="866">
        <v>0</v>
      </c>
      <c r="H138" s="866">
        <v>0</v>
      </c>
      <c r="I138" s="866">
        <f t="shared" si="51"/>
        <v>435.34425000000005</v>
      </c>
      <c r="J138" s="866">
        <v>0</v>
      </c>
      <c r="K138" s="456" t="s">
        <v>1797</v>
      </c>
      <c r="L138" s="456"/>
      <c r="M138" s="456" t="s">
        <v>1750</v>
      </c>
    </row>
    <row r="139" spans="1:13" ht="38.25">
      <c r="A139" s="456">
        <v>133</v>
      </c>
      <c r="B139" s="456" t="s">
        <v>1838</v>
      </c>
      <c r="C139" s="456">
        <v>2018</v>
      </c>
      <c r="D139" s="866">
        <v>601.5</v>
      </c>
      <c r="E139" s="866">
        <v>0</v>
      </c>
      <c r="F139" s="866">
        <v>14.755750000000001</v>
      </c>
      <c r="G139" s="866">
        <v>0</v>
      </c>
      <c r="H139" s="866">
        <v>0</v>
      </c>
      <c r="I139" s="866">
        <f t="shared" si="51"/>
        <v>586.74424999999997</v>
      </c>
      <c r="J139" s="866">
        <v>0</v>
      </c>
      <c r="K139" s="456" t="s">
        <v>1797</v>
      </c>
      <c r="L139" s="456"/>
      <c r="M139" s="456" t="s">
        <v>1750</v>
      </c>
    </row>
    <row r="140" spans="1:13" ht="38.25">
      <c r="A140" s="512">
        <v>134</v>
      </c>
      <c r="B140" s="456" t="s">
        <v>1839</v>
      </c>
      <c r="C140" s="456">
        <v>2018</v>
      </c>
      <c r="D140" s="866">
        <v>2240.1</v>
      </c>
      <c r="E140" s="866">
        <v>0</v>
      </c>
      <c r="F140" s="866">
        <v>30.870170000000002</v>
      </c>
      <c r="G140" s="866">
        <v>0</v>
      </c>
      <c r="H140" s="866">
        <v>0</v>
      </c>
      <c r="I140" s="866">
        <f t="shared" si="51"/>
        <v>2209.2298299999998</v>
      </c>
      <c r="J140" s="866">
        <v>0</v>
      </c>
      <c r="K140" s="456" t="s">
        <v>1746</v>
      </c>
      <c r="L140" s="456"/>
      <c r="M140" s="456" t="s">
        <v>1750</v>
      </c>
    </row>
    <row r="141" spans="1:13" ht="38.25">
      <c r="A141" s="456">
        <v>135</v>
      </c>
      <c r="B141" s="456" t="s">
        <v>1840</v>
      </c>
      <c r="C141" s="456">
        <v>2018</v>
      </c>
      <c r="D141" s="866">
        <v>1860.5</v>
      </c>
      <c r="E141" s="866">
        <v>0</v>
      </c>
      <c r="F141" s="866">
        <v>31.005849999999999</v>
      </c>
      <c r="G141" s="866">
        <v>0</v>
      </c>
      <c r="H141" s="866">
        <v>0</v>
      </c>
      <c r="I141" s="866">
        <f t="shared" si="51"/>
        <v>1829.49415</v>
      </c>
      <c r="J141" s="866">
        <v>0</v>
      </c>
      <c r="K141" s="456" t="s">
        <v>1746</v>
      </c>
      <c r="L141" s="456"/>
      <c r="M141" s="456" t="s">
        <v>1750</v>
      </c>
    </row>
    <row r="142" spans="1:13" ht="38.25">
      <c r="A142" s="456">
        <v>136</v>
      </c>
      <c r="B142" s="456" t="s">
        <v>1841</v>
      </c>
      <c r="C142" s="456">
        <v>2018</v>
      </c>
      <c r="D142" s="866">
        <v>2340.6</v>
      </c>
      <c r="E142" s="866">
        <v>0</v>
      </c>
      <c r="F142" s="866">
        <v>34.58719</v>
      </c>
      <c r="G142" s="866">
        <v>0</v>
      </c>
      <c r="H142" s="866">
        <v>0</v>
      </c>
      <c r="I142" s="866">
        <f t="shared" si="51"/>
        <v>2306.0128099999997</v>
      </c>
      <c r="J142" s="866">
        <v>0</v>
      </c>
      <c r="K142" s="456" t="s">
        <v>1746</v>
      </c>
      <c r="L142" s="456"/>
      <c r="M142" s="456" t="s">
        <v>1750</v>
      </c>
    </row>
    <row r="143" spans="1:13" ht="38.25">
      <c r="A143" s="512">
        <v>137</v>
      </c>
      <c r="B143" s="456" t="s">
        <v>1842</v>
      </c>
      <c r="C143" s="456">
        <v>2018</v>
      </c>
      <c r="D143" s="866">
        <v>2093.1</v>
      </c>
      <c r="E143" s="866">
        <v>0</v>
      </c>
      <c r="F143" s="866">
        <v>30.870170000000002</v>
      </c>
      <c r="G143" s="866">
        <v>0</v>
      </c>
      <c r="H143" s="866">
        <v>0</v>
      </c>
      <c r="I143" s="866">
        <f t="shared" si="51"/>
        <v>2062.2298299999998</v>
      </c>
      <c r="J143" s="866">
        <v>0</v>
      </c>
      <c r="K143" s="456" t="s">
        <v>1746</v>
      </c>
      <c r="L143" s="456"/>
      <c r="M143" s="456" t="s">
        <v>1750</v>
      </c>
    </row>
    <row r="144" spans="1:13" ht="38.25">
      <c r="A144" s="456">
        <v>138</v>
      </c>
      <c r="B144" s="456" t="s">
        <v>1843</v>
      </c>
      <c r="C144" s="456">
        <v>2018</v>
      </c>
      <c r="D144" s="866">
        <v>3430.1</v>
      </c>
      <c r="E144" s="866">
        <v>0</v>
      </c>
      <c r="F144" s="866">
        <v>41.541820000000001</v>
      </c>
      <c r="G144" s="866">
        <v>0</v>
      </c>
      <c r="H144" s="866">
        <v>0</v>
      </c>
      <c r="I144" s="866">
        <f t="shared" si="51"/>
        <v>3388.55818</v>
      </c>
      <c r="J144" s="866">
        <v>0</v>
      </c>
      <c r="K144" s="456" t="s">
        <v>1746</v>
      </c>
      <c r="L144" s="456"/>
      <c r="M144" s="456" t="s">
        <v>1750</v>
      </c>
    </row>
    <row r="145" spans="1:13" ht="38.25">
      <c r="A145" s="456">
        <v>139</v>
      </c>
      <c r="B145" s="456" t="s">
        <v>1844</v>
      </c>
      <c r="C145" s="456">
        <v>2018</v>
      </c>
      <c r="D145" s="866">
        <v>1405.6</v>
      </c>
      <c r="E145" s="866">
        <v>0</v>
      </c>
      <c r="F145" s="866">
        <v>26.69181</v>
      </c>
      <c r="G145" s="866">
        <v>0</v>
      </c>
      <c r="H145" s="866">
        <v>0</v>
      </c>
      <c r="I145" s="866">
        <f t="shared" si="51"/>
        <v>1378.9081899999999</v>
      </c>
      <c r="J145" s="866">
        <v>0</v>
      </c>
      <c r="K145" s="456" t="s">
        <v>1746</v>
      </c>
      <c r="L145" s="456"/>
      <c r="M145" s="456" t="s">
        <v>1750</v>
      </c>
    </row>
    <row r="146" spans="1:13" ht="38.25">
      <c r="A146" s="512">
        <v>140</v>
      </c>
      <c r="B146" s="456" t="s">
        <v>1845</v>
      </c>
      <c r="C146" s="456">
        <v>2018</v>
      </c>
      <c r="D146" s="866">
        <v>2160.1</v>
      </c>
      <c r="E146" s="866">
        <v>0</v>
      </c>
      <c r="F146" s="866">
        <v>27.26314</v>
      </c>
      <c r="G146" s="866">
        <v>0</v>
      </c>
      <c r="H146" s="866">
        <v>0</v>
      </c>
      <c r="I146" s="866">
        <f t="shared" si="51"/>
        <v>2132.8368599999999</v>
      </c>
      <c r="J146" s="866">
        <v>0</v>
      </c>
      <c r="K146" s="456" t="s">
        <v>1746</v>
      </c>
      <c r="L146" s="456"/>
      <c r="M146" s="456" t="s">
        <v>1750</v>
      </c>
    </row>
    <row r="147" spans="1:13" ht="38.25">
      <c r="A147" s="456">
        <v>141</v>
      </c>
      <c r="B147" s="456" t="s">
        <v>1846</v>
      </c>
      <c r="C147" s="456">
        <v>2018</v>
      </c>
      <c r="D147" s="866">
        <v>1060.5</v>
      </c>
      <c r="E147" s="866">
        <v>0</v>
      </c>
      <c r="F147" s="866">
        <v>20.4499</v>
      </c>
      <c r="G147" s="866">
        <v>0</v>
      </c>
      <c r="H147" s="866">
        <v>0</v>
      </c>
      <c r="I147" s="866">
        <f t="shared" si="51"/>
        <v>1040.0500999999999</v>
      </c>
      <c r="J147" s="866">
        <v>0</v>
      </c>
      <c r="K147" s="456" t="s">
        <v>1746</v>
      </c>
      <c r="L147" s="456"/>
      <c r="M147" s="456" t="s">
        <v>1750</v>
      </c>
    </row>
    <row r="148" spans="1:13" ht="38.25">
      <c r="A148" s="456">
        <v>142</v>
      </c>
      <c r="B148" s="456" t="s">
        <v>1847</v>
      </c>
      <c r="C148" s="456">
        <v>2018</v>
      </c>
      <c r="D148" s="866">
        <v>1860.1</v>
      </c>
      <c r="E148" s="866">
        <v>0</v>
      </c>
      <c r="F148" s="866">
        <v>27.6996</v>
      </c>
      <c r="G148" s="866">
        <v>0</v>
      </c>
      <c r="H148" s="866">
        <v>0</v>
      </c>
      <c r="I148" s="866">
        <f t="shared" si="51"/>
        <v>1832.4004</v>
      </c>
      <c r="J148" s="866">
        <v>0</v>
      </c>
      <c r="K148" s="456" t="s">
        <v>1746</v>
      </c>
      <c r="L148" s="456"/>
      <c r="M148" s="456" t="s">
        <v>1750</v>
      </c>
    </row>
    <row r="149" spans="1:13" ht="38.25">
      <c r="A149" s="512">
        <v>143</v>
      </c>
      <c r="B149" s="456" t="s">
        <v>1848</v>
      </c>
      <c r="C149" s="456">
        <v>2018</v>
      </c>
      <c r="D149" s="866">
        <v>2430.1</v>
      </c>
      <c r="E149" s="866">
        <v>0</v>
      </c>
      <c r="F149" s="866">
        <v>33.474229999999999</v>
      </c>
      <c r="G149" s="866">
        <v>0</v>
      </c>
      <c r="H149" s="866">
        <v>0</v>
      </c>
      <c r="I149" s="866">
        <f t="shared" si="51"/>
        <v>2396.6257700000001</v>
      </c>
      <c r="J149" s="866">
        <v>0</v>
      </c>
      <c r="K149" s="456" t="s">
        <v>1746</v>
      </c>
      <c r="L149" s="456"/>
      <c r="M149" s="456" t="s">
        <v>1750</v>
      </c>
    </row>
    <row r="150" spans="1:13" ht="38.25">
      <c r="A150" s="456">
        <v>144</v>
      </c>
      <c r="B150" s="456" t="s">
        <v>1849</v>
      </c>
      <c r="C150" s="456">
        <v>2018</v>
      </c>
      <c r="D150" s="866">
        <v>1210.5999999999999</v>
      </c>
      <c r="E150" s="866">
        <v>0</v>
      </c>
      <c r="F150" s="866">
        <v>30.93554</v>
      </c>
      <c r="G150" s="866">
        <v>0</v>
      </c>
      <c r="H150" s="866">
        <v>0</v>
      </c>
      <c r="I150" s="866">
        <f t="shared" si="51"/>
        <v>1179.66446</v>
      </c>
      <c r="J150" s="866">
        <v>0</v>
      </c>
      <c r="K150" s="456" t="s">
        <v>1746</v>
      </c>
      <c r="L150" s="456"/>
      <c r="M150" s="456" t="s">
        <v>1750</v>
      </c>
    </row>
    <row r="151" spans="1:13" ht="38.25">
      <c r="A151" s="456">
        <v>145</v>
      </c>
      <c r="B151" s="456" t="s">
        <v>1850</v>
      </c>
      <c r="C151" s="456">
        <v>2018</v>
      </c>
      <c r="D151" s="866">
        <v>1760.1</v>
      </c>
      <c r="E151" s="866">
        <v>0</v>
      </c>
      <c r="F151" s="866">
        <v>32.271160000000002</v>
      </c>
      <c r="G151" s="866">
        <v>0</v>
      </c>
      <c r="H151" s="866">
        <v>0</v>
      </c>
      <c r="I151" s="866">
        <f t="shared" si="51"/>
        <v>1727.8288399999999</v>
      </c>
      <c r="J151" s="866">
        <v>0</v>
      </c>
      <c r="K151" s="456" t="s">
        <v>1746</v>
      </c>
      <c r="L151" s="456"/>
      <c r="M151" s="456" t="s">
        <v>1750</v>
      </c>
    </row>
    <row r="152" spans="1:13" ht="38.25">
      <c r="A152" s="512">
        <v>146</v>
      </c>
      <c r="B152" s="456" t="s">
        <v>1851</v>
      </c>
      <c r="C152" s="456">
        <v>2018</v>
      </c>
      <c r="D152" s="866">
        <v>720.7</v>
      </c>
      <c r="E152" s="866">
        <v>0</v>
      </c>
      <c r="F152" s="866">
        <v>20.10454</v>
      </c>
      <c r="G152" s="866">
        <v>0</v>
      </c>
      <c r="H152" s="866">
        <v>0</v>
      </c>
      <c r="I152" s="866">
        <f t="shared" si="51"/>
        <v>700.59546</v>
      </c>
      <c r="J152" s="866">
        <v>0</v>
      </c>
      <c r="K152" s="456" t="s">
        <v>1746</v>
      </c>
      <c r="L152" s="456"/>
      <c r="M152" s="456" t="s">
        <v>1750</v>
      </c>
    </row>
    <row r="153" spans="1:13" ht="38.25">
      <c r="A153" s="456">
        <v>147</v>
      </c>
      <c r="B153" s="456" t="s">
        <v>1852</v>
      </c>
      <c r="C153" s="456">
        <v>2018</v>
      </c>
      <c r="D153" s="866">
        <v>2650.1</v>
      </c>
      <c r="E153" s="866">
        <v>0</v>
      </c>
      <c r="F153" s="866">
        <v>33.771590000000003</v>
      </c>
      <c r="G153" s="866">
        <v>0</v>
      </c>
      <c r="H153" s="866">
        <v>0</v>
      </c>
      <c r="I153" s="866">
        <f t="shared" si="51"/>
        <v>2616.3284100000001</v>
      </c>
      <c r="J153" s="866">
        <v>0</v>
      </c>
      <c r="K153" s="456" t="s">
        <v>1746</v>
      </c>
      <c r="L153" s="456"/>
      <c r="M153" s="456" t="s">
        <v>1750</v>
      </c>
    </row>
    <row r="154" spans="1:13" ht="38.25">
      <c r="A154" s="456">
        <v>148</v>
      </c>
      <c r="B154" s="456" t="s">
        <v>1853</v>
      </c>
      <c r="C154" s="456">
        <v>2018</v>
      </c>
      <c r="D154" s="866">
        <v>1401.8</v>
      </c>
      <c r="E154" s="866">
        <v>0</v>
      </c>
      <c r="F154" s="866">
        <v>40.948999999999998</v>
      </c>
      <c r="G154" s="866">
        <v>0</v>
      </c>
      <c r="H154" s="866">
        <v>0</v>
      </c>
      <c r="I154" s="866">
        <f t="shared" si="51"/>
        <v>1360.8509999999999</v>
      </c>
      <c r="J154" s="866">
        <v>0</v>
      </c>
      <c r="K154" s="456" t="s">
        <v>1746</v>
      </c>
      <c r="L154" s="456"/>
      <c r="M154" s="456" t="s">
        <v>1750</v>
      </c>
    </row>
    <row r="155" spans="1:13" ht="38.25">
      <c r="A155" s="512">
        <v>149</v>
      </c>
      <c r="B155" s="456" t="s">
        <v>1854</v>
      </c>
      <c r="C155" s="456">
        <v>2018</v>
      </c>
      <c r="D155" s="866">
        <v>1301.5</v>
      </c>
      <c r="E155" s="866">
        <v>0</v>
      </c>
      <c r="F155" s="866">
        <v>25.474229999999999</v>
      </c>
      <c r="G155" s="866">
        <v>0</v>
      </c>
      <c r="H155" s="866">
        <v>0</v>
      </c>
      <c r="I155" s="866">
        <f t="shared" si="51"/>
        <v>1276.02577</v>
      </c>
      <c r="J155" s="866">
        <v>0</v>
      </c>
      <c r="K155" s="456" t="s">
        <v>1746</v>
      </c>
      <c r="L155" s="456"/>
      <c r="M155" s="456" t="s">
        <v>1750</v>
      </c>
    </row>
    <row r="156" spans="1:13" ht="38.25">
      <c r="A156" s="456">
        <v>150</v>
      </c>
      <c r="B156" s="456" t="s">
        <v>1855</v>
      </c>
      <c r="C156" s="456">
        <v>2018</v>
      </c>
      <c r="D156" s="866">
        <v>1060.4000000000001</v>
      </c>
      <c r="E156" s="866">
        <v>0</v>
      </c>
      <c r="F156" s="866">
        <v>19.10744</v>
      </c>
      <c r="G156" s="866">
        <v>0</v>
      </c>
      <c r="H156" s="866">
        <v>0</v>
      </c>
      <c r="I156" s="866">
        <f t="shared" si="51"/>
        <v>1041.2925600000001</v>
      </c>
      <c r="J156" s="866">
        <v>0</v>
      </c>
      <c r="K156" s="456" t="s">
        <v>1746</v>
      </c>
      <c r="L156" s="456"/>
      <c r="M156" s="456" t="s">
        <v>1750</v>
      </c>
    </row>
    <row r="157" spans="1:13" ht="38.25">
      <c r="A157" s="456">
        <v>151</v>
      </c>
      <c r="B157" s="456" t="s">
        <v>1856</v>
      </c>
      <c r="C157" s="456">
        <v>2018</v>
      </c>
      <c r="D157" s="866">
        <v>2940.6</v>
      </c>
      <c r="E157" s="866">
        <v>0</v>
      </c>
      <c r="F157" s="866">
        <v>33.702579999999998</v>
      </c>
      <c r="G157" s="866">
        <v>0</v>
      </c>
      <c r="H157" s="866">
        <v>0</v>
      </c>
      <c r="I157" s="866">
        <f t="shared" si="51"/>
        <v>2906.8974199999998</v>
      </c>
      <c r="J157" s="866">
        <v>0</v>
      </c>
      <c r="K157" s="456" t="s">
        <v>1746</v>
      </c>
      <c r="L157" s="456"/>
      <c r="M157" s="456" t="s">
        <v>1750</v>
      </c>
    </row>
    <row r="158" spans="1:13" ht="38.25">
      <c r="A158" s="512">
        <v>152</v>
      </c>
      <c r="B158" s="456" t="s">
        <v>1857</v>
      </c>
      <c r="C158" s="456">
        <v>2018</v>
      </c>
      <c r="D158" s="866">
        <v>1520.8</v>
      </c>
      <c r="E158" s="866">
        <v>0</v>
      </c>
      <c r="F158" s="866">
        <v>24.484919999999999</v>
      </c>
      <c r="G158" s="866">
        <v>0</v>
      </c>
      <c r="H158" s="866">
        <v>0</v>
      </c>
      <c r="I158" s="866">
        <f t="shared" si="51"/>
        <v>1496.3150799999999</v>
      </c>
      <c r="J158" s="866">
        <v>0</v>
      </c>
      <c r="K158" s="456" t="s">
        <v>1746</v>
      </c>
      <c r="L158" s="456"/>
      <c r="M158" s="456" t="s">
        <v>1750</v>
      </c>
    </row>
    <row r="159" spans="1:13" ht="38.25">
      <c r="A159" s="456">
        <v>153</v>
      </c>
      <c r="B159" s="456" t="s">
        <v>1858</v>
      </c>
      <c r="C159" s="456">
        <v>2018</v>
      </c>
      <c r="D159" s="866">
        <v>980.6</v>
      </c>
      <c r="E159" s="866">
        <v>0</v>
      </c>
      <c r="F159" s="866">
        <v>19.61401</v>
      </c>
      <c r="G159" s="866">
        <v>0</v>
      </c>
      <c r="H159" s="866">
        <v>0</v>
      </c>
      <c r="I159" s="866">
        <f t="shared" si="51"/>
        <v>960.98599000000002</v>
      </c>
      <c r="J159" s="866">
        <v>0</v>
      </c>
      <c r="K159" s="456" t="s">
        <v>1746</v>
      </c>
      <c r="L159" s="456"/>
      <c r="M159" s="456" t="s">
        <v>1750</v>
      </c>
    </row>
    <row r="160" spans="1:13" ht="38.25">
      <c r="A160" s="456">
        <v>154</v>
      </c>
      <c r="B160" s="456" t="s">
        <v>1859</v>
      </c>
      <c r="C160" s="456">
        <v>2018</v>
      </c>
      <c r="D160" s="866">
        <v>965.3</v>
      </c>
      <c r="E160" s="866">
        <v>0</v>
      </c>
      <c r="F160" s="866">
        <v>20.31587</v>
      </c>
      <c r="G160" s="866">
        <v>0</v>
      </c>
      <c r="H160" s="866">
        <v>0</v>
      </c>
      <c r="I160" s="866">
        <f t="shared" si="51"/>
        <v>944.98412999999994</v>
      </c>
      <c r="J160" s="866">
        <v>0</v>
      </c>
      <c r="K160" s="456" t="s">
        <v>1746</v>
      </c>
      <c r="L160" s="456"/>
      <c r="M160" s="456" t="s">
        <v>1750</v>
      </c>
    </row>
    <row r="161" spans="1:13" ht="38.25">
      <c r="A161" s="512">
        <v>155</v>
      </c>
      <c r="B161" s="456" t="s">
        <v>1860</v>
      </c>
      <c r="C161" s="456">
        <v>2018</v>
      </c>
      <c r="D161" s="866">
        <v>1940.1</v>
      </c>
      <c r="E161" s="866">
        <v>0</v>
      </c>
      <c r="F161" s="866">
        <v>31.219629999999999</v>
      </c>
      <c r="G161" s="866">
        <v>0</v>
      </c>
      <c r="H161" s="866">
        <v>0</v>
      </c>
      <c r="I161" s="866">
        <f t="shared" si="51"/>
        <v>1908.8803699999999</v>
      </c>
      <c r="J161" s="866">
        <v>0</v>
      </c>
      <c r="K161" s="456" t="s">
        <v>1746</v>
      </c>
      <c r="L161" s="456"/>
      <c r="M161" s="456" t="s">
        <v>1750</v>
      </c>
    </row>
    <row r="162" spans="1:13" ht="38.25">
      <c r="A162" s="456">
        <v>156</v>
      </c>
      <c r="B162" s="456" t="s">
        <v>1861</v>
      </c>
      <c r="C162" s="456">
        <v>2018</v>
      </c>
      <c r="D162" s="866">
        <v>2050.6</v>
      </c>
      <c r="E162" s="866">
        <v>0</v>
      </c>
      <c r="F162" s="866">
        <v>26.454239999999999</v>
      </c>
      <c r="G162" s="866">
        <v>0</v>
      </c>
      <c r="H162" s="866">
        <v>0</v>
      </c>
      <c r="I162" s="866">
        <f t="shared" si="51"/>
        <v>2024.1457599999999</v>
      </c>
      <c r="J162" s="866">
        <v>0</v>
      </c>
      <c r="K162" s="456" t="s">
        <v>1746</v>
      </c>
      <c r="L162" s="456"/>
      <c r="M162" s="456" t="s">
        <v>1750</v>
      </c>
    </row>
    <row r="163" spans="1:13" ht="38.25">
      <c r="A163" s="456">
        <v>157</v>
      </c>
      <c r="B163" s="456" t="s">
        <v>1862</v>
      </c>
      <c r="C163" s="456">
        <v>2018</v>
      </c>
      <c r="D163" s="866">
        <v>1206.3</v>
      </c>
      <c r="E163" s="866">
        <v>0</v>
      </c>
      <c r="F163" s="866">
        <v>26.288170000000001</v>
      </c>
      <c r="G163" s="866">
        <v>0</v>
      </c>
      <c r="H163" s="866">
        <v>0</v>
      </c>
      <c r="I163" s="866">
        <f t="shared" si="51"/>
        <v>1180.0118299999999</v>
      </c>
      <c r="J163" s="866">
        <v>0</v>
      </c>
      <c r="K163" s="456" t="s">
        <v>1746</v>
      </c>
      <c r="L163" s="456"/>
      <c r="M163" s="456" t="s">
        <v>1750</v>
      </c>
    </row>
    <row r="164" spans="1:13" ht="38.25">
      <c r="A164" s="512">
        <v>158</v>
      </c>
      <c r="B164" s="456" t="s">
        <v>1863</v>
      </c>
      <c r="C164" s="456">
        <v>2018</v>
      </c>
      <c r="D164" s="866">
        <v>770.3</v>
      </c>
      <c r="E164" s="866">
        <v>0</v>
      </c>
      <c r="F164" s="866">
        <v>25.735150000000001</v>
      </c>
      <c r="G164" s="866">
        <v>0</v>
      </c>
      <c r="H164" s="866">
        <v>0</v>
      </c>
      <c r="I164" s="866">
        <f t="shared" si="51"/>
        <v>744.56484999999998</v>
      </c>
      <c r="J164" s="866">
        <v>0</v>
      </c>
      <c r="K164" s="456" t="s">
        <v>1746</v>
      </c>
      <c r="L164" s="456"/>
      <c r="M164" s="456" t="s">
        <v>1750</v>
      </c>
    </row>
    <row r="165" spans="1:13" ht="38.25">
      <c r="A165" s="456">
        <v>159</v>
      </c>
      <c r="B165" s="456" t="s">
        <v>1864</v>
      </c>
      <c r="C165" s="456">
        <v>2018</v>
      </c>
      <c r="D165" s="866">
        <v>910.1</v>
      </c>
      <c r="E165" s="866">
        <v>0</v>
      </c>
      <c r="F165" s="866">
        <v>26.137350000000001</v>
      </c>
      <c r="G165" s="866">
        <v>0</v>
      </c>
      <c r="H165" s="866">
        <v>0</v>
      </c>
      <c r="I165" s="866">
        <f t="shared" si="51"/>
        <v>883.96265000000005</v>
      </c>
      <c r="J165" s="866">
        <v>0</v>
      </c>
      <c r="K165" s="456" t="s">
        <v>1746</v>
      </c>
      <c r="L165" s="456"/>
      <c r="M165" s="456" t="s">
        <v>1750</v>
      </c>
    </row>
    <row r="166" spans="1:13" ht="38.25">
      <c r="A166" s="456">
        <v>160</v>
      </c>
      <c r="B166" s="456" t="s">
        <v>1865</v>
      </c>
      <c r="C166" s="456">
        <v>2018</v>
      </c>
      <c r="D166" s="866">
        <v>1090.5</v>
      </c>
      <c r="E166" s="866">
        <v>0</v>
      </c>
      <c r="F166" s="866">
        <v>40.763249999999999</v>
      </c>
      <c r="G166" s="866">
        <v>0</v>
      </c>
      <c r="H166" s="866">
        <v>0</v>
      </c>
      <c r="I166" s="866">
        <f t="shared" si="51"/>
        <v>1049.73675</v>
      </c>
      <c r="J166" s="866">
        <v>0</v>
      </c>
      <c r="K166" s="456" t="s">
        <v>1746</v>
      </c>
      <c r="L166" s="456"/>
      <c r="M166" s="456" t="s">
        <v>1750</v>
      </c>
    </row>
    <row r="167" spans="1:13" ht="38.25">
      <c r="A167" s="512">
        <v>161</v>
      </c>
      <c r="B167" s="456" t="s">
        <v>1866</v>
      </c>
      <c r="C167" s="456">
        <v>2018</v>
      </c>
      <c r="D167" s="866">
        <v>1801.6</v>
      </c>
      <c r="E167" s="866">
        <v>0</v>
      </c>
      <c r="F167" s="866">
        <v>26.410720000000001</v>
      </c>
      <c r="G167" s="866">
        <v>0</v>
      </c>
      <c r="H167" s="866">
        <v>0</v>
      </c>
      <c r="I167" s="866">
        <f t="shared" si="51"/>
        <v>1775.1892799999998</v>
      </c>
      <c r="J167" s="866">
        <v>0</v>
      </c>
      <c r="K167" s="456" t="s">
        <v>1746</v>
      </c>
      <c r="L167" s="456"/>
      <c r="M167" s="456" t="s">
        <v>1750</v>
      </c>
    </row>
    <row r="168" spans="1:13" ht="38.25">
      <c r="A168" s="456">
        <v>162</v>
      </c>
      <c r="B168" s="456" t="s">
        <v>1867</v>
      </c>
      <c r="C168" s="456">
        <v>2018</v>
      </c>
      <c r="D168" s="866">
        <v>1905.1</v>
      </c>
      <c r="E168" s="866">
        <v>0</v>
      </c>
      <c r="F168" s="866">
        <v>45.231569999999998</v>
      </c>
      <c r="G168" s="866">
        <v>0</v>
      </c>
      <c r="H168" s="866">
        <v>0</v>
      </c>
      <c r="I168" s="866">
        <f t="shared" ref="I168:I192" si="52">D168-F168</f>
        <v>1859.86843</v>
      </c>
      <c r="J168" s="866">
        <v>0</v>
      </c>
      <c r="K168" s="456" t="s">
        <v>1746</v>
      </c>
      <c r="L168" s="456"/>
      <c r="M168" s="456" t="s">
        <v>1750</v>
      </c>
    </row>
    <row r="169" spans="1:13" ht="38.25">
      <c r="A169" s="456">
        <v>163</v>
      </c>
      <c r="B169" s="456" t="s">
        <v>1868</v>
      </c>
      <c r="C169" s="456">
        <v>2018</v>
      </c>
      <c r="D169" s="866">
        <v>2890.6</v>
      </c>
      <c r="E169" s="866">
        <v>0</v>
      </c>
      <c r="F169" s="866">
        <v>59.697899999999997</v>
      </c>
      <c r="G169" s="866">
        <v>0</v>
      </c>
      <c r="H169" s="866">
        <v>0</v>
      </c>
      <c r="I169" s="866">
        <f t="shared" si="52"/>
        <v>2830.9020999999998</v>
      </c>
      <c r="J169" s="866">
        <v>0</v>
      </c>
      <c r="K169" s="456" t="s">
        <v>1746</v>
      </c>
      <c r="L169" s="456"/>
      <c r="M169" s="456" t="s">
        <v>1750</v>
      </c>
    </row>
    <row r="170" spans="1:13" ht="38.25">
      <c r="A170" s="512">
        <v>164</v>
      </c>
      <c r="B170" s="456" t="s">
        <v>1869</v>
      </c>
      <c r="C170" s="456">
        <v>2018</v>
      </c>
      <c r="D170" s="866">
        <v>806.8</v>
      </c>
      <c r="E170" s="866">
        <v>0</v>
      </c>
      <c r="F170" s="866">
        <v>27.785049999999998</v>
      </c>
      <c r="G170" s="866">
        <v>0</v>
      </c>
      <c r="H170" s="866">
        <v>0</v>
      </c>
      <c r="I170" s="866">
        <f t="shared" si="52"/>
        <v>779.01495</v>
      </c>
      <c r="J170" s="866">
        <v>0</v>
      </c>
      <c r="K170" s="456" t="s">
        <v>1746</v>
      </c>
      <c r="L170" s="456"/>
      <c r="M170" s="456" t="s">
        <v>1750</v>
      </c>
    </row>
    <row r="171" spans="1:13" ht="38.25">
      <c r="A171" s="456">
        <v>165</v>
      </c>
      <c r="B171" s="456" t="s">
        <v>1870</v>
      </c>
      <c r="C171" s="456">
        <v>2018</v>
      </c>
      <c r="D171" s="866">
        <v>820.3</v>
      </c>
      <c r="E171" s="866">
        <v>0</v>
      </c>
      <c r="F171" s="866">
        <v>32.934159999999999</v>
      </c>
      <c r="G171" s="866">
        <v>0</v>
      </c>
      <c r="H171" s="866">
        <v>0</v>
      </c>
      <c r="I171" s="866">
        <f t="shared" si="52"/>
        <v>787.36583999999993</v>
      </c>
      <c r="J171" s="866">
        <v>0</v>
      </c>
      <c r="K171" s="456" t="s">
        <v>1746</v>
      </c>
      <c r="L171" s="456"/>
      <c r="M171" s="456" t="s">
        <v>1750</v>
      </c>
    </row>
    <row r="172" spans="1:13" ht="38.25">
      <c r="A172" s="456">
        <v>166</v>
      </c>
      <c r="B172" s="456" t="s">
        <v>1871</v>
      </c>
      <c r="C172" s="456">
        <v>2018</v>
      </c>
      <c r="D172" s="866">
        <v>706.1</v>
      </c>
      <c r="E172" s="866">
        <v>0</v>
      </c>
      <c r="F172" s="866">
        <v>32.259189999999997</v>
      </c>
      <c r="G172" s="866">
        <v>0</v>
      </c>
      <c r="H172" s="866">
        <v>0</v>
      </c>
      <c r="I172" s="866">
        <f t="shared" si="52"/>
        <v>673.84081000000003</v>
      </c>
      <c r="J172" s="866">
        <v>0</v>
      </c>
      <c r="K172" s="456" t="s">
        <v>1746</v>
      </c>
      <c r="L172" s="456"/>
      <c r="M172" s="456" t="s">
        <v>1750</v>
      </c>
    </row>
    <row r="173" spans="1:13" ht="38.25">
      <c r="A173" s="512">
        <v>167</v>
      </c>
      <c r="B173" s="456" t="s">
        <v>1872</v>
      </c>
      <c r="C173" s="456">
        <v>2018</v>
      </c>
      <c r="D173" s="866">
        <v>1271.3</v>
      </c>
      <c r="E173" s="866">
        <v>0</v>
      </c>
      <c r="F173" s="866">
        <v>32.386980000000001</v>
      </c>
      <c r="G173" s="866">
        <v>0</v>
      </c>
      <c r="H173" s="866">
        <v>0</v>
      </c>
      <c r="I173" s="866">
        <f t="shared" si="52"/>
        <v>1238.91302</v>
      </c>
      <c r="J173" s="866">
        <v>0</v>
      </c>
      <c r="K173" s="456" t="s">
        <v>1746</v>
      </c>
      <c r="L173" s="456"/>
      <c r="M173" s="456" t="s">
        <v>1750</v>
      </c>
    </row>
    <row r="174" spans="1:13" ht="38.25">
      <c r="A174" s="456">
        <v>168</v>
      </c>
      <c r="B174" s="456" t="s">
        <v>1873</v>
      </c>
      <c r="C174" s="456">
        <v>2018</v>
      </c>
      <c r="D174" s="866">
        <v>976.1</v>
      </c>
      <c r="E174" s="866">
        <v>0</v>
      </c>
      <c r="F174" s="866">
        <v>26.615269999999999</v>
      </c>
      <c r="G174" s="866">
        <v>0</v>
      </c>
      <c r="H174" s="866">
        <v>0</v>
      </c>
      <c r="I174" s="866">
        <f t="shared" si="52"/>
        <v>949.48473000000001</v>
      </c>
      <c r="J174" s="866">
        <v>0</v>
      </c>
      <c r="K174" s="456" t="s">
        <v>1746</v>
      </c>
      <c r="L174" s="456"/>
      <c r="M174" s="456" t="s">
        <v>1750</v>
      </c>
    </row>
    <row r="175" spans="1:13" ht="38.25">
      <c r="A175" s="456">
        <v>169</v>
      </c>
      <c r="B175" s="456" t="s">
        <v>1874</v>
      </c>
      <c r="C175" s="456">
        <v>2018</v>
      </c>
      <c r="D175" s="866">
        <v>2007.3</v>
      </c>
      <c r="E175" s="866">
        <v>0</v>
      </c>
      <c r="F175" s="866">
        <v>37.51802</v>
      </c>
      <c r="G175" s="866">
        <v>0</v>
      </c>
      <c r="H175" s="866">
        <v>0</v>
      </c>
      <c r="I175" s="866">
        <f t="shared" si="52"/>
        <v>1969.78198</v>
      </c>
      <c r="J175" s="866">
        <v>0</v>
      </c>
      <c r="K175" s="456" t="s">
        <v>1746</v>
      </c>
      <c r="L175" s="456"/>
      <c r="M175" s="456" t="s">
        <v>1750</v>
      </c>
    </row>
    <row r="176" spans="1:13" ht="38.25">
      <c r="A176" s="512">
        <v>170</v>
      </c>
      <c r="B176" s="456" t="s">
        <v>1875</v>
      </c>
      <c r="C176" s="456">
        <v>2018</v>
      </c>
      <c r="D176" s="866">
        <v>809.1</v>
      </c>
      <c r="E176" s="866">
        <v>0</v>
      </c>
      <c r="F176" s="866">
        <v>22.17164</v>
      </c>
      <c r="G176" s="866">
        <v>0</v>
      </c>
      <c r="H176" s="866">
        <v>0</v>
      </c>
      <c r="I176" s="866">
        <f t="shared" si="52"/>
        <v>786.92836</v>
      </c>
      <c r="J176" s="866">
        <v>0</v>
      </c>
      <c r="K176" s="456" t="s">
        <v>1746</v>
      </c>
      <c r="L176" s="456"/>
      <c r="M176" s="456" t="s">
        <v>1750</v>
      </c>
    </row>
    <row r="177" spans="1:13" ht="38.25">
      <c r="A177" s="456">
        <v>171</v>
      </c>
      <c r="B177" s="456" t="s">
        <v>1876</v>
      </c>
      <c r="C177" s="456">
        <v>2018</v>
      </c>
      <c r="D177" s="866">
        <v>960.1</v>
      </c>
      <c r="E177" s="866">
        <v>0</v>
      </c>
      <c r="F177" s="866">
        <v>30.25817</v>
      </c>
      <c r="G177" s="866">
        <v>0</v>
      </c>
      <c r="H177" s="866">
        <v>0</v>
      </c>
      <c r="I177" s="866">
        <f t="shared" si="52"/>
        <v>929.84183000000007</v>
      </c>
      <c r="J177" s="866">
        <v>0</v>
      </c>
      <c r="K177" s="456" t="s">
        <v>1746</v>
      </c>
      <c r="L177" s="456"/>
      <c r="M177" s="456" t="s">
        <v>1750</v>
      </c>
    </row>
    <row r="178" spans="1:13" ht="38.25">
      <c r="A178" s="456">
        <v>172</v>
      </c>
      <c r="B178" s="456" t="s">
        <v>1877</v>
      </c>
      <c r="C178" s="456">
        <v>2018</v>
      </c>
      <c r="D178" s="866">
        <v>1920.3</v>
      </c>
      <c r="E178" s="866">
        <v>0</v>
      </c>
      <c r="F178" s="866">
        <v>30.672090000000001</v>
      </c>
      <c r="G178" s="866">
        <v>0</v>
      </c>
      <c r="H178" s="866">
        <v>0</v>
      </c>
      <c r="I178" s="866">
        <f t="shared" si="52"/>
        <v>1889.6279099999999</v>
      </c>
      <c r="J178" s="866">
        <v>0</v>
      </c>
      <c r="K178" s="456" t="s">
        <v>1746</v>
      </c>
      <c r="L178" s="456"/>
      <c r="M178" s="456" t="s">
        <v>1750</v>
      </c>
    </row>
    <row r="179" spans="1:13" ht="38.25">
      <c r="A179" s="512">
        <v>173</v>
      </c>
      <c r="B179" s="456" t="s">
        <v>1878</v>
      </c>
      <c r="C179" s="456">
        <v>2018</v>
      </c>
      <c r="D179" s="866">
        <v>1809.1</v>
      </c>
      <c r="E179" s="866">
        <v>0</v>
      </c>
      <c r="F179" s="866">
        <v>30.672090000000001</v>
      </c>
      <c r="G179" s="866">
        <v>0</v>
      </c>
      <c r="H179" s="866">
        <v>0</v>
      </c>
      <c r="I179" s="866">
        <f t="shared" si="52"/>
        <v>1778.4279099999999</v>
      </c>
      <c r="J179" s="866">
        <v>0</v>
      </c>
      <c r="K179" s="456" t="s">
        <v>1746</v>
      </c>
      <c r="L179" s="456"/>
      <c r="M179" s="456" t="s">
        <v>1750</v>
      </c>
    </row>
    <row r="180" spans="1:13" ht="38.25">
      <c r="A180" s="456">
        <v>174</v>
      </c>
      <c r="B180" s="456" t="s">
        <v>1879</v>
      </c>
      <c r="C180" s="456">
        <v>2018</v>
      </c>
      <c r="D180" s="866">
        <v>3790.1</v>
      </c>
      <c r="E180" s="866">
        <v>0</v>
      </c>
      <c r="F180" s="866">
        <v>23.071459999999998</v>
      </c>
      <c r="G180" s="866">
        <v>0</v>
      </c>
      <c r="H180" s="866">
        <v>0</v>
      </c>
      <c r="I180" s="866">
        <f t="shared" si="52"/>
        <v>3767.0285399999998</v>
      </c>
      <c r="J180" s="866">
        <v>0</v>
      </c>
      <c r="K180" s="456" t="s">
        <v>1746</v>
      </c>
      <c r="L180" s="456"/>
      <c r="M180" s="456" t="s">
        <v>1750</v>
      </c>
    </row>
    <row r="181" spans="1:13" ht="38.25">
      <c r="A181" s="456">
        <v>175</v>
      </c>
      <c r="B181" s="456" t="s">
        <v>1880</v>
      </c>
      <c r="C181" s="456">
        <v>2018</v>
      </c>
      <c r="D181" s="866">
        <v>2020.9</v>
      </c>
      <c r="E181" s="866">
        <v>0</v>
      </c>
      <c r="F181" s="866">
        <v>23.791309999999999</v>
      </c>
      <c r="G181" s="866">
        <v>0</v>
      </c>
      <c r="H181" s="866">
        <v>0</v>
      </c>
      <c r="I181" s="866">
        <f t="shared" si="52"/>
        <v>1997.10869</v>
      </c>
      <c r="J181" s="866">
        <v>0</v>
      </c>
      <c r="K181" s="456" t="s">
        <v>1746</v>
      </c>
      <c r="L181" s="456"/>
      <c r="M181" s="456" t="s">
        <v>1750</v>
      </c>
    </row>
    <row r="182" spans="1:13" ht="38.25">
      <c r="A182" s="512">
        <v>176</v>
      </c>
      <c r="B182" s="456" t="s">
        <v>1881</v>
      </c>
      <c r="C182" s="456">
        <v>2018</v>
      </c>
      <c r="D182" s="866">
        <v>1940.9</v>
      </c>
      <c r="E182" s="866">
        <v>0</v>
      </c>
      <c r="F182" s="866">
        <v>23.431380000000001</v>
      </c>
      <c r="G182" s="866">
        <v>0</v>
      </c>
      <c r="H182" s="866">
        <v>0</v>
      </c>
      <c r="I182" s="866">
        <f t="shared" si="52"/>
        <v>1917.4686200000001</v>
      </c>
      <c r="J182" s="866">
        <v>0</v>
      </c>
      <c r="K182" s="456" t="s">
        <v>1746</v>
      </c>
      <c r="L182" s="456"/>
      <c r="M182" s="456" t="s">
        <v>1750</v>
      </c>
    </row>
    <row r="183" spans="1:13" ht="38.25">
      <c r="A183" s="456">
        <v>177</v>
      </c>
      <c r="B183" s="456" t="s">
        <v>1882</v>
      </c>
      <c r="C183" s="456">
        <v>2018</v>
      </c>
      <c r="D183" s="866">
        <v>4890.1000000000004</v>
      </c>
      <c r="E183" s="866">
        <v>0</v>
      </c>
      <c r="F183" s="866">
        <v>63.801499999999997</v>
      </c>
      <c r="G183" s="866">
        <v>0</v>
      </c>
      <c r="H183" s="866">
        <v>0</v>
      </c>
      <c r="I183" s="866">
        <f t="shared" si="52"/>
        <v>4826.2985000000008</v>
      </c>
      <c r="J183" s="866">
        <v>0</v>
      </c>
      <c r="K183" s="456" t="s">
        <v>1746</v>
      </c>
      <c r="L183" s="456"/>
      <c r="M183" s="456" t="s">
        <v>1750</v>
      </c>
    </row>
    <row r="184" spans="1:13" ht="38.25">
      <c r="A184" s="456">
        <v>178</v>
      </c>
      <c r="B184" s="456" t="s">
        <v>1883</v>
      </c>
      <c r="C184" s="456">
        <v>2018</v>
      </c>
      <c r="D184" s="866">
        <v>120.3</v>
      </c>
      <c r="E184" s="866">
        <v>0</v>
      </c>
      <c r="F184" s="866">
        <v>13.57921</v>
      </c>
      <c r="G184" s="866">
        <v>0</v>
      </c>
      <c r="H184" s="866">
        <v>0</v>
      </c>
      <c r="I184" s="866">
        <f t="shared" si="52"/>
        <v>106.72078999999999</v>
      </c>
      <c r="J184" s="866">
        <v>0</v>
      </c>
      <c r="K184" s="456" t="s">
        <v>1797</v>
      </c>
      <c r="L184" s="456"/>
      <c r="M184" s="456" t="s">
        <v>1750</v>
      </c>
    </row>
    <row r="185" spans="1:13" ht="38.25">
      <c r="A185" s="512">
        <v>179</v>
      </c>
      <c r="B185" s="456" t="s">
        <v>1884</v>
      </c>
      <c r="C185" s="456">
        <v>2018</v>
      </c>
      <c r="D185" s="866">
        <v>290.3</v>
      </c>
      <c r="E185" s="866">
        <v>0</v>
      </c>
      <c r="F185" s="866">
        <v>14.640230000000001</v>
      </c>
      <c r="G185" s="866">
        <v>0</v>
      </c>
      <c r="H185" s="866">
        <v>0</v>
      </c>
      <c r="I185" s="866">
        <f t="shared" si="52"/>
        <v>275.65977000000004</v>
      </c>
      <c r="J185" s="866">
        <v>0</v>
      </c>
      <c r="K185" s="456" t="s">
        <v>1797</v>
      </c>
      <c r="L185" s="456"/>
      <c r="M185" s="456" t="s">
        <v>1750</v>
      </c>
    </row>
    <row r="186" spans="1:13" ht="38.25">
      <c r="A186" s="456">
        <v>180</v>
      </c>
      <c r="B186" s="456" t="s">
        <v>1885</v>
      </c>
      <c r="C186" s="456">
        <v>2018</v>
      </c>
      <c r="D186" s="866">
        <v>785.1</v>
      </c>
      <c r="E186" s="866">
        <v>0</v>
      </c>
      <c r="F186" s="866">
        <v>24.179819999999999</v>
      </c>
      <c r="G186" s="866">
        <v>0</v>
      </c>
      <c r="H186" s="866">
        <v>0</v>
      </c>
      <c r="I186" s="866">
        <f t="shared" si="52"/>
        <v>760.92018000000007</v>
      </c>
      <c r="J186" s="866">
        <v>0</v>
      </c>
      <c r="K186" s="456" t="s">
        <v>1746</v>
      </c>
      <c r="L186" s="456"/>
      <c r="M186" s="456" t="s">
        <v>1750</v>
      </c>
    </row>
    <row r="187" spans="1:13" ht="38.25">
      <c r="A187" s="456">
        <v>181</v>
      </c>
      <c r="B187" s="456" t="s">
        <v>1886</v>
      </c>
      <c r="C187" s="456">
        <v>2018</v>
      </c>
      <c r="D187" s="866">
        <v>1309.0999999999999</v>
      </c>
      <c r="E187" s="866">
        <v>0</v>
      </c>
      <c r="F187" s="866">
        <v>29.087499999999999</v>
      </c>
      <c r="G187" s="866">
        <v>0</v>
      </c>
      <c r="H187" s="866">
        <v>0</v>
      </c>
      <c r="I187" s="866">
        <f t="shared" si="52"/>
        <v>1280.0124999999998</v>
      </c>
      <c r="J187" s="866">
        <v>0</v>
      </c>
      <c r="K187" s="456" t="s">
        <v>1797</v>
      </c>
      <c r="L187" s="456"/>
      <c r="M187" s="456" t="s">
        <v>1750</v>
      </c>
    </row>
    <row r="188" spans="1:13" ht="38.25">
      <c r="A188" s="512">
        <v>182</v>
      </c>
      <c r="B188" s="456" t="s">
        <v>1887</v>
      </c>
      <c r="C188" s="456">
        <v>2018</v>
      </c>
      <c r="D188" s="866">
        <v>1160.3</v>
      </c>
      <c r="E188" s="866">
        <v>0</v>
      </c>
      <c r="F188" s="866">
        <v>27.482559999999999</v>
      </c>
      <c r="G188" s="866">
        <v>0</v>
      </c>
      <c r="H188" s="866">
        <v>0</v>
      </c>
      <c r="I188" s="866">
        <f t="shared" si="52"/>
        <v>1132.81744</v>
      </c>
      <c r="J188" s="866">
        <v>0</v>
      </c>
      <c r="K188" s="456" t="s">
        <v>1797</v>
      </c>
      <c r="L188" s="456"/>
      <c r="M188" s="456" t="s">
        <v>1750</v>
      </c>
    </row>
    <row r="189" spans="1:13" ht="38.25">
      <c r="A189" s="456">
        <v>183</v>
      </c>
      <c r="B189" s="456" t="s">
        <v>1888</v>
      </c>
      <c r="C189" s="456">
        <v>2018</v>
      </c>
      <c r="D189" s="866">
        <v>1981.5</v>
      </c>
      <c r="E189" s="866">
        <v>0</v>
      </c>
      <c r="F189" s="866">
        <v>38.006019999999999</v>
      </c>
      <c r="G189" s="866">
        <v>0</v>
      </c>
      <c r="H189" s="866">
        <v>0</v>
      </c>
      <c r="I189" s="866">
        <f t="shared" si="52"/>
        <v>1943.49398</v>
      </c>
      <c r="J189" s="866">
        <v>0</v>
      </c>
      <c r="K189" s="456" t="s">
        <v>1746</v>
      </c>
      <c r="L189" s="456"/>
      <c r="M189" s="456" t="s">
        <v>1750</v>
      </c>
    </row>
    <row r="190" spans="1:13" ht="38.25">
      <c r="A190" s="456">
        <v>184</v>
      </c>
      <c r="B190" s="456" t="s">
        <v>1889</v>
      </c>
      <c r="C190" s="456">
        <v>2018</v>
      </c>
      <c r="D190" s="866">
        <v>1880.6</v>
      </c>
      <c r="E190" s="866">
        <v>0</v>
      </c>
      <c r="F190" s="866">
        <v>37.044730000000001</v>
      </c>
      <c r="G190" s="866">
        <v>0</v>
      </c>
      <c r="H190" s="866">
        <v>0</v>
      </c>
      <c r="I190" s="866">
        <f t="shared" si="52"/>
        <v>1843.5552699999998</v>
      </c>
      <c r="J190" s="866">
        <v>0</v>
      </c>
      <c r="K190" s="456" t="s">
        <v>1797</v>
      </c>
      <c r="L190" s="456"/>
      <c r="M190" s="456" t="s">
        <v>1750</v>
      </c>
    </row>
    <row r="191" spans="1:13" ht="38.25">
      <c r="A191" s="512">
        <v>185</v>
      </c>
      <c r="B191" s="456" t="s">
        <v>1890</v>
      </c>
      <c r="C191" s="456">
        <v>2018</v>
      </c>
      <c r="D191" s="866">
        <v>1301.5999999999999</v>
      </c>
      <c r="E191" s="866">
        <v>0</v>
      </c>
      <c r="F191" s="866">
        <v>29.239159999999998</v>
      </c>
      <c r="G191" s="866">
        <v>0</v>
      </c>
      <c r="H191" s="866">
        <v>0</v>
      </c>
      <c r="I191" s="866">
        <f t="shared" si="52"/>
        <v>1272.3608399999998</v>
      </c>
      <c r="J191" s="866">
        <v>0</v>
      </c>
      <c r="K191" s="456" t="s">
        <v>1797</v>
      </c>
      <c r="L191" s="456"/>
      <c r="M191" s="456" t="s">
        <v>1750</v>
      </c>
    </row>
    <row r="192" spans="1:13" ht="51">
      <c r="A192" s="456">
        <v>186</v>
      </c>
      <c r="B192" s="456" t="s">
        <v>1891</v>
      </c>
      <c r="C192" s="456">
        <v>2018</v>
      </c>
      <c r="D192" s="866">
        <v>860.3</v>
      </c>
      <c r="E192" s="866">
        <v>0</v>
      </c>
      <c r="F192" s="866">
        <v>15.1867</v>
      </c>
      <c r="G192" s="866">
        <v>0</v>
      </c>
      <c r="H192" s="866">
        <v>0</v>
      </c>
      <c r="I192" s="866">
        <f t="shared" si="52"/>
        <v>845.11329999999998</v>
      </c>
      <c r="J192" s="866">
        <v>0</v>
      </c>
      <c r="K192" s="456" t="s">
        <v>1797</v>
      </c>
      <c r="L192" s="456"/>
      <c r="M192" s="456" t="s">
        <v>1750</v>
      </c>
    </row>
    <row r="193" spans="1:14" s="870" customFormat="1" ht="15.75">
      <c r="A193" s="953" t="s">
        <v>1236</v>
      </c>
      <c r="B193" s="953"/>
      <c r="C193" s="868" t="s">
        <v>321</v>
      </c>
      <c r="D193" s="512"/>
      <c r="E193" s="866"/>
      <c r="F193" s="512"/>
      <c r="G193" s="866">
        <v>0</v>
      </c>
      <c r="H193" s="866"/>
      <c r="I193" s="866"/>
      <c r="J193" s="866"/>
      <c r="K193" s="868" t="s">
        <v>321</v>
      </c>
      <c r="L193" s="868" t="s">
        <v>321</v>
      </c>
      <c r="M193" s="868" t="s">
        <v>321</v>
      </c>
      <c r="N193" s="869"/>
    </row>
    <row r="194" spans="1:14">
      <c r="A194" s="307"/>
      <c r="B194" s="307"/>
      <c r="C194" s="307"/>
      <c r="D194" s="307"/>
      <c r="E194" s="307"/>
      <c r="F194" s="307"/>
      <c r="G194" s="307"/>
      <c r="H194" s="307"/>
      <c r="I194" s="307"/>
      <c r="J194" s="307"/>
      <c r="K194" s="307"/>
      <c r="L194" s="307"/>
      <c r="M194" s="307"/>
    </row>
    <row r="195" spans="1:14">
      <c r="A195" s="307"/>
      <c r="B195" s="307"/>
      <c r="C195" s="307"/>
      <c r="D195" s="307"/>
      <c r="E195" s="307"/>
      <c r="F195" s="307"/>
      <c r="G195" s="307"/>
      <c r="H195" s="307"/>
      <c r="I195" s="307"/>
      <c r="J195" s="307"/>
      <c r="K195" s="307"/>
      <c r="L195" s="307"/>
      <c r="M195" s="307"/>
    </row>
    <row r="196" spans="1:14" s="466" customFormat="1" ht="14.25">
      <c r="A196" s="48" t="s">
        <v>390</v>
      </c>
      <c r="B196" s="48"/>
      <c r="C196" s="307"/>
      <c r="D196" s="307"/>
      <c r="E196" s="871" t="s">
        <v>314</v>
      </c>
      <c r="F196" s="871"/>
      <c r="G196" s="954" t="s">
        <v>613</v>
      </c>
      <c r="H196" s="954"/>
      <c r="I196" s="954"/>
      <c r="J196" s="871"/>
      <c r="K196" s="307"/>
      <c r="L196" s="307"/>
      <c r="M196" s="307"/>
      <c r="N196" s="872"/>
    </row>
    <row r="197" spans="1:14" s="874" customFormat="1" ht="15">
      <c r="A197" s="49" t="s">
        <v>391</v>
      </c>
      <c r="B197" s="49"/>
      <c r="C197" s="455"/>
      <c r="D197" s="455"/>
      <c r="E197" s="871" t="s">
        <v>315</v>
      </c>
      <c r="F197" s="871"/>
      <c r="G197" s="951" t="s">
        <v>392</v>
      </c>
      <c r="H197" s="951"/>
      <c r="I197" s="871"/>
      <c r="J197" s="871"/>
      <c r="K197" s="455"/>
      <c r="L197" s="455"/>
      <c r="M197" s="455"/>
      <c r="N197" s="873"/>
    </row>
    <row r="198" spans="1:14" s="466" customFormat="1">
      <c r="A198" s="50"/>
      <c r="B198" s="50"/>
      <c r="C198" s="307"/>
      <c r="D198" s="307"/>
      <c r="E198" s="307"/>
      <c r="F198" s="307"/>
      <c r="G198" s="307"/>
      <c r="H198" s="307"/>
      <c r="I198" s="307"/>
      <c r="J198" s="307"/>
      <c r="K198" s="307"/>
      <c r="L198" s="307"/>
      <c r="M198" s="307"/>
      <c r="N198" s="872"/>
    </row>
    <row r="199" spans="1:14" s="466" customFormat="1">
      <c r="A199" s="952" t="s">
        <v>1977</v>
      </c>
      <c r="B199" s="952"/>
      <c r="C199" s="952"/>
      <c r="D199" s="952"/>
      <c r="E199" s="832"/>
      <c r="F199" s="832"/>
      <c r="G199" s="307"/>
      <c r="H199" s="307"/>
      <c r="I199" s="307"/>
      <c r="J199" s="307"/>
      <c r="K199" s="307"/>
      <c r="L199" s="307"/>
      <c r="M199" s="307"/>
      <c r="N199" s="872"/>
    </row>
    <row r="200" spans="1:14" s="466" customFormat="1" ht="15">
      <c r="A200" s="51"/>
      <c r="B200" s="141" t="s">
        <v>1234</v>
      </c>
      <c r="C200" s="307"/>
      <c r="D200" s="307"/>
      <c r="E200" s="307"/>
      <c r="F200" s="307"/>
      <c r="G200" s="307"/>
      <c r="H200" s="307"/>
      <c r="I200" s="307"/>
      <c r="J200" s="307"/>
      <c r="K200" s="307"/>
      <c r="L200" s="307"/>
      <c r="M200" s="307"/>
      <c r="N200" s="872"/>
    </row>
    <row r="201" spans="1:14" s="466" customFormat="1">
      <c r="A201" s="307"/>
      <c r="B201" s="307"/>
      <c r="C201" s="307"/>
      <c r="D201" s="307"/>
      <c r="E201" s="52"/>
      <c r="F201" s="307"/>
      <c r="G201" s="307"/>
      <c r="H201" s="307"/>
      <c r="I201" s="307"/>
      <c r="J201" s="307"/>
      <c r="K201" s="307"/>
      <c r="L201" s="307"/>
      <c r="M201" s="307"/>
      <c r="N201" s="872"/>
    </row>
    <row r="202" spans="1:14">
      <c r="A202" s="307"/>
      <c r="B202" s="307"/>
      <c r="C202" s="307"/>
      <c r="D202" s="307"/>
      <c r="E202" s="307"/>
      <c r="F202" s="307"/>
      <c r="G202" s="307"/>
      <c r="H202" s="307"/>
      <c r="I202" s="307"/>
      <c r="J202" s="307"/>
      <c r="K202" s="307"/>
      <c r="L202" s="307"/>
      <c r="M202" s="307"/>
    </row>
    <row r="203" spans="1:14">
      <c r="A203" s="307"/>
      <c r="B203" s="307"/>
      <c r="C203" s="307"/>
      <c r="D203" s="307"/>
      <c r="E203" s="307"/>
      <c r="F203" s="307"/>
      <c r="G203" s="307"/>
      <c r="H203" s="307"/>
      <c r="I203" s="307"/>
      <c r="J203" s="307"/>
      <c r="K203" s="307"/>
      <c r="L203" s="307"/>
      <c r="M203" s="307"/>
    </row>
    <row r="204" spans="1:14" s="466" customFormat="1" ht="14.25">
      <c r="A204" s="48" t="s">
        <v>316</v>
      </c>
      <c r="B204" s="48"/>
      <c r="C204" s="307"/>
      <c r="D204" s="307"/>
      <c r="E204" s="871" t="s">
        <v>314</v>
      </c>
      <c r="F204" s="871"/>
      <c r="G204" s="954" t="s">
        <v>622</v>
      </c>
      <c r="H204" s="954"/>
      <c r="I204" s="954"/>
      <c r="J204" s="871"/>
      <c r="K204" s="307"/>
      <c r="L204" s="307"/>
      <c r="M204" s="307"/>
      <c r="N204" s="872"/>
    </row>
    <row r="205" spans="1:14" s="874" customFormat="1" ht="15">
      <c r="A205" s="49" t="s">
        <v>391</v>
      </c>
      <c r="B205" s="49"/>
      <c r="C205" s="455"/>
      <c r="D205" s="455"/>
      <c r="E205" s="871" t="s">
        <v>315</v>
      </c>
      <c r="F205" s="871"/>
      <c r="G205" s="951" t="s">
        <v>392</v>
      </c>
      <c r="H205" s="951"/>
      <c r="I205" s="871"/>
      <c r="J205" s="871"/>
      <c r="K205" s="455"/>
      <c r="L205" s="455"/>
      <c r="M205" s="455"/>
      <c r="N205" s="873"/>
    </row>
    <row r="206" spans="1:14" s="466" customFormat="1">
      <c r="A206" s="50"/>
      <c r="B206" s="50"/>
      <c r="C206" s="307"/>
      <c r="D206" s="307"/>
      <c r="E206" s="307"/>
      <c r="F206" s="307"/>
      <c r="G206" s="307"/>
      <c r="H206" s="307"/>
      <c r="I206" s="307"/>
      <c r="J206" s="307"/>
      <c r="K206" s="307"/>
      <c r="L206" s="307"/>
      <c r="M206" s="307"/>
      <c r="N206" s="872"/>
    </row>
    <row r="207" spans="1:14" s="466" customFormat="1">
      <c r="A207" s="952" t="s">
        <v>2011</v>
      </c>
      <c r="B207" s="952"/>
      <c r="C207" s="952"/>
      <c r="D207" s="952"/>
      <c r="E207" s="832"/>
      <c r="F207" s="832"/>
      <c r="G207" s="307"/>
      <c r="H207" s="307"/>
      <c r="I207" s="307"/>
      <c r="J207" s="307"/>
      <c r="K207" s="307"/>
      <c r="L207" s="307"/>
      <c r="M207" s="307"/>
      <c r="N207" s="872"/>
    </row>
    <row r="208" spans="1:14" ht="15">
      <c r="A208" s="307"/>
      <c r="B208" s="141" t="s">
        <v>1234</v>
      </c>
      <c r="C208" s="307"/>
      <c r="D208" s="307"/>
      <c r="E208" s="307"/>
      <c r="F208" s="307"/>
      <c r="G208" s="307"/>
      <c r="H208" s="307"/>
      <c r="I208" s="307"/>
      <c r="J208" s="307"/>
      <c r="K208" s="307"/>
      <c r="L208" s="307"/>
      <c r="M208" s="307"/>
    </row>
  </sheetData>
  <mergeCells count="9">
    <mergeCell ref="L2:M2"/>
    <mergeCell ref="A4:M4"/>
    <mergeCell ref="G205:H205"/>
    <mergeCell ref="A207:D207"/>
    <mergeCell ref="A193:B193"/>
    <mergeCell ref="G196:I196"/>
    <mergeCell ref="G197:H197"/>
    <mergeCell ref="A199:D199"/>
    <mergeCell ref="G204:I204"/>
  </mergeCells>
  <phoneticPr fontId="3" type="noConversion"/>
  <pageMargins left="0.34" right="0.32" top="0.79" bottom="0.98425196850393704" header="0.32" footer="0.51181102362204722"/>
  <pageSetup paperSize="9" scale="76"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rgb="FFFF0000"/>
    <pageSetUpPr fitToPage="1"/>
  </sheetPr>
  <dimension ref="A1:J55"/>
  <sheetViews>
    <sheetView view="pageBreakPreview" topLeftCell="A34" zoomScaleNormal="100" zoomScaleSheetLayoutView="100" workbookViewId="0">
      <selection activeCell="C69" sqref="C69"/>
    </sheetView>
  </sheetViews>
  <sheetFormatPr defaultColWidth="9.140625" defaultRowHeight="12.75"/>
  <cols>
    <col min="1" max="1" width="4.28515625" style="61" customWidth="1"/>
    <col min="2" max="2" width="36.5703125" style="61" customWidth="1"/>
    <col min="3" max="3" width="17" style="61" customWidth="1"/>
    <col min="4" max="5" width="17.28515625" style="61" customWidth="1"/>
    <col min="6" max="6" width="15.7109375" style="61" customWidth="1"/>
    <col min="7" max="7" width="20.42578125" style="61" customWidth="1"/>
    <col min="8" max="16384" width="9.140625" style="61"/>
  </cols>
  <sheetData>
    <row r="1" spans="1:10" s="46" customFormat="1" ht="18" customHeight="1">
      <c r="A1" s="47"/>
      <c r="B1" s="47"/>
      <c r="C1" s="94"/>
      <c r="D1" s="47"/>
      <c r="E1" s="47"/>
      <c r="F1" s="47"/>
      <c r="G1" s="47"/>
    </row>
    <row r="2" spans="1:10" s="46" customFormat="1" ht="11.25" customHeight="1">
      <c r="A2" s="47"/>
      <c r="B2" s="47"/>
      <c r="C2" s="47"/>
      <c r="D2" s="47"/>
      <c r="E2" s="1132"/>
      <c r="F2" s="1132"/>
      <c r="G2" s="66"/>
      <c r="H2" s="66"/>
      <c r="I2" s="24"/>
      <c r="J2" s="22"/>
    </row>
    <row r="3" spans="1:10" s="15" customFormat="1" ht="18.75" customHeight="1">
      <c r="A3" s="1077" t="s">
        <v>1702</v>
      </c>
      <c r="B3" s="1077"/>
      <c r="C3" s="1077"/>
      <c r="D3" s="1077"/>
      <c r="E3" s="1077"/>
      <c r="F3" s="1077"/>
      <c r="G3" s="1077"/>
    </row>
    <row r="4" spans="1:10" s="15" customFormat="1" ht="20.25" customHeight="1">
      <c r="A4" s="1077"/>
      <c r="B4" s="1077"/>
      <c r="C4" s="1077"/>
      <c r="D4" s="1077"/>
      <c r="E4" s="1077"/>
      <c r="F4" s="1077"/>
      <c r="G4" s="1077"/>
    </row>
    <row r="5" spans="1:10" s="15" customFormat="1" ht="15" customHeight="1">
      <c r="A5" s="1130" t="s">
        <v>1009</v>
      </c>
      <c r="B5" s="1130" t="s">
        <v>313</v>
      </c>
      <c r="C5" s="1076" t="s">
        <v>1385</v>
      </c>
      <c r="D5" s="1076"/>
      <c r="E5" s="1076"/>
      <c r="F5" s="1076"/>
      <c r="G5" s="1076"/>
    </row>
    <row r="6" spans="1:10" s="15" customFormat="1" ht="15">
      <c r="A6" s="1131"/>
      <c r="B6" s="1131"/>
      <c r="C6" s="385">
        <v>2014</v>
      </c>
      <c r="D6" s="385">
        <v>2015</v>
      </c>
      <c r="E6" s="385">
        <v>2016</v>
      </c>
      <c r="F6" s="385">
        <v>2017</v>
      </c>
      <c r="G6" s="385">
        <v>2018</v>
      </c>
    </row>
    <row r="7" spans="1:10" s="15" customFormat="1" ht="37.5" customHeight="1">
      <c r="A7" s="26">
        <v>1</v>
      </c>
      <c r="B7" s="30" t="s">
        <v>377</v>
      </c>
      <c r="C7" s="57">
        <v>20100</v>
      </c>
      <c r="D7" s="57">
        <v>20100</v>
      </c>
      <c r="E7" s="57">
        <v>20100</v>
      </c>
      <c r="F7" s="57">
        <v>20100</v>
      </c>
      <c r="G7" s="592">
        <v>20047</v>
      </c>
      <c r="H7" s="4" t="s">
        <v>1976</v>
      </c>
    </row>
    <row r="8" spans="1:10" s="15" customFormat="1" ht="30">
      <c r="A8" s="1129">
        <v>2</v>
      </c>
      <c r="B8" s="30" t="s">
        <v>1090</v>
      </c>
      <c r="C8" s="592">
        <v>417413</v>
      </c>
      <c r="D8" s="592">
        <v>422508</v>
      </c>
      <c r="E8" s="592">
        <v>426560</v>
      </c>
      <c r="F8" s="592">
        <v>431087</v>
      </c>
      <c r="G8" s="799">
        <v>438464</v>
      </c>
      <c r="H8" s="4" t="s">
        <v>1413</v>
      </c>
    </row>
    <row r="9" spans="1:10" s="15" customFormat="1" ht="19.5" customHeight="1">
      <c r="A9" s="1130"/>
      <c r="B9" s="41" t="s">
        <v>1254</v>
      </c>
      <c r="C9" s="592">
        <v>417344</v>
      </c>
      <c r="D9" s="592">
        <v>422440</v>
      </c>
      <c r="E9" s="592">
        <v>426498</v>
      </c>
      <c r="F9" s="592">
        <v>431038</v>
      </c>
      <c r="G9" s="799">
        <v>438402</v>
      </c>
      <c r="H9" s="4" t="s">
        <v>1413</v>
      </c>
    </row>
    <row r="10" spans="1:10" s="15" customFormat="1" ht="15">
      <c r="A10" s="1131"/>
      <c r="B10" s="38" t="s">
        <v>1091</v>
      </c>
      <c r="C10" s="592">
        <v>403948</v>
      </c>
      <c r="D10" s="592">
        <v>408469</v>
      </c>
      <c r="E10" s="592">
        <v>412182</v>
      </c>
      <c r="F10" s="592">
        <v>416435</v>
      </c>
      <c r="G10" s="799">
        <v>423618</v>
      </c>
      <c r="H10" s="4" t="s">
        <v>1413</v>
      </c>
    </row>
    <row r="11" spans="1:10" s="15" customFormat="1" ht="30">
      <c r="A11" s="1129">
        <v>3</v>
      </c>
      <c r="B11" s="30" t="s">
        <v>249</v>
      </c>
      <c r="C11" s="39">
        <v>26959</v>
      </c>
      <c r="D11" s="39">
        <v>26989.71</v>
      </c>
      <c r="E11" s="39">
        <v>27080</v>
      </c>
      <c r="F11" s="39">
        <v>27213.72</v>
      </c>
      <c r="G11" s="444">
        <f>G12+G17</f>
        <v>27275.995999999999</v>
      </c>
      <c r="H11" s="4" t="s">
        <v>1414</v>
      </c>
    </row>
    <row r="12" spans="1:10" s="15" customFormat="1" ht="14.45" customHeight="1">
      <c r="A12" s="1130"/>
      <c r="B12" s="41" t="s">
        <v>1092</v>
      </c>
      <c r="C12" s="39">
        <v>25662</v>
      </c>
      <c r="D12" s="39">
        <v>25689.67</v>
      </c>
      <c r="E12" s="39">
        <v>25771</v>
      </c>
      <c r="F12" s="39">
        <v>25898.42</v>
      </c>
      <c r="G12" s="444">
        <f>G16+G15+G14+G13</f>
        <v>25934.555</v>
      </c>
      <c r="H12" s="4" t="s">
        <v>1414</v>
      </c>
    </row>
    <row r="13" spans="1:10" s="15" customFormat="1" ht="14.45" customHeight="1">
      <c r="A13" s="1130"/>
      <c r="B13" s="38" t="s">
        <v>1029</v>
      </c>
      <c r="C13" s="57">
        <v>1264</v>
      </c>
      <c r="D13" s="57">
        <v>1264</v>
      </c>
      <c r="E13" s="57">
        <v>1264</v>
      </c>
      <c r="F13" s="39">
        <v>1264.2</v>
      </c>
      <c r="G13" s="444">
        <v>1264.2</v>
      </c>
      <c r="H13" s="4" t="s">
        <v>1414</v>
      </c>
    </row>
    <row r="14" spans="1:10" s="15" customFormat="1" ht="14.45" customHeight="1">
      <c r="A14" s="1130"/>
      <c r="B14" s="38" t="s">
        <v>1093</v>
      </c>
      <c r="C14" s="57">
        <v>1501</v>
      </c>
      <c r="D14" s="57">
        <v>1501</v>
      </c>
      <c r="E14" s="57">
        <v>1501</v>
      </c>
      <c r="F14" s="39">
        <v>1500.55</v>
      </c>
      <c r="G14" s="444">
        <v>1500.55</v>
      </c>
      <c r="H14" s="4" t="s">
        <v>1414</v>
      </c>
      <c r="I14" s="16"/>
      <c r="J14" s="16"/>
    </row>
    <row r="15" spans="1:10" s="15" customFormat="1" ht="14.45" customHeight="1">
      <c r="A15" s="1130"/>
      <c r="B15" s="38" t="s">
        <v>1094</v>
      </c>
      <c r="C15" s="57">
        <v>9267</v>
      </c>
      <c r="D15" s="57">
        <v>9248.7199999999993</v>
      </c>
      <c r="E15" s="57">
        <v>9245</v>
      </c>
      <c r="F15" s="39">
        <v>9227.94</v>
      </c>
      <c r="G15" s="444">
        <v>9202.61</v>
      </c>
      <c r="H15" s="4" t="s">
        <v>1414</v>
      </c>
    </row>
    <row r="16" spans="1:10" s="15" customFormat="1" ht="14.45" customHeight="1">
      <c r="A16" s="1130"/>
      <c r="B16" s="38" t="s">
        <v>380</v>
      </c>
      <c r="C16" s="57">
        <v>13630</v>
      </c>
      <c r="D16" s="57">
        <v>13675.95</v>
      </c>
      <c r="E16" s="57">
        <v>13761</v>
      </c>
      <c r="F16" s="39">
        <v>13905.73</v>
      </c>
      <c r="G16" s="444">
        <v>13967.195</v>
      </c>
      <c r="H16" s="4" t="s">
        <v>1414</v>
      </c>
      <c r="I16" s="16"/>
    </row>
    <row r="17" spans="1:8" s="15" customFormat="1" ht="14.45" customHeight="1">
      <c r="A17" s="1130"/>
      <c r="B17" s="41" t="s">
        <v>1095</v>
      </c>
      <c r="C17" s="39">
        <v>1297</v>
      </c>
      <c r="D17" s="39">
        <v>1300.04</v>
      </c>
      <c r="E17" s="39">
        <v>1309</v>
      </c>
      <c r="F17" s="39">
        <v>1315.3</v>
      </c>
      <c r="G17" s="444">
        <f>G21+G20+G19+GF18</f>
        <v>1341.441</v>
      </c>
      <c r="H17" s="4" t="s">
        <v>1414</v>
      </c>
    </row>
    <row r="18" spans="1:8" s="15" customFormat="1" ht="14.45" customHeight="1">
      <c r="A18" s="1130"/>
      <c r="B18" s="38" t="s">
        <v>1029</v>
      </c>
      <c r="C18" s="57">
        <v>0</v>
      </c>
      <c r="D18" s="57">
        <v>0</v>
      </c>
      <c r="E18" s="57">
        <v>0</v>
      </c>
      <c r="F18" s="39">
        <v>0</v>
      </c>
      <c r="G18" s="444">
        <v>0</v>
      </c>
      <c r="H18" s="4" t="s">
        <v>1414</v>
      </c>
    </row>
    <row r="19" spans="1:8" s="15" customFormat="1" ht="14.45" customHeight="1">
      <c r="A19" s="1130"/>
      <c r="B19" s="38" t="s">
        <v>1093</v>
      </c>
      <c r="C19" s="57">
        <v>2</v>
      </c>
      <c r="D19" s="57">
        <v>2</v>
      </c>
      <c r="E19" s="57">
        <v>2</v>
      </c>
      <c r="F19" s="39">
        <v>2.2999999999999998</v>
      </c>
      <c r="G19" s="444">
        <v>2.2999999999999998</v>
      </c>
      <c r="H19" s="4" t="s">
        <v>1414</v>
      </c>
    </row>
    <row r="20" spans="1:8" s="15" customFormat="1" ht="14.45" customHeight="1">
      <c r="A20" s="1130"/>
      <c r="B20" s="38" t="s">
        <v>1094</v>
      </c>
      <c r="C20" s="57">
        <v>869</v>
      </c>
      <c r="D20" s="57">
        <v>874.89</v>
      </c>
      <c r="E20" s="57">
        <v>884</v>
      </c>
      <c r="F20" s="39">
        <v>887.29</v>
      </c>
      <c r="G20" s="444">
        <v>906.33299999999997</v>
      </c>
      <c r="H20" s="4" t="s">
        <v>1414</v>
      </c>
    </row>
    <row r="21" spans="1:8" s="15" customFormat="1" ht="14.45" customHeight="1">
      <c r="A21" s="1131"/>
      <c r="B21" s="38" t="s">
        <v>380</v>
      </c>
      <c r="C21" s="57">
        <v>426</v>
      </c>
      <c r="D21" s="57">
        <v>423.15</v>
      </c>
      <c r="E21" s="57">
        <v>423</v>
      </c>
      <c r="F21" s="39">
        <v>425.71</v>
      </c>
      <c r="G21" s="444">
        <v>432.80799999999999</v>
      </c>
      <c r="H21" s="4" t="s">
        <v>1414</v>
      </c>
    </row>
    <row r="22" spans="1:8" s="15" customFormat="1" ht="28.5" customHeight="1">
      <c r="A22" s="1129">
        <v>4</v>
      </c>
      <c r="B22" s="30" t="s">
        <v>1103</v>
      </c>
      <c r="C22" s="39">
        <v>2341</v>
      </c>
      <c r="D22" s="39">
        <v>2348.6</v>
      </c>
      <c r="E22" s="39">
        <v>2393</v>
      </c>
      <c r="F22" s="39">
        <v>2397.27</v>
      </c>
      <c r="G22" s="444">
        <f>G23+G24+G25</f>
        <v>2415.0500000000002</v>
      </c>
      <c r="H22" s="4" t="s">
        <v>1414</v>
      </c>
    </row>
    <row r="23" spans="1:8" s="15" customFormat="1" ht="14.45" customHeight="1">
      <c r="A23" s="1130"/>
      <c r="B23" s="38" t="s">
        <v>1029</v>
      </c>
      <c r="C23" s="57">
        <v>785</v>
      </c>
      <c r="D23" s="57">
        <v>794.6</v>
      </c>
      <c r="E23" s="57">
        <v>795</v>
      </c>
      <c r="F23" s="39">
        <v>794.6</v>
      </c>
      <c r="G23" s="444">
        <v>794.6</v>
      </c>
      <c r="H23" s="4" t="s">
        <v>1414</v>
      </c>
    </row>
    <row r="24" spans="1:8" s="15" customFormat="1" ht="14.45" customHeight="1">
      <c r="A24" s="1130"/>
      <c r="B24" s="38" t="s">
        <v>1093</v>
      </c>
      <c r="C24" s="57">
        <v>422</v>
      </c>
      <c r="D24" s="57">
        <v>422</v>
      </c>
      <c r="E24" s="57">
        <v>423</v>
      </c>
      <c r="F24" s="39">
        <v>422.63</v>
      </c>
      <c r="G24" s="444">
        <v>422.63</v>
      </c>
      <c r="H24" s="4" t="s">
        <v>1414</v>
      </c>
    </row>
    <row r="25" spans="1:8" s="15" customFormat="1" ht="14.45" customHeight="1">
      <c r="A25" s="1131"/>
      <c r="B25" s="38" t="s">
        <v>1094</v>
      </c>
      <c r="C25" s="57">
        <v>1134</v>
      </c>
      <c r="D25" s="57">
        <v>1132</v>
      </c>
      <c r="E25" s="57">
        <v>1175</v>
      </c>
      <c r="F25" s="39">
        <v>1180.04</v>
      </c>
      <c r="G25" s="444">
        <v>1197.82</v>
      </c>
      <c r="H25" s="4" t="s">
        <v>1414</v>
      </c>
    </row>
    <row r="26" spans="1:8" s="15" customFormat="1" ht="30" customHeight="1">
      <c r="A26" s="1129">
        <v>5</v>
      </c>
      <c r="B26" s="30" t="s">
        <v>250</v>
      </c>
      <c r="C26" s="54">
        <v>1634</v>
      </c>
      <c r="D26" s="54">
        <v>1677</v>
      </c>
      <c r="E26" s="592">
        <v>2023</v>
      </c>
      <c r="F26" s="592">
        <v>1890</v>
      </c>
      <c r="G26" s="592">
        <v>1812</v>
      </c>
      <c r="H26" s="4" t="s">
        <v>1416</v>
      </c>
    </row>
    <row r="27" spans="1:8" s="15" customFormat="1" ht="17.25" customHeight="1">
      <c r="A27" s="1131"/>
      <c r="B27" s="41" t="s">
        <v>1255</v>
      </c>
      <c r="C27" s="54">
        <v>1240</v>
      </c>
      <c r="D27" s="54">
        <v>1262</v>
      </c>
      <c r="E27" s="592">
        <v>1718</v>
      </c>
      <c r="F27" s="592">
        <v>1688</v>
      </c>
      <c r="G27" s="592">
        <v>1604</v>
      </c>
      <c r="H27" s="4" t="s">
        <v>1416</v>
      </c>
    </row>
    <row r="28" spans="1:8" s="15" customFormat="1" ht="30.75" customHeight="1">
      <c r="A28" s="26">
        <v>6</v>
      </c>
      <c r="B28" s="30" t="s">
        <v>1096</v>
      </c>
      <c r="C28" s="54" t="s">
        <v>551</v>
      </c>
      <c r="D28" s="54" t="s">
        <v>551</v>
      </c>
      <c r="E28" s="54" t="s">
        <v>551</v>
      </c>
      <c r="F28" s="592" t="s">
        <v>551</v>
      </c>
      <c r="G28" s="592" t="s">
        <v>551</v>
      </c>
      <c r="H28" s="4"/>
    </row>
    <row r="29" spans="1:8" s="15" customFormat="1" ht="31.5" customHeight="1">
      <c r="A29" s="26">
        <v>7</v>
      </c>
      <c r="B29" s="30" t="s">
        <v>1165</v>
      </c>
      <c r="C29" s="57">
        <v>5044</v>
      </c>
      <c r="D29" s="57">
        <v>5403</v>
      </c>
      <c r="E29" s="57">
        <v>6123</v>
      </c>
      <c r="F29" s="446">
        <v>7249</v>
      </c>
      <c r="G29" s="446">
        <v>9049</v>
      </c>
      <c r="H29" s="4" t="s">
        <v>1416</v>
      </c>
    </row>
    <row r="30" spans="1:8" s="15" customFormat="1" ht="34.5" customHeight="1">
      <c r="A30" s="1129">
        <v>8</v>
      </c>
      <c r="B30" s="30" t="s">
        <v>289</v>
      </c>
      <c r="C30" s="39" t="s">
        <v>859</v>
      </c>
      <c r="D30" s="39" t="s">
        <v>859</v>
      </c>
      <c r="E30" s="39" t="s">
        <v>859</v>
      </c>
      <c r="F30" s="444" t="s">
        <v>859</v>
      </c>
      <c r="G30" s="444" t="s">
        <v>551</v>
      </c>
      <c r="H30" s="4"/>
    </row>
    <row r="31" spans="1:8" s="15" customFormat="1" ht="15">
      <c r="A31" s="1130"/>
      <c r="B31" s="41" t="s">
        <v>1097</v>
      </c>
      <c r="C31" s="57">
        <v>2009</v>
      </c>
      <c r="D31" s="57">
        <v>1977.34</v>
      </c>
      <c r="E31" s="57">
        <v>1872</v>
      </c>
      <c r="F31" s="446">
        <v>1884.8998784715809</v>
      </c>
      <c r="G31" s="446">
        <v>1851.666868</v>
      </c>
      <c r="H31" s="4" t="s">
        <v>1416</v>
      </c>
    </row>
    <row r="32" spans="1:8" s="15" customFormat="1" ht="15">
      <c r="A32" s="1131"/>
      <c r="B32" s="41" t="s">
        <v>1098</v>
      </c>
      <c r="C32" s="57">
        <v>2145.0442950000001</v>
      </c>
      <c r="D32" s="57">
        <v>2087.3960000000002</v>
      </c>
      <c r="E32" s="57">
        <v>2070.297</v>
      </c>
      <c r="F32" s="446">
        <v>1963.12</v>
      </c>
      <c r="G32" s="446">
        <v>1994.5360000000001</v>
      </c>
      <c r="H32" s="4" t="s">
        <v>1416</v>
      </c>
    </row>
    <row r="33" spans="1:8" s="15" customFormat="1" ht="30">
      <c r="A33" s="26">
        <v>9</v>
      </c>
      <c r="B33" s="30" t="s">
        <v>290</v>
      </c>
      <c r="C33" s="57">
        <v>214990</v>
      </c>
      <c r="D33" s="57">
        <v>214934</v>
      </c>
      <c r="E33" s="57">
        <v>287961</v>
      </c>
      <c r="F33" s="446">
        <v>331440.37772444007</v>
      </c>
      <c r="G33" s="446">
        <v>434681</v>
      </c>
      <c r="H33" s="4" t="s">
        <v>1416</v>
      </c>
    </row>
    <row r="34" spans="1:8" s="15" customFormat="1" ht="32.25" customHeight="1">
      <c r="A34" s="26">
        <v>10</v>
      </c>
      <c r="B34" s="30" t="s">
        <v>291</v>
      </c>
      <c r="C34" s="57">
        <v>268692</v>
      </c>
      <c r="D34" s="57">
        <v>301510</v>
      </c>
      <c r="E34" s="57">
        <v>377887</v>
      </c>
      <c r="F34" s="446">
        <v>426687</v>
      </c>
      <c r="G34" s="446">
        <v>469031</v>
      </c>
      <c r="H34" s="4" t="s">
        <v>1416</v>
      </c>
    </row>
    <row r="35" spans="1:8" s="15" customFormat="1" ht="30.75" customHeight="1">
      <c r="A35" s="1129">
        <v>11</v>
      </c>
      <c r="B35" s="30" t="s">
        <v>292</v>
      </c>
      <c r="C35" s="39" t="s">
        <v>859</v>
      </c>
      <c r="D35" s="39" t="s">
        <v>859</v>
      </c>
      <c r="E35" s="39" t="s">
        <v>859</v>
      </c>
      <c r="F35" s="444" t="s">
        <v>859</v>
      </c>
      <c r="G35" s="444" t="s">
        <v>551</v>
      </c>
      <c r="H35" s="4"/>
    </row>
    <row r="36" spans="1:8" s="15" customFormat="1" ht="15">
      <c r="A36" s="1130"/>
      <c r="B36" s="41" t="s">
        <v>1099</v>
      </c>
      <c r="C36" s="57">
        <v>1534</v>
      </c>
      <c r="D36" s="57">
        <v>1519.6990000000001</v>
      </c>
      <c r="E36" s="57">
        <v>1455</v>
      </c>
      <c r="F36" s="446">
        <v>1504.5273784715807</v>
      </c>
      <c r="G36" s="446">
        <v>1514.06603</v>
      </c>
      <c r="H36" s="4" t="s">
        <v>1416</v>
      </c>
    </row>
    <row r="37" spans="1:8" s="15" customFormat="1" ht="15">
      <c r="A37" s="1131"/>
      <c r="B37" s="41" t="s">
        <v>1098</v>
      </c>
      <c r="C37" s="57">
        <v>1479.7982</v>
      </c>
      <c r="D37" s="57">
        <v>1449.46</v>
      </c>
      <c r="E37" s="57">
        <v>1516.6859999999999</v>
      </c>
      <c r="F37" s="446">
        <v>1518.271</v>
      </c>
      <c r="G37" s="446">
        <v>1599.4970000000001</v>
      </c>
      <c r="H37" s="4" t="s">
        <v>1416</v>
      </c>
    </row>
    <row r="38" spans="1:8" s="15" customFormat="1" ht="32.25" customHeight="1">
      <c r="A38" s="26">
        <v>12</v>
      </c>
      <c r="B38" s="30" t="s">
        <v>293</v>
      </c>
      <c r="C38" s="57">
        <v>21229</v>
      </c>
      <c r="D38" s="57">
        <v>21171</v>
      </c>
      <c r="E38" s="57">
        <v>27388</v>
      </c>
      <c r="F38" s="446">
        <v>32801.080385460002</v>
      </c>
      <c r="G38" s="446">
        <v>39677</v>
      </c>
      <c r="H38" s="4" t="s">
        <v>1416</v>
      </c>
    </row>
    <row r="39" spans="1:8" s="15" customFormat="1" ht="30.75" customHeight="1">
      <c r="A39" s="26">
        <v>13</v>
      </c>
      <c r="B39" s="30" t="s">
        <v>294</v>
      </c>
      <c r="C39" s="57">
        <v>43523</v>
      </c>
      <c r="D39" s="57">
        <v>48134</v>
      </c>
      <c r="E39" s="57">
        <v>36865</v>
      </c>
      <c r="F39" s="446">
        <v>35499</v>
      </c>
      <c r="G39" s="446">
        <v>43442</v>
      </c>
      <c r="H39" s="4" t="s">
        <v>1416</v>
      </c>
    </row>
    <row r="40" spans="1:8" s="15" customFormat="1" ht="15">
      <c r="A40" s="1129">
        <v>14</v>
      </c>
      <c r="B40" s="30" t="s">
        <v>256</v>
      </c>
      <c r="C40" s="39">
        <v>-75996</v>
      </c>
      <c r="D40" s="39">
        <v>-113539</v>
      </c>
      <c r="E40" s="39">
        <v>-99403</v>
      </c>
      <c r="F40" s="444">
        <v>-97944.541999999972</v>
      </c>
      <c r="G40" s="444">
        <v>-38115</v>
      </c>
      <c r="H40" s="4" t="s">
        <v>1416</v>
      </c>
    </row>
    <row r="41" spans="1:8" s="15" customFormat="1" ht="15">
      <c r="A41" s="1130"/>
      <c r="B41" s="41" t="s">
        <v>1100</v>
      </c>
      <c r="C41" s="57">
        <v>-53702</v>
      </c>
      <c r="D41" s="57">
        <v>-86576</v>
      </c>
      <c r="E41" s="57">
        <v>-89926</v>
      </c>
      <c r="F41" s="446">
        <v>-95246.621999999974</v>
      </c>
      <c r="G41" s="446">
        <v>-34350</v>
      </c>
      <c r="H41" s="4" t="s">
        <v>1416</v>
      </c>
    </row>
    <row r="42" spans="1:8" s="15" customFormat="1" ht="15.75" customHeight="1">
      <c r="A42" s="1131"/>
      <c r="B42" s="41" t="s">
        <v>1101</v>
      </c>
      <c r="C42" s="57">
        <v>-22294</v>
      </c>
      <c r="D42" s="57">
        <v>-26963</v>
      </c>
      <c r="E42" s="57">
        <v>-9477</v>
      </c>
      <c r="F42" s="446">
        <v>-2697.9199999999983</v>
      </c>
      <c r="G42" s="446">
        <v>-3765</v>
      </c>
      <c r="H42" s="4" t="s">
        <v>1416</v>
      </c>
    </row>
    <row r="43" spans="1:8" s="15" customFormat="1" ht="15.75" customHeight="1">
      <c r="A43" s="26">
        <v>15</v>
      </c>
      <c r="B43" s="30" t="s">
        <v>1166</v>
      </c>
      <c r="C43" s="57">
        <v>167597.33333333334</v>
      </c>
      <c r="D43" s="57">
        <v>167597.33333333334</v>
      </c>
      <c r="E43" s="57">
        <v>167597.33333333334</v>
      </c>
      <c r="F43" s="446">
        <v>167597.33333333334</v>
      </c>
      <c r="G43" s="446" t="s">
        <v>551</v>
      </c>
      <c r="H43" s="4" t="s">
        <v>1416</v>
      </c>
    </row>
    <row r="44" spans="1:8" s="15" customFormat="1" ht="17.25" customHeight="1">
      <c r="A44" s="26">
        <v>16</v>
      </c>
      <c r="B44" s="30" t="s">
        <v>257</v>
      </c>
      <c r="C44" s="57">
        <v>0</v>
      </c>
      <c r="D44" s="57">
        <v>0</v>
      </c>
      <c r="E44" s="57">
        <v>0</v>
      </c>
      <c r="F44" s="446">
        <v>0</v>
      </c>
      <c r="G44" s="446">
        <v>0</v>
      </c>
      <c r="H44" s="4" t="s">
        <v>1416</v>
      </c>
    </row>
    <row r="45" spans="1:8" s="15" customFormat="1" ht="30.75" customHeight="1">
      <c r="A45" s="26">
        <v>17</v>
      </c>
      <c r="B45" s="30" t="s">
        <v>246</v>
      </c>
      <c r="C45" s="58">
        <v>15</v>
      </c>
      <c r="D45" s="58">
        <v>15</v>
      </c>
      <c r="E45" s="58">
        <v>15</v>
      </c>
      <c r="F45" s="591">
        <v>15</v>
      </c>
      <c r="G45" s="591" t="s">
        <v>551</v>
      </c>
      <c r="H45" s="4" t="s">
        <v>1416</v>
      </c>
    </row>
    <row r="46" spans="1:8" s="15" customFormat="1" ht="30" customHeight="1">
      <c r="A46" s="26">
        <v>18</v>
      </c>
      <c r="B46" s="30" t="s">
        <v>295</v>
      </c>
      <c r="C46" s="591">
        <v>12.794628567696599</v>
      </c>
      <c r="D46" s="591">
        <v>15.444366855690594</v>
      </c>
      <c r="E46" s="591">
        <v>13.905866335124211</v>
      </c>
      <c r="F46" s="591">
        <v>14.71505131983551</v>
      </c>
      <c r="G46" s="591">
        <v>14.47</v>
      </c>
      <c r="H46" s="4" t="s">
        <v>1415</v>
      </c>
    </row>
    <row r="47" spans="1:8" s="15" customFormat="1" ht="15.75" customHeight="1">
      <c r="A47" s="26">
        <v>19</v>
      </c>
      <c r="B47" s="30" t="s">
        <v>1102</v>
      </c>
      <c r="C47" s="591">
        <v>-2.1036488704248866</v>
      </c>
      <c r="D47" s="591">
        <v>-2.36179520529195</v>
      </c>
      <c r="E47" s="591">
        <v>-2.4736668089577858</v>
      </c>
      <c r="F47" s="591">
        <v>-2.6734668499729417</v>
      </c>
      <c r="G47" s="591">
        <v>-3.46</v>
      </c>
      <c r="H47" s="4" t="s">
        <v>1415</v>
      </c>
    </row>
    <row r="48" spans="1:8" s="15" customFormat="1" ht="30" customHeight="1">
      <c r="A48" s="1129">
        <v>20</v>
      </c>
      <c r="B48" s="30" t="s">
        <v>1120</v>
      </c>
      <c r="C48" s="32">
        <v>129383</v>
      </c>
      <c r="D48" s="32">
        <v>128722</v>
      </c>
      <c r="E48" s="599">
        <v>134508</v>
      </c>
      <c r="F48" s="599">
        <v>135128</v>
      </c>
      <c r="G48" s="599">
        <v>135828</v>
      </c>
      <c r="H48" s="4" t="s">
        <v>1417</v>
      </c>
    </row>
    <row r="49" spans="1:8" s="15" customFormat="1" ht="14.45" customHeight="1">
      <c r="A49" s="1130"/>
      <c r="B49" s="30" t="s">
        <v>1118</v>
      </c>
      <c r="C49" s="54">
        <v>45502</v>
      </c>
      <c r="D49" s="54">
        <v>44484</v>
      </c>
      <c r="E49" s="592">
        <v>44285</v>
      </c>
      <c r="F49" s="592">
        <v>44241</v>
      </c>
      <c r="G49" s="592">
        <v>44358</v>
      </c>
      <c r="H49" s="4" t="s">
        <v>1417</v>
      </c>
    </row>
    <row r="50" spans="1:8" s="15" customFormat="1" ht="14.45" customHeight="1">
      <c r="A50" s="1130"/>
      <c r="B50" s="30" t="s">
        <v>1119</v>
      </c>
      <c r="C50" s="54">
        <v>57176</v>
      </c>
      <c r="D50" s="54">
        <v>57017</v>
      </c>
      <c r="E50" s="592">
        <v>63235</v>
      </c>
      <c r="F50" s="592">
        <v>63590</v>
      </c>
      <c r="G50" s="592">
        <v>63863</v>
      </c>
      <c r="H50" s="4" t="s">
        <v>1417</v>
      </c>
    </row>
    <row r="51" spans="1:8" s="15" customFormat="1" ht="14.45" customHeight="1">
      <c r="A51" s="1130"/>
      <c r="B51" s="30" t="s">
        <v>248</v>
      </c>
      <c r="C51" s="54"/>
      <c r="D51" s="54"/>
      <c r="E51" s="54"/>
      <c r="F51" s="54"/>
      <c r="G51" s="592"/>
    </row>
    <row r="52" spans="1:8" s="15" customFormat="1" ht="14.45" customHeight="1">
      <c r="A52" s="1131"/>
      <c r="B52" s="30" t="s">
        <v>247</v>
      </c>
      <c r="C52" s="54"/>
      <c r="D52" s="54"/>
      <c r="E52" s="54"/>
      <c r="F52" s="54"/>
      <c r="G52" s="592"/>
    </row>
    <row r="53" spans="1:8" s="60" customFormat="1" ht="9" customHeight="1">
      <c r="A53" s="59"/>
      <c r="B53" s="37"/>
      <c r="C53" s="37"/>
      <c r="D53" s="37"/>
      <c r="E53" s="37"/>
      <c r="F53" s="37"/>
      <c r="G53" s="37"/>
    </row>
    <row r="54" spans="1:8" s="60" customFormat="1" ht="15.75" customHeight="1">
      <c r="A54" s="1133"/>
      <c r="B54" s="1133"/>
      <c r="C54" s="1133"/>
      <c r="D54" s="1133"/>
      <c r="E54" s="1133"/>
      <c r="F54" s="1133"/>
      <c r="G54" s="1133"/>
    </row>
    <row r="55" spans="1:8" ht="15">
      <c r="A55" s="1133" t="s">
        <v>379</v>
      </c>
      <c r="B55" s="1133"/>
      <c r="C55" s="1133"/>
      <c r="D55" s="1133"/>
      <c r="E55" s="1133"/>
      <c r="F55" s="1133"/>
      <c r="G55" s="1133"/>
    </row>
  </sheetData>
  <mergeCells count="15">
    <mergeCell ref="A55:G55"/>
    <mergeCell ref="A48:A52"/>
    <mergeCell ref="A54:G54"/>
    <mergeCell ref="A11:A21"/>
    <mergeCell ref="A22:A25"/>
    <mergeCell ref="A26:A27"/>
    <mergeCell ref="A30:A32"/>
    <mergeCell ref="A35:A37"/>
    <mergeCell ref="A40:A42"/>
    <mergeCell ref="A8:A10"/>
    <mergeCell ref="E2:F2"/>
    <mergeCell ref="A5:A6"/>
    <mergeCell ref="B5:B6"/>
    <mergeCell ref="A3:G4"/>
    <mergeCell ref="C5:G5"/>
  </mergeCells>
  <phoneticPr fontId="3" type="noConversion"/>
  <pageMargins left="0.78740157480314965" right="0.19685039370078741" top="0.31496062992125984" bottom="0.35433070866141736" header="0.19685039370078741" footer="0.23622047244094491"/>
  <pageSetup paperSize="9" scale="72"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tabColor rgb="FFFF0000"/>
  </sheetPr>
  <dimension ref="A1:M21"/>
  <sheetViews>
    <sheetView view="pageBreakPreview" zoomScale="85" zoomScaleNormal="85" zoomScaleSheetLayoutView="85" workbookViewId="0">
      <selection activeCell="A19" sqref="A19:D19"/>
    </sheetView>
  </sheetViews>
  <sheetFormatPr defaultColWidth="9.140625" defaultRowHeight="12.75"/>
  <cols>
    <col min="1" max="1" width="4" style="145" customWidth="1"/>
    <col min="2" max="2" width="38.42578125" style="145" customWidth="1"/>
    <col min="3" max="3" width="15" style="145" customWidth="1"/>
    <col min="4" max="4" width="13.5703125" style="145" customWidth="1"/>
    <col min="5" max="5" width="15.7109375" style="145" customWidth="1"/>
    <col min="6" max="6" width="10.28515625" style="145" customWidth="1"/>
    <col min="7" max="7" width="15.7109375" style="145" customWidth="1"/>
    <col min="8" max="8" width="17" style="145" customWidth="1"/>
    <col min="9" max="9" width="15.5703125" style="145" customWidth="1"/>
    <col min="10" max="10" width="16.42578125" style="145" customWidth="1"/>
    <col min="11" max="16384" width="9.140625" style="145"/>
  </cols>
  <sheetData>
    <row r="1" spans="1:13" ht="25.5" customHeight="1">
      <c r="A1" s="1134" t="s">
        <v>1159</v>
      </c>
      <c r="B1" s="1134"/>
      <c r="C1" s="1134"/>
      <c r="D1" s="1134"/>
      <c r="E1" s="1134"/>
      <c r="F1" s="1134"/>
      <c r="G1" s="1134"/>
      <c r="H1" s="1134"/>
      <c r="I1" s="1134"/>
      <c r="J1" s="1134"/>
    </row>
    <row r="2" spans="1:13" ht="15.75" customHeight="1">
      <c r="A2" s="1144" t="s">
        <v>1009</v>
      </c>
      <c r="B2" s="1135" t="s">
        <v>1010</v>
      </c>
      <c r="C2" s="1143" t="s">
        <v>1687</v>
      </c>
      <c r="D2" s="1143"/>
      <c r="E2" s="1135" t="s">
        <v>251</v>
      </c>
      <c r="F2" s="1135"/>
      <c r="G2" s="1135"/>
      <c r="H2" s="1135"/>
      <c r="I2" s="1135"/>
      <c r="J2" s="1135"/>
    </row>
    <row r="3" spans="1:13" ht="25.5" customHeight="1">
      <c r="A3" s="1145"/>
      <c r="B3" s="1135"/>
      <c r="C3" s="1143"/>
      <c r="D3" s="1143"/>
      <c r="E3" s="1138">
        <v>2019</v>
      </c>
      <c r="F3" s="1139"/>
      <c r="G3" s="729">
        <v>2020</v>
      </c>
      <c r="H3" s="729">
        <v>2021</v>
      </c>
      <c r="I3" s="729">
        <v>2022</v>
      </c>
      <c r="J3" s="729">
        <v>2023</v>
      </c>
    </row>
    <row r="4" spans="1:13" ht="38.25" customHeight="1">
      <c r="A4" s="1146"/>
      <c r="B4" s="1135"/>
      <c r="C4" s="294" t="s">
        <v>462</v>
      </c>
      <c r="D4" s="294" t="s">
        <v>1012</v>
      </c>
      <c r="E4" s="294" t="s">
        <v>462</v>
      </c>
      <c r="F4" s="294" t="s">
        <v>1012</v>
      </c>
      <c r="G4" s="294" t="s">
        <v>462</v>
      </c>
      <c r="H4" s="294" t="s">
        <v>462</v>
      </c>
      <c r="I4" s="294" t="s">
        <v>462</v>
      </c>
      <c r="J4" s="294" t="s">
        <v>462</v>
      </c>
    </row>
    <row r="5" spans="1:13" ht="15">
      <c r="A5" s="192">
        <v>1</v>
      </c>
      <c r="B5" s="193">
        <v>2</v>
      </c>
      <c r="C5" s="192">
        <v>3</v>
      </c>
      <c r="D5" s="193">
        <v>4</v>
      </c>
      <c r="E5" s="192">
        <v>5</v>
      </c>
      <c r="F5" s="193">
        <v>6</v>
      </c>
      <c r="G5" s="192">
        <v>7</v>
      </c>
      <c r="H5" s="193">
        <v>8</v>
      </c>
      <c r="I5" s="192">
        <v>9</v>
      </c>
      <c r="J5" s="193">
        <v>10</v>
      </c>
    </row>
    <row r="6" spans="1:13" ht="45" customHeight="1">
      <c r="A6" s="294">
        <v>1</v>
      </c>
      <c r="B6" s="146" t="s">
        <v>1163</v>
      </c>
      <c r="C6" s="289">
        <f t="shared" ref="C6:C12" si="0">E6+G6+H6+I6+J6</f>
        <v>411666.79416399996</v>
      </c>
      <c r="D6" s="290">
        <f>C6/C13</f>
        <v>0.6880182856823267</v>
      </c>
      <c r="E6" s="289">
        <f>'6. Проведення закупівлі'!F72</f>
        <v>72485.088579999996</v>
      </c>
      <c r="F6" s="290">
        <f>E6/E13</f>
        <v>0.73959849163011182</v>
      </c>
      <c r="G6" s="289">
        <f>'5.1. Електричні мережі'!K34</f>
        <v>66189.123999999996</v>
      </c>
      <c r="H6" s="289">
        <f>'5.1. Електричні мережі'!L34</f>
        <v>77774.556400000016</v>
      </c>
      <c r="I6" s="289">
        <f>'5.1. Електричні мережі'!M34</f>
        <v>90007.812040000004</v>
      </c>
      <c r="J6" s="289">
        <f>'5.1. Електричні мережі'!N34</f>
        <v>105210.21314399999</v>
      </c>
    </row>
    <row r="7" spans="1:13" ht="30" customHeight="1">
      <c r="A7" s="294">
        <v>2</v>
      </c>
      <c r="B7" s="146" t="s">
        <v>252</v>
      </c>
      <c r="C7" s="289">
        <f t="shared" si="0"/>
        <v>91947.56835950003</v>
      </c>
      <c r="D7" s="290">
        <f>C7/C13</f>
        <v>0.15367187553669817</v>
      </c>
      <c r="E7" s="289">
        <f>'6. Проведення закупівлі'!F87</f>
        <v>15060.780381500001</v>
      </c>
      <c r="F7" s="290">
        <f>E7/E13</f>
        <v>0.15367202649736736</v>
      </c>
      <c r="G7" s="289">
        <f>'5.2. Зниження понаднорматива'!J13</f>
        <v>16566.858000000004</v>
      </c>
      <c r="H7" s="289">
        <f>'5.2. Зниження понаднорматива'!K13</f>
        <v>18223.543800000007</v>
      </c>
      <c r="I7" s="289">
        <f>'5.2. Зниження понаднорматива'!L13</f>
        <v>20045.898180000007</v>
      </c>
      <c r="J7" s="289">
        <f>'5.2. Зниження понаднорматива'!M13</f>
        <v>22050.487998000011</v>
      </c>
    </row>
    <row r="8" spans="1:13" ht="60" customHeight="1">
      <c r="A8" s="294">
        <v>3</v>
      </c>
      <c r="B8" s="146" t="s">
        <v>451</v>
      </c>
      <c r="C8" s="289">
        <f t="shared" si="0"/>
        <v>23551.32</v>
      </c>
      <c r="D8" s="290">
        <f>C8/C13</f>
        <v>3.9361296664361618E-2</v>
      </c>
      <c r="E8" s="289">
        <f>'6. Проведення закупівлі'!F91</f>
        <v>587.62</v>
      </c>
      <c r="F8" s="290">
        <f>E8/E13</f>
        <v>5.9957554604079142E-3</v>
      </c>
      <c r="G8" s="289">
        <f>'5.3. АСДТК '!G64</f>
        <v>6928.7000000000007</v>
      </c>
      <c r="H8" s="289">
        <f>'5.3. АСДТК '!H64</f>
        <v>8717.9399999999969</v>
      </c>
      <c r="I8" s="289">
        <f>'5.3. АСДТК '!I64</f>
        <v>5317.06</v>
      </c>
      <c r="J8" s="289">
        <f>'5.3. АСДТК '!J64</f>
        <v>2000</v>
      </c>
    </row>
    <row r="9" spans="1:13" ht="30" customHeight="1">
      <c r="A9" s="294">
        <v>4</v>
      </c>
      <c r="B9" s="146" t="s">
        <v>1013</v>
      </c>
      <c r="C9" s="289">
        <f t="shared" si="0"/>
        <v>20620.007000000001</v>
      </c>
      <c r="D9" s="290">
        <f>C9/C13</f>
        <v>3.4462196290832671E-2</v>
      </c>
      <c r="E9" s="289">
        <f>'6. Проведення закупівлі'!F106</f>
        <v>2890.84</v>
      </c>
      <c r="F9" s="290">
        <f>E9/E13</f>
        <v>2.9496561919549396E-2</v>
      </c>
      <c r="G9" s="289">
        <f>'5.4. Інформаційні технологі'!G43</f>
        <v>7908.7000000000007</v>
      </c>
      <c r="H9" s="289">
        <f>'5.4. Інформаційні технологі'!H43</f>
        <v>3343.1000000000004</v>
      </c>
      <c r="I9" s="289">
        <f>'5.4. Інформаційні технологі'!I43</f>
        <v>3204.3700000000003</v>
      </c>
      <c r="J9" s="289">
        <f>'5.4. Інформаційні технологі'!J43</f>
        <v>3272.9970000000003</v>
      </c>
    </row>
    <row r="10" spans="1:13" ht="30" customHeight="1">
      <c r="A10" s="294">
        <v>5</v>
      </c>
      <c r="B10" s="146" t="s">
        <v>259</v>
      </c>
      <c r="C10" s="289">
        <f t="shared" si="0"/>
        <v>5247</v>
      </c>
      <c r="D10" s="290">
        <f>C10/C13</f>
        <v>8.7693056524180135E-3</v>
      </c>
      <c r="E10" s="289">
        <f>'6. Проведення закупівлі'!F108</f>
        <v>0</v>
      </c>
      <c r="F10" s="290">
        <f>E10/E13</f>
        <v>0</v>
      </c>
      <c r="G10" s="289">
        <f>'5.5. Зв''язок '!I23</f>
        <v>1935</v>
      </c>
      <c r="H10" s="289">
        <f>'5.5. Зв''язок '!J23</f>
        <v>1430</v>
      </c>
      <c r="I10" s="289">
        <f>'5.5. Зв''язок '!K23</f>
        <v>1882.0000000000002</v>
      </c>
      <c r="J10" s="289">
        <f>'5.5. Зв''язок '!L23</f>
        <v>0</v>
      </c>
    </row>
    <row r="11" spans="1:13" ht="30" customHeight="1">
      <c r="A11" s="294">
        <v>6</v>
      </c>
      <c r="B11" s="146" t="s">
        <v>260</v>
      </c>
      <c r="C11" s="289">
        <f t="shared" si="0"/>
        <v>40606.585622071434</v>
      </c>
      <c r="D11" s="290">
        <f>C11/C13</f>
        <v>6.7865744391276364E-2</v>
      </c>
      <c r="E11" s="291">
        <f>'6. Проведення закупівлі'!F113</f>
        <v>6651.2564285714288</v>
      </c>
      <c r="F11" s="290">
        <f>E11/E13</f>
        <v>6.7865809622171452E-2</v>
      </c>
      <c r="G11" s="289">
        <f>'5.6. Транс'!H11</f>
        <v>7316.3820714285721</v>
      </c>
      <c r="H11" s="289">
        <f>'5.6. Транс'!I11</f>
        <v>8048.02027857143</v>
      </c>
      <c r="I11" s="289">
        <f>'5.6. Транс'!J11</f>
        <v>8852.8223064285739</v>
      </c>
      <c r="J11" s="289">
        <f>'5.6. Транс'!K11</f>
        <v>9738.104537071431</v>
      </c>
    </row>
    <row r="12" spans="1:13" ht="30" customHeight="1">
      <c r="A12" s="294">
        <v>7</v>
      </c>
      <c r="B12" s="146" t="s">
        <v>1014</v>
      </c>
      <c r="C12" s="289">
        <f t="shared" si="0"/>
        <v>4697.7207319999998</v>
      </c>
      <c r="D12" s="290">
        <f>C12/C13</f>
        <v>7.8512957820866952E-3</v>
      </c>
      <c r="E12" s="291">
        <f>'6. Проведення закупівлі'!F120</f>
        <v>330.41300000000001</v>
      </c>
      <c r="F12" s="290">
        <f>E12/E13</f>
        <v>3.3713548703920224E-3</v>
      </c>
      <c r="G12" s="289">
        <f>'5.7. Інше'!H12</f>
        <v>962.23199999999997</v>
      </c>
      <c r="H12" s="289">
        <f>'5.7. Інше'!I12</f>
        <v>1049.8371999999999</v>
      </c>
      <c r="I12" s="289">
        <f>'5.7. Інше'!J12</f>
        <v>1136.03692</v>
      </c>
      <c r="J12" s="289">
        <f>'5.7. Інше'!K12</f>
        <v>1219.2016120000001</v>
      </c>
    </row>
    <row r="13" spans="1:13" ht="15" customHeight="1">
      <c r="A13" s="1141" t="s">
        <v>1236</v>
      </c>
      <c r="B13" s="1142"/>
      <c r="C13" s="293">
        <f t="shared" ref="C13:J13" si="1">SUM(C6:C12)</f>
        <v>598336.99587757129</v>
      </c>
      <c r="D13" s="292">
        <f t="shared" si="1"/>
        <v>1.0000000000000002</v>
      </c>
      <c r="E13" s="293">
        <f t="shared" si="1"/>
        <v>98005.998390071429</v>
      </c>
      <c r="F13" s="292">
        <f t="shared" si="1"/>
        <v>0.99999999999999989</v>
      </c>
      <c r="G13" s="293">
        <f t="shared" si="1"/>
        <v>107806.99607142857</v>
      </c>
      <c r="H13" s="293">
        <f t="shared" si="1"/>
        <v>118586.99767857145</v>
      </c>
      <c r="I13" s="293">
        <f t="shared" si="1"/>
        <v>130445.99944642857</v>
      </c>
      <c r="J13" s="293">
        <f t="shared" si="1"/>
        <v>143491.00429107144</v>
      </c>
    </row>
    <row r="14" spans="1:13" s="149" customFormat="1" ht="38.25" customHeight="1">
      <c r="A14" s="147"/>
      <c r="B14" s="147"/>
      <c r="C14" s="147"/>
      <c r="D14" s="148"/>
      <c r="E14" s="634" t="s">
        <v>635</v>
      </c>
      <c r="G14" s="800"/>
      <c r="H14" s="800"/>
      <c r="I14" s="800"/>
      <c r="J14" s="800"/>
    </row>
    <row r="15" spans="1:13" ht="15">
      <c r="A15" s="150"/>
      <c r="B15" s="150"/>
      <c r="C15" s="150"/>
      <c r="D15" s="150"/>
      <c r="E15" s="634"/>
      <c r="F15" s="150"/>
      <c r="G15" s="801"/>
      <c r="H15" s="801"/>
      <c r="I15" s="801"/>
      <c r="J15" s="801"/>
    </row>
    <row r="16" spans="1:13" s="151" customFormat="1" ht="15.75">
      <c r="A16" s="242" t="s">
        <v>390</v>
      </c>
      <c r="B16" s="242"/>
      <c r="C16" s="243"/>
      <c r="D16" s="243"/>
      <c r="E16" s="244" t="s">
        <v>314</v>
      </c>
      <c r="F16" s="244"/>
      <c r="G16" s="1136" t="s">
        <v>613</v>
      </c>
      <c r="H16" s="1136"/>
      <c r="I16" s="1136"/>
      <c r="J16" s="1136"/>
      <c r="K16" s="1136"/>
      <c r="L16" s="144"/>
      <c r="M16" s="144"/>
    </row>
    <row r="17" spans="1:13" s="153" customFormat="1" ht="15.75">
      <c r="A17" s="245" t="s">
        <v>391</v>
      </c>
      <c r="B17" s="245"/>
      <c r="C17" s="243"/>
      <c r="D17" s="243"/>
      <c r="E17" s="244" t="s">
        <v>315</v>
      </c>
      <c r="F17" s="244"/>
      <c r="G17" s="1137" t="s">
        <v>392</v>
      </c>
      <c r="H17" s="1137"/>
      <c r="I17" s="244"/>
      <c r="J17" s="244"/>
      <c r="K17" s="243"/>
      <c r="L17" s="152"/>
      <c r="M17" s="152"/>
    </row>
    <row r="18" spans="1:13" s="151" customFormat="1" ht="15.75">
      <c r="A18" s="245"/>
      <c r="B18" s="245"/>
      <c r="C18" s="243"/>
      <c r="D18" s="243"/>
      <c r="E18" s="243"/>
      <c r="F18" s="243"/>
      <c r="G18" s="802"/>
      <c r="H18" s="802"/>
      <c r="I18" s="802"/>
      <c r="J18" s="802"/>
      <c r="K18" s="243"/>
      <c r="L18" s="144"/>
      <c r="M18" s="144"/>
    </row>
    <row r="19" spans="1:13" s="151" customFormat="1" ht="15.75">
      <c r="A19" s="1140" t="s">
        <v>2013</v>
      </c>
      <c r="B19" s="1140"/>
      <c r="C19" s="1140"/>
      <c r="D19" s="1140"/>
      <c r="E19" s="246" t="s">
        <v>1234</v>
      </c>
      <c r="F19" s="728"/>
      <c r="G19" s="802"/>
      <c r="H19" s="802"/>
      <c r="I19" s="802"/>
      <c r="J19" s="802"/>
      <c r="K19" s="243"/>
      <c r="L19" s="144"/>
      <c r="M19" s="144"/>
    </row>
    <row r="20" spans="1:13" s="151" customFormat="1">
      <c r="A20" s="51"/>
      <c r="B20" s="51"/>
      <c r="C20" s="144"/>
      <c r="D20" s="144"/>
      <c r="E20" s="144"/>
      <c r="F20" s="144"/>
      <c r="G20" s="144"/>
      <c r="H20" s="144"/>
      <c r="I20" s="144"/>
      <c r="J20" s="144"/>
      <c r="K20" s="144"/>
      <c r="L20" s="144"/>
      <c r="M20" s="144"/>
    </row>
    <row r="21" spans="1:13" s="151" customFormat="1">
      <c r="F21" s="144"/>
      <c r="G21" s="144"/>
      <c r="H21" s="144"/>
      <c r="I21" s="144"/>
      <c r="J21" s="144"/>
      <c r="K21" s="144"/>
      <c r="L21" s="144"/>
      <c r="M21" s="144"/>
    </row>
  </sheetData>
  <mergeCells count="10">
    <mergeCell ref="A19:D19"/>
    <mergeCell ref="A13:B13"/>
    <mergeCell ref="C2:D3"/>
    <mergeCell ref="A2:A4"/>
    <mergeCell ref="B2:B4"/>
    <mergeCell ref="A1:J1"/>
    <mergeCell ref="E2:J2"/>
    <mergeCell ref="G16:K16"/>
    <mergeCell ref="G17:H17"/>
    <mergeCell ref="E3:F3"/>
  </mergeCells>
  <phoneticPr fontId="3" type="noConversion"/>
  <pageMargins left="0.61" right="0.23" top="0.77" bottom="1" header="0.5" footer="0.5"/>
  <pageSetup paperSize="9" scale="85"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rgb="FFFF0000"/>
  </sheetPr>
  <dimension ref="A1:P124"/>
  <sheetViews>
    <sheetView view="pageBreakPreview" topLeftCell="A108" zoomScale="85" zoomScaleNormal="100" zoomScaleSheetLayoutView="85" zoomScalePageLayoutView="10" workbookViewId="0">
      <selection activeCell="F93" sqref="F93"/>
    </sheetView>
  </sheetViews>
  <sheetFormatPr defaultColWidth="9.140625" defaultRowHeight="15"/>
  <cols>
    <col min="1" max="1" width="12" style="834" customWidth="1"/>
    <col min="2" max="2" width="21.42578125" style="834" customWidth="1"/>
    <col min="3" max="3" width="43.85546875" style="834" customWidth="1"/>
    <col min="4" max="4" width="20.140625" style="834" customWidth="1"/>
    <col min="5" max="6" width="26.85546875" style="834" customWidth="1"/>
    <col min="7" max="7" width="28.85546875" style="834" customWidth="1"/>
    <col min="8" max="9" width="21.28515625" style="834" customWidth="1"/>
    <col min="10" max="10" width="18.42578125" style="834" customWidth="1"/>
    <col min="11" max="16384" width="9.140625" style="834"/>
  </cols>
  <sheetData>
    <row r="1" spans="1:16" ht="39" customHeight="1">
      <c r="A1" s="1151" t="s">
        <v>1689</v>
      </c>
      <c r="B1" s="1152"/>
      <c r="C1" s="1152"/>
      <c r="D1" s="1152"/>
      <c r="E1" s="1152"/>
      <c r="F1" s="1152"/>
      <c r="G1" s="1152"/>
      <c r="H1" s="1152"/>
      <c r="I1" s="1152"/>
      <c r="J1" s="1152"/>
      <c r="K1" s="603"/>
      <c r="L1" s="603"/>
      <c r="M1" s="603"/>
      <c r="N1" s="603"/>
      <c r="O1" s="603"/>
      <c r="P1" s="603"/>
    </row>
    <row r="2" spans="1:16" ht="74.25" customHeight="1">
      <c r="A2" s="1153" t="s">
        <v>1009</v>
      </c>
      <c r="B2" s="1153" t="s">
        <v>1688</v>
      </c>
      <c r="C2" s="1153" t="s">
        <v>1256</v>
      </c>
      <c r="D2" s="1153" t="s">
        <v>463</v>
      </c>
      <c r="E2" s="1147" t="s">
        <v>1964</v>
      </c>
      <c r="F2" s="1147" t="s">
        <v>464</v>
      </c>
      <c r="G2" s="1147" t="s">
        <v>310</v>
      </c>
      <c r="H2" s="1147" t="s">
        <v>311</v>
      </c>
      <c r="I2" s="1147" t="s">
        <v>1709</v>
      </c>
      <c r="J2" s="1149" t="s">
        <v>1061</v>
      </c>
    </row>
    <row r="3" spans="1:16">
      <c r="A3" s="1154"/>
      <c r="B3" s="1154"/>
      <c r="C3" s="1154"/>
      <c r="D3" s="1154"/>
      <c r="E3" s="1148"/>
      <c r="F3" s="1148"/>
      <c r="G3" s="1148"/>
      <c r="H3" s="1148"/>
      <c r="I3" s="1148"/>
      <c r="J3" s="1150"/>
    </row>
    <row r="4" spans="1:16" ht="14.25" customHeight="1">
      <c r="A4" s="920">
        <v>1</v>
      </c>
      <c r="B4" s="920"/>
      <c r="C4" s="920">
        <v>2</v>
      </c>
      <c r="D4" s="920">
        <v>3</v>
      </c>
      <c r="E4" s="920"/>
      <c r="F4" s="920"/>
      <c r="G4" s="920">
        <v>8</v>
      </c>
      <c r="H4" s="920">
        <v>9</v>
      </c>
      <c r="I4" s="920">
        <v>10</v>
      </c>
      <c r="J4" s="604">
        <v>11</v>
      </c>
    </row>
    <row r="5" spans="1:16" ht="15.75">
      <c r="A5" s="605" t="s">
        <v>1169</v>
      </c>
      <c r="B5" s="605"/>
      <c r="C5" s="606" t="s">
        <v>1257</v>
      </c>
      <c r="D5" s="606"/>
      <c r="E5" s="608"/>
      <c r="F5" s="608"/>
      <c r="G5" s="607"/>
      <c r="H5" s="607"/>
      <c r="I5" s="607"/>
      <c r="J5" s="737"/>
    </row>
    <row r="6" spans="1:16" ht="15.75">
      <c r="A6" s="609" t="s">
        <v>1167</v>
      </c>
      <c r="B6" s="609"/>
      <c r="C6" s="524" t="s">
        <v>1258</v>
      </c>
      <c r="D6" s="524"/>
      <c r="E6" s="610"/>
      <c r="F6" s="610"/>
      <c r="G6" s="610"/>
      <c r="H6" s="610"/>
      <c r="I6" s="610"/>
      <c r="J6" s="611"/>
    </row>
    <row r="7" spans="1:16" ht="15.75">
      <c r="A7" s="609" t="s">
        <v>1170</v>
      </c>
      <c r="B7" s="609"/>
      <c r="C7" s="524"/>
      <c r="D7" s="524"/>
      <c r="E7" s="612"/>
      <c r="F7" s="612"/>
      <c r="G7" s="612"/>
      <c r="H7" s="612"/>
      <c r="I7" s="612"/>
      <c r="J7" s="611"/>
    </row>
    <row r="8" spans="1:16" ht="15.75">
      <c r="A8" s="609" t="s">
        <v>1168</v>
      </c>
      <c r="B8" s="609"/>
      <c r="C8" s="524" t="s">
        <v>1259</v>
      </c>
      <c r="D8" s="524"/>
      <c r="E8" s="612"/>
      <c r="F8" s="612"/>
      <c r="G8" s="612"/>
      <c r="H8" s="612"/>
      <c r="I8" s="612"/>
      <c r="J8" s="611"/>
    </row>
    <row r="9" spans="1:16" ht="15.75">
      <c r="A9" s="609" t="s">
        <v>1171</v>
      </c>
      <c r="B9" s="609"/>
      <c r="C9" s="611"/>
      <c r="D9" s="611"/>
      <c r="E9" s="612"/>
      <c r="F9" s="612"/>
      <c r="G9" s="612"/>
      <c r="H9" s="612"/>
      <c r="I9" s="612"/>
      <c r="J9" s="611"/>
    </row>
    <row r="10" spans="1:16" ht="15.75">
      <c r="A10" s="605" t="s">
        <v>1202</v>
      </c>
      <c r="B10" s="605"/>
      <c r="C10" s="606" t="s">
        <v>1260</v>
      </c>
      <c r="D10" s="606"/>
      <c r="E10" s="608"/>
      <c r="F10" s="608"/>
      <c r="G10" s="607"/>
      <c r="H10" s="607"/>
      <c r="I10" s="607"/>
      <c r="J10" s="737"/>
    </row>
    <row r="11" spans="1:16" ht="15.75">
      <c r="A11" s="609" t="s">
        <v>1172</v>
      </c>
      <c r="B11" s="609"/>
      <c r="C11" s="524" t="s">
        <v>1258</v>
      </c>
      <c r="D11" s="524"/>
      <c r="E11" s="610"/>
      <c r="F11" s="610"/>
      <c r="G11" s="610"/>
      <c r="H11" s="610"/>
      <c r="I11" s="610"/>
      <c r="J11" s="611"/>
    </row>
    <row r="12" spans="1:16" ht="15.75">
      <c r="A12" s="609" t="s">
        <v>1173</v>
      </c>
      <c r="B12" s="609"/>
      <c r="C12" s="524"/>
      <c r="D12" s="524"/>
      <c r="E12" s="612"/>
      <c r="F12" s="612"/>
      <c r="G12" s="612"/>
      <c r="H12" s="612"/>
      <c r="I12" s="612"/>
      <c r="J12" s="611"/>
    </row>
    <row r="13" spans="1:16" ht="15.75">
      <c r="A13" s="609" t="s">
        <v>1174</v>
      </c>
      <c r="B13" s="609"/>
      <c r="C13" s="524" t="s">
        <v>1259</v>
      </c>
      <c r="D13" s="524"/>
      <c r="E13" s="612"/>
      <c r="F13" s="612"/>
      <c r="G13" s="612"/>
      <c r="H13" s="612"/>
      <c r="I13" s="612"/>
      <c r="J13" s="611"/>
    </row>
    <row r="14" spans="1:16" ht="15.75">
      <c r="A14" s="609" t="s">
        <v>1175</v>
      </c>
      <c r="B14" s="609"/>
      <c r="C14" s="611"/>
      <c r="D14" s="611"/>
      <c r="E14" s="612"/>
      <c r="F14" s="612"/>
      <c r="G14" s="612"/>
      <c r="H14" s="612"/>
      <c r="I14" s="612"/>
      <c r="J14" s="611"/>
    </row>
    <row r="15" spans="1:16" ht="15.75">
      <c r="A15" s="605" t="s">
        <v>1203</v>
      </c>
      <c r="B15" s="605"/>
      <c r="C15" s="606" t="s">
        <v>1261</v>
      </c>
      <c r="D15" s="606"/>
      <c r="E15" s="608">
        <v>0</v>
      </c>
      <c r="F15" s="608">
        <v>0</v>
      </c>
      <c r="G15" s="607"/>
      <c r="H15" s="607"/>
      <c r="I15" s="607"/>
      <c r="J15" s="737"/>
    </row>
    <row r="16" spans="1:16" ht="15.75">
      <c r="A16" s="609" t="s">
        <v>1176</v>
      </c>
      <c r="B16" s="609"/>
      <c r="C16" s="524" t="s">
        <v>1258</v>
      </c>
      <c r="D16" s="613"/>
      <c r="E16" s="615"/>
      <c r="F16" s="615"/>
      <c r="G16" s="610"/>
      <c r="H16" s="610"/>
      <c r="I16" s="610"/>
      <c r="J16" s="611"/>
    </row>
    <row r="17" spans="1:10" ht="15.75">
      <c r="A17" s="609" t="s">
        <v>1177</v>
      </c>
      <c r="B17" s="609"/>
      <c r="C17" s="662"/>
      <c r="D17" s="613"/>
      <c r="E17" s="614"/>
      <c r="F17" s="614"/>
      <c r="G17" s="610"/>
      <c r="H17" s="610"/>
      <c r="I17" s="610"/>
      <c r="J17" s="611"/>
    </row>
    <row r="18" spans="1:10" ht="15.75">
      <c r="A18" s="609" t="s">
        <v>1178</v>
      </c>
      <c r="B18" s="609"/>
      <c r="C18" s="524" t="s">
        <v>1259</v>
      </c>
      <c r="D18" s="524"/>
      <c r="E18" s="612">
        <v>0</v>
      </c>
      <c r="F18" s="619">
        <v>0</v>
      </c>
      <c r="G18" s="610"/>
      <c r="H18" s="610"/>
      <c r="I18" s="610"/>
      <c r="J18" s="611"/>
    </row>
    <row r="19" spans="1:10" ht="15.75">
      <c r="A19" s="609"/>
      <c r="B19" s="609"/>
      <c r="C19" s="897"/>
      <c r="D19" s="524"/>
      <c r="E19" s="612"/>
      <c r="F19" s="619"/>
      <c r="G19" s="610"/>
      <c r="H19" s="610"/>
      <c r="I19" s="610"/>
      <c r="J19" s="611"/>
    </row>
    <row r="20" spans="1:10" ht="15.75">
      <c r="A20" s="605" t="s">
        <v>1204</v>
      </c>
      <c r="B20" s="605"/>
      <c r="C20" s="606" t="s">
        <v>1262</v>
      </c>
      <c r="D20" s="606"/>
      <c r="E20" s="650"/>
      <c r="F20" s="650">
        <f>F23+F60</f>
        <v>48637.788939999999</v>
      </c>
      <c r="G20" s="607"/>
      <c r="H20" s="607"/>
      <c r="I20" s="607"/>
      <c r="J20" s="737"/>
    </row>
    <row r="21" spans="1:10" ht="15.75">
      <c r="A21" s="617" t="s">
        <v>1179</v>
      </c>
      <c r="B21" s="617"/>
      <c r="C21" s="618" t="s">
        <v>1258</v>
      </c>
      <c r="D21" s="613">
        <v>0</v>
      </c>
      <c r="E21" s="614">
        <v>0</v>
      </c>
      <c r="F21" s="614">
        <v>0</v>
      </c>
      <c r="G21" s="610"/>
      <c r="H21" s="610"/>
      <c r="I21" s="610"/>
      <c r="J21" s="611"/>
    </row>
    <row r="22" spans="1:10" ht="15.75">
      <c r="A22" s="609" t="s">
        <v>1738</v>
      </c>
      <c r="B22" s="609"/>
      <c r="C22" s="618"/>
      <c r="D22" s="613"/>
      <c r="E22" s="614"/>
      <c r="F22" s="614"/>
      <c r="G22" s="610"/>
      <c r="H22" s="610"/>
      <c r="I22" s="610"/>
      <c r="J22" s="611"/>
    </row>
    <row r="23" spans="1:10" ht="15.75">
      <c r="A23" s="663" t="s">
        <v>1180</v>
      </c>
      <c r="B23" s="663"/>
      <c r="C23" s="664" t="s">
        <v>1259</v>
      </c>
      <c r="D23" s="843">
        <f>F23/E23</f>
        <v>460.74588165101727</v>
      </c>
      <c r="E23" s="665">
        <v>102.24</v>
      </c>
      <c r="F23" s="665">
        <f>F24</f>
        <v>47106.658940000001</v>
      </c>
      <c r="G23" s="666"/>
      <c r="H23" s="666"/>
      <c r="I23" s="666"/>
      <c r="J23" s="738"/>
    </row>
    <row r="24" spans="1:10" ht="31.5">
      <c r="A24" s="609" t="s">
        <v>1181</v>
      </c>
      <c r="B24" s="609"/>
      <c r="C24" s="618" t="s">
        <v>1739</v>
      </c>
      <c r="D24" s="844">
        <f>F24/E24</f>
        <v>460.73686880147108</v>
      </c>
      <c r="E24" s="619">
        <f>E26+E28+E29+E30+E32+E34+E35+E37+E38+E39+E41+E43+E44+E45+E47+E48+E49+E50+E52+E53+E54+E56+E58+E59</f>
        <v>102.24199999999999</v>
      </c>
      <c r="F24" s="619">
        <f>F26+F28+F29+F30+F32+F34+F35+F37+F38+F39+F41+F43+F44+F45+F47+F48+F49+F50+F52+F53+F54+F56+F58+F59</f>
        <v>47106.658940000001</v>
      </c>
      <c r="G24" s="845"/>
      <c r="H24" s="248"/>
      <c r="I24" s="248"/>
      <c r="J24" s="611"/>
    </row>
    <row r="25" spans="1:10" ht="15.75">
      <c r="A25" s="609"/>
      <c r="B25" s="609"/>
      <c r="C25" s="618" t="s">
        <v>1504</v>
      </c>
      <c r="D25" s="519"/>
      <c r="E25" s="611"/>
      <c r="F25" s="611"/>
      <c r="G25" s="610"/>
      <c r="H25" s="610"/>
      <c r="I25" s="827"/>
      <c r="J25" s="611"/>
    </row>
    <row r="26" spans="1:10" ht="46.9" customHeight="1">
      <c r="A26" s="929" t="s">
        <v>1642</v>
      </c>
      <c r="B26" s="609" t="s">
        <v>1928</v>
      </c>
      <c r="C26" s="739" t="s">
        <v>1551</v>
      </c>
      <c r="D26" s="519">
        <f>F26/E26</f>
        <v>435.94542990884452</v>
      </c>
      <c r="E26" s="846">
        <v>8.1180000000000003</v>
      </c>
      <c r="F26" s="847">
        <v>3539.0050000000001</v>
      </c>
      <c r="G26" s="930" t="s">
        <v>1927</v>
      </c>
      <c r="H26" s="934" t="s">
        <v>630</v>
      </c>
      <c r="I26" s="937">
        <v>1985</v>
      </c>
      <c r="J26" s="933"/>
    </row>
    <row r="27" spans="1:10" ht="15.75">
      <c r="A27" s="609"/>
      <c r="B27" s="609"/>
      <c r="C27" s="741" t="s">
        <v>1503</v>
      </c>
      <c r="D27" s="519"/>
      <c r="E27" s="848"/>
      <c r="F27" s="848"/>
      <c r="G27" s="610"/>
      <c r="H27" s="610"/>
      <c r="I27" s="827"/>
      <c r="J27" s="611"/>
    </row>
    <row r="28" spans="1:10" ht="31.15" customHeight="1">
      <c r="A28" s="929" t="s">
        <v>1643</v>
      </c>
      <c r="B28" s="609" t="s">
        <v>1929</v>
      </c>
      <c r="C28" s="739" t="s">
        <v>1552</v>
      </c>
      <c r="D28" s="519">
        <f t="shared" ref="D28:D48" si="0">F28/E28</f>
        <v>392.26765659955259</v>
      </c>
      <c r="E28" s="847">
        <v>8.94</v>
      </c>
      <c r="F28" s="847">
        <v>3506.8728500000002</v>
      </c>
      <c r="G28" s="930" t="s">
        <v>1927</v>
      </c>
      <c r="H28" s="934" t="s">
        <v>630</v>
      </c>
      <c r="I28" s="935" t="s">
        <v>1718</v>
      </c>
      <c r="J28" s="936"/>
    </row>
    <row r="29" spans="1:10" ht="31.15" customHeight="1">
      <c r="A29" s="929" t="s">
        <v>1644</v>
      </c>
      <c r="B29" s="609" t="s">
        <v>1693</v>
      </c>
      <c r="C29" s="739" t="s">
        <v>1553</v>
      </c>
      <c r="D29" s="519">
        <f t="shared" si="0"/>
        <v>459.55882352941182</v>
      </c>
      <c r="E29" s="847">
        <v>5.0999999999999996</v>
      </c>
      <c r="F29" s="847">
        <v>2343.75</v>
      </c>
      <c r="G29" s="930" t="s">
        <v>1927</v>
      </c>
      <c r="H29" s="934" t="s">
        <v>630</v>
      </c>
      <c r="I29" s="935" t="s">
        <v>1719</v>
      </c>
      <c r="J29" s="933"/>
    </row>
    <row r="30" spans="1:10" ht="31.15" customHeight="1">
      <c r="A30" s="929" t="s">
        <v>971</v>
      </c>
      <c r="B30" s="609" t="s">
        <v>1930</v>
      </c>
      <c r="C30" s="739" t="s">
        <v>1554</v>
      </c>
      <c r="D30" s="519">
        <f t="shared" si="0"/>
        <v>376.39845027645828</v>
      </c>
      <c r="E30" s="846">
        <v>12.840999999999999</v>
      </c>
      <c r="F30" s="847">
        <v>4833.3325000000004</v>
      </c>
      <c r="G30" s="930" t="s">
        <v>1927</v>
      </c>
      <c r="H30" s="934" t="s">
        <v>630</v>
      </c>
      <c r="I30" s="935" t="s">
        <v>1718</v>
      </c>
      <c r="J30" s="933"/>
    </row>
    <row r="31" spans="1:10" ht="15.75">
      <c r="A31" s="609"/>
      <c r="B31" s="609"/>
      <c r="C31" s="741" t="s">
        <v>1505</v>
      </c>
      <c r="D31" s="519"/>
      <c r="E31" s="611"/>
      <c r="F31" s="611"/>
      <c r="G31" s="610"/>
      <c r="H31" s="610"/>
      <c r="I31" s="827"/>
      <c r="J31" s="611"/>
    </row>
    <row r="32" spans="1:10" ht="31.15" customHeight="1">
      <c r="A32" s="929" t="s">
        <v>972</v>
      </c>
      <c r="B32" s="609" t="s">
        <v>1931</v>
      </c>
      <c r="C32" s="739" t="s">
        <v>1555</v>
      </c>
      <c r="D32" s="519">
        <f t="shared" si="0"/>
        <v>413.68233478483603</v>
      </c>
      <c r="E32" s="745">
        <v>7.8079999999999998</v>
      </c>
      <c r="F32" s="248">
        <v>3230.0316699999998</v>
      </c>
      <c r="G32" s="930" t="s">
        <v>1927</v>
      </c>
      <c r="H32" s="934" t="s">
        <v>630</v>
      </c>
      <c r="I32" s="935" t="s">
        <v>1720</v>
      </c>
      <c r="J32" s="933"/>
    </row>
    <row r="33" spans="1:10" ht="15.75">
      <c r="A33" s="609"/>
      <c r="B33" s="609"/>
      <c r="C33" s="741" t="s">
        <v>1506</v>
      </c>
      <c r="D33" s="519"/>
      <c r="E33" s="611"/>
      <c r="F33" s="611"/>
      <c r="G33" s="610"/>
      <c r="H33" s="610"/>
      <c r="I33" s="827"/>
      <c r="J33" s="611"/>
    </row>
    <row r="34" spans="1:10" ht="31.15" customHeight="1">
      <c r="A34" s="929" t="s">
        <v>973</v>
      </c>
      <c r="B34" s="609" t="s">
        <v>1694</v>
      </c>
      <c r="C34" s="743" t="s">
        <v>1556</v>
      </c>
      <c r="D34" s="519">
        <f t="shared" si="0"/>
        <v>466.69811320754724</v>
      </c>
      <c r="E34" s="745">
        <v>1.3779999999999999</v>
      </c>
      <c r="F34" s="248">
        <v>643.11</v>
      </c>
      <c r="G34" s="930" t="s">
        <v>1927</v>
      </c>
      <c r="H34" s="934" t="s">
        <v>630</v>
      </c>
      <c r="I34" s="935" t="s">
        <v>1721</v>
      </c>
      <c r="J34" s="933"/>
    </row>
    <row r="35" spans="1:10" ht="31.15" customHeight="1">
      <c r="A35" s="929" t="s">
        <v>974</v>
      </c>
      <c r="B35" s="609" t="s">
        <v>1932</v>
      </c>
      <c r="C35" s="739" t="s">
        <v>1557</v>
      </c>
      <c r="D35" s="519">
        <f t="shared" si="0"/>
        <v>437.04246575342466</v>
      </c>
      <c r="E35" s="745">
        <v>3.65</v>
      </c>
      <c r="F35" s="248">
        <v>1595.2049999999999</v>
      </c>
      <c r="G35" s="930" t="s">
        <v>1927</v>
      </c>
      <c r="H35" s="934" t="s">
        <v>630</v>
      </c>
      <c r="I35" s="935" t="s">
        <v>1722</v>
      </c>
      <c r="J35" s="933"/>
    </row>
    <row r="36" spans="1:10" ht="15.75">
      <c r="A36" s="609"/>
      <c r="B36" s="609"/>
      <c r="C36" s="741" t="s">
        <v>1514</v>
      </c>
      <c r="D36" s="519"/>
      <c r="E36" s="611"/>
      <c r="F36" s="611"/>
      <c r="G36" s="610"/>
      <c r="H36" s="610"/>
      <c r="I36" s="827"/>
      <c r="J36" s="611"/>
    </row>
    <row r="37" spans="1:10" ht="46.9" customHeight="1">
      <c r="A37" s="929" t="s">
        <v>975</v>
      </c>
      <c r="B37" s="609" t="s">
        <v>1933</v>
      </c>
      <c r="C37" s="739" t="s">
        <v>1558</v>
      </c>
      <c r="D37" s="519">
        <f t="shared" si="0"/>
        <v>521.52802359882003</v>
      </c>
      <c r="E37" s="846">
        <v>5.085</v>
      </c>
      <c r="F37" s="847">
        <v>2651.97</v>
      </c>
      <c r="G37" s="930" t="s">
        <v>1927</v>
      </c>
      <c r="H37" s="934" t="s">
        <v>630</v>
      </c>
      <c r="I37" s="935" t="s">
        <v>1720</v>
      </c>
      <c r="J37" s="933"/>
    </row>
    <row r="38" spans="1:10" ht="31.15" customHeight="1">
      <c r="A38" s="929" t="s">
        <v>976</v>
      </c>
      <c r="B38" s="609" t="s">
        <v>1695</v>
      </c>
      <c r="C38" s="739" t="s">
        <v>1559</v>
      </c>
      <c r="D38" s="519">
        <f t="shared" si="0"/>
        <v>644.0603408567481</v>
      </c>
      <c r="E38" s="745">
        <v>2.1709999999999998</v>
      </c>
      <c r="F38" s="248">
        <v>1398.2550000000001</v>
      </c>
      <c r="G38" s="930" t="s">
        <v>1927</v>
      </c>
      <c r="H38" s="934" t="s">
        <v>630</v>
      </c>
      <c r="I38" s="935" t="s">
        <v>1723</v>
      </c>
      <c r="J38" s="933"/>
    </row>
    <row r="39" spans="1:10" ht="31.15" customHeight="1">
      <c r="A39" s="929" t="s">
        <v>977</v>
      </c>
      <c r="B39" s="609" t="s">
        <v>1934</v>
      </c>
      <c r="C39" s="739" t="s">
        <v>1560</v>
      </c>
      <c r="D39" s="519">
        <f t="shared" si="0"/>
        <v>520.22523961661341</v>
      </c>
      <c r="E39" s="745">
        <v>3.13</v>
      </c>
      <c r="F39" s="248">
        <v>1628.3050000000001</v>
      </c>
      <c r="G39" s="930" t="s">
        <v>1927</v>
      </c>
      <c r="H39" s="934" t="s">
        <v>630</v>
      </c>
      <c r="I39" s="935" t="s">
        <v>1720</v>
      </c>
      <c r="J39" s="933"/>
    </row>
    <row r="40" spans="1:10" ht="15.75">
      <c r="A40" s="609"/>
      <c r="B40" s="609"/>
      <c r="C40" s="741" t="s">
        <v>1507</v>
      </c>
      <c r="D40" s="519"/>
      <c r="E40" s="611"/>
      <c r="F40" s="611"/>
      <c r="G40" s="610"/>
      <c r="H40" s="610"/>
      <c r="I40" s="827"/>
      <c r="J40" s="611"/>
    </row>
    <row r="41" spans="1:10" ht="31.15" customHeight="1">
      <c r="A41" s="929" t="s">
        <v>1645</v>
      </c>
      <c r="B41" s="609" t="s">
        <v>1696</v>
      </c>
      <c r="C41" s="739" t="s">
        <v>1904</v>
      </c>
      <c r="D41" s="519">
        <f t="shared" si="0"/>
        <v>415.36094012311139</v>
      </c>
      <c r="E41" s="745">
        <v>3.5739999999999998</v>
      </c>
      <c r="F41" s="248">
        <v>1484.5</v>
      </c>
      <c r="G41" s="930" t="s">
        <v>1927</v>
      </c>
      <c r="H41" s="934" t="s">
        <v>630</v>
      </c>
      <c r="I41" s="935" t="s">
        <v>1720</v>
      </c>
      <c r="J41" s="933"/>
    </row>
    <row r="42" spans="1:10" ht="15.75">
      <c r="A42" s="609"/>
      <c r="B42" s="609"/>
      <c r="C42" s="741" t="s">
        <v>1508</v>
      </c>
      <c r="D42" s="519"/>
      <c r="E42" s="611"/>
      <c r="F42" s="611"/>
      <c r="G42" s="610"/>
      <c r="H42" s="610"/>
      <c r="I42" s="827"/>
      <c r="J42" s="611"/>
    </row>
    <row r="43" spans="1:10" ht="31.15" customHeight="1">
      <c r="A43" s="929" t="s">
        <v>1646</v>
      </c>
      <c r="B43" s="609" t="s">
        <v>1935</v>
      </c>
      <c r="C43" s="739" t="s">
        <v>1565</v>
      </c>
      <c r="D43" s="519">
        <f t="shared" si="0"/>
        <v>552.91161178509526</v>
      </c>
      <c r="E43" s="745">
        <v>1.7310000000000001</v>
      </c>
      <c r="F43" s="248">
        <v>957.09</v>
      </c>
      <c r="G43" s="930" t="s">
        <v>1927</v>
      </c>
      <c r="H43" s="934" t="s">
        <v>630</v>
      </c>
      <c r="I43" s="935" t="s">
        <v>1719</v>
      </c>
      <c r="J43" s="933"/>
    </row>
    <row r="44" spans="1:10" ht="46.9" customHeight="1">
      <c r="A44" s="929" t="s">
        <v>1647</v>
      </c>
      <c r="B44" s="609" t="s">
        <v>1936</v>
      </c>
      <c r="C44" s="739" t="s">
        <v>1566</v>
      </c>
      <c r="D44" s="519">
        <f t="shared" si="0"/>
        <v>498.0680061823802</v>
      </c>
      <c r="E44" s="745">
        <v>2.5880000000000001</v>
      </c>
      <c r="F44" s="248">
        <v>1289</v>
      </c>
      <c r="G44" s="930" t="s">
        <v>1927</v>
      </c>
      <c r="H44" s="934" t="s">
        <v>630</v>
      </c>
      <c r="I44" s="935" t="s">
        <v>1719</v>
      </c>
      <c r="J44" s="933"/>
    </row>
    <row r="45" spans="1:10" ht="31.15" customHeight="1">
      <c r="A45" s="929" t="s">
        <v>978</v>
      </c>
      <c r="B45" s="609" t="s">
        <v>1937</v>
      </c>
      <c r="C45" s="739" t="s">
        <v>1567</v>
      </c>
      <c r="D45" s="519">
        <f t="shared" si="0"/>
        <v>635.9035909445746</v>
      </c>
      <c r="E45" s="745">
        <v>5.1239999999999997</v>
      </c>
      <c r="F45" s="248">
        <v>3258.37</v>
      </c>
      <c r="G45" s="930" t="s">
        <v>1927</v>
      </c>
      <c r="H45" s="934" t="s">
        <v>630</v>
      </c>
      <c r="I45" s="935" t="s">
        <v>1725</v>
      </c>
      <c r="J45" s="933"/>
    </row>
    <row r="46" spans="1:10" ht="15.75">
      <c r="A46" s="609"/>
      <c r="B46" s="609"/>
      <c r="C46" s="741" t="s">
        <v>1509</v>
      </c>
      <c r="D46" s="519"/>
      <c r="E46" s="611"/>
      <c r="F46" s="611"/>
      <c r="G46" s="610"/>
      <c r="H46" s="610"/>
      <c r="I46" s="827"/>
      <c r="J46" s="248"/>
    </row>
    <row r="47" spans="1:10" ht="46.9" customHeight="1">
      <c r="A47" s="929" t="s">
        <v>979</v>
      </c>
      <c r="B47" s="609" t="s">
        <v>1938</v>
      </c>
      <c r="C47" s="739" t="s">
        <v>1568</v>
      </c>
      <c r="D47" s="519">
        <f t="shared" si="0"/>
        <v>478.41552795031055</v>
      </c>
      <c r="E47" s="846">
        <v>6.44</v>
      </c>
      <c r="F47" s="847">
        <v>3080.9960000000001</v>
      </c>
      <c r="G47" s="930" t="s">
        <v>1927</v>
      </c>
      <c r="H47" s="934" t="s">
        <v>630</v>
      </c>
      <c r="I47" s="935" t="s">
        <v>1722</v>
      </c>
      <c r="J47" s="933"/>
    </row>
    <row r="48" spans="1:10" ht="31.15" customHeight="1">
      <c r="A48" s="929" t="s">
        <v>1648</v>
      </c>
      <c r="B48" s="609" t="s">
        <v>1697</v>
      </c>
      <c r="C48" s="739" t="s">
        <v>1569</v>
      </c>
      <c r="D48" s="519">
        <f t="shared" si="0"/>
        <v>379.85570043290045</v>
      </c>
      <c r="E48" s="846">
        <v>5.7750000000000004</v>
      </c>
      <c r="F48" s="847">
        <v>2193.6666700000001</v>
      </c>
      <c r="G48" s="930" t="s">
        <v>1927</v>
      </c>
      <c r="H48" s="934" t="s">
        <v>630</v>
      </c>
      <c r="I48" s="935" t="s">
        <v>1726</v>
      </c>
      <c r="J48" s="933"/>
    </row>
    <row r="49" spans="1:10" ht="31.15" customHeight="1">
      <c r="A49" s="929" t="s">
        <v>1649</v>
      </c>
      <c r="B49" s="609" t="s">
        <v>1939</v>
      </c>
      <c r="C49" s="739" t="s">
        <v>1570</v>
      </c>
      <c r="D49" s="519">
        <f t="shared" ref="D49:D59" si="1">F49/E49</f>
        <v>508.22337380191698</v>
      </c>
      <c r="E49" s="745">
        <v>1.5649999999999999</v>
      </c>
      <c r="F49" s="248">
        <v>795.36958000000004</v>
      </c>
      <c r="G49" s="930" t="s">
        <v>1927</v>
      </c>
      <c r="H49" s="934" t="s">
        <v>630</v>
      </c>
      <c r="I49" s="935" t="s">
        <v>1727</v>
      </c>
      <c r="J49" s="936"/>
    </row>
    <row r="50" spans="1:10" ht="31.15" customHeight="1">
      <c r="A50" s="929" t="s">
        <v>1650</v>
      </c>
      <c r="B50" s="609" t="s">
        <v>1698</v>
      </c>
      <c r="C50" s="739" t="s">
        <v>1571</v>
      </c>
      <c r="D50" s="519">
        <f t="shared" si="1"/>
        <v>503.44019138755976</v>
      </c>
      <c r="E50" s="745">
        <v>0.627</v>
      </c>
      <c r="F50" s="248">
        <v>315.65699999999998</v>
      </c>
      <c r="G50" s="930" t="s">
        <v>1927</v>
      </c>
      <c r="H50" s="934" t="s">
        <v>630</v>
      </c>
      <c r="I50" s="935" t="s">
        <v>1726</v>
      </c>
      <c r="J50" s="933"/>
    </row>
    <row r="51" spans="1:10" ht="15.75">
      <c r="A51" s="609"/>
      <c r="B51" s="609"/>
      <c r="C51" s="741" t="s">
        <v>1510</v>
      </c>
      <c r="D51" s="519"/>
      <c r="E51" s="611"/>
      <c r="F51" s="611"/>
      <c r="G51" s="610"/>
      <c r="H51" s="610"/>
      <c r="I51" s="827"/>
      <c r="J51" s="611"/>
    </row>
    <row r="52" spans="1:10" ht="31.15" customHeight="1">
      <c r="A52" s="929" t="s">
        <v>1515</v>
      </c>
      <c r="B52" s="609" t="s">
        <v>1699</v>
      </c>
      <c r="C52" s="742" t="s">
        <v>1572</v>
      </c>
      <c r="D52" s="519">
        <f t="shared" si="1"/>
        <v>823.67814569536415</v>
      </c>
      <c r="E52" s="745">
        <v>0.755</v>
      </c>
      <c r="F52" s="248">
        <v>621.87699999999995</v>
      </c>
      <c r="G52" s="930" t="s">
        <v>1927</v>
      </c>
      <c r="H52" s="934" t="s">
        <v>630</v>
      </c>
      <c r="I52" s="935" t="s">
        <v>1728</v>
      </c>
      <c r="J52" s="933"/>
    </row>
    <row r="53" spans="1:10" ht="31.15" customHeight="1">
      <c r="A53" s="929" t="s">
        <v>1516</v>
      </c>
      <c r="B53" s="609" t="s">
        <v>1940</v>
      </c>
      <c r="C53" s="742" t="s">
        <v>1573</v>
      </c>
      <c r="D53" s="519">
        <f t="shared" si="1"/>
        <v>779.95375722543349</v>
      </c>
      <c r="E53" s="745">
        <v>0.86499999999999999</v>
      </c>
      <c r="F53" s="248">
        <v>674.66</v>
      </c>
      <c r="G53" s="930" t="s">
        <v>1927</v>
      </c>
      <c r="H53" s="934" t="s">
        <v>630</v>
      </c>
      <c r="I53" s="935" t="s">
        <v>1719</v>
      </c>
      <c r="J53" s="933"/>
    </row>
    <row r="54" spans="1:10" ht="31.15" customHeight="1">
      <c r="A54" s="929" t="s">
        <v>1517</v>
      </c>
      <c r="B54" s="609" t="s">
        <v>1941</v>
      </c>
      <c r="C54" s="739" t="s">
        <v>1574</v>
      </c>
      <c r="D54" s="519">
        <f t="shared" si="1"/>
        <v>635.11</v>
      </c>
      <c r="E54" s="745">
        <v>1.5</v>
      </c>
      <c r="F54" s="248">
        <v>952.66499999999996</v>
      </c>
      <c r="G54" s="930" t="s">
        <v>1927</v>
      </c>
      <c r="H54" s="934" t="s">
        <v>630</v>
      </c>
      <c r="I54" s="935" t="s">
        <v>1729</v>
      </c>
      <c r="J54" s="933"/>
    </row>
    <row r="55" spans="1:10" ht="15.75">
      <c r="A55" s="609"/>
      <c r="B55" s="609"/>
      <c r="C55" s="741" t="s">
        <v>183</v>
      </c>
      <c r="D55" s="519"/>
      <c r="E55" s="611"/>
      <c r="F55" s="611"/>
      <c r="G55" s="610"/>
      <c r="H55" s="610"/>
      <c r="I55" s="827"/>
      <c r="J55" s="611"/>
    </row>
    <row r="56" spans="1:10" ht="46.9" customHeight="1">
      <c r="A56" s="929" t="s">
        <v>1518</v>
      </c>
      <c r="B56" s="609" t="s">
        <v>1942</v>
      </c>
      <c r="C56" s="743" t="s">
        <v>1740</v>
      </c>
      <c r="D56" s="519">
        <f t="shared" si="1"/>
        <v>389.90430181734524</v>
      </c>
      <c r="E56" s="846">
        <v>4.3470000000000004</v>
      </c>
      <c r="F56" s="847">
        <v>1694.914</v>
      </c>
      <c r="G56" s="930" t="s">
        <v>1927</v>
      </c>
      <c r="H56" s="934" t="s">
        <v>630</v>
      </c>
      <c r="I56" s="935" t="s">
        <v>1730</v>
      </c>
      <c r="J56" s="933"/>
    </row>
    <row r="57" spans="1:10" ht="15.75">
      <c r="A57" s="609"/>
      <c r="B57" s="609"/>
      <c r="C57" s="741" t="s">
        <v>1511</v>
      </c>
      <c r="D57" s="519"/>
      <c r="E57" s="848"/>
      <c r="F57" s="848"/>
      <c r="G57" s="610"/>
      <c r="H57" s="610"/>
      <c r="I57" s="827"/>
      <c r="J57" s="611"/>
    </row>
    <row r="58" spans="1:10" ht="31.15" customHeight="1">
      <c r="A58" s="929" t="s">
        <v>1519</v>
      </c>
      <c r="B58" s="609" t="s">
        <v>1943</v>
      </c>
      <c r="C58" s="742" t="s">
        <v>1577</v>
      </c>
      <c r="D58" s="519">
        <f t="shared" si="1"/>
        <v>527.13675291375296</v>
      </c>
      <c r="E58" s="846">
        <v>4.29</v>
      </c>
      <c r="F58" s="847">
        <v>2261.4166700000001</v>
      </c>
      <c r="G58" s="930" t="s">
        <v>1927</v>
      </c>
      <c r="H58" s="934" t="s">
        <v>630</v>
      </c>
      <c r="I58" s="935" t="s">
        <v>1724</v>
      </c>
      <c r="J58" s="933"/>
    </row>
    <row r="59" spans="1:10" ht="31.15" customHeight="1">
      <c r="A59" s="929" t="s">
        <v>1520</v>
      </c>
      <c r="B59" s="609" t="s">
        <v>1944</v>
      </c>
      <c r="C59" s="739" t="s">
        <v>1578</v>
      </c>
      <c r="D59" s="519">
        <f t="shared" si="1"/>
        <v>445.58677685950414</v>
      </c>
      <c r="E59" s="846">
        <v>4.84</v>
      </c>
      <c r="F59" s="847">
        <v>2156.64</v>
      </c>
      <c r="G59" s="930" t="s">
        <v>1927</v>
      </c>
      <c r="H59" s="934" t="s">
        <v>630</v>
      </c>
      <c r="I59" s="935" t="s">
        <v>1720</v>
      </c>
      <c r="J59" s="933"/>
    </row>
    <row r="60" spans="1:10" ht="15.75">
      <c r="A60" s="663" t="s">
        <v>980</v>
      </c>
      <c r="B60" s="663"/>
      <c r="C60" s="849" t="s">
        <v>1267</v>
      </c>
      <c r="D60" s="850"/>
      <c r="E60" s="665"/>
      <c r="F60" s="665">
        <f>SUM(F61:F63)</f>
        <v>1531.1299999999999</v>
      </c>
      <c r="G60" s="665"/>
      <c r="H60" s="665"/>
      <c r="I60" s="665"/>
      <c r="J60" s="665"/>
    </row>
    <row r="61" spans="1:10" ht="31.5">
      <c r="A61" s="609" t="s">
        <v>1741</v>
      </c>
      <c r="B61" s="609"/>
      <c r="C61" s="524" t="s">
        <v>631</v>
      </c>
      <c r="D61" s="519">
        <f t="shared" ref="D61:D62" si="2">F61/E61</f>
        <v>0.54200000000000004</v>
      </c>
      <c r="E61" s="701">
        <v>1455</v>
      </c>
      <c r="F61" s="620">
        <v>788.61</v>
      </c>
      <c r="G61" s="620" t="s">
        <v>632</v>
      </c>
      <c r="H61" s="620" t="s">
        <v>633</v>
      </c>
      <c r="I61" s="620"/>
      <c r="J61" s="611"/>
    </row>
    <row r="62" spans="1:10" ht="31.5">
      <c r="A62" s="609" t="s">
        <v>1742</v>
      </c>
      <c r="B62" s="609"/>
      <c r="C62" s="524" t="s">
        <v>634</v>
      </c>
      <c r="D62" s="519">
        <f t="shared" si="2"/>
        <v>1.03</v>
      </c>
      <c r="E62" s="701">
        <v>660</v>
      </c>
      <c r="F62" s="620">
        <v>679.8</v>
      </c>
      <c r="G62" s="620" t="s">
        <v>632</v>
      </c>
      <c r="H62" s="620" t="s">
        <v>633</v>
      </c>
      <c r="I62" s="620"/>
      <c r="J62" s="611"/>
    </row>
    <row r="63" spans="1:10" ht="31.5">
      <c r="A63" s="609" t="s">
        <v>1743</v>
      </c>
      <c r="B63" s="609" t="s">
        <v>1945</v>
      </c>
      <c r="C63" s="524" t="s">
        <v>1641</v>
      </c>
      <c r="D63" s="519">
        <f>F63/E63</f>
        <v>31.36</v>
      </c>
      <c r="E63" s="701">
        <v>2</v>
      </c>
      <c r="F63" s="620">
        <v>62.72</v>
      </c>
      <c r="G63" s="851"/>
      <c r="H63" s="620" t="s">
        <v>630</v>
      </c>
      <c r="I63" s="620"/>
      <c r="J63" s="611"/>
    </row>
    <row r="64" spans="1:10" ht="15.75">
      <c r="A64" s="919">
        <v>5</v>
      </c>
      <c r="B64" s="919"/>
      <c r="C64" s="606" t="s">
        <v>1263</v>
      </c>
      <c r="D64" s="606"/>
      <c r="E64" s="650"/>
      <c r="F64" s="650">
        <v>0</v>
      </c>
      <c r="G64" s="607"/>
      <c r="H64" s="607"/>
      <c r="I64" s="607"/>
      <c r="J64" s="607"/>
    </row>
    <row r="65" spans="1:10" ht="15.75">
      <c r="A65" s="617" t="s">
        <v>1182</v>
      </c>
      <c r="B65" s="617"/>
      <c r="C65" s="618" t="s">
        <v>1258</v>
      </c>
      <c r="D65" s="524"/>
      <c r="E65" s="612"/>
      <c r="F65" s="612"/>
      <c r="G65" s="612"/>
      <c r="H65" s="612"/>
      <c r="I65" s="612"/>
      <c r="J65" s="612"/>
    </row>
    <row r="66" spans="1:10" ht="15.75">
      <c r="A66" s="609" t="s">
        <v>1183</v>
      </c>
      <c r="B66" s="609"/>
      <c r="C66" s="524"/>
      <c r="D66" s="524"/>
      <c r="E66" s="612"/>
      <c r="F66" s="612"/>
      <c r="G66" s="612"/>
      <c r="H66" s="612"/>
      <c r="I66" s="612"/>
      <c r="J66" s="612"/>
    </row>
    <row r="67" spans="1:10" ht="15.75">
      <c r="A67" s="617" t="s">
        <v>1184</v>
      </c>
      <c r="B67" s="617"/>
      <c r="C67" s="618" t="s">
        <v>1259</v>
      </c>
      <c r="D67" s="524"/>
      <c r="E67" s="612"/>
      <c r="F67" s="612"/>
      <c r="G67" s="612"/>
      <c r="H67" s="612"/>
      <c r="I67" s="612"/>
      <c r="J67" s="612"/>
    </row>
    <row r="68" spans="1:10" ht="15.75">
      <c r="A68" s="609" t="s">
        <v>1185</v>
      </c>
      <c r="B68" s="609"/>
      <c r="C68" s="611"/>
      <c r="D68" s="611"/>
      <c r="E68" s="612"/>
      <c r="F68" s="612"/>
      <c r="G68" s="612"/>
      <c r="H68" s="612"/>
      <c r="I68" s="612"/>
      <c r="J68" s="612"/>
    </row>
    <row r="69" spans="1:10" ht="15.75">
      <c r="A69" s="919">
        <v>6</v>
      </c>
      <c r="B69" s="919"/>
      <c r="C69" s="606" t="s">
        <v>1264</v>
      </c>
      <c r="D69" s="606"/>
      <c r="E69" s="650"/>
      <c r="F69" s="650">
        <v>0</v>
      </c>
      <c r="G69" s="607"/>
      <c r="H69" s="607"/>
      <c r="I69" s="607"/>
      <c r="J69" s="607"/>
    </row>
    <row r="70" spans="1:10" ht="15.75">
      <c r="A70" s="617" t="s">
        <v>1186</v>
      </c>
      <c r="B70" s="617"/>
      <c r="C70" s="618" t="s">
        <v>1258</v>
      </c>
      <c r="D70" s="524"/>
      <c r="E70" s="612"/>
      <c r="F70" s="612"/>
      <c r="G70" s="612"/>
      <c r="H70" s="612"/>
      <c r="I70" s="612"/>
      <c r="J70" s="612"/>
    </row>
    <row r="71" spans="1:10" ht="15.75">
      <c r="A71" s="609" t="s">
        <v>1187</v>
      </c>
      <c r="B71" s="609"/>
      <c r="C71" s="524"/>
      <c r="D71" s="524"/>
      <c r="E71" s="612"/>
      <c r="F71" s="612"/>
      <c r="G71" s="612"/>
      <c r="H71" s="612"/>
      <c r="I71" s="612"/>
      <c r="J71" s="612"/>
    </row>
    <row r="72" spans="1:10" ht="15.75">
      <c r="A72" s="617" t="s">
        <v>1189</v>
      </c>
      <c r="B72" s="617"/>
      <c r="C72" s="618" t="s">
        <v>1259</v>
      </c>
      <c r="D72" s="524"/>
      <c r="E72" s="612"/>
      <c r="F72" s="612"/>
      <c r="G72" s="612"/>
      <c r="H72" s="612"/>
      <c r="I72" s="612"/>
      <c r="J72" s="612"/>
    </row>
    <row r="73" spans="1:10" ht="15.75">
      <c r="A73" s="609" t="s">
        <v>1188</v>
      </c>
      <c r="B73" s="609"/>
      <c r="C73" s="611"/>
      <c r="D73" s="611"/>
      <c r="E73" s="612"/>
      <c r="F73" s="612"/>
      <c r="G73" s="612"/>
      <c r="H73" s="612"/>
      <c r="I73" s="612"/>
      <c r="J73" s="612"/>
    </row>
    <row r="74" spans="1:10" ht="15.75">
      <c r="A74" s="605" t="s">
        <v>1205</v>
      </c>
      <c r="B74" s="605"/>
      <c r="C74" s="606" t="s">
        <v>1265</v>
      </c>
      <c r="D74" s="606"/>
      <c r="E74" s="650"/>
      <c r="F74" s="650">
        <f>F77</f>
        <v>1713.5</v>
      </c>
      <c r="G74" s="607"/>
      <c r="H74" s="607"/>
      <c r="I74" s="607"/>
      <c r="J74" s="737"/>
    </row>
    <row r="75" spans="1:10" ht="15.75">
      <c r="A75" s="617" t="s">
        <v>1190</v>
      </c>
      <c r="B75" s="617"/>
      <c r="C75" s="618" t="s">
        <v>1258</v>
      </c>
      <c r="D75" s="524"/>
      <c r="E75" s="610"/>
      <c r="F75" s="610"/>
      <c r="G75" s="610"/>
      <c r="H75" s="610"/>
      <c r="I75" s="610"/>
      <c r="J75" s="611"/>
    </row>
    <row r="76" spans="1:10" ht="15.75">
      <c r="A76" s="609"/>
      <c r="B76" s="609"/>
      <c r="C76" s="524"/>
      <c r="D76" s="524"/>
      <c r="E76" s="612"/>
      <c r="F76" s="612"/>
      <c r="G76" s="612"/>
      <c r="H76" s="612"/>
      <c r="I76" s="612"/>
      <c r="J76" s="611"/>
    </row>
    <row r="77" spans="1:10" ht="15.75">
      <c r="A77" s="663" t="s">
        <v>1191</v>
      </c>
      <c r="B77" s="663"/>
      <c r="C77" s="664" t="s">
        <v>1259</v>
      </c>
      <c r="D77" s="665">
        <f>F77/E77</f>
        <v>968.07909604519773</v>
      </c>
      <c r="E77" s="665">
        <v>1.77</v>
      </c>
      <c r="F77" s="665">
        <f>SUM(F79:F81)</f>
        <v>1713.5</v>
      </c>
      <c r="G77" s="666"/>
      <c r="H77" s="666"/>
      <c r="I77" s="666"/>
      <c r="J77" s="738"/>
    </row>
    <row r="78" spans="1:10" ht="15.75">
      <c r="A78" s="609"/>
      <c r="B78" s="609"/>
      <c r="C78" s="897" t="s">
        <v>1550</v>
      </c>
      <c r="D78" s="619"/>
      <c r="E78" s="696"/>
      <c r="F78" s="696"/>
      <c r="G78" s="851"/>
      <c r="H78" s="620"/>
      <c r="I78" s="620"/>
      <c r="J78" s="611"/>
    </row>
    <row r="79" spans="1:10" ht="31.5">
      <c r="A79" s="609" t="s">
        <v>1651</v>
      </c>
      <c r="B79" s="609" t="s">
        <v>1946</v>
      </c>
      <c r="C79" s="744" t="s">
        <v>1580</v>
      </c>
      <c r="D79" s="519">
        <f>F79/E79</f>
        <v>771.29629629629619</v>
      </c>
      <c r="E79" s="620">
        <v>0.54</v>
      </c>
      <c r="F79" s="620">
        <v>416.5</v>
      </c>
      <c r="G79" s="898" t="s">
        <v>1927</v>
      </c>
      <c r="H79" s="620" t="s">
        <v>630</v>
      </c>
      <c r="I79" s="899" t="s">
        <v>1731</v>
      </c>
      <c r="J79" s="611"/>
    </row>
    <row r="80" spans="1:10" ht="15.75">
      <c r="A80" s="609"/>
      <c r="B80" s="609"/>
      <c r="C80" s="897" t="s">
        <v>1511</v>
      </c>
      <c r="D80" s="519"/>
      <c r="E80" s="620"/>
      <c r="F80" s="620"/>
      <c r="G80" s="898"/>
      <c r="H80" s="620"/>
      <c r="I80" s="828"/>
      <c r="J80" s="611"/>
    </row>
    <row r="81" spans="1:10" ht="31.5">
      <c r="A81" s="609" t="s">
        <v>1651</v>
      </c>
      <c r="B81" s="609" t="s">
        <v>1947</v>
      </c>
      <c r="C81" s="744" t="s">
        <v>1581</v>
      </c>
      <c r="D81" s="519">
        <f t="shared" ref="D81" si="3">F81/E81</f>
        <v>1054.4715447154472</v>
      </c>
      <c r="E81" s="620">
        <v>1.23</v>
      </c>
      <c r="F81" s="620">
        <v>1297</v>
      </c>
      <c r="G81" s="898" t="s">
        <v>1927</v>
      </c>
      <c r="H81" s="620" t="s">
        <v>630</v>
      </c>
      <c r="I81" s="899" t="s">
        <v>1730</v>
      </c>
      <c r="J81" s="611"/>
    </row>
    <row r="82" spans="1:10" ht="15.75">
      <c r="A82" s="605" t="s">
        <v>1206</v>
      </c>
      <c r="B82" s="605"/>
      <c r="C82" s="606" t="s">
        <v>1266</v>
      </c>
      <c r="D82" s="606"/>
      <c r="E82" s="650"/>
      <c r="F82" s="650">
        <v>0</v>
      </c>
      <c r="G82" s="607"/>
      <c r="H82" s="607"/>
      <c r="I82" s="607"/>
      <c r="J82" s="737"/>
    </row>
    <row r="83" spans="1:10" ht="15.75">
      <c r="A83" s="609" t="s">
        <v>1192</v>
      </c>
      <c r="B83" s="609"/>
      <c r="C83" s="524" t="s">
        <v>1258</v>
      </c>
      <c r="D83" s="524"/>
      <c r="E83" s="610"/>
      <c r="F83" s="610"/>
      <c r="G83" s="610"/>
      <c r="H83" s="610"/>
      <c r="I83" s="610"/>
      <c r="J83" s="611"/>
    </row>
    <row r="84" spans="1:10" ht="15.75">
      <c r="A84" s="609" t="s">
        <v>1193</v>
      </c>
      <c r="B84" s="609"/>
      <c r="C84" s="524"/>
      <c r="D84" s="524"/>
      <c r="E84" s="612"/>
      <c r="F84" s="612"/>
      <c r="G84" s="612"/>
      <c r="H84" s="612"/>
      <c r="I84" s="612"/>
      <c r="J84" s="611"/>
    </row>
    <row r="85" spans="1:10" ht="15.75">
      <c r="A85" s="609" t="s">
        <v>1194</v>
      </c>
      <c r="B85" s="609"/>
      <c r="C85" s="524" t="s">
        <v>1259</v>
      </c>
      <c r="D85" s="524"/>
      <c r="E85" s="619"/>
      <c r="F85" s="619">
        <v>0</v>
      </c>
      <c r="G85" s="612"/>
      <c r="H85" s="612"/>
      <c r="I85" s="612"/>
      <c r="J85" s="611"/>
    </row>
    <row r="86" spans="1:10" ht="31.5">
      <c r="A86" s="605" t="s">
        <v>1207</v>
      </c>
      <c r="B86" s="605"/>
      <c r="C86" s="623" t="s">
        <v>1238</v>
      </c>
      <c r="D86" s="623"/>
      <c r="E86" s="650"/>
      <c r="F86" s="650">
        <f>F89</f>
        <v>14170.159639999998</v>
      </c>
      <c r="G86" s="622"/>
      <c r="H86" s="622"/>
      <c r="I86" s="622"/>
      <c r="J86" s="737"/>
    </row>
    <row r="87" spans="1:10" ht="15.75">
      <c r="A87" s="617" t="s">
        <v>1195</v>
      </c>
      <c r="B87" s="617"/>
      <c r="C87" s="618" t="s">
        <v>1258</v>
      </c>
      <c r="D87" s="614"/>
      <c r="E87" s="614"/>
      <c r="F87" s="614"/>
      <c r="G87" s="616"/>
      <c r="H87" s="616"/>
      <c r="I87" s="616"/>
      <c r="J87" s="611"/>
    </row>
    <row r="88" spans="1:10" ht="15.75">
      <c r="A88" s="609"/>
      <c r="B88" s="609"/>
      <c r="C88" s="624"/>
      <c r="D88" s="519"/>
      <c r="E88" s="519"/>
      <c r="F88" s="519"/>
      <c r="G88" s="851"/>
      <c r="H88" s="620"/>
      <c r="I88" s="620"/>
      <c r="J88" s="611"/>
    </row>
    <row r="89" spans="1:10" ht="15.75">
      <c r="A89" s="663" t="s">
        <v>1196</v>
      </c>
      <c r="B89" s="663"/>
      <c r="C89" s="664" t="s">
        <v>1259</v>
      </c>
      <c r="D89" s="665"/>
      <c r="E89" s="665"/>
      <c r="F89" s="665">
        <f>SUM(F90:F93)</f>
        <v>14170.159639999998</v>
      </c>
      <c r="G89" s="666"/>
      <c r="H89" s="666"/>
      <c r="I89" s="666"/>
      <c r="J89" s="738"/>
    </row>
    <row r="90" spans="1:10" ht="63">
      <c r="A90" s="609" t="s">
        <v>1617</v>
      </c>
      <c r="B90" s="609" t="s">
        <v>1948</v>
      </c>
      <c r="C90" s="746" t="s">
        <v>1522</v>
      </c>
      <c r="D90" s="519">
        <f>F90/E90</f>
        <v>3166.4583324999999</v>
      </c>
      <c r="E90" s="747">
        <v>4</v>
      </c>
      <c r="F90" s="698">
        <v>12665.833329999999</v>
      </c>
      <c r="G90" s="898" t="s">
        <v>1927</v>
      </c>
      <c r="H90" s="620" t="s">
        <v>630</v>
      </c>
      <c r="I90" s="828" t="s">
        <v>1949</v>
      </c>
      <c r="J90" s="416"/>
    </row>
    <row r="91" spans="1:10" ht="31.5">
      <c r="A91" s="609" t="s">
        <v>1618</v>
      </c>
      <c r="B91" s="609"/>
      <c r="C91" s="746" t="s">
        <v>1610</v>
      </c>
      <c r="D91" s="519">
        <f>F91/E91</f>
        <v>399.74930999999998</v>
      </c>
      <c r="E91" s="747">
        <v>1</v>
      </c>
      <c r="F91" s="698">
        <v>399.74930999999998</v>
      </c>
      <c r="G91" s="851"/>
      <c r="H91" s="620" t="s">
        <v>630</v>
      </c>
      <c r="I91" s="828"/>
      <c r="J91" s="611"/>
    </row>
    <row r="92" spans="1:10" ht="31.5">
      <c r="A92" s="609" t="s">
        <v>1584</v>
      </c>
      <c r="B92" s="609" t="s">
        <v>1950</v>
      </c>
      <c r="C92" s="524" t="s">
        <v>1523</v>
      </c>
      <c r="D92" s="519">
        <f t="shared" ref="D92:D93" si="4">F92/E92</f>
        <v>650</v>
      </c>
      <c r="E92" s="747">
        <v>1</v>
      </c>
      <c r="F92" s="698">
        <v>650</v>
      </c>
      <c r="G92" s="851"/>
      <c r="H92" s="620" t="s">
        <v>630</v>
      </c>
      <c r="I92" s="620"/>
      <c r="J92" s="611"/>
    </row>
    <row r="93" spans="1:10" ht="63">
      <c r="A93" s="609" t="s">
        <v>1585</v>
      </c>
      <c r="B93" s="609" t="s">
        <v>1951</v>
      </c>
      <c r="C93" s="524" t="s">
        <v>1524</v>
      </c>
      <c r="D93" s="519">
        <f t="shared" si="4"/>
        <v>454.577</v>
      </c>
      <c r="E93" s="747">
        <v>1</v>
      </c>
      <c r="F93" s="698">
        <v>454.577</v>
      </c>
      <c r="G93" s="851"/>
      <c r="H93" s="620" t="s">
        <v>630</v>
      </c>
      <c r="I93" s="620"/>
      <c r="J93" s="611"/>
    </row>
    <row r="94" spans="1:10" ht="15.75">
      <c r="A94" s="663" t="s">
        <v>1197</v>
      </c>
      <c r="B94" s="663"/>
      <c r="C94" s="664" t="s">
        <v>1267</v>
      </c>
      <c r="D94" s="665">
        <v>0</v>
      </c>
      <c r="E94" s="665"/>
      <c r="F94" s="665">
        <v>0</v>
      </c>
      <c r="G94" s="666"/>
      <c r="H94" s="666"/>
      <c r="I94" s="666"/>
      <c r="J94" s="738"/>
    </row>
    <row r="95" spans="1:10" ht="15.75">
      <c r="A95" s="609"/>
      <c r="B95" s="609"/>
      <c r="C95" s="624"/>
      <c r="D95" s="519"/>
      <c r="E95" s="519"/>
      <c r="F95" s="519"/>
      <c r="G95" s="851"/>
      <c r="H95" s="620"/>
      <c r="I95" s="620"/>
      <c r="J95" s="611"/>
    </row>
    <row r="96" spans="1:10" ht="31.5">
      <c r="A96" s="605" t="s">
        <v>1208</v>
      </c>
      <c r="B96" s="605"/>
      <c r="C96" s="623" t="s">
        <v>1239</v>
      </c>
      <c r="D96" s="623"/>
      <c r="E96" s="668"/>
      <c r="F96" s="668">
        <v>0</v>
      </c>
      <c r="G96" s="622"/>
      <c r="H96" s="622"/>
      <c r="I96" s="622"/>
      <c r="J96" s="737"/>
    </row>
    <row r="97" spans="1:10" ht="15.75">
      <c r="A97" s="617" t="s">
        <v>1198</v>
      </c>
      <c r="B97" s="617"/>
      <c r="C97" s="618" t="s">
        <v>1258</v>
      </c>
      <c r="D97" s="618"/>
      <c r="E97" s="614"/>
      <c r="F97" s="614"/>
      <c r="G97" s="616"/>
      <c r="H97" s="616"/>
      <c r="I97" s="616"/>
      <c r="J97" s="611"/>
    </row>
    <row r="98" spans="1:10" ht="15.75">
      <c r="A98" s="609" t="s">
        <v>1199</v>
      </c>
      <c r="B98" s="609"/>
      <c r="C98" s="524"/>
      <c r="D98" s="524"/>
      <c r="E98" s="612"/>
      <c r="F98" s="612"/>
      <c r="G98" s="612"/>
      <c r="H98" s="612"/>
      <c r="I98" s="612"/>
      <c r="J98" s="611"/>
    </row>
    <row r="99" spans="1:10" ht="15.75">
      <c r="A99" s="617" t="s">
        <v>1200</v>
      </c>
      <c r="B99" s="617"/>
      <c r="C99" s="618" t="s">
        <v>1259</v>
      </c>
      <c r="D99" s="618"/>
      <c r="E99" s="619"/>
      <c r="F99" s="619"/>
      <c r="G99" s="612"/>
      <c r="H99" s="612"/>
      <c r="I99" s="612"/>
      <c r="J99" s="611"/>
    </row>
    <row r="100" spans="1:10" ht="18.75">
      <c r="A100" s="609"/>
      <c r="B100" s="609"/>
      <c r="C100" s="524"/>
      <c r="D100" s="667"/>
      <c r="E100" s="619"/>
      <c r="F100" s="619"/>
      <c r="G100" s="852"/>
      <c r="H100" s="614"/>
      <c r="I100" s="614"/>
      <c r="J100" s="416"/>
    </row>
    <row r="101" spans="1:10" ht="15.75">
      <c r="A101" s="617" t="s">
        <v>1201</v>
      </c>
      <c r="B101" s="617"/>
      <c r="C101" s="618" t="s">
        <v>1267</v>
      </c>
      <c r="D101" s="618"/>
      <c r="E101" s="619"/>
      <c r="F101" s="619"/>
      <c r="G101" s="416"/>
      <c r="H101" s="416"/>
      <c r="I101" s="416"/>
      <c r="J101" s="416"/>
    </row>
    <row r="102" spans="1:10" ht="15.75">
      <c r="A102" s="609" t="s">
        <v>981</v>
      </c>
      <c r="B102" s="803"/>
      <c r="C102" s="525"/>
      <c r="D102" s="250"/>
      <c r="E102" s="249"/>
      <c r="F102" s="249"/>
      <c r="G102" s="853"/>
      <c r="H102" s="853"/>
      <c r="I102" s="853"/>
      <c r="J102" s="853"/>
    </row>
    <row r="103" spans="1:10" ht="15.75">
      <c r="A103" s="605" t="s">
        <v>1209</v>
      </c>
      <c r="B103" s="605"/>
      <c r="C103" s="606" t="s">
        <v>1240</v>
      </c>
      <c r="D103" s="606"/>
      <c r="E103" s="854">
        <v>6</v>
      </c>
      <c r="F103" s="650">
        <f>F104+F109</f>
        <v>7963.64</v>
      </c>
      <c r="G103" s="650"/>
      <c r="H103" s="650"/>
      <c r="I103" s="650"/>
      <c r="J103" s="650"/>
    </row>
    <row r="104" spans="1:10" ht="20.25">
      <c r="A104" s="617" t="s">
        <v>1269</v>
      </c>
      <c r="B104" s="617"/>
      <c r="C104" s="618" t="s">
        <v>1258</v>
      </c>
      <c r="D104" s="855">
        <f>F104/E104</f>
        <v>629.83100000000002</v>
      </c>
      <c r="E104" s="905">
        <f>E106+E108</f>
        <v>2</v>
      </c>
      <c r="F104" s="906">
        <f>F106+F108</f>
        <v>1259.662</v>
      </c>
      <c r="G104" s="856"/>
      <c r="H104" s="856"/>
      <c r="I104" s="856"/>
      <c r="J104" s="856"/>
    </row>
    <row r="105" spans="1:10" ht="20.25">
      <c r="A105" s="617"/>
      <c r="B105" s="617"/>
      <c r="C105" s="748" t="s">
        <v>1506</v>
      </c>
      <c r="D105" s="740"/>
      <c r="E105" s="614"/>
      <c r="F105" s="614"/>
      <c r="G105" s="856"/>
      <c r="H105" s="856"/>
      <c r="I105" s="856"/>
      <c r="J105" s="856"/>
    </row>
    <row r="106" spans="1:10" ht="31.5">
      <c r="A106" s="929" t="s">
        <v>1959</v>
      </c>
      <c r="B106" s="929" t="s">
        <v>1958</v>
      </c>
      <c r="C106" s="739" t="s">
        <v>1957</v>
      </c>
      <c r="D106" s="740">
        <f>F106/E106</f>
        <v>465.83</v>
      </c>
      <c r="E106" s="749">
        <v>1</v>
      </c>
      <c r="F106" s="740">
        <v>465.83</v>
      </c>
      <c r="G106" s="930" t="s">
        <v>1927</v>
      </c>
      <c r="H106" s="931" t="s">
        <v>630</v>
      </c>
      <c r="I106" s="932">
        <v>1986</v>
      </c>
      <c r="J106" s="928"/>
    </row>
    <row r="107" spans="1:10" ht="20.25">
      <c r="A107" s="803"/>
      <c r="B107" s="803"/>
      <c r="C107" s="748" t="s">
        <v>1970</v>
      </c>
      <c r="D107" s="740"/>
      <c r="E107" s="749"/>
      <c r="F107" s="740"/>
      <c r="G107" s="923"/>
      <c r="H107" s="924"/>
      <c r="I107" s="918"/>
      <c r="J107" s="925"/>
    </row>
    <row r="108" spans="1:10" ht="31.5">
      <c r="A108" s="929" t="s">
        <v>1973</v>
      </c>
      <c r="B108" s="929" t="s">
        <v>1974</v>
      </c>
      <c r="C108" s="739" t="s">
        <v>1975</v>
      </c>
      <c r="D108" s="740">
        <f>F108/E108</f>
        <v>793.83199999999999</v>
      </c>
      <c r="E108" s="749">
        <v>1</v>
      </c>
      <c r="F108" s="740">
        <v>793.83199999999999</v>
      </c>
      <c r="G108" s="930" t="s">
        <v>1927</v>
      </c>
      <c r="H108" s="931" t="s">
        <v>630</v>
      </c>
      <c r="I108" s="932">
        <v>1989</v>
      </c>
      <c r="J108" s="928"/>
    </row>
    <row r="109" spans="1:10" ht="15.75">
      <c r="A109" s="617" t="s">
        <v>1270</v>
      </c>
      <c r="B109" s="617"/>
      <c r="C109" s="618" t="s">
        <v>1259</v>
      </c>
      <c r="D109" s="855">
        <f>F109/E109</f>
        <v>1675.9945</v>
      </c>
      <c r="E109" s="669">
        <v>4</v>
      </c>
      <c r="F109" s="670">
        <f>SUM(F111:F116)</f>
        <v>6703.9780000000001</v>
      </c>
      <c r="G109" s="416"/>
      <c r="H109" s="416"/>
      <c r="I109" s="416"/>
      <c r="J109" s="416"/>
    </row>
    <row r="110" spans="1:10" ht="15.75">
      <c r="A110" s="617"/>
      <c r="B110" s="617"/>
      <c r="C110" s="748" t="s">
        <v>1509</v>
      </c>
      <c r="D110" s="619"/>
      <c r="E110" s="620"/>
      <c r="F110" s="620"/>
      <c r="G110" s="416"/>
      <c r="H110" s="416"/>
      <c r="I110" s="416"/>
      <c r="J110" s="416"/>
    </row>
    <row r="111" spans="1:10" ht="31.5">
      <c r="A111" s="609" t="s">
        <v>1611</v>
      </c>
      <c r="B111" s="609" t="s">
        <v>1952</v>
      </c>
      <c r="C111" s="739" t="s">
        <v>1589</v>
      </c>
      <c r="D111" s="740">
        <f>F111/E111</f>
        <v>337.99700000000001</v>
      </c>
      <c r="E111" s="749">
        <v>1</v>
      </c>
      <c r="F111" s="740">
        <v>337.99700000000001</v>
      </c>
      <c r="G111" s="898" t="s">
        <v>1927</v>
      </c>
      <c r="H111" s="620" t="s">
        <v>630</v>
      </c>
      <c r="I111" s="917">
        <v>1981</v>
      </c>
      <c r="J111" s="416"/>
    </row>
    <row r="112" spans="1:10" ht="15.75">
      <c r="A112" s="609"/>
      <c r="B112" s="609"/>
      <c r="C112" s="748" t="s">
        <v>183</v>
      </c>
      <c r="D112" s="740"/>
      <c r="E112" s="749"/>
      <c r="F112" s="740"/>
      <c r="G112" s="851"/>
      <c r="H112" s="620"/>
      <c r="I112" s="917"/>
      <c r="J112" s="416"/>
    </row>
    <row r="113" spans="1:10" ht="31.5">
      <c r="A113" s="609" t="s">
        <v>1614</v>
      </c>
      <c r="B113" s="609" t="s">
        <v>1953</v>
      </c>
      <c r="C113" s="739" t="s">
        <v>1612</v>
      </c>
      <c r="D113" s="740">
        <f>F113/E113</f>
        <v>267.98</v>
      </c>
      <c r="E113" s="749">
        <v>1</v>
      </c>
      <c r="F113" s="740">
        <v>267.98</v>
      </c>
      <c r="G113" s="898" t="s">
        <v>1927</v>
      </c>
      <c r="H113" s="620" t="s">
        <v>630</v>
      </c>
      <c r="I113" s="917">
        <v>1983</v>
      </c>
      <c r="J113" s="416"/>
    </row>
    <row r="114" spans="1:10" ht="31.5">
      <c r="A114" s="609" t="s">
        <v>1615</v>
      </c>
      <c r="B114" s="609" t="s">
        <v>1954</v>
      </c>
      <c r="C114" s="739" t="s">
        <v>1613</v>
      </c>
      <c r="D114" s="740">
        <f>F114/E114</f>
        <v>338.00100000000003</v>
      </c>
      <c r="E114" s="749">
        <v>1</v>
      </c>
      <c r="F114" s="740">
        <v>338.00100000000003</v>
      </c>
      <c r="G114" s="898" t="s">
        <v>1927</v>
      </c>
      <c r="H114" s="620" t="s">
        <v>630</v>
      </c>
      <c r="I114" s="917">
        <v>1980</v>
      </c>
      <c r="J114" s="416"/>
    </row>
    <row r="115" spans="1:10" ht="15.75">
      <c r="A115" s="609"/>
      <c r="B115" s="609"/>
      <c r="C115" s="748" t="s">
        <v>1510</v>
      </c>
      <c r="D115" s="740"/>
      <c r="E115" s="749"/>
      <c r="F115" s="740"/>
      <c r="G115" s="851"/>
      <c r="H115" s="620"/>
      <c r="I115" s="917"/>
      <c r="J115" s="416"/>
    </row>
    <row r="116" spans="1:10" ht="31.5">
      <c r="A116" s="609" t="s">
        <v>1616</v>
      </c>
      <c r="B116" s="609" t="s">
        <v>1955</v>
      </c>
      <c r="C116" s="739" t="s">
        <v>1590</v>
      </c>
      <c r="D116" s="740">
        <f>F116/E116</f>
        <v>5760</v>
      </c>
      <c r="E116" s="857">
        <v>1</v>
      </c>
      <c r="F116" s="740">
        <v>5760</v>
      </c>
      <c r="G116" s="898" t="s">
        <v>1927</v>
      </c>
      <c r="H116" s="620" t="s">
        <v>630</v>
      </c>
      <c r="I116" s="917">
        <v>1960</v>
      </c>
      <c r="J116" s="416"/>
    </row>
    <row r="117" spans="1:10" ht="15.75">
      <c r="A117" s="617" t="s">
        <v>1271</v>
      </c>
      <c r="B117" s="617"/>
      <c r="C117" s="618" t="s">
        <v>1267</v>
      </c>
      <c r="D117" s="611"/>
      <c r="E117" s="619"/>
      <c r="F117" s="619"/>
      <c r="G117" s="416"/>
      <c r="H117" s="416"/>
      <c r="I117" s="416"/>
      <c r="J117" s="416"/>
    </row>
    <row r="118" spans="1:10" ht="15.75">
      <c r="A118" s="609" t="s">
        <v>1272</v>
      </c>
      <c r="B118" s="609"/>
      <c r="C118" s="609"/>
      <c r="D118" s="524"/>
      <c r="E118" s="621"/>
      <c r="F118" s="621"/>
      <c r="G118" s="416"/>
      <c r="H118" s="416"/>
      <c r="I118" s="416"/>
      <c r="J118" s="416"/>
    </row>
    <row r="119" spans="1:10" ht="18.75">
      <c r="A119" s="915" t="s">
        <v>1236</v>
      </c>
      <c r="B119" s="916"/>
      <c r="C119" s="916"/>
      <c r="D119" s="916"/>
      <c r="E119" s="625"/>
      <c r="F119" s="625">
        <f>F103+F86+F82+F74+F69+F64+F20+F15</f>
        <v>72485.088579999996</v>
      </c>
      <c r="G119" s="625"/>
      <c r="H119" s="625"/>
      <c r="I119" s="625"/>
      <c r="J119" s="625"/>
    </row>
    <row r="120" spans="1:10">
      <c r="E120" s="671"/>
      <c r="F120" s="671"/>
    </row>
    <row r="121" spans="1:10">
      <c r="A121" s="834" t="s">
        <v>283</v>
      </c>
    </row>
    <row r="122" spans="1:10">
      <c r="A122" s="835" t="s">
        <v>284</v>
      </c>
      <c r="B122" s="835"/>
      <c r="C122" s="835"/>
      <c r="D122" s="835"/>
      <c r="E122" s="835"/>
      <c r="F122" s="835"/>
    </row>
    <row r="123" spans="1:10">
      <c r="E123" s="672"/>
      <c r="F123" s="672"/>
    </row>
    <row r="124" spans="1:10" ht="20.25">
      <c r="E124" s="750"/>
      <c r="F124" s="750"/>
    </row>
  </sheetData>
  <mergeCells count="11">
    <mergeCell ref="H2:H3"/>
    <mergeCell ref="I2:I3"/>
    <mergeCell ref="J2:J3"/>
    <mergeCell ref="E2:E3"/>
    <mergeCell ref="A1:J1"/>
    <mergeCell ref="A2:A3"/>
    <mergeCell ref="B2:B3"/>
    <mergeCell ref="C2:C3"/>
    <mergeCell ref="D2:D3"/>
    <mergeCell ref="F2:F3"/>
    <mergeCell ref="G2:G3"/>
  </mergeCells>
  <phoneticPr fontId="3" type="noConversion"/>
  <pageMargins left="1.0629921259842521" right="0.35433070866141736" top="0.43307086614173229" bottom="0.43307086614173229" header="0.27559055118110237" footer="0.35433070866141736"/>
  <pageSetup paperSize="9" scale="37"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tabColor rgb="FFFF0000"/>
  </sheetPr>
  <dimension ref="A1:Q36"/>
  <sheetViews>
    <sheetView view="pageBreakPreview" zoomScale="85" zoomScaleNormal="85" zoomScaleSheetLayoutView="85" workbookViewId="0">
      <selection activeCell="L20" sqref="L20"/>
    </sheetView>
  </sheetViews>
  <sheetFormatPr defaultColWidth="9.140625" defaultRowHeight="15"/>
  <cols>
    <col min="1" max="1" width="5" style="63" customWidth="1"/>
    <col min="2" max="2" width="7.7109375" style="63" customWidth="1"/>
    <col min="3" max="3" width="34" style="63" customWidth="1"/>
    <col min="4" max="4" width="13.140625" style="63" customWidth="1"/>
    <col min="5" max="5" width="10.7109375" style="63" customWidth="1"/>
    <col min="6" max="6" width="14" style="63" customWidth="1"/>
    <col min="7" max="7" width="10" style="63" customWidth="1"/>
    <col min="8" max="8" width="11.85546875" style="63" customWidth="1"/>
    <col min="9" max="9" width="11.42578125" style="63" customWidth="1"/>
    <col min="10" max="10" width="10.42578125" style="63" customWidth="1"/>
    <col min="11" max="11" width="11.5703125" style="63" customWidth="1"/>
    <col min="12" max="12" width="11.28515625" style="63" customWidth="1"/>
    <col min="13" max="14" width="11.42578125" style="63" customWidth="1"/>
    <col min="15" max="15" width="10.28515625" style="63" bestFit="1" customWidth="1"/>
    <col min="16" max="16384" width="9.140625" style="63"/>
  </cols>
  <sheetData>
    <row r="1" spans="1:14" s="62" customFormat="1" ht="23.25" customHeight="1">
      <c r="A1" s="1072" t="s">
        <v>404</v>
      </c>
      <c r="B1" s="1072"/>
      <c r="C1" s="1072"/>
      <c r="D1" s="1072"/>
      <c r="E1" s="1072"/>
      <c r="F1" s="1072"/>
      <c r="G1" s="1072"/>
      <c r="H1" s="1072"/>
      <c r="I1" s="1072"/>
      <c r="J1" s="1072"/>
      <c r="K1" s="1072"/>
      <c r="L1" s="1072"/>
      <c r="M1" s="1072"/>
      <c r="N1" s="1072"/>
    </row>
    <row r="2" spans="1:14" s="62" customFormat="1" ht="15" customHeight="1">
      <c r="A2" s="1076" t="s">
        <v>1009</v>
      </c>
      <c r="B2" s="1155" t="s">
        <v>1016</v>
      </c>
      <c r="C2" s="1156"/>
      <c r="D2" s="1161" t="s">
        <v>1708</v>
      </c>
      <c r="E2" s="1162"/>
      <c r="F2" s="1076" t="s">
        <v>251</v>
      </c>
      <c r="G2" s="1076"/>
      <c r="H2" s="1076"/>
      <c r="I2" s="1076"/>
      <c r="J2" s="1076"/>
      <c r="K2" s="1076"/>
      <c r="L2" s="1076"/>
      <c r="M2" s="1076"/>
      <c r="N2" s="1076"/>
    </row>
    <row r="3" spans="1:14" s="62" customFormat="1" ht="31.5" customHeight="1">
      <c r="A3" s="1076"/>
      <c r="B3" s="1157"/>
      <c r="C3" s="1158"/>
      <c r="D3" s="1163"/>
      <c r="E3" s="1164"/>
      <c r="F3" s="1165">
        <v>2019</v>
      </c>
      <c r="G3" s="1081"/>
      <c r="H3" s="1081"/>
      <c r="I3" s="1081"/>
      <c r="J3" s="1081"/>
      <c r="K3" s="251">
        <v>2020</v>
      </c>
      <c r="L3" s="251">
        <v>2021</v>
      </c>
      <c r="M3" s="251">
        <v>2022</v>
      </c>
      <c r="N3" s="251">
        <v>2023</v>
      </c>
    </row>
    <row r="4" spans="1:14" s="62" customFormat="1" ht="14.25" customHeight="1">
      <c r="A4" s="1076"/>
      <c r="B4" s="1157"/>
      <c r="C4" s="1158"/>
      <c r="D4" s="1076" t="s">
        <v>462</v>
      </c>
      <c r="E4" s="1076" t="s">
        <v>1012</v>
      </c>
      <c r="F4" s="1155" t="s">
        <v>262</v>
      </c>
      <c r="G4" s="1156"/>
      <c r="H4" s="1076" t="s">
        <v>263</v>
      </c>
      <c r="I4" s="1076"/>
      <c r="J4" s="1076"/>
      <c r="K4" s="1076" t="s">
        <v>462</v>
      </c>
      <c r="L4" s="1076" t="s">
        <v>462</v>
      </c>
      <c r="M4" s="1076" t="s">
        <v>462</v>
      </c>
      <c r="N4" s="1076" t="s">
        <v>462</v>
      </c>
    </row>
    <row r="5" spans="1:14" s="62" customFormat="1" ht="14.25" customHeight="1">
      <c r="A5" s="1076"/>
      <c r="B5" s="1157"/>
      <c r="C5" s="1158"/>
      <c r="D5" s="1076"/>
      <c r="E5" s="1076"/>
      <c r="F5" s="1159"/>
      <c r="G5" s="1160"/>
      <c r="H5" s="1086" t="s">
        <v>1021</v>
      </c>
      <c r="I5" s="1166"/>
      <c r="J5" s="1076" t="s">
        <v>282</v>
      </c>
      <c r="K5" s="1076"/>
      <c r="L5" s="1076"/>
      <c r="M5" s="1076"/>
      <c r="N5" s="1076"/>
    </row>
    <row r="6" spans="1:14" s="62" customFormat="1" ht="30.75" customHeight="1">
      <c r="A6" s="1076"/>
      <c r="B6" s="1159"/>
      <c r="C6" s="1160"/>
      <c r="D6" s="1076"/>
      <c r="E6" s="1076"/>
      <c r="F6" s="26" t="s">
        <v>462</v>
      </c>
      <c r="G6" s="26" t="s">
        <v>1012</v>
      </c>
      <c r="H6" s="26" t="s">
        <v>261</v>
      </c>
      <c r="I6" s="26" t="s">
        <v>1012</v>
      </c>
      <c r="J6" s="1076"/>
      <c r="K6" s="1076"/>
      <c r="L6" s="1076"/>
      <c r="M6" s="1076"/>
      <c r="N6" s="1076"/>
    </row>
    <row r="7" spans="1:14" s="62" customFormat="1" ht="14.25" customHeight="1">
      <c r="A7" s="158">
        <v>1</v>
      </c>
      <c r="B7" s="1088">
        <v>2</v>
      </c>
      <c r="C7" s="1089"/>
      <c r="D7" s="158">
        <v>3</v>
      </c>
      <c r="E7" s="158">
        <v>4</v>
      </c>
      <c r="F7" s="158">
        <v>5</v>
      </c>
      <c r="G7" s="158">
        <v>6</v>
      </c>
      <c r="H7" s="158">
        <v>7</v>
      </c>
      <c r="I7" s="158">
        <v>8</v>
      </c>
      <c r="J7" s="158">
        <v>9</v>
      </c>
      <c r="K7" s="158">
        <v>10</v>
      </c>
      <c r="L7" s="158">
        <v>11</v>
      </c>
      <c r="M7" s="158">
        <v>12</v>
      </c>
      <c r="N7" s="158">
        <v>13</v>
      </c>
    </row>
    <row r="8" spans="1:14" ht="33" customHeight="1">
      <c r="A8" s="76" t="s">
        <v>1169</v>
      </c>
      <c r="B8" s="1168" t="s">
        <v>1161</v>
      </c>
      <c r="C8" s="1168"/>
      <c r="D8" s="134">
        <f>F8+K8+L8+M8+N8</f>
        <v>394609.81051599997</v>
      </c>
      <c r="E8" s="135">
        <f>D8/D34</f>
        <v>0.95512700497275949</v>
      </c>
      <c r="F8" s="134">
        <f>F9+F15+F21+F25+F29</f>
        <v>70930.66</v>
      </c>
      <c r="G8" s="135">
        <f>F8/F34</f>
        <v>0.95894566439728679</v>
      </c>
      <c r="H8" s="134">
        <v>2.0979200000000002</v>
      </c>
      <c r="I8" s="135">
        <v>1</v>
      </c>
      <c r="J8" s="39"/>
      <c r="K8" s="134">
        <f>K9+K15+K21+K25+K29</f>
        <v>62848.775999999991</v>
      </c>
      <c r="L8" s="134">
        <f t="shared" ref="L8:N8" si="0">L9+L15+L21+L25+L29</f>
        <v>74100.173600000009</v>
      </c>
      <c r="M8" s="134">
        <f t="shared" si="0"/>
        <v>85965.99096000001</v>
      </c>
      <c r="N8" s="134">
        <f t="shared" si="0"/>
        <v>100764.20995599999</v>
      </c>
    </row>
    <row r="9" spans="1:14" ht="31.5" customHeight="1">
      <c r="A9" s="1167" t="s">
        <v>1167</v>
      </c>
      <c r="B9" s="1168" t="s">
        <v>265</v>
      </c>
      <c r="C9" s="1168"/>
      <c r="D9" s="134">
        <f t="shared" ref="D9:D34" si="1">F9+K9+L9+M9+N9</f>
        <v>0</v>
      </c>
      <c r="E9" s="135">
        <v>0</v>
      </c>
      <c r="F9" s="134">
        <f>SUM(F10:F13)</f>
        <v>0</v>
      </c>
      <c r="G9" s="135">
        <f>F9/F8</f>
        <v>0</v>
      </c>
      <c r="H9" s="134">
        <v>0</v>
      </c>
      <c r="I9" s="135">
        <v>0</v>
      </c>
      <c r="J9" s="58"/>
      <c r="K9" s="134">
        <f>SUM(K10:K13)</f>
        <v>0</v>
      </c>
      <c r="L9" s="134">
        <f t="shared" ref="L9:N9" si="2">SUM(L10:L13)</f>
        <v>0</v>
      </c>
      <c r="M9" s="134">
        <f t="shared" si="2"/>
        <v>0</v>
      </c>
      <c r="N9" s="134">
        <f t="shared" si="2"/>
        <v>0</v>
      </c>
    </row>
    <row r="10" spans="1:14" ht="13.5" customHeight="1">
      <c r="A10" s="1167"/>
      <c r="B10" s="76" t="s">
        <v>1170</v>
      </c>
      <c r="C10" s="77" t="s">
        <v>382</v>
      </c>
      <c r="D10" s="39">
        <f t="shared" si="1"/>
        <v>0</v>
      </c>
      <c r="E10" s="31">
        <v>0</v>
      </c>
      <c r="F10" s="57">
        <v>0</v>
      </c>
      <c r="G10" s="31">
        <v>0</v>
      </c>
      <c r="H10" s="57">
        <v>0</v>
      </c>
      <c r="I10" s="31">
        <v>0</v>
      </c>
      <c r="J10" s="58"/>
      <c r="K10" s="39">
        <v>0</v>
      </c>
      <c r="L10" s="39">
        <v>0</v>
      </c>
      <c r="M10" s="39">
        <v>0</v>
      </c>
      <c r="N10" s="39">
        <v>0</v>
      </c>
    </row>
    <row r="11" spans="1:14" ht="13.5" customHeight="1">
      <c r="A11" s="1167"/>
      <c r="B11" s="76" t="s">
        <v>1275</v>
      </c>
      <c r="C11" s="77" t="s">
        <v>1093</v>
      </c>
      <c r="D11" s="39">
        <f t="shared" si="1"/>
        <v>0</v>
      </c>
      <c r="E11" s="31">
        <v>0</v>
      </c>
      <c r="F11" s="57">
        <v>0</v>
      </c>
      <c r="G11" s="31">
        <v>0</v>
      </c>
      <c r="H11" s="57">
        <v>0</v>
      </c>
      <c r="I11" s="31">
        <v>0</v>
      </c>
      <c r="J11" s="58"/>
      <c r="K11" s="39">
        <v>0</v>
      </c>
      <c r="L11" s="39">
        <v>0</v>
      </c>
      <c r="M11" s="39">
        <v>0</v>
      </c>
      <c r="N11" s="39">
        <v>0</v>
      </c>
    </row>
    <row r="12" spans="1:14" ht="13.5" customHeight="1">
      <c r="A12" s="1167"/>
      <c r="B12" s="76" t="s">
        <v>1276</v>
      </c>
      <c r="C12" s="77" t="s">
        <v>1268</v>
      </c>
      <c r="D12" s="39">
        <f t="shared" si="1"/>
        <v>0</v>
      </c>
      <c r="E12" s="31">
        <v>0</v>
      </c>
      <c r="F12" s="57">
        <v>0</v>
      </c>
      <c r="G12" s="31">
        <v>0</v>
      </c>
      <c r="H12" s="57">
        <v>0</v>
      </c>
      <c r="I12" s="31">
        <v>0</v>
      </c>
      <c r="J12" s="58"/>
      <c r="K12" s="39">
        <f>F12*1.1</f>
        <v>0</v>
      </c>
      <c r="L12" s="39">
        <f>K12*1.1</f>
        <v>0</v>
      </c>
      <c r="M12" s="39">
        <f>L12*1.1</f>
        <v>0</v>
      </c>
      <c r="N12" s="39">
        <f>M12*1.1</f>
        <v>0</v>
      </c>
    </row>
    <row r="13" spans="1:14" ht="13.5" customHeight="1">
      <c r="A13" s="1167"/>
      <c r="B13" s="76" t="s">
        <v>1277</v>
      </c>
      <c r="C13" s="77" t="s">
        <v>1162</v>
      </c>
      <c r="D13" s="39">
        <f t="shared" si="1"/>
        <v>0</v>
      </c>
      <c r="E13" s="31">
        <v>0</v>
      </c>
      <c r="F13" s="57">
        <v>0</v>
      </c>
      <c r="G13" s="31">
        <v>0</v>
      </c>
      <c r="H13" s="57">
        <v>0</v>
      </c>
      <c r="I13" s="31">
        <v>0</v>
      </c>
      <c r="J13" s="58"/>
      <c r="K13" s="39">
        <v>0</v>
      </c>
      <c r="L13" s="39">
        <v>0</v>
      </c>
      <c r="M13" s="39">
        <v>0</v>
      </c>
      <c r="N13" s="39">
        <v>0</v>
      </c>
    </row>
    <row r="14" spans="1:14" ht="30">
      <c r="A14" s="1167"/>
      <c r="B14" s="76" t="s">
        <v>269</v>
      </c>
      <c r="C14" s="76" t="s">
        <v>264</v>
      </c>
      <c r="D14" s="39">
        <f t="shared" si="1"/>
        <v>0</v>
      </c>
      <c r="E14" s="31">
        <v>0</v>
      </c>
      <c r="F14" s="57">
        <v>0</v>
      </c>
      <c r="G14" s="31">
        <v>0</v>
      </c>
      <c r="H14" s="57">
        <v>0</v>
      </c>
      <c r="I14" s="31">
        <v>0</v>
      </c>
      <c r="J14" s="58"/>
      <c r="K14" s="39">
        <v>0</v>
      </c>
      <c r="L14" s="39">
        <v>0</v>
      </c>
      <c r="M14" s="39">
        <v>0</v>
      </c>
      <c r="N14" s="39">
        <v>0</v>
      </c>
    </row>
    <row r="15" spans="1:14" ht="28.5" customHeight="1">
      <c r="A15" s="1167" t="s">
        <v>1168</v>
      </c>
      <c r="B15" s="1168" t="s">
        <v>266</v>
      </c>
      <c r="C15" s="1168"/>
      <c r="D15" s="134">
        <f t="shared" si="1"/>
        <v>265541.280906</v>
      </c>
      <c r="E15" s="135">
        <f>D15/D34</f>
        <v>0.6427251466372107</v>
      </c>
      <c r="F15" s="134">
        <f>SUM(F16:F19)</f>
        <v>49789.56</v>
      </c>
      <c r="G15" s="135">
        <f>F15/F34</f>
        <v>0.67312897827608775</v>
      </c>
      <c r="H15" s="134">
        <v>1.74</v>
      </c>
      <c r="I15" s="135">
        <v>0.82939292251372776</v>
      </c>
      <c r="J15" s="39"/>
      <c r="K15" s="134">
        <f>K18+K19</f>
        <v>39593.565999999992</v>
      </c>
      <c r="L15" s="134">
        <f t="shared" ref="L15:N15" si="3">L18+L19</f>
        <v>48519.442600000002</v>
      </c>
      <c r="M15" s="134">
        <f t="shared" si="3"/>
        <v>57827.186860000002</v>
      </c>
      <c r="N15" s="134">
        <f t="shared" si="3"/>
        <v>69811.525445999985</v>
      </c>
    </row>
    <row r="16" spans="1:14">
      <c r="A16" s="1167"/>
      <c r="B16" s="76" t="s">
        <v>1171</v>
      </c>
      <c r="C16" s="77" t="s">
        <v>383</v>
      </c>
      <c r="D16" s="39">
        <f t="shared" si="1"/>
        <v>0</v>
      </c>
      <c r="E16" s="31">
        <v>0</v>
      </c>
      <c r="F16" s="57">
        <v>0</v>
      </c>
      <c r="G16" s="31">
        <v>0</v>
      </c>
      <c r="H16" s="57">
        <v>0</v>
      </c>
      <c r="I16" s="31">
        <v>0</v>
      </c>
      <c r="J16" s="58"/>
      <c r="K16" s="39">
        <v>0</v>
      </c>
      <c r="L16" s="39">
        <v>0</v>
      </c>
      <c r="M16" s="39">
        <v>0</v>
      </c>
      <c r="N16" s="39">
        <v>0</v>
      </c>
    </row>
    <row r="17" spans="1:17" ht="14.25" customHeight="1">
      <c r="A17" s="1167"/>
      <c r="B17" s="76" t="s">
        <v>271</v>
      </c>
      <c r="C17" s="77" t="s">
        <v>1093</v>
      </c>
      <c r="D17" s="39">
        <f t="shared" si="1"/>
        <v>0</v>
      </c>
      <c r="E17" s="31">
        <v>0</v>
      </c>
      <c r="F17" s="57">
        <v>0</v>
      </c>
      <c r="G17" s="31">
        <v>0</v>
      </c>
      <c r="H17" s="57">
        <v>0</v>
      </c>
      <c r="I17" s="31">
        <v>0</v>
      </c>
      <c r="J17" s="58"/>
      <c r="K17" s="39">
        <v>0</v>
      </c>
      <c r="L17" s="39">
        <v>0</v>
      </c>
      <c r="M17" s="39">
        <v>0</v>
      </c>
      <c r="N17" s="39">
        <v>0</v>
      </c>
    </row>
    <row r="18" spans="1:17" ht="14.25" customHeight="1">
      <c r="A18" s="1167"/>
      <c r="B18" s="76" t="s">
        <v>272</v>
      </c>
      <c r="C18" s="77" t="s">
        <v>1268</v>
      </c>
      <c r="D18" s="39">
        <f t="shared" si="1"/>
        <v>10476.717906000002</v>
      </c>
      <c r="E18" s="31">
        <f>D18/D34</f>
        <v>2.5358204304189572E-2</v>
      </c>
      <c r="F18" s="57">
        <f>1716.06</f>
        <v>1716.06</v>
      </c>
      <c r="G18" s="31">
        <f>F18/F34</f>
        <v>2.3200239457036038E-2</v>
      </c>
      <c r="H18" s="57">
        <v>0</v>
      </c>
      <c r="I18" s="31">
        <v>0</v>
      </c>
      <c r="J18" s="58">
        <v>25.99</v>
      </c>
      <c r="K18" s="57">
        <f>F18*1.1</f>
        <v>1887.6660000000002</v>
      </c>
      <c r="L18" s="39">
        <f>K18*1.1</f>
        <v>2076.4326000000005</v>
      </c>
      <c r="M18" s="39">
        <f>L18*1.1</f>
        <v>2284.0758600000008</v>
      </c>
      <c r="N18" s="39">
        <f>M18*1.1</f>
        <v>2512.4834460000011</v>
      </c>
    </row>
    <row r="19" spans="1:17" ht="14.25" customHeight="1">
      <c r="A19" s="1167"/>
      <c r="B19" s="76" t="s">
        <v>273</v>
      </c>
      <c r="C19" s="77" t="s">
        <v>1162</v>
      </c>
      <c r="D19" s="39">
        <f t="shared" si="1"/>
        <v>255064.56299999999</v>
      </c>
      <c r="E19" s="31">
        <f>D19/D34</f>
        <v>0.61736694233302103</v>
      </c>
      <c r="F19" s="57">
        <v>48073.5</v>
      </c>
      <c r="G19" s="31">
        <f>F19/F34</f>
        <v>0.64992873881905178</v>
      </c>
      <c r="H19" s="57">
        <v>1.74</v>
      </c>
      <c r="I19" s="31">
        <v>1</v>
      </c>
      <c r="J19" s="58">
        <v>24.22</v>
      </c>
      <c r="K19" s="39">
        <f>K20</f>
        <v>37705.899999999994</v>
      </c>
      <c r="L19" s="39">
        <f t="shared" ref="L19:N19" si="4">L20</f>
        <v>46443.01</v>
      </c>
      <c r="M19" s="39">
        <f t="shared" si="4"/>
        <v>55543.111000000004</v>
      </c>
      <c r="N19" s="39">
        <f t="shared" si="4"/>
        <v>67299.041999999987</v>
      </c>
      <c r="O19" s="241"/>
      <c r="P19" s="241"/>
      <c r="Q19" s="645"/>
    </row>
    <row r="20" spans="1:17" ht="30">
      <c r="A20" s="1167"/>
      <c r="B20" s="76" t="s">
        <v>270</v>
      </c>
      <c r="C20" s="76" t="s">
        <v>264</v>
      </c>
      <c r="D20" s="39">
        <f t="shared" si="1"/>
        <v>255064.56299999999</v>
      </c>
      <c r="E20" s="31">
        <f>D20/D19</f>
        <v>1</v>
      </c>
      <c r="F20" s="57">
        <f>F19</f>
        <v>48073.5</v>
      </c>
      <c r="G20" s="31">
        <v>1</v>
      </c>
      <c r="H20" s="57">
        <v>1.74</v>
      </c>
      <c r="I20" s="31">
        <v>1</v>
      </c>
      <c r="J20" s="58">
        <v>24.22</v>
      </c>
      <c r="K20" s="57">
        <f>27051.59+41638.17-6056.7-24087-0.22-383.43-27.61+1201.17+0.4-1630.47</f>
        <v>37705.899999999994</v>
      </c>
      <c r="L20" s="39">
        <f>32362.94+51193.08-9700.34-26488+0.06-422.57-30.37+1321.99-0.26-1793.52</f>
        <v>46443.01</v>
      </c>
      <c r="M20" s="39">
        <f>40546.72+44662.73+486.9-29136-1.04-463.82-33.41+1453.9-1972.869</f>
        <v>55543.111000000004</v>
      </c>
      <c r="N20" s="39">
        <f>49137.46+51330.04-32050-0.64-510.21-36.75+1598+0.29+1-2170.148</f>
        <v>67299.041999999987</v>
      </c>
      <c r="O20" s="241"/>
      <c r="P20" s="241"/>
      <c r="Q20" s="241"/>
    </row>
    <row r="21" spans="1:17" s="37" customFormat="1" ht="30" customHeight="1">
      <c r="A21" s="1174" t="s">
        <v>1218</v>
      </c>
      <c r="B21" s="1169" t="s">
        <v>267</v>
      </c>
      <c r="C21" s="1170"/>
      <c r="D21" s="134">
        <f t="shared" si="1"/>
        <v>0</v>
      </c>
      <c r="E21" s="135">
        <f>D21/D34</f>
        <v>0</v>
      </c>
      <c r="F21" s="134">
        <f>SUM(F22:F24)</f>
        <v>0</v>
      </c>
      <c r="G21" s="135">
        <f>F21/F34</f>
        <v>0</v>
      </c>
      <c r="H21" s="134">
        <v>0.35792000000000002</v>
      </c>
      <c r="I21" s="135">
        <v>0.1706070774862721</v>
      </c>
      <c r="J21" s="166"/>
      <c r="K21" s="134">
        <f>K22+K23+K24</f>
        <v>0</v>
      </c>
      <c r="L21" s="134">
        <f t="shared" ref="L21:N21" si="5">L22+L23+L24</f>
        <v>0</v>
      </c>
      <c r="M21" s="134">
        <f t="shared" si="5"/>
        <v>0</v>
      </c>
      <c r="N21" s="134">
        <f t="shared" si="5"/>
        <v>0</v>
      </c>
      <c r="O21" s="240"/>
      <c r="P21" s="240"/>
      <c r="Q21" s="240"/>
    </row>
    <row r="22" spans="1:17" s="37" customFormat="1">
      <c r="A22" s="1175"/>
      <c r="B22" s="76" t="s">
        <v>274</v>
      </c>
      <c r="C22" s="77" t="s">
        <v>382</v>
      </c>
      <c r="D22" s="39">
        <f t="shared" si="1"/>
        <v>0</v>
      </c>
      <c r="E22" s="31">
        <f>D22/D34</f>
        <v>0</v>
      </c>
      <c r="F22" s="57">
        <v>0</v>
      </c>
      <c r="G22" s="31">
        <f>F22/F34</f>
        <v>0</v>
      </c>
      <c r="H22" s="57">
        <v>0</v>
      </c>
      <c r="I22" s="31">
        <v>0</v>
      </c>
      <c r="J22" s="58"/>
      <c r="K22" s="57">
        <f t="shared" ref="K22:K23" si="6">F22*1.1</f>
        <v>0</v>
      </c>
      <c r="L22" s="57">
        <f t="shared" ref="L22:N23" si="7">K22*1.1</f>
        <v>0</v>
      </c>
      <c r="M22" s="57">
        <f t="shared" si="7"/>
        <v>0</v>
      </c>
      <c r="N22" s="57">
        <f t="shared" si="7"/>
        <v>0</v>
      </c>
    </row>
    <row r="23" spans="1:17" s="37" customFormat="1">
      <c r="A23" s="1175"/>
      <c r="B23" s="76" t="s">
        <v>275</v>
      </c>
      <c r="C23" s="77" t="s">
        <v>1093</v>
      </c>
      <c r="D23" s="39">
        <f t="shared" si="1"/>
        <v>0</v>
      </c>
      <c r="E23" s="31">
        <f>0</f>
        <v>0</v>
      </c>
      <c r="F23" s="57">
        <v>0</v>
      </c>
      <c r="G23" s="31">
        <v>0</v>
      </c>
      <c r="H23" s="57">
        <v>0</v>
      </c>
      <c r="I23" s="31">
        <v>0</v>
      </c>
      <c r="J23" s="34"/>
      <c r="K23" s="57">
        <f t="shared" si="6"/>
        <v>0</v>
      </c>
      <c r="L23" s="57">
        <f t="shared" si="7"/>
        <v>0</v>
      </c>
      <c r="M23" s="57">
        <f t="shared" si="7"/>
        <v>0</v>
      </c>
      <c r="N23" s="57">
        <f t="shared" si="7"/>
        <v>0</v>
      </c>
    </row>
    <row r="24" spans="1:17" s="37" customFormat="1" ht="17.25" customHeight="1">
      <c r="A24" s="1176"/>
      <c r="B24" s="76" t="s">
        <v>276</v>
      </c>
      <c r="C24" s="77" t="s">
        <v>1268</v>
      </c>
      <c r="D24" s="39">
        <f t="shared" si="1"/>
        <v>0</v>
      </c>
      <c r="E24" s="31">
        <f>D24/D34</f>
        <v>0</v>
      </c>
      <c r="F24" s="57">
        <v>0</v>
      </c>
      <c r="G24" s="31">
        <f>F24/F34</f>
        <v>0</v>
      </c>
      <c r="H24" s="57">
        <v>0.35792000000000002</v>
      </c>
      <c r="I24" s="31">
        <v>1</v>
      </c>
      <c r="J24" s="58"/>
      <c r="K24" s="57">
        <f>F24*1.1</f>
        <v>0</v>
      </c>
      <c r="L24" s="57">
        <f>K24*1.1</f>
        <v>0</v>
      </c>
      <c r="M24" s="57">
        <f>L24*1.1</f>
        <v>0</v>
      </c>
      <c r="N24" s="57">
        <f>M24*1.1</f>
        <v>0</v>
      </c>
    </row>
    <row r="25" spans="1:17" s="37" customFormat="1">
      <c r="A25" s="1174" t="s">
        <v>1219</v>
      </c>
      <c r="B25" s="1177" t="s">
        <v>384</v>
      </c>
      <c r="C25" s="1178"/>
      <c r="D25" s="134">
        <f t="shared" si="1"/>
        <v>129068.52961000001</v>
      </c>
      <c r="E25" s="135">
        <f>D25/D34</f>
        <v>0.31240185833554895</v>
      </c>
      <c r="F25" s="134">
        <f>F26+F27+F28</f>
        <v>21141.1</v>
      </c>
      <c r="G25" s="135">
        <f>F25/F34</f>
        <v>0.28581668612119887</v>
      </c>
      <c r="H25" s="134">
        <v>0</v>
      </c>
      <c r="I25" s="135">
        <v>0</v>
      </c>
      <c r="J25" s="178"/>
      <c r="K25" s="134">
        <f>SUM(K26:K28)</f>
        <v>23255.21</v>
      </c>
      <c r="L25" s="134">
        <f t="shared" ref="L25:N25" si="8">SUM(L26:L28)</f>
        <v>25580.731000000003</v>
      </c>
      <c r="M25" s="134">
        <f t="shared" si="8"/>
        <v>28138.804100000005</v>
      </c>
      <c r="N25" s="134">
        <f t="shared" si="8"/>
        <v>30952.684510000006</v>
      </c>
    </row>
    <row r="26" spans="1:17" s="37" customFormat="1">
      <c r="A26" s="1175"/>
      <c r="B26" s="78" t="s">
        <v>277</v>
      </c>
      <c r="C26" s="77" t="s">
        <v>383</v>
      </c>
      <c r="D26" s="39">
        <f t="shared" si="1"/>
        <v>80408.684774000008</v>
      </c>
      <c r="E26" s="31">
        <f>D26/D34</f>
        <v>0.19462391510632598</v>
      </c>
      <c r="F26" s="57">
        <v>13170.74</v>
      </c>
      <c r="G26" s="31">
        <f>F26/F34</f>
        <v>0.17806156068340434</v>
      </c>
      <c r="H26" s="57">
        <v>0</v>
      </c>
      <c r="I26" s="31">
        <v>0</v>
      </c>
      <c r="J26" s="34"/>
      <c r="K26" s="57">
        <f>F26*1.1</f>
        <v>14487.814</v>
      </c>
      <c r="L26" s="57">
        <f>K26*1.1</f>
        <v>15936.595400000002</v>
      </c>
      <c r="M26" s="57">
        <f>L26*1.1</f>
        <v>17530.254940000003</v>
      </c>
      <c r="N26" s="57">
        <f>M26*1.1</f>
        <v>19283.280434000004</v>
      </c>
    </row>
    <row r="27" spans="1:17" s="37" customFormat="1">
      <c r="A27" s="1175"/>
      <c r="B27" s="78" t="s">
        <v>278</v>
      </c>
      <c r="C27" s="77" t="s">
        <v>1093</v>
      </c>
      <c r="D27" s="39">
        <f t="shared" si="1"/>
        <v>0</v>
      </c>
      <c r="E27" s="31">
        <v>0</v>
      </c>
      <c r="F27" s="57">
        <v>0</v>
      </c>
      <c r="G27" s="31">
        <v>0</v>
      </c>
      <c r="H27" s="57">
        <v>0</v>
      </c>
      <c r="I27" s="31">
        <v>0</v>
      </c>
      <c r="J27" s="34"/>
      <c r="K27" s="57">
        <f t="shared" ref="K27:K28" si="9">F27*1.1</f>
        <v>0</v>
      </c>
      <c r="L27" s="57">
        <f t="shared" ref="L27:N28" si="10">K27*1.1</f>
        <v>0</v>
      </c>
      <c r="M27" s="57">
        <f t="shared" si="10"/>
        <v>0</v>
      </c>
      <c r="N27" s="57">
        <f t="shared" si="10"/>
        <v>0</v>
      </c>
    </row>
    <row r="28" spans="1:17" s="37" customFormat="1">
      <c r="A28" s="1175"/>
      <c r="B28" s="78" t="s">
        <v>279</v>
      </c>
      <c r="C28" s="77" t="s">
        <v>1268</v>
      </c>
      <c r="D28" s="39">
        <f t="shared" si="1"/>
        <v>48659.844836000011</v>
      </c>
      <c r="E28" s="31">
        <f>D28/D34</f>
        <v>0.117777943229223</v>
      </c>
      <c r="F28" s="57">
        <v>7970.36</v>
      </c>
      <c r="G28" s="31">
        <f>F28/F34</f>
        <v>0.10775512543779457</v>
      </c>
      <c r="H28" s="57">
        <v>0</v>
      </c>
      <c r="I28" s="31">
        <v>0</v>
      </c>
      <c r="J28" s="34"/>
      <c r="K28" s="57">
        <f t="shared" si="9"/>
        <v>8767.3960000000006</v>
      </c>
      <c r="L28" s="57">
        <f t="shared" si="10"/>
        <v>9644.1356000000014</v>
      </c>
      <c r="M28" s="57">
        <f t="shared" si="10"/>
        <v>10608.549160000002</v>
      </c>
      <c r="N28" s="57">
        <f t="shared" si="10"/>
        <v>11669.404076000004</v>
      </c>
    </row>
    <row r="29" spans="1:17" s="37" customFormat="1">
      <c r="A29" s="1174" t="s">
        <v>1220</v>
      </c>
      <c r="B29" s="1168" t="s">
        <v>385</v>
      </c>
      <c r="C29" s="1168"/>
      <c r="D29" s="134">
        <f t="shared" si="1"/>
        <v>0</v>
      </c>
      <c r="E29" s="135">
        <f>D29/D34</f>
        <v>0</v>
      </c>
      <c r="F29" s="134">
        <f>F30</f>
        <v>0</v>
      </c>
      <c r="G29" s="135">
        <f>F29/F34</f>
        <v>0</v>
      </c>
      <c r="H29" s="134">
        <v>0</v>
      </c>
      <c r="I29" s="135">
        <v>0</v>
      </c>
      <c r="J29" s="178"/>
      <c r="K29" s="138">
        <f>K30</f>
        <v>0</v>
      </c>
      <c r="L29" s="138">
        <f t="shared" ref="L29:N29" si="11">L30</f>
        <v>0</v>
      </c>
      <c r="M29" s="138">
        <f t="shared" si="11"/>
        <v>0</v>
      </c>
      <c r="N29" s="138">
        <f t="shared" si="11"/>
        <v>0</v>
      </c>
    </row>
    <row r="30" spans="1:17" s="37" customFormat="1">
      <c r="A30" s="1175"/>
      <c r="B30" s="76" t="s">
        <v>280</v>
      </c>
      <c r="C30" s="77" t="s">
        <v>383</v>
      </c>
      <c r="D30" s="39">
        <f t="shared" si="1"/>
        <v>0</v>
      </c>
      <c r="E30" s="31">
        <f>D30/D34</f>
        <v>0</v>
      </c>
      <c r="F30" s="57">
        <v>0</v>
      </c>
      <c r="G30" s="31">
        <f>F30/F34</f>
        <v>0</v>
      </c>
      <c r="H30" s="57">
        <v>0</v>
      </c>
      <c r="I30" s="31">
        <v>0</v>
      </c>
      <c r="J30" s="54"/>
      <c r="K30" s="57">
        <f t="shared" ref="K30:K32" si="12">F30*1.1</f>
        <v>0</v>
      </c>
      <c r="L30" s="57">
        <f>K30*1.1</f>
        <v>0</v>
      </c>
      <c r="M30" s="57">
        <f>L30*1.1</f>
        <v>0</v>
      </c>
      <c r="N30" s="57">
        <f>M30*1.1</f>
        <v>0</v>
      </c>
    </row>
    <row r="31" spans="1:17" s="37" customFormat="1">
      <c r="A31" s="1175"/>
      <c r="B31" s="76" t="s">
        <v>281</v>
      </c>
      <c r="C31" s="77" t="s">
        <v>1093</v>
      </c>
      <c r="D31" s="39">
        <f t="shared" si="1"/>
        <v>0</v>
      </c>
      <c r="E31" s="31">
        <v>0</v>
      </c>
      <c r="F31" s="57">
        <v>0</v>
      </c>
      <c r="G31" s="31">
        <v>0</v>
      </c>
      <c r="H31" s="57">
        <v>0</v>
      </c>
      <c r="I31" s="31">
        <v>0</v>
      </c>
      <c r="J31" s="54"/>
      <c r="K31" s="57">
        <f t="shared" si="12"/>
        <v>0</v>
      </c>
      <c r="L31" s="57">
        <v>0</v>
      </c>
      <c r="M31" s="57">
        <v>0</v>
      </c>
      <c r="N31" s="57">
        <v>0</v>
      </c>
    </row>
    <row r="32" spans="1:17" s="37" customFormat="1">
      <c r="A32" s="1176"/>
      <c r="B32" s="76" t="s">
        <v>268</v>
      </c>
      <c r="C32" s="77" t="s">
        <v>1268</v>
      </c>
      <c r="D32" s="39">
        <f t="shared" si="1"/>
        <v>0</v>
      </c>
      <c r="E32" s="31">
        <v>0</v>
      </c>
      <c r="F32" s="57">
        <v>0</v>
      </c>
      <c r="G32" s="31">
        <v>0</v>
      </c>
      <c r="H32" s="57">
        <v>0</v>
      </c>
      <c r="I32" s="31">
        <v>0</v>
      </c>
      <c r="J32" s="57"/>
      <c r="K32" s="57">
        <f t="shared" si="12"/>
        <v>0</v>
      </c>
      <c r="L32" s="57">
        <v>0</v>
      </c>
      <c r="M32" s="57">
        <v>0</v>
      </c>
      <c r="N32" s="57">
        <v>0</v>
      </c>
    </row>
    <row r="33" spans="1:14" ht="17.25" customHeight="1">
      <c r="A33" s="137" t="s">
        <v>1202</v>
      </c>
      <c r="B33" s="1168" t="s">
        <v>1014</v>
      </c>
      <c r="C33" s="1168"/>
      <c r="D33" s="134">
        <f t="shared" si="1"/>
        <v>18539.235068000002</v>
      </c>
      <c r="E33" s="135">
        <f>D33/D34</f>
        <v>4.4872995027240535E-2</v>
      </c>
      <c r="F33" s="138">
        <f>455.22+650.33+400+788.61+679.8+62.72</f>
        <v>3036.68</v>
      </c>
      <c r="G33" s="135">
        <f>F33/F34</f>
        <v>4.1054335602713307E-2</v>
      </c>
      <c r="H33" s="138">
        <v>0</v>
      </c>
      <c r="I33" s="135">
        <v>0</v>
      </c>
      <c r="J33" s="58"/>
      <c r="K33" s="138">
        <f>F33*1.1</f>
        <v>3340.348</v>
      </c>
      <c r="L33" s="138">
        <f>K33*1.1</f>
        <v>3674.3828000000003</v>
      </c>
      <c r="M33" s="138">
        <f>L33*1.1</f>
        <v>4041.8210800000006</v>
      </c>
      <c r="N33" s="138">
        <f>M33*1.1</f>
        <v>4446.0031880000006</v>
      </c>
    </row>
    <row r="34" spans="1:14" ht="24" customHeight="1">
      <c r="A34" s="1171" t="s">
        <v>1236</v>
      </c>
      <c r="B34" s="1172"/>
      <c r="C34" s="1173"/>
      <c r="D34" s="628">
        <f t="shared" si="1"/>
        <v>413149.04558399995</v>
      </c>
      <c r="E34" s="176">
        <v>1</v>
      </c>
      <c r="F34" s="175">
        <f>F33+F8</f>
        <v>73967.34</v>
      </c>
      <c r="G34" s="176">
        <v>1</v>
      </c>
      <c r="H34" s="175">
        <v>2.0979200000000002</v>
      </c>
      <c r="I34" s="176">
        <v>1</v>
      </c>
      <c r="J34" s="177"/>
      <c r="K34" s="175">
        <f>K8+K33</f>
        <v>66189.123999999996</v>
      </c>
      <c r="L34" s="175">
        <f t="shared" ref="L34:N34" si="13">L8+L33</f>
        <v>77774.556400000016</v>
      </c>
      <c r="M34" s="175">
        <f t="shared" si="13"/>
        <v>90007.812040000004</v>
      </c>
      <c r="N34" s="175">
        <f t="shared" si="13"/>
        <v>105210.21314399999</v>
      </c>
    </row>
    <row r="35" spans="1:14" s="62" customFormat="1"/>
    <row r="36" spans="1:14">
      <c r="K36" s="241"/>
      <c r="L36" s="241"/>
      <c r="M36" s="241"/>
      <c r="N36" s="241"/>
    </row>
  </sheetData>
  <mergeCells count="30">
    <mergeCell ref="B33:C33"/>
    <mergeCell ref="B21:C21"/>
    <mergeCell ref="A34:C34"/>
    <mergeCell ref="A21:A24"/>
    <mergeCell ref="B25:C25"/>
    <mergeCell ref="A25:A28"/>
    <mergeCell ref="A29:A32"/>
    <mergeCell ref="B29:C29"/>
    <mergeCell ref="A15:A20"/>
    <mergeCell ref="B15:C15"/>
    <mergeCell ref="B7:C7"/>
    <mergeCell ref="B8:C8"/>
    <mergeCell ref="A9:A14"/>
    <mergeCell ref="B9:C9"/>
    <mergeCell ref="A1:N1"/>
    <mergeCell ref="A2:A6"/>
    <mergeCell ref="B2:C6"/>
    <mergeCell ref="D2:E3"/>
    <mergeCell ref="L4:L6"/>
    <mergeCell ref="M4:M6"/>
    <mergeCell ref="N4:N6"/>
    <mergeCell ref="F2:N2"/>
    <mergeCell ref="F3:J3"/>
    <mergeCell ref="D4:D6"/>
    <mergeCell ref="K4:K6"/>
    <mergeCell ref="F4:G5"/>
    <mergeCell ref="H4:J4"/>
    <mergeCell ref="E4:E6"/>
    <mergeCell ref="H5:I5"/>
    <mergeCell ref="J5:J6"/>
  </mergeCells>
  <phoneticPr fontId="3" type="noConversion"/>
  <pageMargins left="0.96" right="0.37" top="0.45" bottom="0.34" header="0.3" footer="0.27"/>
  <pageSetup paperSize="9" scale="72" orientation="landscape" r:id="rId1"/>
  <headerFooter alignWithMargins="0"/>
  <ignoredErrors>
    <ignoredError sqref="A33 A8" numberStoredAsText="1"/>
    <ignoredError sqref="B10:B13 B16:B19 B22:B24 B26:B28 B30:B32" twoDigitTextYear="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rgb="FFFF0000"/>
  </sheetPr>
  <dimension ref="A1:P20"/>
  <sheetViews>
    <sheetView view="pageBreakPreview" topLeftCell="A4" zoomScale="85" zoomScaleNormal="100" zoomScaleSheetLayoutView="85" workbookViewId="0">
      <selection activeCell="J14" sqref="J14"/>
    </sheetView>
  </sheetViews>
  <sheetFormatPr defaultColWidth="9.140625" defaultRowHeight="15"/>
  <cols>
    <col min="1" max="1" width="5.7109375" style="37" customWidth="1"/>
    <col min="2" max="2" width="16.42578125" style="37" customWidth="1"/>
    <col min="3" max="3" width="20.140625" style="37" customWidth="1"/>
    <col min="4" max="4" width="13.28515625" style="37" customWidth="1"/>
    <col min="5" max="5" width="10.5703125" style="37" customWidth="1"/>
    <col min="6" max="6" width="12.42578125" style="37" customWidth="1"/>
    <col min="7" max="7" width="10.42578125" style="37" customWidth="1"/>
    <col min="8" max="8" width="12.5703125" style="37" customWidth="1"/>
    <col min="9" max="9" width="9" style="37" customWidth="1"/>
    <col min="10" max="10" width="11.42578125" style="37" customWidth="1"/>
    <col min="11" max="11" width="11.5703125" style="37" customWidth="1"/>
    <col min="12" max="12" width="11.28515625" style="37" customWidth="1"/>
    <col min="13" max="13" width="11.7109375" style="37" customWidth="1"/>
    <col min="14" max="15" width="9.140625" style="37"/>
    <col min="16" max="16" width="11.42578125" style="37" customWidth="1"/>
    <col min="17" max="16384" width="9.140625" style="37"/>
  </cols>
  <sheetData>
    <row r="1" spans="1:16" s="46" customFormat="1" ht="18" customHeight="1">
      <c r="A1" s="47"/>
      <c r="B1" s="47"/>
      <c r="C1" s="47"/>
      <c r="D1" s="47"/>
      <c r="E1" s="47"/>
      <c r="F1" s="75"/>
      <c r="G1" s="47"/>
      <c r="H1" s="47"/>
      <c r="I1" s="47"/>
      <c r="J1" s="47"/>
      <c r="K1" s="47"/>
      <c r="L1" s="47"/>
      <c r="M1" s="47"/>
    </row>
    <row r="2" spans="1:16" s="40" customFormat="1" ht="27.75" customHeight="1">
      <c r="A2" s="1072" t="s">
        <v>253</v>
      </c>
      <c r="B2" s="1072"/>
      <c r="C2" s="1072"/>
      <c r="D2" s="1072"/>
      <c r="E2" s="1072"/>
      <c r="F2" s="1072"/>
      <c r="G2" s="1072"/>
      <c r="H2" s="1072"/>
      <c r="I2" s="1072"/>
      <c r="J2" s="1072"/>
      <c r="K2" s="1072"/>
      <c r="L2" s="1072"/>
      <c r="M2" s="1072"/>
    </row>
    <row r="3" spans="1:16" s="40" customFormat="1" ht="18" customHeight="1">
      <c r="A3" s="1076" t="s">
        <v>1009</v>
      </c>
      <c r="B3" s="1155" t="s">
        <v>1016</v>
      </c>
      <c r="C3" s="1156"/>
      <c r="D3" s="1161" t="s">
        <v>1708</v>
      </c>
      <c r="E3" s="1162"/>
      <c r="F3" s="1080" t="s">
        <v>1011</v>
      </c>
      <c r="G3" s="1080"/>
      <c r="H3" s="1080"/>
      <c r="I3" s="1080"/>
      <c r="J3" s="1080"/>
      <c r="K3" s="1080"/>
      <c r="L3" s="1080"/>
      <c r="M3" s="1080"/>
    </row>
    <row r="4" spans="1:16" s="64" customFormat="1" ht="24" customHeight="1">
      <c r="A4" s="1076"/>
      <c r="B4" s="1157"/>
      <c r="C4" s="1158"/>
      <c r="D4" s="1163"/>
      <c r="E4" s="1164"/>
      <c r="F4" s="1186">
        <v>2019</v>
      </c>
      <c r="G4" s="1187"/>
      <c r="H4" s="1187"/>
      <c r="I4" s="1188"/>
      <c r="J4" s="251">
        <v>2020</v>
      </c>
      <c r="K4" s="251">
        <v>2021</v>
      </c>
      <c r="L4" s="730">
        <v>2022</v>
      </c>
      <c r="M4" s="730">
        <v>2023</v>
      </c>
    </row>
    <row r="5" spans="1:16" s="64" customFormat="1" ht="33" customHeight="1">
      <c r="A5" s="1076"/>
      <c r="B5" s="1157"/>
      <c r="C5" s="1158"/>
      <c r="D5" s="1076" t="s">
        <v>1285</v>
      </c>
      <c r="E5" s="1076" t="s">
        <v>1012</v>
      </c>
      <c r="F5" s="1076" t="s">
        <v>262</v>
      </c>
      <c r="G5" s="1076"/>
      <c r="H5" s="1076" t="s">
        <v>285</v>
      </c>
      <c r="I5" s="1076"/>
      <c r="J5" s="1076" t="s">
        <v>1285</v>
      </c>
      <c r="K5" s="1076" t="s">
        <v>1285</v>
      </c>
      <c r="L5" s="1076" t="s">
        <v>1285</v>
      </c>
      <c r="M5" s="1076" t="s">
        <v>1285</v>
      </c>
    </row>
    <row r="6" spans="1:16" s="40" customFormat="1" ht="40.5" customHeight="1">
      <c r="A6" s="1076"/>
      <c r="B6" s="1159"/>
      <c r="C6" s="1160"/>
      <c r="D6" s="1076"/>
      <c r="E6" s="1076"/>
      <c r="F6" s="833" t="s">
        <v>1285</v>
      </c>
      <c r="G6" s="26" t="s">
        <v>1012</v>
      </c>
      <c r="H6" s="26" t="s">
        <v>261</v>
      </c>
      <c r="I6" s="26" t="s">
        <v>1012</v>
      </c>
      <c r="J6" s="1076"/>
      <c r="K6" s="1076"/>
      <c r="L6" s="1076"/>
      <c r="M6" s="1076"/>
    </row>
    <row r="7" spans="1:16" s="40" customFormat="1">
      <c r="A7" s="158">
        <v>1</v>
      </c>
      <c r="B7" s="1088">
        <v>2</v>
      </c>
      <c r="C7" s="1089"/>
      <c r="D7" s="158">
        <v>3</v>
      </c>
      <c r="E7" s="158">
        <v>4</v>
      </c>
      <c r="F7" s="158">
        <v>5</v>
      </c>
      <c r="G7" s="158">
        <v>6</v>
      </c>
      <c r="H7" s="158">
        <v>7</v>
      </c>
      <c r="I7" s="158">
        <v>8</v>
      </c>
      <c r="J7" s="158">
        <v>9</v>
      </c>
      <c r="K7" s="158">
        <v>10</v>
      </c>
      <c r="L7" s="158">
        <v>11</v>
      </c>
      <c r="M7" s="158">
        <v>12</v>
      </c>
    </row>
    <row r="8" spans="1:16" customFormat="1" ht="37.5" customHeight="1">
      <c r="A8" s="437">
        <v>1</v>
      </c>
      <c r="B8" s="1182" t="s">
        <v>1710</v>
      </c>
      <c r="C8" s="1182"/>
      <c r="D8" s="473">
        <f>F8+J8+K8+L8+M8</f>
        <v>91947.567978000036</v>
      </c>
      <c r="E8" s="474">
        <f>D8/D18</f>
        <v>1</v>
      </c>
      <c r="F8" s="473">
        <f>F13</f>
        <v>15060.78</v>
      </c>
      <c r="G8" s="474">
        <f>F8/F18</f>
        <v>1</v>
      </c>
      <c r="H8" s="473">
        <f>H13</f>
        <v>0.2</v>
      </c>
      <c r="I8" s="590">
        <f>H8/H18</f>
        <v>1</v>
      </c>
      <c r="J8" s="473">
        <f>J13</f>
        <v>16566.858000000004</v>
      </c>
      <c r="K8" s="473">
        <f>K13</f>
        <v>18223.543800000007</v>
      </c>
      <c r="L8" s="473">
        <f>L13</f>
        <v>20045.898180000007</v>
      </c>
      <c r="M8" s="473">
        <f>M13</f>
        <v>22050.487998000011</v>
      </c>
      <c r="O8" s="136"/>
    </row>
    <row r="9" spans="1:16" customFormat="1" ht="31.5" customHeight="1">
      <c r="A9" s="475" t="s">
        <v>1167</v>
      </c>
      <c r="B9" s="964" t="s">
        <v>1690</v>
      </c>
      <c r="C9" s="964"/>
      <c r="D9" s="444">
        <f t="shared" ref="D9:D17" si="0">F9+J9+K9+L9+M9</f>
        <v>0</v>
      </c>
      <c r="E9" s="445">
        <f>D9/D8</f>
        <v>0</v>
      </c>
      <c r="F9" s="446">
        <v>0</v>
      </c>
      <c r="G9" s="445">
        <f>F9/F8</f>
        <v>0</v>
      </c>
      <c r="H9" s="446">
        <v>0</v>
      </c>
      <c r="I9" s="589">
        <f>H9/H8</f>
        <v>0</v>
      </c>
      <c r="J9" s="446">
        <v>0</v>
      </c>
      <c r="K9" s="446">
        <v>0</v>
      </c>
      <c r="L9" s="446">
        <v>0</v>
      </c>
      <c r="M9" s="446">
        <v>0</v>
      </c>
    </row>
    <row r="10" spans="1:16" customFormat="1" ht="48.75" customHeight="1">
      <c r="A10" s="475" t="s">
        <v>1168</v>
      </c>
      <c r="B10" s="964" t="s">
        <v>1691</v>
      </c>
      <c r="C10" s="964"/>
      <c r="D10" s="444">
        <f t="shared" si="0"/>
        <v>0</v>
      </c>
      <c r="E10" s="445">
        <f>D10/D8</f>
        <v>0</v>
      </c>
      <c r="F10" s="446">
        <v>0</v>
      </c>
      <c r="G10" s="445">
        <f>F10/F8</f>
        <v>0</v>
      </c>
      <c r="H10" s="446">
        <v>0</v>
      </c>
      <c r="I10" s="589">
        <f>H10/H8</f>
        <v>0</v>
      </c>
      <c r="J10" s="446">
        <v>0</v>
      </c>
      <c r="K10" s="446">
        <v>0</v>
      </c>
      <c r="L10" s="446">
        <v>0</v>
      </c>
      <c r="M10" s="446">
        <v>0</v>
      </c>
    </row>
    <row r="11" spans="1:16" customFormat="1" ht="27.75" customHeight="1">
      <c r="A11" s="1183" t="s">
        <v>1218</v>
      </c>
      <c r="B11" s="964" t="s">
        <v>296</v>
      </c>
      <c r="C11" s="713" t="s">
        <v>1017</v>
      </c>
      <c r="D11" s="444">
        <f t="shared" si="0"/>
        <v>0</v>
      </c>
      <c r="E11" s="445">
        <f>D11/D8</f>
        <v>0</v>
      </c>
      <c r="F11" s="446">
        <v>0</v>
      </c>
      <c r="G11" s="445">
        <f>F11/F8</f>
        <v>0</v>
      </c>
      <c r="H11" s="446">
        <v>0</v>
      </c>
      <c r="I11" s="589">
        <f>H11/H8</f>
        <v>0</v>
      </c>
      <c r="J11" s="446">
        <v>0</v>
      </c>
      <c r="K11" s="446">
        <v>0</v>
      </c>
      <c r="L11" s="446">
        <v>0</v>
      </c>
      <c r="M11" s="446">
        <v>0</v>
      </c>
    </row>
    <row r="12" spans="1:16" customFormat="1" ht="27.75" customHeight="1">
      <c r="A12" s="1183"/>
      <c r="B12" s="964"/>
      <c r="C12" s="713" t="s">
        <v>1018</v>
      </c>
      <c r="D12" s="444">
        <f t="shared" si="0"/>
        <v>0</v>
      </c>
      <c r="E12" s="445">
        <f>D12/D8</f>
        <v>0</v>
      </c>
      <c r="F12" s="446">
        <v>0</v>
      </c>
      <c r="G12" s="445">
        <f>F12/F8</f>
        <v>0</v>
      </c>
      <c r="H12" s="446">
        <v>0</v>
      </c>
      <c r="I12" s="589">
        <f>H12/H8</f>
        <v>0</v>
      </c>
      <c r="J12" s="446">
        <v>0</v>
      </c>
      <c r="K12" s="446">
        <v>0</v>
      </c>
      <c r="L12" s="446">
        <v>0</v>
      </c>
      <c r="M12" s="446">
        <v>0</v>
      </c>
    </row>
    <row r="13" spans="1:16" customFormat="1" ht="42" customHeight="1">
      <c r="A13" s="1185" t="s">
        <v>1219</v>
      </c>
      <c r="B13" s="1182" t="s">
        <v>286</v>
      </c>
      <c r="C13" s="1182"/>
      <c r="D13" s="473">
        <f>F13+J13+K13+L13+M13</f>
        <v>91947.567978000036</v>
      </c>
      <c r="E13" s="474">
        <f>D13/D8</f>
        <v>1</v>
      </c>
      <c r="F13" s="473">
        <f>F14+F15</f>
        <v>15060.78</v>
      </c>
      <c r="G13" s="474">
        <f>F13/F8</f>
        <v>1</v>
      </c>
      <c r="H13" s="473">
        <f>H14+H15</f>
        <v>0.2</v>
      </c>
      <c r="I13" s="590">
        <f>H13/H8</f>
        <v>1</v>
      </c>
      <c r="J13" s="473">
        <f>J14+J15</f>
        <v>16566.858000000004</v>
      </c>
      <c r="K13" s="473">
        <f>K14+K15</f>
        <v>18223.543800000007</v>
      </c>
      <c r="L13" s="473">
        <f>L14+L15</f>
        <v>20045.898180000007</v>
      </c>
      <c r="M13" s="473">
        <f>M14+M15</f>
        <v>22050.487998000011</v>
      </c>
    </row>
    <row r="14" spans="1:16" customFormat="1" ht="27.75" customHeight="1">
      <c r="A14" s="1185"/>
      <c r="B14" s="1184" t="s">
        <v>1019</v>
      </c>
      <c r="C14" s="1184"/>
      <c r="D14" s="444">
        <f t="shared" si="0"/>
        <v>49118.398897000006</v>
      </c>
      <c r="E14" s="445">
        <f>D14/D13</f>
        <v>0.53420008791045337</v>
      </c>
      <c r="F14" s="446">
        <v>8045.47</v>
      </c>
      <c r="G14" s="445">
        <f>F14/F13</f>
        <v>0.53420008791045348</v>
      </c>
      <c r="H14" s="446">
        <v>6.6000000000000003E-2</v>
      </c>
      <c r="I14" s="589">
        <f>H14/H13</f>
        <v>0.33</v>
      </c>
      <c r="J14" s="446">
        <f>F14*1.1</f>
        <v>8850.0170000000016</v>
      </c>
      <c r="K14" s="446">
        <f t="shared" ref="K14:M15" si="1">J14*1.1</f>
        <v>9735.0187000000024</v>
      </c>
      <c r="L14" s="446">
        <f t="shared" si="1"/>
        <v>10708.520570000004</v>
      </c>
      <c r="M14" s="446">
        <f t="shared" si="1"/>
        <v>11779.372627000006</v>
      </c>
      <c r="P14" s="642"/>
    </row>
    <row r="15" spans="1:16" customFormat="1" ht="27.75" customHeight="1">
      <c r="A15" s="1185"/>
      <c r="B15" s="1184" t="s">
        <v>1020</v>
      </c>
      <c r="C15" s="1184"/>
      <c r="D15" s="444">
        <f t="shared" si="0"/>
        <v>42829.169081000015</v>
      </c>
      <c r="E15" s="445">
        <f>D15/D13</f>
        <v>0.46579991208954646</v>
      </c>
      <c r="F15" s="446">
        <v>7015.31</v>
      </c>
      <c r="G15" s="445">
        <f>F15/F13</f>
        <v>0.46579991208954652</v>
      </c>
      <c r="H15" s="446">
        <v>0.13400000000000001</v>
      </c>
      <c r="I15" s="589">
        <f>H15/H13</f>
        <v>0.67</v>
      </c>
      <c r="J15" s="446">
        <f>F15*1.1</f>
        <v>7716.8410000000013</v>
      </c>
      <c r="K15" s="446">
        <f t="shared" si="1"/>
        <v>8488.5251000000026</v>
      </c>
      <c r="L15" s="446">
        <f t="shared" si="1"/>
        <v>9337.3776100000032</v>
      </c>
      <c r="M15" s="446">
        <f t="shared" si="1"/>
        <v>10271.115371000004</v>
      </c>
    </row>
    <row r="16" spans="1:16" s="435" customFormat="1" ht="45" customHeight="1">
      <c r="A16" s="475" t="s">
        <v>1220</v>
      </c>
      <c r="B16" s="964" t="s">
        <v>1692</v>
      </c>
      <c r="C16" s="964"/>
      <c r="D16" s="444">
        <f t="shared" si="0"/>
        <v>0</v>
      </c>
      <c r="E16" s="445">
        <v>0</v>
      </c>
      <c r="F16" s="446">
        <v>0</v>
      </c>
      <c r="G16" s="445">
        <f>F16/F8</f>
        <v>0</v>
      </c>
      <c r="H16" s="446">
        <v>0</v>
      </c>
      <c r="I16" s="589">
        <f>H16/H8</f>
        <v>0</v>
      </c>
      <c r="J16" s="446">
        <v>0</v>
      </c>
      <c r="K16" s="446">
        <v>0</v>
      </c>
      <c r="L16" s="446">
        <v>0</v>
      </c>
      <c r="M16" s="446">
        <v>0</v>
      </c>
    </row>
    <row r="17" spans="1:13" customFormat="1" ht="15" customHeight="1">
      <c r="A17" s="436" t="s">
        <v>1202</v>
      </c>
      <c r="B17" s="1182" t="s">
        <v>1014</v>
      </c>
      <c r="C17" s="1182"/>
      <c r="D17" s="473">
        <f t="shared" si="0"/>
        <v>0</v>
      </c>
      <c r="E17" s="474">
        <f>D17/D18</f>
        <v>0</v>
      </c>
      <c r="F17" s="476">
        <v>0</v>
      </c>
      <c r="G17" s="474">
        <f>F17/F18</f>
        <v>0</v>
      </c>
      <c r="H17" s="476">
        <v>0</v>
      </c>
      <c r="I17" s="590">
        <f>H17/H18</f>
        <v>0</v>
      </c>
      <c r="J17" s="476">
        <v>0</v>
      </c>
      <c r="K17" s="476">
        <v>0</v>
      </c>
      <c r="L17" s="476">
        <v>0</v>
      </c>
      <c r="M17" s="476">
        <v>0</v>
      </c>
    </row>
    <row r="18" spans="1:13" customFormat="1" ht="27.75" customHeight="1">
      <c r="A18" s="1179" t="s">
        <v>1236</v>
      </c>
      <c r="B18" s="1180"/>
      <c r="C18" s="1181"/>
      <c r="D18" s="804">
        <f>D8+D17</f>
        <v>91947.567978000036</v>
      </c>
      <c r="E18" s="817">
        <v>1</v>
      </c>
      <c r="F18" s="804">
        <f t="shared" ref="F18:M18" si="2">F8+F17</f>
        <v>15060.78</v>
      </c>
      <c r="G18" s="817">
        <v>1</v>
      </c>
      <c r="H18" s="804">
        <f t="shared" si="2"/>
        <v>0.2</v>
      </c>
      <c r="I18" s="817">
        <v>1</v>
      </c>
      <c r="J18" s="804">
        <f t="shared" si="2"/>
        <v>16566.858000000004</v>
      </c>
      <c r="K18" s="804">
        <f t="shared" si="2"/>
        <v>18223.543800000007</v>
      </c>
      <c r="L18" s="804">
        <f t="shared" si="2"/>
        <v>20045.898180000007</v>
      </c>
      <c r="M18" s="804">
        <f t="shared" si="2"/>
        <v>22050.487998000011</v>
      </c>
    </row>
    <row r="20" spans="1:13">
      <c r="J20" s="240"/>
      <c r="K20" s="240"/>
      <c r="L20" s="240"/>
      <c r="M20" s="240"/>
    </row>
  </sheetData>
  <mergeCells count="27">
    <mergeCell ref="F4:I4"/>
    <mergeCell ref="A2:M2"/>
    <mergeCell ref="A3:A6"/>
    <mergeCell ref="B3:C6"/>
    <mergeCell ref="D3:E4"/>
    <mergeCell ref="F3:M3"/>
    <mergeCell ref="E5:E6"/>
    <mergeCell ref="D5:D6"/>
    <mergeCell ref="J5:J6"/>
    <mergeCell ref="M5:M6"/>
    <mergeCell ref="B8:C8"/>
    <mergeCell ref="L5:L6"/>
    <mergeCell ref="K5:K6"/>
    <mergeCell ref="F5:G5"/>
    <mergeCell ref="H5:I5"/>
    <mergeCell ref="B7:C7"/>
    <mergeCell ref="A18:C18"/>
    <mergeCell ref="B17:C17"/>
    <mergeCell ref="B16:C16"/>
    <mergeCell ref="B9:C9"/>
    <mergeCell ref="B10:C10"/>
    <mergeCell ref="A11:A12"/>
    <mergeCell ref="B14:C14"/>
    <mergeCell ref="B15:C15"/>
    <mergeCell ref="A13:A15"/>
    <mergeCell ref="B11:B12"/>
    <mergeCell ref="B13:C13"/>
  </mergeCells>
  <phoneticPr fontId="3" type="noConversion"/>
  <pageMargins left="0.70866141732283472" right="0.39370078740157483" top="0.86614173228346458" bottom="0.98425196850393704" header="0.51181102362204722" footer="0.51181102362204722"/>
  <pageSetup paperSize="9" scale="75"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65"/>
  <sheetViews>
    <sheetView view="pageBreakPreview" zoomScale="70" zoomScaleNormal="85" zoomScaleSheetLayoutView="70" workbookViewId="0">
      <pane ySplit="5" topLeftCell="A57" activePane="bottomLeft" state="frozen"/>
      <selection activeCell="B1" sqref="B1"/>
      <selection pane="bottomLeft" activeCell="G11" sqref="G11"/>
    </sheetView>
  </sheetViews>
  <sheetFormatPr defaultRowHeight="15"/>
  <cols>
    <col min="1" max="1" width="7" style="731" customWidth="1"/>
    <col min="2" max="2" width="47.5703125" style="731" customWidth="1"/>
    <col min="3" max="3" width="13.7109375" style="731" customWidth="1"/>
    <col min="4" max="4" width="11" style="731" customWidth="1"/>
    <col min="5" max="5" width="18.28515625" style="731" customWidth="1"/>
    <col min="6" max="6" width="11.5703125" style="731" customWidth="1"/>
    <col min="7" max="7" width="16.5703125" style="731" customWidth="1"/>
    <col min="8" max="8" width="14.85546875" style="731" customWidth="1"/>
    <col min="9" max="9" width="14.5703125" style="731" customWidth="1"/>
    <col min="10" max="10" width="15.85546875" style="731" customWidth="1"/>
    <col min="11" max="16384" width="9.140625" style="731"/>
  </cols>
  <sheetData>
    <row r="1" spans="1:10" ht="22.5" customHeight="1">
      <c r="A1" s="955" t="s">
        <v>405</v>
      </c>
      <c r="B1" s="956"/>
      <c r="C1" s="956"/>
      <c r="D1" s="956"/>
      <c r="E1" s="956"/>
      <c r="F1" s="956"/>
      <c r="G1" s="956"/>
      <c r="H1" s="956"/>
      <c r="I1" s="956"/>
      <c r="J1" s="957"/>
    </row>
    <row r="2" spans="1:10" ht="21.75" customHeight="1">
      <c r="A2" s="964" t="s">
        <v>1009</v>
      </c>
      <c r="B2" s="964" t="s">
        <v>1016</v>
      </c>
      <c r="C2" s="1032" t="s">
        <v>1669</v>
      </c>
      <c r="D2" s="1032"/>
      <c r="E2" s="1191" t="s">
        <v>251</v>
      </c>
      <c r="F2" s="1191"/>
      <c r="G2" s="1191"/>
      <c r="H2" s="1191"/>
      <c r="I2" s="1191"/>
      <c r="J2" s="1191"/>
    </row>
    <row r="3" spans="1:10" ht="15.75">
      <c r="A3" s="964"/>
      <c r="B3" s="964"/>
      <c r="C3" s="1032"/>
      <c r="D3" s="1032"/>
      <c r="E3" s="1192">
        <v>2019</v>
      </c>
      <c r="F3" s="1193"/>
      <c r="G3" s="733">
        <v>2020</v>
      </c>
      <c r="H3" s="733">
        <v>2021</v>
      </c>
      <c r="I3" s="733">
        <v>2022</v>
      </c>
      <c r="J3" s="733">
        <v>2023</v>
      </c>
    </row>
    <row r="4" spans="1:10" ht="17.25" customHeight="1">
      <c r="A4" s="964"/>
      <c r="B4" s="964"/>
      <c r="C4" s="964" t="s">
        <v>462</v>
      </c>
      <c r="D4" s="964" t="s">
        <v>1012</v>
      </c>
      <c r="E4" s="964" t="s">
        <v>262</v>
      </c>
      <c r="F4" s="964"/>
      <c r="G4" s="964" t="s">
        <v>462</v>
      </c>
      <c r="H4" s="964" t="s">
        <v>462</v>
      </c>
      <c r="I4" s="964" t="s">
        <v>462</v>
      </c>
      <c r="J4" s="964" t="s">
        <v>462</v>
      </c>
    </row>
    <row r="5" spans="1:10" ht="30">
      <c r="A5" s="964"/>
      <c r="B5" s="964"/>
      <c r="C5" s="964"/>
      <c r="D5" s="964"/>
      <c r="E5" s="713" t="s">
        <v>639</v>
      </c>
      <c r="F5" s="713" t="s">
        <v>1012</v>
      </c>
      <c r="G5" s="964"/>
      <c r="H5" s="964"/>
      <c r="I5" s="964"/>
      <c r="J5" s="964"/>
    </row>
    <row r="6" spans="1:10" ht="15" customHeight="1">
      <c r="A6" s="421">
        <v>1</v>
      </c>
      <c r="B6" s="421">
        <v>2</v>
      </c>
      <c r="C6" s="421">
        <v>3</v>
      </c>
      <c r="D6" s="421">
        <v>4</v>
      </c>
      <c r="E6" s="421">
        <v>5</v>
      </c>
      <c r="F6" s="421">
        <v>6</v>
      </c>
      <c r="G6" s="421">
        <v>7</v>
      </c>
      <c r="H6" s="421">
        <v>8</v>
      </c>
      <c r="I6" s="421">
        <v>9</v>
      </c>
      <c r="J6" s="421">
        <v>10</v>
      </c>
    </row>
    <row r="7" spans="1:10" ht="57">
      <c r="A7" s="436" t="s">
        <v>1169</v>
      </c>
      <c r="B7" s="437" t="s">
        <v>415</v>
      </c>
      <c r="C7" s="438">
        <f>C9+C60+C61</f>
        <v>20551.320000000007</v>
      </c>
      <c r="D7" s="439">
        <f>C7/C64</f>
        <v>0.87261860481705489</v>
      </c>
      <c r="E7" s="438">
        <f>E9+E60+E61+E62</f>
        <v>587.62</v>
      </c>
      <c r="F7" s="439">
        <v>1</v>
      </c>
      <c r="G7" s="438">
        <f t="shared" ref="G7:H7" si="0">G9+G60+G61</f>
        <v>6928.7000000000007</v>
      </c>
      <c r="H7" s="438">
        <f t="shared" si="0"/>
        <v>8717.9399999999969</v>
      </c>
      <c r="I7" s="438">
        <f>I9+I60+I61</f>
        <v>4317.0600000000004</v>
      </c>
      <c r="J7" s="438">
        <f>J9+J60+J61</f>
        <v>0</v>
      </c>
    </row>
    <row r="8" spans="1:10" s="824" customFormat="1">
      <c r="A8" s="440" t="s">
        <v>1167</v>
      </c>
      <c r="B8" s="441" t="s">
        <v>1711</v>
      </c>
      <c r="C8" s="438">
        <v>0</v>
      </c>
      <c r="D8" s="439">
        <v>0</v>
      </c>
      <c r="E8" s="438">
        <v>0</v>
      </c>
      <c r="F8" s="439">
        <v>0</v>
      </c>
      <c r="G8" s="438">
        <v>0</v>
      </c>
      <c r="H8" s="438">
        <v>0</v>
      </c>
      <c r="I8" s="438">
        <v>0</v>
      </c>
      <c r="J8" s="438">
        <v>0</v>
      </c>
    </row>
    <row r="9" spans="1:10">
      <c r="A9" s="440" t="s">
        <v>1168</v>
      </c>
      <c r="B9" s="441" t="s">
        <v>297</v>
      </c>
      <c r="C9" s="438">
        <f>SUM(C10:C59)</f>
        <v>20551.320000000007</v>
      </c>
      <c r="D9" s="879">
        <f t="shared" ref="D9:D58" si="1">C9/$C$64</f>
        <v>0.87261860481705489</v>
      </c>
      <c r="E9" s="438">
        <f>SUM(E10:E59)</f>
        <v>587.62</v>
      </c>
      <c r="F9" s="439">
        <v>1</v>
      </c>
      <c r="G9" s="438">
        <f>SUM(G10:G59)</f>
        <v>6928.7000000000007</v>
      </c>
      <c r="H9" s="438">
        <f>SUM(H10:H59)</f>
        <v>8717.9399999999969</v>
      </c>
      <c r="I9" s="438">
        <f>SUM(I10:I59)</f>
        <v>4317.0600000000004</v>
      </c>
      <c r="J9" s="438">
        <f>SUM(J10:J59)</f>
        <v>0</v>
      </c>
    </row>
    <row r="10" spans="1:10">
      <c r="A10" s="442" t="s">
        <v>1171</v>
      </c>
      <c r="B10" s="596" t="s">
        <v>1392</v>
      </c>
      <c r="C10" s="443">
        <v>299.37</v>
      </c>
      <c r="D10" s="879">
        <f t="shared" si="1"/>
        <v>1.2711389425306094E-2</v>
      </c>
      <c r="E10" s="444">
        <v>299.37</v>
      </c>
      <c r="F10" s="445">
        <f t="shared" ref="F10:F59" si="2">E10/$E$9</f>
        <v>0.50946189714441303</v>
      </c>
      <c r="G10" s="444">
        <v>0</v>
      </c>
      <c r="H10" s="446">
        <v>0</v>
      </c>
      <c r="I10" s="446">
        <v>0</v>
      </c>
      <c r="J10" s="446">
        <v>0</v>
      </c>
    </row>
    <row r="11" spans="1:10" ht="25.5">
      <c r="A11" s="442" t="s">
        <v>271</v>
      </c>
      <c r="B11" s="596" t="s">
        <v>1393</v>
      </c>
      <c r="C11" s="443">
        <v>122</v>
      </c>
      <c r="D11" s="879">
        <f t="shared" si="1"/>
        <v>5.180176737439768E-3</v>
      </c>
      <c r="E11" s="444">
        <v>0</v>
      </c>
      <c r="F11" s="445">
        <f t="shared" si="2"/>
        <v>0</v>
      </c>
      <c r="G11" s="444">
        <v>122</v>
      </c>
      <c r="H11" s="446">
        <v>0</v>
      </c>
      <c r="I11" s="446">
        <v>0</v>
      </c>
      <c r="J11" s="446">
        <v>0</v>
      </c>
    </row>
    <row r="12" spans="1:10">
      <c r="A12" s="442" t="s">
        <v>272</v>
      </c>
      <c r="B12" s="596" t="s">
        <v>1394</v>
      </c>
      <c r="C12" s="443">
        <v>288.25</v>
      </c>
      <c r="D12" s="879">
        <f t="shared" si="1"/>
        <v>1.2239229053827978E-2</v>
      </c>
      <c r="E12" s="444">
        <v>288.25</v>
      </c>
      <c r="F12" s="445">
        <f t="shared" si="2"/>
        <v>0.49053810285558697</v>
      </c>
      <c r="G12" s="444">
        <v>0</v>
      </c>
      <c r="H12" s="446">
        <v>0</v>
      </c>
      <c r="I12" s="446">
        <v>0</v>
      </c>
      <c r="J12" s="446">
        <v>0</v>
      </c>
    </row>
    <row r="13" spans="1:10" ht="25.5">
      <c r="A13" s="442" t="s">
        <v>273</v>
      </c>
      <c r="B13" s="596" t="s">
        <v>1395</v>
      </c>
      <c r="C13" s="443">
        <v>122</v>
      </c>
      <c r="D13" s="879">
        <f t="shared" si="1"/>
        <v>5.180176737439768E-3</v>
      </c>
      <c r="E13" s="444">
        <v>0</v>
      </c>
      <c r="F13" s="445">
        <f t="shared" si="2"/>
        <v>0</v>
      </c>
      <c r="G13" s="444">
        <v>122</v>
      </c>
      <c r="H13" s="446">
        <v>0</v>
      </c>
      <c r="I13" s="446">
        <v>0</v>
      </c>
      <c r="J13" s="446">
        <v>0</v>
      </c>
    </row>
    <row r="14" spans="1:10">
      <c r="A14" s="442" t="s">
        <v>610</v>
      </c>
      <c r="B14" s="596" t="s">
        <v>1396</v>
      </c>
      <c r="C14" s="443">
        <v>745.36</v>
      </c>
      <c r="D14" s="879">
        <f t="shared" si="1"/>
        <v>3.1648332237853329E-2</v>
      </c>
      <c r="E14" s="444">
        <v>0</v>
      </c>
      <c r="F14" s="445">
        <f t="shared" si="2"/>
        <v>0</v>
      </c>
      <c r="G14" s="444">
        <v>745.36</v>
      </c>
      <c r="H14" s="446">
        <v>0</v>
      </c>
      <c r="I14" s="446">
        <v>0</v>
      </c>
      <c r="J14" s="446">
        <v>0</v>
      </c>
    </row>
    <row r="15" spans="1:10" ht="25.5">
      <c r="A15" s="442" t="s">
        <v>611</v>
      </c>
      <c r="B15" s="596" t="s">
        <v>1397</v>
      </c>
      <c r="C15" s="443">
        <v>169.4</v>
      </c>
      <c r="D15" s="879">
        <f t="shared" si="1"/>
        <v>7.1928027813303015E-3</v>
      </c>
      <c r="E15" s="444">
        <v>0</v>
      </c>
      <c r="F15" s="445">
        <f t="shared" si="2"/>
        <v>0</v>
      </c>
      <c r="G15" s="444">
        <v>169.4</v>
      </c>
      <c r="H15" s="446">
        <v>0</v>
      </c>
      <c r="I15" s="446">
        <v>0</v>
      </c>
      <c r="J15" s="446">
        <v>0</v>
      </c>
    </row>
    <row r="16" spans="1:10">
      <c r="A16" s="442" t="s">
        <v>982</v>
      </c>
      <c r="B16" s="596" t="s">
        <v>1398</v>
      </c>
      <c r="C16" s="443">
        <v>531.41000000000008</v>
      </c>
      <c r="D16" s="879">
        <f t="shared" si="1"/>
        <v>2.2563915738056294E-2</v>
      </c>
      <c r="E16" s="444">
        <v>0</v>
      </c>
      <c r="F16" s="445">
        <f t="shared" si="2"/>
        <v>0</v>
      </c>
      <c r="G16" s="444">
        <v>531.41000000000008</v>
      </c>
      <c r="H16" s="446">
        <v>0</v>
      </c>
      <c r="I16" s="446">
        <v>0</v>
      </c>
      <c r="J16" s="446">
        <v>0</v>
      </c>
    </row>
    <row r="17" spans="1:10" ht="25.5">
      <c r="A17" s="442" t="s">
        <v>983</v>
      </c>
      <c r="B17" s="596" t="s">
        <v>1399</v>
      </c>
      <c r="C17" s="443">
        <v>169.4</v>
      </c>
      <c r="D17" s="879">
        <f t="shared" si="1"/>
        <v>7.1928027813303015E-3</v>
      </c>
      <c r="E17" s="444">
        <v>0</v>
      </c>
      <c r="F17" s="445">
        <f t="shared" si="2"/>
        <v>0</v>
      </c>
      <c r="G17" s="444">
        <v>169.4</v>
      </c>
      <c r="H17" s="446">
        <v>0</v>
      </c>
      <c r="I17" s="446">
        <v>0</v>
      </c>
      <c r="J17" s="446">
        <v>0</v>
      </c>
    </row>
    <row r="18" spans="1:10">
      <c r="A18" s="442" t="s">
        <v>984</v>
      </c>
      <c r="B18" s="596" t="s">
        <v>1400</v>
      </c>
      <c r="C18" s="443">
        <v>659.78</v>
      </c>
      <c r="D18" s="879">
        <f t="shared" si="1"/>
        <v>2.8014565637934509E-2</v>
      </c>
      <c r="E18" s="444">
        <v>0</v>
      </c>
      <c r="F18" s="445">
        <f t="shared" si="2"/>
        <v>0</v>
      </c>
      <c r="G18" s="444">
        <v>659.78</v>
      </c>
      <c r="H18" s="446">
        <v>0</v>
      </c>
      <c r="I18" s="446">
        <v>0</v>
      </c>
      <c r="J18" s="446">
        <v>0</v>
      </c>
    </row>
    <row r="19" spans="1:10" ht="25.5">
      <c r="A19" s="442" t="s">
        <v>985</v>
      </c>
      <c r="B19" s="596" t="s">
        <v>1401</v>
      </c>
      <c r="C19" s="443">
        <v>169.4</v>
      </c>
      <c r="D19" s="879">
        <f t="shared" si="1"/>
        <v>7.1928027813303015E-3</v>
      </c>
      <c r="E19" s="444">
        <v>0</v>
      </c>
      <c r="F19" s="445">
        <f t="shared" si="2"/>
        <v>0</v>
      </c>
      <c r="G19" s="444">
        <v>169.4</v>
      </c>
      <c r="H19" s="446">
        <v>0</v>
      </c>
      <c r="I19" s="446">
        <v>0</v>
      </c>
      <c r="J19" s="446">
        <v>0</v>
      </c>
    </row>
    <row r="20" spans="1:10">
      <c r="A20" s="442" t="s">
        <v>986</v>
      </c>
      <c r="B20" s="596" t="s">
        <v>1402</v>
      </c>
      <c r="C20" s="443">
        <v>794.86000000000013</v>
      </c>
      <c r="D20" s="879">
        <f t="shared" si="1"/>
        <v>3.3750125258371927E-2</v>
      </c>
      <c r="E20" s="444">
        <v>0</v>
      </c>
      <c r="F20" s="445">
        <f t="shared" si="2"/>
        <v>0</v>
      </c>
      <c r="G20" s="444">
        <v>794.86000000000013</v>
      </c>
      <c r="H20" s="446">
        <v>0</v>
      </c>
      <c r="I20" s="446">
        <v>0</v>
      </c>
      <c r="J20" s="446">
        <v>0</v>
      </c>
    </row>
    <row r="21" spans="1:10" ht="25.5">
      <c r="A21" s="442" t="s">
        <v>987</v>
      </c>
      <c r="B21" s="596" t="s">
        <v>1403</v>
      </c>
      <c r="C21" s="443">
        <v>169.4</v>
      </c>
      <c r="D21" s="879">
        <f t="shared" si="1"/>
        <v>7.1928027813303015E-3</v>
      </c>
      <c r="E21" s="444">
        <v>0</v>
      </c>
      <c r="F21" s="445">
        <f t="shared" si="2"/>
        <v>0</v>
      </c>
      <c r="G21" s="444">
        <v>169.4</v>
      </c>
      <c r="H21" s="446">
        <v>0</v>
      </c>
      <c r="I21" s="446">
        <v>0</v>
      </c>
      <c r="J21" s="446">
        <v>0</v>
      </c>
    </row>
    <row r="22" spans="1:10">
      <c r="A22" s="442" t="s">
        <v>988</v>
      </c>
      <c r="B22" s="597" t="s">
        <v>1451</v>
      </c>
      <c r="C22" s="443">
        <v>659.78</v>
      </c>
      <c r="D22" s="879">
        <f t="shared" si="1"/>
        <v>2.8014565637934509E-2</v>
      </c>
      <c r="E22" s="444">
        <v>0</v>
      </c>
      <c r="F22" s="445">
        <f t="shared" si="2"/>
        <v>0</v>
      </c>
      <c r="G22" s="444">
        <v>659.78</v>
      </c>
      <c r="H22" s="446">
        <v>0</v>
      </c>
      <c r="I22" s="446">
        <v>0</v>
      </c>
      <c r="J22" s="446">
        <v>0</v>
      </c>
    </row>
    <row r="23" spans="1:10" ht="25.5">
      <c r="A23" s="442" t="s">
        <v>989</v>
      </c>
      <c r="B23" s="597" t="s">
        <v>1452</v>
      </c>
      <c r="C23" s="443">
        <v>169.4</v>
      </c>
      <c r="D23" s="879">
        <f t="shared" si="1"/>
        <v>7.1928027813303015E-3</v>
      </c>
      <c r="E23" s="444">
        <v>0</v>
      </c>
      <c r="F23" s="445">
        <f t="shared" si="2"/>
        <v>0</v>
      </c>
      <c r="G23" s="444">
        <v>169.4</v>
      </c>
      <c r="H23" s="446">
        <v>0</v>
      </c>
      <c r="I23" s="446">
        <v>0</v>
      </c>
      <c r="J23" s="446">
        <v>0</v>
      </c>
    </row>
    <row r="24" spans="1:10">
      <c r="A24" s="442" t="s">
        <v>990</v>
      </c>
      <c r="B24" s="597" t="s">
        <v>1453</v>
      </c>
      <c r="C24" s="443">
        <v>745.36000000000013</v>
      </c>
      <c r="D24" s="879">
        <f t="shared" si="1"/>
        <v>3.1648332237853329E-2</v>
      </c>
      <c r="E24" s="444">
        <v>0</v>
      </c>
      <c r="F24" s="445">
        <f t="shared" si="2"/>
        <v>0</v>
      </c>
      <c r="G24" s="444">
        <v>745.36000000000013</v>
      </c>
      <c r="H24" s="446">
        <v>0</v>
      </c>
      <c r="I24" s="446">
        <v>0</v>
      </c>
      <c r="J24" s="446">
        <v>0</v>
      </c>
    </row>
    <row r="25" spans="1:10" ht="25.5">
      <c r="A25" s="442" t="s">
        <v>991</v>
      </c>
      <c r="B25" s="597" t="s">
        <v>1454</v>
      </c>
      <c r="C25" s="443">
        <v>169.4</v>
      </c>
      <c r="D25" s="879">
        <f t="shared" si="1"/>
        <v>7.1928027813303015E-3</v>
      </c>
      <c r="E25" s="444">
        <v>0</v>
      </c>
      <c r="F25" s="445">
        <f t="shared" si="2"/>
        <v>0</v>
      </c>
      <c r="G25" s="444">
        <v>169.4</v>
      </c>
      <c r="H25" s="446">
        <v>0</v>
      </c>
      <c r="I25" s="446">
        <v>0</v>
      </c>
      <c r="J25" s="446">
        <v>0</v>
      </c>
    </row>
    <row r="26" spans="1:10">
      <c r="A26" s="442" t="s">
        <v>992</v>
      </c>
      <c r="B26" s="597" t="s">
        <v>1455</v>
      </c>
      <c r="C26" s="443">
        <v>574.20000000000005</v>
      </c>
      <c r="D26" s="879">
        <f t="shared" si="1"/>
        <v>2.43807990380157E-2</v>
      </c>
      <c r="E26" s="444">
        <v>0</v>
      </c>
      <c r="F26" s="445">
        <f t="shared" si="2"/>
        <v>0</v>
      </c>
      <c r="G26" s="444">
        <v>574.20000000000005</v>
      </c>
      <c r="H26" s="446">
        <v>0</v>
      </c>
      <c r="I26" s="446">
        <v>0</v>
      </c>
      <c r="J26" s="446">
        <v>0</v>
      </c>
    </row>
    <row r="27" spans="1:10" ht="25.5">
      <c r="A27" s="442" t="s">
        <v>1418</v>
      </c>
      <c r="B27" s="597" t="s">
        <v>1456</v>
      </c>
      <c r="C27" s="443">
        <v>169.4</v>
      </c>
      <c r="D27" s="879">
        <f t="shared" si="1"/>
        <v>7.1928027813303015E-3</v>
      </c>
      <c r="E27" s="444">
        <v>0</v>
      </c>
      <c r="F27" s="445">
        <f t="shared" si="2"/>
        <v>0</v>
      </c>
      <c r="G27" s="444">
        <v>169.4</v>
      </c>
      <c r="H27" s="446">
        <v>0</v>
      </c>
      <c r="I27" s="446">
        <v>0</v>
      </c>
      <c r="J27" s="446">
        <v>0</v>
      </c>
    </row>
    <row r="28" spans="1:10">
      <c r="A28" s="442" t="s">
        <v>1419</v>
      </c>
      <c r="B28" s="597" t="s">
        <v>1457</v>
      </c>
      <c r="C28" s="443">
        <v>788.15000000000009</v>
      </c>
      <c r="D28" s="879">
        <f t="shared" si="1"/>
        <v>3.3465215537812738E-2</v>
      </c>
      <c r="E28" s="444">
        <v>0</v>
      </c>
      <c r="F28" s="445">
        <f t="shared" si="2"/>
        <v>0</v>
      </c>
      <c r="G28" s="444">
        <v>788.15000000000009</v>
      </c>
      <c r="H28" s="446">
        <v>0</v>
      </c>
      <c r="I28" s="446">
        <v>0</v>
      </c>
      <c r="J28" s="446">
        <v>0</v>
      </c>
    </row>
    <row r="29" spans="1:10" ht="25.5">
      <c r="A29" s="442" t="s">
        <v>1420</v>
      </c>
      <c r="B29" s="597" t="s">
        <v>1458</v>
      </c>
      <c r="C29" s="443">
        <v>169.4</v>
      </c>
      <c r="D29" s="879">
        <f t="shared" si="1"/>
        <v>7.1928027813303015E-3</v>
      </c>
      <c r="E29" s="444">
        <v>0</v>
      </c>
      <c r="F29" s="445">
        <f t="shared" si="2"/>
        <v>0</v>
      </c>
      <c r="G29" s="444">
        <v>0</v>
      </c>
      <c r="H29" s="444">
        <v>169.4</v>
      </c>
      <c r="I29" s="446">
        <v>0</v>
      </c>
      <c r="J29" s="446">
        <v>0</v>
      </c>
    </row>
    <row r="30" spans="1:10">
      <c r="A30" s="442" t="s">
        <v>1421</v>
      </c>
      <c r="B30" s="597" t="s">
        <v>1459</v>
      </c>
      <c r="C30" s="443">
        <v>702.57</v>
      </c>
      <c r="D30" s="879">
        <f t="shared" si="1"/>
        <v>2.9831448937893919E-2</v>
      </c>
      <c r="E30" s="444">
        <v>0</v>
      </c>
      <c r="F30" s="445">
        <f t="shared" si="2"/>
        <v>0</v>
      </c>
      <c r="G30" s="444">
        <v>0</v>
      </c>
      <c r="H30" s="444">
        <v>702.57</v>
      </c>
      <c r="I30" s="446">
        <v>0</v>
      </c>
      <c r="J30" s="446">
        <v>0</v>
      </c>
    </row>
    <row r="31" spans="1:10" ht="25.5">
      <c r="A31" s="442" t="s">
        <v>1422</v>
      </c>
      <c r="B31" s="597" t="s">
        <v>1460</v>
      </c>
      <c r="C31" s="443">
        <v>169.4</v>
      </c>
      <c r="D31" s="879">
        <f t="shared" si="1"/>
        <v>7.1928027813303015E-3</v>
      </c>
      <c r="E31" s="444">
        <v>0</v>
      </c>
      <c r="F31" s="445">
        <f t="shared" si="2"/>
        <v>0</v>
      </c>
      <c r="G31" s="444">
        <v>0</v>
      </c>
      <c r="H31" s="444">
        <v>169.4</v>
      </c>
      <c r="I31" s="446">
        <v>0</v>
      </c>
      <c r="J31" s="446">
        <v>0</v>
      </c>
    </row>
    <row r="32" spans="1:10">
      <c r="A32" s="442" t="s">
        <v>1423</v>
      </c>
      <c r="B32" s="597" t="s">
        <v>1461</v>
      </c>
      <c r="C32" s="443">
        <v>788.15000000000009</v>
      </c>
      <c r="D32" s="879">
        <f t="shared" si="1"/>
        <v>3.3465215537812738E-2</v>
      </c>
      <c r="E32" s="444">
        <v>0</v>
      </c>
      <c r="F32" s="445">
        <f t="shared" si="2"/>
        <v>0</v>
      </c>
      <c r="G32" s="444">
        <v>0</v>
      </c>
      <c r="H32" s="444">
        <v>788.15000000000009</v>
      </c>
      <c r="I32" s="446">
        <v>0</v>
      </c>
      <c r="J32" s="446">
        <v>0</v>
      </c>
    </row>
    <row r="33" spans="1:10" ht="25.5">
      <c r="A33" s="442" t="s">
        <v>1424</v>
      </c>
      <c r="B33" s="597" t="s">
        <v>1462</v>
      </c>
      <c r="C33" s="443">
        <v>169.4</v>
      </c>
      <c r="D33" s="879">
        <f t="shared" si="1"/>
        <v>7.1928027813303015E-3</v>
      </c>
      <c r="E33" s="444">
        <v>0</v>
      </c>
      <c r="F33" s="445">
        <f t="shared" si="2"/>
        <v>0</v>
      </c>
      <c r="G33" s="444">
        <v>0</v>
      </c>
      <c r="H33" s="444">
        <v>169.4</v>
      </c>
      <c r="I33" s="446">
        <v>0</v>
      </c>
      <c r="J33" s="446">
        <v>0</v>
      </c>
    </row>
    <row r="34" spans="1:10">
      <c r="A34" s="442" t="s">
        <v>1425</v>
      </c>
      <c r="B34" s="597" t="s">
        <v>1463</v>
      </c>
      <c r="C34" s="443">
        <v>659.78</v>
      </c>
      <c r="D34" s="879">
        <f t="shared" si="1"/>
        <v>2.8014565637934509E-2</v>
      </c>
      <c r="E34" s="444">
        <v>0</v>
      </c>
      <c r="F34" s="445">
        <f t="shared" si="2"/>
        <v>0</v>
      </c>
      <c r="G34" s="444">
        <v>0</v>
      </c>
      <c r="H34" s="444">
        <v>659.78</v>
      </c>
      <c r="I34" s="446">
        <v>0</v>
      </c>
      <c r="J34" s="446">
        <v>0</v>
      </c>
    </row>
    <row r="35" spans="1:10" ht="25.5">
      <c r="A35" s="442" t="s">
        <v>1426</v>
      </c>
      <c r="B35" s="597" t="s">
        <v>1464</v>
      </c>
      <c r="C35" s="443">
        <v>169.4</v>
      </c>
      <c r="D35" s="879">
        <f t="shared" si="1"/>
        <v>7.1928027813303015E-3</v>
      </c>
      <c r="E35" s="444">
        <v>0</v>
      </c>
      <c r="F35" s="445">
        <f t="shared" si="2"/>
        <v>0</v>
      </c>
      <c r="G35" s="444">
        <v>0</v>
      </c>
      <c r="H35" s="444">
        <v>169.4</v>
      </c>
      <c r="I35" s="446">
        <v>0</v>
      </c>
      <c r="J35" s="446">
        <v>0</v>
      </c>
    </row>
    <row r="36" spans="1:10" ht="25.5">
      <c r="A36" s="442" t="s">
        <v>1427</v>
      </c>
      <c r="B36" s="597" t="s">
        <v>1465</v>
      </c>
      <c r="C36" s="443">
        <v>788.15000000000009</v>
      </c>
      <c r="D36" s="879">
        <f t="shared" si="1"/>
        <v>3.3465215537812738E-2</v>
      </c>
      <c r="E36" s="444">
        <v>0</v>
      </c>
      <c r="F36" s="445">
        <f t="shared" si="2"/>
        <v>0</v>
      </c>
      <c r="G36" s="444">
        <v>0</v>
      </c>
      <c r="H36" s="444">
        <v>788.15000000000009</v>
      </c>
      <c r="I36" s="446">
        <v>0</v>
      </c>
      <c r="J36" s="446">
        <v>0</v>
      </c>
    </row>
    <row r="37" spans="1:10" ht="25.5">
      <c r="A37" s="442" t="s">
        <v>1428</v>
      </c>
      <c r="B37" s="597" t="s">
        <v>1466</v>
      </c>
      <c r="C37" s="443">
        <v>169.4</v>
      </c>
      <c r="D37" s="879">
        <f t="shared" si="1"/>
        <v>7.1928027813303015E-3</v>
      </c>
      <c r="E37" s="444">
        <v>0</v>
      </c>
      <c r="F37" s="445">
        <f t="shared" si="2"/>
        <v>0</v>
      </c>
      <c r="G37" s="444">
        <v>0</v>
      </c>
      <c r="H37" s="444">
        <v>169.4</v>
      </c>
      <c r="I37" s="446">
        <v>0</v>
      </c>
      <c r="J37" s="446">
        <v>0</v>
      </c>
    </row>
    <row r="38" spans="1:10">
      <c r="A38" s="442" t="s">
        <v>1429</v>
      </c>
      <c r="B38" s="597" t="s">
        <v>1467</v>
      </c>
      <c r="C38" s="443">
        <v>488.62</v>
      </c>
      <c r="D38" s="879">
        <f t="shared" si="1"/>
        <v>2.0747032438096884E-2</v>
      </c>
      <c r="E38" s="444">
        <v>0</v>
      </c>
      <c r="F38" s="445">
        <f t="shared" si="2"/>
        <v>0</v>
      </c>
      <c r="G38" s="444">
        <v>0</v>
      </c>
      <c r="H38" s="446">
        <v>488.62</v>
      </c>
      <c r="I38" s="446">
        <v>0</v>
      </c>
      <c r="J38" s="446">
        <v>0</v>
      </c>
    </row>
    <row r="39" spans="1:10" ht="25.5">
      <c r="A39" s="442" t="s">
        <v>1430</v>
      </c>
      <c r="B39" s="597" t="s">
        <v>1468</v>
      </c>
      <c r="C39" s="443">
        <v>169.4</v>
      </c>
      <c r="D39" s="879">
        <f t="shared" si="1"/>
        <v>7.1928027813303015E-3</v>
      </c>
      <c r="E39" s="444">
        <v>0</v>
      </c>
      <c r="F39" s="445">
        <f t="shared" si="2"/>
        <v>0</v>
      </c>
      <c r="G39" s="444">
        <v>0</v>
      </c>
      <c r="H39" s="446">
        <v>169.4</v>
      </c>
      <c r="I39" s="446">
        <v>0</v>
      </c>
      <c r="J39" s="446">
        <v>0</v>
      </c>
    </row>
    <row r="40" spans="1:10">
      <c r="A40" s="442" t="s">
        <v>1431</v>
      </c>
      <c r="B40" s="597" t="s">
        <v>1469</v>
      </c>
      <c r="C40" s="443">
        <v>574.20000000000005</v>
      </c>
      <c r="D40" s="879">
        <f t="shared" si="1"/>
        <v>2.43807990380157E-2</v>
      </c>
      <c r="E40" s="444">
        <v>0</v>
      </c>
      <c r="F40" s="445">
        <f t="shared" si="2"/>
        <v>0</v>
      </c>
      <c r="G40" s="444">
        <v>0</v>
      </c>
      <c r="H40" s="446">
        <v>574.20000000000005</v>
      </c>
      <c r="I40" s="446">
        <v>0</v>
      </c>
      <c r="J40" s="446">
        <v>0</v>
      </c>
    </row>
    <row r="41" spans="1:10" ht="25.5">
      <c r="A41" s="442" t="s">
        <v>1432</v>
      </c>
      <c r="B41" s="597" t="s">
        <v>1470</v>
      </c>
      <c r="C41" s="443">
        <v>169.4</v>
      </c>
      <c r="D41" s="879">
        <f t="shared" si="1"/>
        <v>7.1928027813303015E-3</v>
      </c>
      <c r="E41" s="444">
        <v>0</v>
      </c>
      <c r="F41" s="445">
        <f t="shared" si="2"/>
        <v>0</v>
      </c>
      <c r="G41" s="444">
        <v>0</v>
      </c>
      <c r="H41" s="446">
        <v>169.4</v>
      </c>
      <c r="I41" s="446">
        <v>0</v>
      </c>
      <c r="J41" s="446">
        <v>0</v>
      </c>
    </row>
    <row r="42" spans="1:10">
      <c r="A42" s="442" t="s">
        <v>1433</v>
      </c>
      <c r="B42" s="597" t="s">
        <v>1471</v>
      </c>
      <c r="C42" s="443">
        <v>574.20000000000005</v>
      </c>
      <c r="D42" s="879">
        <f t="shared" si="1"/>
        <v>2.43807990380157E-2</v>
      </c>
      <c r="E42" s="444">
        <v>0</v>
      </c>
      <c r="F42" s="445">
        <f t="shared" si="2"/>
        <v>0</v>
      </c>
      <c r="G42" s="444">
        <v>0</v>
      </c>
      <c r="H42" s="446">
        <v>574.20000000000005</v>
      </c>
      <c r="I42" s="446">
        <v>0</v>
      </c>
      <c r="J42" s="446">
        <v>0</v>
      </c>
    </row>
    <row r="43" spans="1:10" ht="25.5">
      <c r="A43" s="442" t="s">
        <v>1434</v>
      </c>
      <c r="B43" s="597" t="s">
        <v>1472</v>
      </c>
      <c r="C43" s="443">
        <v>169.4</v>
      </c>
      <c r="D43" s="879">
        <f t="shared" si="1"/>
        <v>7.1928027813303015E-3</v>
      </c>
      <c r="E43" s="444">
        <v>0</v>
      </c>
      <c r="F43" s="445">
        <f t="shared" si="2"/>
        <v>0</v>
      </c>
      <c r="G43" s="444">
        <v>0</v>
      </c>
      <c r="H43" s="446">
        <v>169.4</v>
      </c>
      <c r="I43" s="446">
        <v>0</v>
      </c>
      <c r="J43" s="446">
        <v>0</v>
      </c>
    </row>
    <row r="44" spans="1:10">
      <c r="A44" s="442" t="s">
        <v>1435</v>
      </c>
      <c r="B44" s="597" t="s">
        <v>1473</v>
      </c>
      <c r="C44" s="443">
        <v>788.15000000000009</v>
      </c>
      <c r="D44" s="879">
        <f t="shared" si="1"/>
        <v>3.3465215537812738E-2</v>
      </c>
      <c r="E44" s="444">
        <v>0</v>
      </c>
      <c r="F44" s="445">
        <f t="shared" si="2"/>
        <v>0</v>
      </c>
      <c r="G44" s="444">
        <v>0</v>
      </c>
      <c r="H44" s="446">
        <v>788.15000000000009</v>
      </c>
      <c r="I44" s="446">
        <v>0</v>
      </c>
      <c r="J44" s="446">
        <v>0</v>
      </c>
    </row>
    <row r="45" spans="1:10" ht="25.5">
      <c r="A45" s="442" t="s">
        <v>1436</v>
      </c>
      <c r="B45" s="597" t="s">
        <v>1474</v>
      </c>
      <c r="C45" s="443">
        <v>169.4</v>
      </c>
      <c r="D45" s="879">
        <f t="shared" si="1"/>
        <v>7.1928027813303015E-3</v>
      </c>
      <c r="E45" s="444">
        <v>0</v>
      </c>
      <c r="F45" s="445">
        <f t="shared" si="2"/>
        <v>0</v>
      </c>
      <c r="G45" s="444">
        <v>0</v>
      </c>
      <c r="H45" s="446">
        <v>169.4</v>
      </c>
      <c r="I45" s="446">
        <v>0</v>
      </c>
      <c r="J45" s="446">
        <v>0</v>
      </c>
    </row>
    <row r="46" spans="1:10">
      <c r="A46" s="442" t="s">
        <v>1437</v>
      </c>
      <c r="B46" s="597" t="s">
        <v>1475</v>
      </c>
      <c r="C46" s="443">
        <v>702.57</v>
      </c>
      <c r="D46" s="879">
        <f t="shared" si="1"/>
        <v>2.9831448937893919E-2</v>
      </c>
      <c r="E46" s="444">
        <v>0</v>
      </c>
      <c r="F46" s="445">
        <f t="shared" si="2"/>
        <v>0</v>
      </c>
      <c r="G46" s="444">
        <v>0</v>
      </c>
      <c r="H46" s="446">
        <v>702.57</v>
      </c>
      <c r="I46" s="446">
        <v>0</v>
      </c>
      <c r="J46" s="446">
        <v>0</v>
      </c>
    </row>
    <row r="47" spans="1:10" ht="25.5">
      <c r="A47" s="442" t="s">
        <v>1438</v>
      </c>
      <c r="B47" s="597" t="s">
        <v>1476</v>
      </c>
      <c r="C47" s="443">
        <v>169.4</v>
      </c>
      <c r="D47" s="879">
        <f t="shared" si="1"/>
        <v>7.1928027813303015E-3</v>
      </c>
      <c r="E47" s="444">
        <v>0</v>
      </c>
      <c r="F47" s="445">
        <f t="shared" si="2"/>
        <v>0</v>
      </c>
      <c r="G47" s="444">
        <v>0</v>
      </c>
      <c r="H47" s="446">
        <v>169.4</v>
      </c>
      <c r="I47" s="446">
        <v>0</v>
      </c>
      <c r="J47" s="446">
        <v>0</v>
      </c>
    </row>
    <row r="48" spans="1:10">
      <c r="A48" s="442" t="s">
        <v>1439</v>
      </c>
      <c r="B48" s="597" t="s">
        <v>1477</v>
      </c>
      <c r="C48" s="443">
        <v>788.15000000000009</v>
      </c>
      <c r="D48" s="879">
        <f t="shared" si="1"/>
        <v>3.3465215537812738E-2</v>
      </c>
      <c r="E48" s="444">
        <v>0</v>
      </c>
      <c r="F48" s="445">
        <f t="shared" si="2"/>
        <v>0</v>
      </c>
      <c r="G48" s="444">
        <v>0</v>
      </c>
      <c r="H48" s="446">
        <v>788.15000000000009</v>
      </c>
      <c r="I48" s="446">
        <v>0</v>
      </c>
      <c r="J48" s="446">
        <v>0</v>
      </c>
    </row>
    <row r="49" spans="1:10" ht="25.5">
      <c r="A49" s="442" t="s">
        <v>1440</v>
      </c>
      <c r="B49" s="597" t="s">
        <v>1478</v>
      </c>
      <c r="C49" s="443">
        <v>169.4</v>
      </c>
      <c r="D49" s="879">
        <f t="shared" si="1"/>
        <v>7.1928027813303015E-3</v>
      </c>
      <c r="E49" s="444">
        <v>0</v>
      </c>
      <c r="F49" s="445">
        <f t="shared" si="2"/>
        <v>0</v>
      </c>
      <c r="G49" s="444">
        <v>0</v>
      </c>
      <c r="H49" s="446">
        <v>169.4</v>
      </c>
      <c r="I49" s="446">
        <v>0</v>
      </c>
      <c r="J49" s="446">
        <v>0</v>
      </c>
    </row>
    <row r="50" spans="1:10">
      <c r="A50" s="442" t="s">
        <v>1441</v>
      </c>
      <c r="B50" s="597" t="s">
        <v>1479</v>
      </c>
      <c r="C50" s="443">
        <v>788.15000000000009</v>
      </c>
      <c r="D50" s="879">
        <f t="shared" si="1"/>
        <v>3.3465215537812738E-2</v>
      </c>
      <c r="E50" s="444">
        <v>0</v>
      </c>
      <c r="F50" s="445">
        <f t="shared" si="2"/>
        <v>0</v>
      </c>
      <c r="G50" s="446">
        <v>0</v>
      </c>
      <c r="H50" s="446">
        <v>0</v>
      </c>
      <c r="I50" s="446">
        <v>788.15000000000009</v>
      </c>
      <c r="J50" s="446">
        <v>0</v>
      </c>
    </row>
    <row r="51" spans="1:10" ht="25.5">
      <c r="A51" s="442" t="s">
        <v>1442</v>
      </c>
      <c r="B51" s="597" t="s">
        <v>1480</v>
      </c>
      <c r="C51" s="443">
        <v>169.4</v>
      </c>
      <c r="D51" s="879">
        <f t="shared" si="1"/>
        <v>7.1928027813303015E-3</v>
      </c>
      <c r="E51" s="446">
        <v>0</v>
      </c>
      <c r="F51" s="448">
        <f t="shared" si="2"/>
        <v>0</v>
      </c>
      <c r="G51" s="446">
        <v>0</v>
      </c>
      <c r="H51" s="446">
        <v>0</v>
      </c>
      <c r="I51" s="446">
        <v>169.4</v>
      </c>
      <c r="J51" s="446">
        <v>0</v>
      </c>
    </row>
    <row r="52" spans="1:10">
      <c r="A52" s="442" t="s">
        <v>1443</v>
      </c>
      <c r="B52" s="597" t="s">
        <v>1481</v>
      </c>
      <c r="C52" s="443">
        <v>574.20000000000005</v>
      </c>
      <c r="D52" s="879">
        <f t="shared" si="1"/>
        <v>2.43807990380157E-2</v>
      </c>
      <c r="E52" s="446">
        <v>0</v>
      </c>
      <c r="F52" s="448">
        <f t="shared" si="2"/>
        <v>0</v>
      </c>
      <c r="G52" s="446">
        <v>0</v>
      </c>
      <c r="H52" s="446">
        <v>0</v>
      </c>
      <c r="I52" s="446">
        <v>574.20000000000005</v>
      </c>
      <c r="J52" s="446">
        <v>0</v>
      </c>
    </row>
    <row r="53" spans="1:10" ht="25.5">
      <c r="A53" s="442" t="s">
        <v>1444</v>
      </c>
      <c r="B53" s="597" t="s">
        <v>1482</v>
      </c>
      <c r="C53" s="443">
        <v>169.4</v>
      </c>
      <c r="D53" s="879">
        <f t="shared" si="1"/>
        <v>7.1928027813303015E-3</v>
      </c>
      <c r="E53" s="446">
        <v>0</v>
      </c>
      <c r="F53" s="448">
        <f t="shared" si="2"/>
        <v>0</v>
      </c>
      <c r="G53" s="446">
        <v>0</v>
      </c>
      <c r="H53" s="446">
        <v>0</v>
      </c>
      <c r="I53" s="446">
        <v>169.4</v>
      </c>
      <c r="J53" s="446">
        <v>0</v>
      </c>
    </row>
    <row r="54" spans="1:10">
      <c r="A54" s="442" t="s">
        <v>1445</v>
      </c>
      <c r="B54" s="597" t="s">
        <v>1483</v>
      </c>
      <c r="C54" s="443">
        <v>574.20000000000005</v>
      </c>
      <c r="D54" s="879">
        <f t="shared" si="1"/>
        <v>2.43807990380157E-2</v>
      </c>
      <c r="E54" s="446">
        <v>0</v>
      </c>
      <c r="F54" s="448">
        <f t="shared" si="2"/>
        <v>0</v>
      </c>
      <c r="G54" s="446">
        <v>0</v>
      </c>
      <c r="H54" s="446">
        <v>0</v>
      </c>
      <c r="I54" s="446">
        <v>574.20000000000005</v>
      </c>
      <c r="J54" s="446">
        <v>0</v>
      </c>
    </row>
    <row r="55" spans="1:10" ht="25.5">
      <c r="A55" s="442" t="s">
        <v>1446</v>
      </c>
      <c r="B55" s="597" t="s">
        <v>1484</v>
      </c>
      <c r="C55" s="443">
        <v>169.4</v>
      </c>
      <c r="D55" s="879">
        <f t="shared" si="1"/>
        <v>7.1928027813303015E-3</v>
      </c>
      <c r="E55" s="446">
        <v>0</v>
      </c>
      <c r="F55" s="448">
        <f t="shared" si="2"/>
        <v>0</v>
      </c>
      <c r="G55" s="446">
        <v>0</v>
      </c>
      <c r="H55" s="446">
        <v>0</v>
      </c>
      <c r="I55" s="446">
        <v>169.4</v>
      </c>
      <c r="J55" s="446">
        <v>0</v>
      </c>
    </row>
    <row r="56" spans="1:10">
      <c r="A56" s="442" t="s">
        <v>1447</v>
      </c>
      <c r="B56" s="597" t="s">
        <v>1485</v>
      </c>
      <c r="C56" s="443">
        <v>745.36000000000013</v>
      </c>
      <c r="D56" s="879">
        <f t="shared" si="1"/>
        <v>3.1648332237853329E-2</v>
      </c>
      <c r="E56" s="446">
        <v>0</v>
      </c>
      <c r="F56" s="448">
        <f t="shared" si="2"/>
        <v>0</v>
      </c>
      <c r="G56" s="446">
        <v>0</v>
      </c>
      <c r="H56" s="446">
        <v>0</v>
      </c>
      <c r="I56" s="446">
        <v>745.36000000000013</v>
      </c>
      <c r="J56" s="446">
        <v>0</v>
      </c>
    </row>
    <row r="57" spans="1:10" ht="25.5">
      <c r="A57" s="442" t="s">
        <v>1448</v>
      </c>
      <c r="B57" s="597" t="s">
        <v>1486</v>
      </c>
      <c r="C57" s="443">
        <v>169.4</v>
      </c>
      <c r="D57" s="879">
        <f t="shared" si="1"/>
        <v>7.1928027813303015E-3</v>
      </c>
      <c r="E57" s="446">
        <v>0</v>
      </c>
      <c r="F57" s="448">
        <f t="shared" si="2"/>
        <v>0</v>
      </c>
      <c r="G57" s="446">
        <v>0</v>
      </c>
      <c r="H57" s="446">
        <v>0</v>
      </c>
      <c r="I57" s="446">
        <v>169.4</v>
      </c>
      <c r="J57" s="446">
        <v>0</v>
      </c>
    </row>
    <row r="58" spans="1:10">
      <c r="A58" s="442" t="s">
        <v>1449</v>
      </c>
      <c r="B58" s="597" t="s">
        <v>1487</v>
      </c>
      <c r="C58" s="443">
        <v>788.15000000000009</v>
      </c>
      <c r="D58" s="879">
        <f t="shared" si="1"/>
        <v>3.3465215537812738E-2</v>
      </c>
      <c r="E58" s="449">
        <v>0</v>
      </c>
      <c r="F58" s="448">
        <f t="shared" si="2"/>
        <v>0</v>
      </c>
      <c r="G58" s="449">
        <v>0</v>
      </c>
      <c r="H58" s="449">
        <v>0</v>
      </c>
      <c r="I58" s="449">
        <v>788.15000000000009</v>
      </c>
      <c r="J58" s="449">
        <v>0</v>
      </c>
    </row>
    <row r="59" spans="1:10" ht="25.5">
      <c r="A59" s="442" t="s">
        <v>1450</v>
      </c>
      <c r="B59" s="597" t="s">
        <v>1488</v>
      </c>
      <c r="C59" s="443">
        <v>169.4</v>
      </c>
      <c r="D59" s="879">
        <f>C59/$C$64</f>
        <v>7.1928027813303015E-3</v>
      </c>
      <c r="E59" s="449">
        <v>0</v>
      </c>
      <c r="F59" s="448">
        <f t="shared" si="2"/>
        <v>0</v>
      </c>
      <c r="G59" s="449">
        <v>0</v>
      </c>
      <c r="H59" s="449">
        <v>0</v>
      </c>
      <c r="I59" s="449">
        <v>169.4</v>
      </c>
      <c r="J59" s="449">
        <v>0</v>
      </c>
    </row>
    <row r="60" spans="1:10">
      <c r="A60" s="440" t="s">
        <v>1218</v>
      </c>
      <c r="B60" s="441" t="s">
        <v>1077</v>
      </c>
      <c r="C60" s="438">
        <v>0</v>
      </c>
      <c r="D60" s="439">
        <f>C60/C7</f>
        <v>0</v>
      </c>
      <c r="E60" s="450">
        <v>0</v>
      </c>
      <c r="F60" s="439">
        <f>E60/E7</f>
        <v>0</v>
      </c>
      <c r="G60" s="450">
        <v>0</v>
      </c>
      <c r="H60" s="450">
        <v>0</v>
      </c>
      <c r="I60" s="450">
        <v>0</v>
      </c>
      <c r="J60" s="450">
        <v>0</v>
      </c>
    </row>
    <row r="61" spans="1:10">
      <c r="A61" s="440" t="s">
        <v>1219</v>
      </c>
      <c r="B61" s="441" t="s">
        <v>1078</v>
      </c>
      <c r="C61" s="438">
        <v>0</v>
      </c>
      <c r="D61" s="439">
        <f>C61/C7</f>
        <v>0</v>
      </c>
      <c r="E61" s="450">
        <v>0</v>
      </c>
      <c r="F61" s="439">
        <f>E61/E7</f>
        <v>0</v>
      </c>
      <c r="G61" s="450">
        <v>0</v>
      </c>
      <c r="H61" s="450">
        <v>0</v>
      </c>
      <c r="I61" s="450">
        <v>0</v>
      </c>
      <c r="J61" s="450">
        <v>0</v>
      </c>
    </row>
    <row r="62" spans="1:10">
      <c r="A62" s="436" t="s">
        <v>1202</v>
      </c>
      <c r="B62" s="437" t="s">
        <v>1014</v>
      </c>
      <c r="C62" s="438">
        <f>C63</f>
        <v>3000</v>
      </c>
      <c r="D62" s="439">
        <f>C62/C64</f>
        <v>0.12738139518294511</v>
      </c>
      <c r="E62" s="450">
        <f>E63</f>
        <v>0</v>
      </c>
      <c r="F62" s="439">
        <f>E62/E64</f>
        <v>0</v>
      </c>
      <c r="G62" s="450">
        <f>G63</f>
        <v>0</v>
      </c>
      <c r="H62" s="450">
        <f>H63</f>
        <v>0</v>
      </c>
      <c r="I62" s="450">
        <f>I63</f>
        <v>1000</v>
      </c>
      <c r="J62" s="450">
        <f>J63</f>
        <v>2000</v>
      </c>
    </row>
    <row r="63" spans="1:10">
      <c r="A63" s="452" t="s">
        <v>1172</v>
      </c>
      <c r="B63" s="447" t="s">
        <v>612</v>
      </c>
      <c r="C63" s="451">
        <v>3000</v>
      </c>
      <c r="D63" s="448">
        <f>C63/C64</f>
        <v>0.12738139518294511</v>
      </c>
      <c r="E63" s="449">
        <v>0</v>
      </c>
      <c r="F63" s="448">
        <v>0</v>
      </c>
      <c r="G63" s="449">
        <v>0</v>
      </c>
      <c r="H63" s="449">
        <v>0</v>
      </c>
      <c r="I63" s="449">
        <v>1000</v>
      </c>
      <c r="J63" s="449">
        <v>2000</v>
      </c>
    </row>
    <row r="64" spans="1:10" ht="15.75" customHeight="1">
      <c r="A64" s="1189" t="s">
        <v>1236</v>
      </c>
      <c r="B64" s="1190"/>
      <c r="C64" s="453">
        <f>C7+C62</f>
        <v>23551.320000000007</v>
      </c>
      <c r="D64" s="454">
        <v>1</v>
      </c>
      <c r="E64" s="453">
        <f>E7+E62</f>
        <v>587.62</v>
      </c>
      <c r="F64" s="454">
        <v>1</v>
      </c>
      <c r="G64" s="453">
        <f>G7+G62</f>
        <v>6928.7000000000007</v>
      </c>
      <c r="H64" s="453">
        <f>H7+H62</f>
        <v>8717.9399999999969</v>
      </c>
      <c r="I64" s="453">
        <f>I7+I62</f>
        <v>5317.06</v>
      </c>
      <c r="J64" s="453">
        <f>J7+J62</f>
        <v>2000</v>
      </c>
    </row>
    <row r="65" spans="4:4">
      <c r="D65" s="831"/>
    </row>
  </sheetData>
  <mergeCells count="14">
    <mergeCell ref="A64:B64"/>
    <mergeCell ref="H4:H5"/>
    <mergeCell ref="I4:I5"/>
    <mergeCell ref="J4:J5"/>
    <mergeCell ref="A1:J1"/>
    <mergeCell ref="A2:A5"/>
    <mergeCell ref="B2:B5"/>
    <mergeCell ref="C2:D3"/>
    <mergeCell ref="E2:J2"/>
    <mergeCell ref="E3:F3"/>
    <mergeCell ref="C4:C5"/>
    <mergeCell ref="D4:D5"/>
    <mergeCell ref="E4:F4"/>
    <mergeCell ref="G4:G5"/>
  </mergeCells>
  <phoneticPr fontId="3" type="noConversion"/>
  <pageMargins left="0.78740157480314965" right="0.39370078740157483" top="0.70866141732283472" bottom="0.98425196850393704" header="0.51181102362204722" footer="0.51181102362204722"/>
  <pageSetup paperSize="9" scale="65" orientation="landscape" r:id="rId1"/>
  <headerFooter alignWithMargins="0"/>
  <rowBreaks count="1" manualBreakCount="1">
    <brk id="35" max="9"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61"/>
  <sheetViews>
    <sheetView tabSelected="1" view="pageBreakPreview" topLeftCell="A43" zoomScale="70" zoomScaleNormal="75" zoomScaleSheetLayoutView="70" workbookViewId="0">
      <selection activeCell="G57" sqref="G57:I57"/>
    </sheetView>
  </sheetViews>
  <sheetFormatPr defaultRowHeight="15"/>
  <cols>
    <col min="1" max="1" width="4.5703125" style="469" customWidth="1"/>
    <col min="2" max="2" width="50.140625" style="455" customWidth="1"/>
    <col min="3" max="3" width="12.140625" style="455" customWidth="1"/>
    <col min="4" max="4" width="17.42578125" style="455" customWidth="1"/>
    <col min="5" max="5" width="15.42578125" style="455" customWidth="1"/>
    <col min="6" max="6" width="16.42578125" style="455" customWidth="1"/>
    <col min="7" max="7" width="16.85546875" style="455" customWidth="1"/>
    <col min="8" max="8" width="18.7109375" style="455" customWidth="1"/>
    <col min="9" max="9" width="10.5703125" style="455" customWidth="1"/>
    <col min="10" max="16384" width="9.140625" style="455"/>
  </cols>
  <sheetData>
    <row r="1" spans="1:9" ht="20.25" customHeight="1">
      <c r="A1" s="1197" t="s">
        <v>1512</v>
      </c>
      <c r="B1" s="1198"/>
      <c r="C1" s="1198"/>
      <c r="D1" s="1198"/>
      <c r="E1" s="1198"/>
      <c r="F1" s="1198"/>
      <c r="G1" s="1198"/>
      <c r="H1" s="1198"/>
      <c r="I1" s="1199"/>
    </row>
    <row r="2" spans="1:9" ht="139.5" customHeight="1">
      <c r="A2" s="726" t="s">
        <v>1009</v>
      </c>
      <c r="B2" s="721" t="s">
        <v>298</v>
      </c>
      <c r="C2" s="721" t="s">
        <v>299</v>
      </c>
      <c r="D2" s="456" t="s">
        <v>465</v>
      </c>
      <c r="E2" s="456" t="s">
        <v>1670</v>
      </c>
      <c r="F2" s="823" t="s">
        <v>1671</v>
      </c>
      <c r="G2" s="721" t="s">
        <v>1672</v>
      </c>
      <c r="H2" s="721" t="s">
        <v>466</v>
      </c>
      <c r="I2" s="721" t="s">
        <v>1061</v>
      </c>
    </row>
    <row r="3" spans="1:9" ht="15.75" customHeight="1">
      <c r="A3" s="457">
        <v>1</v>
      </c>
      <c r="B3" s="389">
        <v>2</v>
      </c>
      <c r="C3" s="389">
        <v>3</v>
      </c>
      <c r="D3" s="458">
        <v>4</v>
      </c>
      <c r="E3" s="458">
        <v>5</v>
      </c>
      <c r="F3" s="389">
        <v>6</v>
      </c>
      <c r="G3" s="389">
        <v>7</v>
      </c>
      <c r="H3" s="389">
        <v>8</v>
      </c>
      <c r="I3" s="458">
        <v>9</v>
      </c>
    </row>
    <row r="4" spans="1:9">
      <c r="A4" s="507">
        <v>1</v>
      </c>
      <c r="B4" s="596" t="s">
        <v>1392</v>
      </c>
      <c r="C4" s="508">
        <v>2019</v>
      </c>
      <c r="D4" s="509">
        <v>299.37</v>
      </c>
      <c r="E4" s="510"/>
      <c r="F4" s="510"/>
      <c r="G4" s="444">
        <v>299.37</v>
      </c>
      <c r="H4" s="509">
        <v>0</v>
      </c>
      <c r="I4" s="512"/>
    </row>
    <row r="5" spans="1:9" ht="25.5">
      <c r="A5" s="507">
        <v>2</v>
      </c>
      <c r="B5" s="596" t="s">
        <v>1393</v>
      </c>
      <c r="C5" s="508">
        <v>2019</v>
      </c>
      <c r="D5" s="509">
        <v>122</v>
      </c>
      <c r="E5" s="510"/>
      <c r="F5" s="510"/>
      <c r="G5" s="444">
        <v>0</v>
      </c>
      <c r="H5" s="509">
        <v>122</v>
      </c>
      <c r="I5" s="512"/>
    </row>
    <row r="6" spans="1:9">
      <c r="A6" s="507">
        <v>3</v>
      </c>
      <c r="B6" s="596" t="s">
        <v>1394</v>
      </c>
      <c r="C6" s="508">
        <v>2020</v>
      </c>
      <c r="D6" s="509">
        <v>288.25</v>
      </c>
      <c r="E6" s="510"/>
      <c r="F6" s="510"/>
      <c r="G6" s="444">
        <v>288.25</v>
      </c>
      <c r="H6" s="509">
        <v>0</v>
      </c>
      <c r="I6" s="512"/>
    </row>
    <row r="7" spans="1:9" ht="25.5">
      <c r="A7" s="507">
        <v>4</v>
      </c>
      <c r="B7" s="596" t="s">
        <v>1395</v>
      </c>
      <c r="C7" s="508">
        <v>2019</v>
      </c>
      <c r="D7" s="509">
        <v>122</v>
      </c>
      <c r="E7" s="510"/>
      <c r="F7" s="510"/>
      <c r="G7" s="444">
        <v>0</v>
      </c>
      <c r="H7" s="509">
        <v>122</v>
      </c>
      <c r="I7" s="512"/>
    </row>
    <row r="8" spans="1:9">
      <c r="A8" s="507">
        <v>5</v>
      </c>
      <c r="B8" s="596" t="s">
        <v>1396</v>
      </c>
      <c r="C8" s="508">
        <v>2020</v>
      </c>
      <c r="D8" s="509">
        <v>745.36</v>
      </c>
      <c r="E8" s="510"/>
      <c r="F8" s="510"/>
      <c r="G8" s="511">
        <v>0</v>
      </c>
      <c r="H8" s="511">
        <v>745.36</v>
      </c>
      <c r="I8" s="512"/>
    </row>
    <row r="9" spans="1:9" ht="25.5">
      <c r="A9" s="507">
        <v>6</v>
      </c>
      <c r="B9" s="596" t="s">
        <v>1397</v>
      </c>
      <c r="C9" s="508">
        <v>2020</v>
      </c>
      <c r="D9" s="509">
        <v>169.4</v>
      </c>
      <c r="E9" s="510"/>
      <c r="F9" s="510"/>
      <c r="G9" s="511">
        <v>0</v>
      </c>
      <c r="H9" s="511">
        <v>169.4</v>
      </c>
      <c r="I9" s="512"/>
    </row>
    <row r="10" spans="1:9">
      <c r="A10" s="507">
        <v>7</v>
      </c>
      <c r="B10" s="596" t="s">
        <v>1398</v>
      </c>
      <c r="C10" s="508">
        <v>2020</v>
      </c>
      <c r="D10" s="509">
        <v>531.41000000000008</v>
      </c>
      <c r="E10" s="510"/>
      <c r="F10" s="510"/>
      <c r="G10" s="511">
        <v>0</v>
      </c>
      <c r="H10" s="511">
        <v>531.41000000000008</v>
      </c>
      <c r="I10" s="512"/>
    </row>
    <row r="11" spans="1:9" ht="25.5">
      <c r="A11" s="507">
        <v>8</v>
      </c>
      <c r="B11" s="596" t="s">
        <v>1399</v>
      </c>
      <c r="C11" s="508">
        <v>2020</v>
      </c>
      <c r="D11" s="509">
        <v>169.4</v>
      </c>
      <c r="E11" s="510"/>
      <c r="F11" s="510"/>
      <c r="G11" s="511">
        <v>0</v>
      </c>
      <c r="H11" s="511">
        <v>169.4</v>
      </c>
      <c r="I11" s="512"/>
    </row>
    <row r="12" spans="1:9">
      <c r="A12" s="507">
        <v>9</v>
      </c>
      <c r="B12" s="596" t="s">
        <v>1400</v>
      </c>
      <c r="C12" s="508">
        <v>2020</v>
      </c>
      <c r="D12" s="509">
        <v>659.78</v>
      </c>
      <c r="E12" s="510"/>
      <c r="F12" s="510"/>
      <c r="G12" s="511">
        <v>0</v>
      </c>
      <c r="H12" s="511">
        <v>659.78</v>
      </c>
      <c r="I12" s="512"/>
    </row>
    <row r="13" spans="1:9" ht="25.5">
      <c r="A13" s="507">
        <v>10</v>
      </c>
      <c r="B13" s="596" t="s">
        <v>1401</v>
      </c>
      <c r="C13" s="508">
        <v>2020</v>
      </c>
      <c r="D13" s="509">
        <v>169.4</v>
      </c>
      <c r="E13" s="510"/>
      <c r="F13" s="510"/>
      <c r="G13" s="511">
        <v>0</v>
      </c>
      <c r="H13" s="511">
        <v>169.4</v>
      </c>
      <c r="I13" s="512"/>
    </row>
    <row r="14" spans="1:9">
      <c r="A14" s="507">
        <v>11</v>
      </c>
      <c r="B14" s="596" t="s">
        <v>1402</v>
      </c>
      <c r="C14" s="508">
        <v>2020</v>
      </c>
      <c r="D14" s="509">
        <v>794.86000000000013</v>
      </c>
      <c r="E14" s="510"/>
      <c r="F14" s="510"/>
      <c r="G14" s="511">
        <v>0</v>
      </c>
      <c r="H14" s="511">
        <v>794.86000000000013</v>
      </c>
      <c r="I14" s="512"/>
    </row>
    <row r="15" spans="1:9" ht="25.5">
      <c r="A15" s="507">
        <v>12</v>
      </c>
      <c r="B15" s="596" t="s">
        <v>1403</v>
      </c>
      <c r="C15" s="508">
        <v>2020</v>
      </c>
      <c r="D15" s="509">
        <v>169.4</v>
      </c>
      <c r="E15" s="510"/>
      <c r="F15" s="510"/>
      <c r="G15" s="511">
        <v>0</v>
      </c>
      <c r="H15" s="511">
        <v>169.4</v>
      </c>
      <c r="I15" s="512"/>
    </row>
    <row r="16" spans="1:9">
      <c r="A16" s="507">
        <v>13</v>
      </c>
      <c r="B16" s="597" t="s">
        <v>1451</v>
      </c>
      <c r="C16" s="508">
        <v>2020</v>
      </c>
      <c r="D16" s="509">
        <v>659.78</v>
      </c>
      <c r="E16" s="510"/>
      <c r="F16" s="510"/>
      <c r="G16" s="511">
        <v>0</v>
      </c>
      <c r="H16" s="511">
        <v>659.78</v>
      </c>
      <c r="I16" s="512"/>
    </row>
    <row r="17" spans="1:9" ht="25.5">
      <c r="A17" s="507">
        <v>14</v>
      </c>
      <c r="B17" s="597" t="s">
        <v>1452</v>
      </c>
      <c r="C17" s="508">
        <v>2020</v>
      </c>
      <c r="D17" s="509">
        <v>169.4</v>
      </c>
      <c r="E17" s="510"/>
      <c r="F17" s="510"/>
      <c r="G17" s="511">
        <v>0</v>
      </c>
      <c r="H17" s="511">
        <v>169.4</v>
      </c>
      <c r="I17" s="512"/>
    </row>
    <row r="18" spans="1:9">
      <c r="A18" s="507">
        <v>15</v>
      </c>
      <c r="B18" s="597" t="s">
        <v>1453</v>
      </c>
      <c r="C18" s="508">
        <v>2020</v>
      </c>
      <c r="D18" s="509">
        <v>745.36000000000013</v>
      </c>
      <c r="E18" s="510"/>
      <c r="F18" s="510"/>
      <c r="G18" s="511">
        <v>0</v>
      </c>
      <c r="H18" s="511">
        <v>745.36000000000013</v>
      </c>
      <c r="I18" s="512"/>
    </row>
    <row r="19" spans="1:9" ht="25.5">
      <c r="A19" s="507">
        <v>16</v>
      </c>
      <c r="B19" s="597" t="s">
        <v>1454</v>
      </c>
      <c r="C19" s="508">
        <v>2020</v>
      </c>
      <c r="D19" s="509">
        <v>169.4</v>
      </c>
      <c r="E19" s="510"/>
      <c r="F19" s="510"/>
      <c r="G19" s="511">
        <v>0</v>
      </c>
      <c r="H19" s="511">
        <v>169.4</v>
      </c>
      <c r="I19" s="512"/>
    </row>
    <row r="20" spans="1:9">
      <c r="A20" s="507">
        <v>17</v>
      </c>
      <c r="B20" s="597" t="s">
        <v>1455</v>
      </c>
      <c r="C20" s="508">
        <v>2020</v>
      </c>
      <c r="D20" s="509">
        <v>574.20000000000005</v>
      </c>
      <c r="E20" s="510"/>
      <c r="F20" s="510"/>
      <c r="G20" s="511">
        <v>0</v>
      </c>
      <c r="H20" s="511">
        <v>574.20000000000005</v>
      </c>
      <c r="I20" s="512"/>
    </row>
    <row r="21" spans="1:9" ht="25.5">
      <c r="A21" s="507">
        <v>18</v>
      </c>
      <c r="B21" s="597" t="s">
        <v>1456</v>
      </c>
      <c r="C21" s="508">
        <v>2020</v>
      </c>
      <c r="D21" s="509">
        <v>169.4</v>
      </c>
      <c r="E21" s="510"/>
      <c r="F21" s="510"/>
      <c r="G21" s="511">
        <v>0</v>
      </c>
      <c r="H21" s="511">
        <v>169.4</v>
      </c>
      <c r="I21" s="512"/>
    </row>
    <row r="22" spans="1:9">
      <c r="A22" s="507">
        <v>19</v>
      </c>
      <c r="B22" s="597" t="s">
        <v>1457</v>
      </c>
      <c r="C22" s="508">
        <v>2020</v>
      </c>
      <c r="D22" s="509">
        <v>788.15000000000009</v>
      </c>
      <c r="E22" s="510"/>
      <c r="F22" s="510"/>
      <c r="G22" s="511">
        <v>0</v>
      </c>
      <c r="H22" s="511">
        <v>788.15000000000009</v>
      </c>
      <c r="I22" s="512"/>
    </row>
    <row r="23" spans="1:9" ht="25.5">
      <c r="A23" s="507">
        <v>20</v>
      </c>
      <c r="B23" s="597" t="s">
        <v>1458</v>
      </c>
      <c r="C23" s="508">
        <v>2021</v>
      </c>
      <c r="D23" s="509">
        <v>169.4</v>
      </c>
      <c r="E23" s="510"/>
      <c r="F23" s="510"/>
      <c r="G23" s="511">
        <v>0</v>
      </c>
      <c r="H23" s="511">
        <v>169.4</v>
      </c>
      <c r="I23" s="512"/>
    </row>
    <row r="24" spans="1:9">
      <c r="A24" s="507">
        <v>21</v>
      </c>
      <c r="B24" s="597" t="s">
        <v>1459</v>
      </c>
      <c r="C24" s="508">
        <v>2021</v>
      </c>
      <c r="D24" s="509">
        <v>702.57</v>
      </c>
      <c r="E24" s="510"/>
      <c r="F24" s="510"/>
      <c r="G24" s="511">
        <v>0</v>
      </c>
      <c r="H24" s="511">
        <v>702.57</v>
      </c>
      <c r="I24" s="512"/>
    </row>
    <row r="25" spans="1:9" ht="25.5">
      <c r="A25" s="507">
        <v>22</v>
      </c>
      <c r="B25" s="597" t="s">
        <v>1460</v>
      </c>
      <c r="C25" s="508">
        <v>2021</v>
      </c>
      <c r="D25" s="509">
        <v>169.4</v>
      </c>
      <c r="E25" s="510"/>
      <c r="F25" s="510"/>
      <c r="G25" s="511">
        <v>0</v>
      </c>
      <c r="H25" s="511">
        <v>169.4</v>
      </c>
      <c r="I25" s="512"/>
    </row>
    <row r="26" spans="1:9">
      <c r="A26" s="507">
        <v>23</v>
      </c>
      <c r="B26" s="597" t="s">
        <v>1461</v>
      </c>
      <c r="C26" s="508">
        <v>2021</v>
      </c>
      <c r="D26" s="509">
        <v>788.15000000000009</v>
      </c>
      <c r="E26" s="510"/>
      <c r="F26" s="510"/>
      <c r="G26" s="511">
        <v>0</v>
      </c>
      <c r="H26" s="511">
        <v>788.15000000000009</v>
      </c>
      <c r="I26" s="512"/>
    </row>
    <row r="27" spans="1:9" ht="25.5">
      <c r="A27" s="507">
        <v>24</v>
      </c>
      <c r="B27" s="597" t="s">
        <v>1462</v>
      </c>
      <c r="C27" s="508">
        <v>2021</v>
      </c>
      <c r="D27" s="509">
        <v>169.4</v>
      </c>
      <c r="E27" s="510"/>
      <c r="F27" s="510"/>
      <c r="G27" s="511">
        <v>0</v>
      </c>
      <c r="H27" s="511">
        <v>169.4</v>
      </c>
      <c r="I27" s="512"/>
    </row>
    <row r="28" spans="1:9">
      <c r="A28" s="507">
        <v>25</v>
      </c>
      <c r="B28" s="597" t="s">
        <v>1463</v>
      </c>
      <c r="C28" s="508">
        <v>2021</v>
      </c>
      <c r="D28" s="509">
        <v>659.78</v>
      </c>
      <c r="E28" s="510"/>
      <c r="F28" s="510"/>
      <c r="G28" s="511">
        <v>0</v>
      </c>
      <c r="H28" s="511">
        <v>659.78</v>
      </c>
      <c r="I28" s="512"/>
    </row>
    <row r="29" spans="1:9" ht="25.5">
      <c r="A29" s="507">
        <v>26</v>
      </c>
      <c r="B29" s="597" t="s">
        <v>1464</v>
      </c>
      <c r="C29" s="508">
        <v>2021</v>
      </c>
      <c r="D29" s="509">
        <v>169.4</v>
      </c>
      <c r="E29" s="510"/>
      <c r="F29" s="510"/>
      <c r="G29" s="511">
        <v>0</v>
      </c>
      <c r="H29" s="511">
        <v>169.4</v>
      </c>
      <c r="I29" s="512"/>
    </row>
    <row r="30" spans="1:9" ht="25.5">
      <c r="A30" s="507">
        <v>27</v>
      </c>
      <c r="B30" s="597" t="s">
        <v>1465</v>
      </c>
      <c r="C30" s="508">
        <v>2021</v>
      </c>
      <c r="D30" s="509">
        <v>788.15000000000009</v>
      </c>
      <c r="E30" s="510"/>
      <c r="F30" s="510"/>
      <c r="G30" s="511">
        <v>0</v>
      </c>
      <c r="H30" s="511">
        <v>788.15000000000009</v>
      </c>
      <c r="I30" s="512"/>
    </row>
    <row r="31" spans="1:9" ht="25.5">
      <c r="A31" s="507">
        <v>28</v>
      </c>
      <c r="B31" s="597" t="s">
        <v>1466</v>
      </c>
      <c r="C31" s="508">
        <v>2021</v>
      </c>
      <c r="D31" s="509">
        <v>169.4</v>
      </c>
      <c r="E31" s="510"/>
      <c r="F31" s="510"/>
      <c r="G31" s="511">
        <v>0</v>
      </c>
      <c r="H31" s="511">
        <v>169.4</v>
      </c>
      <c r="I31" s="512"/>
    </row>
    <row r="32" spans="1:9">
      <c r="A32" s="507">
        <v>29</v>
      </c>
      <c r="B32" s="597" t="s">
        <v>1467</v>
      </c>
      <c r="C32" s="508">
        <v>2021</v>
      </c>
      <c r="D32" s="509">
        <v>488.62</v>
      </c>
      <c r="E32" s="510"/>
      <c r="F32" s="510"/>
      <c r="G32" s="511">
        <v>0</v>
      </c>
      <c r="H32" s="511">
        <v>488.62</v>
      </c>
      <c r="I32" s="512"/>
    </row>
    <row r="33" spans="1:9" ht="25.5">
      <c r="A33" s="507">
        <v>30</v>
      </c>
      <c r="B33" s="597" t="s">
        <v>1468</v>
      </c>
      <c r="C33" s="508">
        <v>2021</v>
      </c>
      <c r="D33" s="509">
        <v>169.4</v>
      </c>
      <c r="E33" s="510"/>
      <c r="F33" s="510"/>
      <c r="G33" s="511">
        <v>0</v>
      </c>
      <c r="H33" s="511">
        <v>169.4</v>
      </c>
      <c r="I33" s="512"/>
    </row>
    <row r="34" spans="1:9">
      <c r="A34" s="507">
        <v>31</v>
      </c>
      <c r="B34" s="597" t="s">
        <v>1469</v>
      </c>
      <c r="C34" s="508">
        <v>2021</v>
      </c>
      <c r="D34" s="509">
        <v>574.20000000000005</v>
      </c>
      <c r="E34" s="510"/>
      <c r="F34" s="510"/>
      <c r="G34" s="511">
        <v>0</v>
      </c>
      <c r="H34" s="511">
        <v>574.20000000000005</v>
      </c>
      <c r="I34" s="512"/>
    </row>
    <row r="35" spans="1:9" ht="25.5">
      <c r="A35" s="507">
        <v>32</v>
      </c>
      <c r="B35" s="597" t="s">
        <v>1470</v>
      </c>
      <c r="C35" s="508">
        <v>2021</v>
      </c>
      <c r="D35" s="509">
        <v>169.4</v>
      </c>
      <c r="E35" s="510"/>
      <c r="F35" s="510"/>
      <c r="G35" s="511">
        <v>0</v>
      </c>
      <c r="H35" s="511">
        <v>169.4</v>
      </c>
      <c r="I35" s="512"/>
    </row>
    <row r="36" spans="1:9">
      <c r="A36" s="507">
        <v>33</v>
      </c>
      <c r="B36" s="597" t="s">
        <v>1471</v>
      </c>
      <c r="C36" s="508">
        <v>2021</v>
      </c>
      <c r="D36" s="509">
        <v>574.20000000000005</v>
      </c>
      <c r="E36" s="510"/>
      <c r="F36" s="510"/>
      <c r="G36" s="511">
        <v>0</v>
      </c>
      <c r="H36" s="511">
        <v>574.20000000000005</v>
      </c>
      <c r="I36" s="512"/>
    </row>
    <row r="37" spans="1:9" ht="25.5">
      <c r="A37" s="507">
        <v>34</v>
      </c>
      <c r="B37" s="597" t="s">
        <v>1472</v>
      </c>
      <c r="C37" s="508">
        <v>2021</v>
      </c>
      <c r="D37" s="509">
        <v>169.4</v>
      </c>
      <c r="E37" s="510"/>
      <c r="F37" s="510"/>
      <c r="G37" s="511">
        <v>0</v>
      </c>
      <c r="H37" s="511">
        <v>169.4</v>
      </c>
      <c r="I37" s="512"/>
    </row>
    <row r="38" spans="1:9">
      <c r="A38" s="507">
        <v>35</v>
      </c>
      <c r="B38" s="597" t="s">
        <v>1473</v>
      </c>
      <c r="C38" s="508">
        <v>2021</v>
      </c>
      <c r="D38" s="509">
        <v>788.15000000000009</v>
      </c>
      <c r="E38" s="510"/>
      <c r="F38" s="510"/>
      <c r="G38" s="511">
        <v>0</v>
      </c>
      <c r="H38" s="511">
        <v>788.15000000000009</v>
      </c>
      <c r="I38" s="512"/>
    </row>
    <row r="39" spans="1:9" ht="25.5">
      <c r="A39" s="507">
        <v>36</v>
      </c>
      <c r="B39" s="597" t="s">
        <v>1474</v>
      </c>
      <c r="C39" s="508">
        <v>2021</v>
      </c>
      <c r="D39" s="509">
        <v>169.4</v>
      </c>
      <c r="E39" s="510"/>
      <c r="F39" s="510"/>
      <c r="G39" s="511">
        <v>0</v>
      </c>
      <c r="H39" s="511">
        <v>169.4</v>
      </c>
      <c r="I39" s="512"/>
    </row>
    <row r="40" spans="1:9">
      <c r="A40" s="507">
        <v>37</v>
      </c>
      <c r="B40" s="597" t="s">
        <v>1475</v>
      </c>
      <c r="C40" s="508">
        <v>2021</v>
      </c>
      <c r="D40" s="509">
        <v>702.57</v>
      </c>
      <c r="E40" s="510"/>
      <c r="F40" s="510"/>
      <c r="G40" s="511">
        <v>0</v>
      </c>
      <c r="H40" s="511">
        <v>702.57</v>
      </c>
      <c r="I40" s="512"/>
    </row>
    <row r="41" spans="1:9" ht="25.5">
      <c r="A41" s="507">
        <v>38</v>
      </c>
      <c r="B41" s="597" t="s">
        <v>1476</v>
      </c>
      <c r="C41" s="508">
        <v>2021</v>
      </c>
      <c r="D41" s="509">
        <v>169.4</v>
      </c>
      <c r="E41" s="510"/>
      <c r="F41" s="510"/>
      <c r="G41" s="511">
        <v>0</v>
      </c>
      <c r="H41" s="511">
        <v>169.4</v>
      </c>
      <c r="I41" s="512"/>
    </row>
    <row r="42" spans="1:9">
      <c r="A42" s="507">
        <v>39</v>
      </c>
      <c r="B42" s="597" t="s">
        <v>1477</v>
      </c>
      <c r="C42" s="508">
        <v>2021</v>
      </c>
      <c r="D42" s="509">
        <v>788.15000000000009</v>
      </c>
      <c r="E42" s="510"/>
      <c r="F42" s="510"/>
      <c r="G42" s="511">
        <v>0</v>
      </c>
      <c r="H42" s="511">
        <v>788.15000000000009</v>
      </c>
      <c r="I42" s="512"/>
    </row>
    <row r="43" spans="1:9" ht="25.5">
      <c r="A43" s="507">
        <v>40</v>
      </c>
      <c r="B43" s="597" t="s">
        <v>1478</v>
      </c>
      <c r="C43" s="508">
        <v>2021</v>
      </c>
      <c r="D43" s="509">
        <v>169.4</v>
      </c>
      <c r="E43" s="510"/>
      <c r="F43" s="510"/>
      <c r="G43" s="511">
        <v>0</v>
      </c>
      <c r="H43" s="511">
        <v>169.4</v>
      </c>
      <c r="I43" s="512"/>
    </row>
    <row r="44" spans="1:9">
      <c r="A44" s="507">
        <v>41</v>
      </c>
      <c r="B44" s="597" t="s">
        <v>1479</v>
      </c>
      <c r="C44" s="508">
        <v>2022</v>
      </c>
      <c r="D44" s="509">
        <v>788.15000000000009</v>
      </c>
      <c r="E44" s="510"/>
      <c r="F44" s="510"/>
      <c r="G44" s="511">
        <v>0</v>
      </c>
      <c r="H44" s="511">
        <v>788.15000000000009</v>
      </c>
      <c r="I44" s="512"/>
    </row>
    <row r="45" spans="1:9" ht="25.5">
      <c r="A45" s="507">
        <v>42</v>
      </c>
      <c r="B45" s="597" t="s">
        <v>1480</v>
      </c>
      <c r="C45" s="508">
        <v>2022</v>
      </c>
      <c r="D45" s="509">
        <v>169.4</v>
      </c>
      <c r="E45" s="510"/>
      <c r="F45" s="510"/>
      <c r="G45" s="511">
        <v>0</v>
      </c>
      <c r="H45" s="511">
        <v>169.4</v>
      </c>
      <c r="I45" s="512"/>
    </row>
    <row r="46" spans="1:9">
      <c r="A46" s="507">
        <v>43</v>
      </c>
      <c r="B46" s="597" t="s">
        <v>1481</v>
      </c>
      <c r="C46" s="508">
        <v>2022</v>
      </c>
      <c r="D46" s="509">
        <v>574.20000000000005</v>
      </c>
      <c r="E46" s="510"/>
      <c r="F46" s="510"/>
      <c r="G46" s="511">
        <v>0</v>
      </c>
      <c r="H46" s="511">
        <v>574.20000000000005</v>
      </c>
      <c r="I46" s="512"/>
    </row>
    <row r="47" spans="1:9" ht="25.5">
      <c r="A47" s="507">
        <v>44</v>
      </c>
      <c r="B47" s="597" t="s">
        <v>1482</v>
      </c>
      <c r="C47" s="508">
        <v>2022</v>
      </c>
      <c r="D47" s="509">
        <v>169.4</v>
      </c>
      <c r="E47" s="510"/>
      <c r="F47" s="510"/>
      <c r="G47" s="511">
        <v>0</v>
      </c>
      <c r="H47" s="511">
        <v>169.4</v>
      </c>
      <c r="I47" s="512"/>
    </row>
    <row r="48" spans="1:9">
      <c r="A48" s="507">
        <v>45</v>
      </c>
      <c r="B48" s="597" t="s">
        <v>1483</v>
      </c>
      <c r="C48" s="508">
        <v>2022</v>
      </c>
      <c r="D48" s="509">
        <v>574.20000000000005</v>
      </c>
      <c r="E48" s="510"/>
      <c r="F48" s="510"/>
      <c r="G48" s="511">
        <v>0</v>
      </c>
      <c r="H48" s="511">
        <v>574.20000000000005</v>
      </c>
      <c r="I48" s="512"/>
    </row>
    <row r="49" spans="1:9" ht="25.5">
      <c r="A49" s="507">
        <v>46</v>
      </c>
      <c r="B49" s="597" t="s">
        <v>1484</v>
      </c>
      <c r="C49" s="508">
        <v>2022</v>
      </c>
      <c r="D49" s="509">
        <v>169.4</v>
      </c>
      <c r="E49" s="510"/>
      <c r="F49" s="510"/>
      <c r="G49" s="511">
        <v>0</v>
      </c>
      <c r="H49" s="511">
        <v>169.4</v>
      </c>
      <c r="I49" s="512"/>
    </row>
    <row r="50" spans="1:9">
      <c r="A50" s="507">
        <v>47</v>
      </c>
      <c r="B50" s="597" t="s">
        <v>1485</v>
      </c>
      <c r="C50" s="508">
        <v>2022</v>
      </c>
      <c r="D50" s="509">
        <v>745.36000000000013</v>
      </c>
      <c r="E50" s="510"/>
      <c r="F50" s="510"/>
      <c r="G50" s="511">
        <v>0</v>
      </c>
      <c r="H50" s="511">
        <v>745.36000000000013</v>
      </c>
      <c r="I50" s="512"/>
    </row>
    <row r="51" spans="1:9" ht="25.5">
      <c r="A51" s="507">
        <v>48</v>
      </c>
      <c r="B51" s="597" t="s">
        <v>1486</v>
      </c>
      <c r="C51" s="508">
        <v>2022</v>
      </c>
      <c r="D51" s="509">
        <v>169.4</v>
      </c>
      <c r="E51" s="510"/>
      <c r="F51" s="510"/>
      <c r="G51" s="511">
        <v>0</v>
      </c>
      <c r="H51" s="511">
        <v>169.4</v>
      </c>
      <c r="I51" s="512"/>
    </row>
    <row r="52" spans="1:9">
      <c r="A52" s="507">
        <v>49</v>
      </c>
      <c r="B52" s="597" t="s">
        <v>1487</v>
      </c>
      <c r="C52" s="508">
        <v>2022</v>
      </c>
      <c r="D52" s="513">
        <v>788.15000000000009</v>
      </c>
      <c r="E52" s="510"/>
      <c r="F52" s="510"/>
      <c r="G52" s="511">
        <v>0</v>
      </c>
      <c r="H52" s="511">
        <v>788.15000000000009</v>
      </c>
      <c r="I52" s="512"/>
    </row>
    <row r="53" spans="1:9" ht="25.5">
      <c r="A53" s="507">
        <v>50</v>
      </c>
      <c r="B53" s="597" t="s">
        <v>1488</v>
      </c>
      <c r="C53" s="508">
        <v>2022</v>
      </c>
      <c r="D53" s="513">
        <v>169.4</v>
      </c>
      <c r="E53" s="510"/>
      <c r="F53" s="510"/>
      <c r="G53" s="511">
        <v>0</v>
      </c>
      <c r="H53" s="511">
        <v>169.4</v>
      </c>
      <c r="I53" s="512"/>
    </row>
    <row r="54" spans="1:9" ht="15.75">
      <c r="A54" s="507">
        <v>51</v>
      </c>
      <c r="B54" s="447" t="s">
        <v>612</v>
      </c>
      <c r="C54" s="508">
        <v>2022</v>
      </c>
      <c r="D54" s="443">
        <v>1000</v>
      </c>
      <c r="E54" s="459"/>
      <c r="F54" s="459"/>
      <c r="G54" s="238">
        <v>0</v>
      </c>
      <c r="H54" s="238">
        <v>1000</v>
      </c>
      <c r="I54" s="812"/>
    </row>
    <row r="55" spans="1:9" ht="15.75">
      <c r="A55" s="507">
        <v>52</v>
      </c>
      <c r="B55" s="447" t="s">
        <v>612</v>
      </c>
      <c r="C55" s="508">
        <v>2023</v>
      </c>
      <c r="D55" s="443">
        <v>2000</v>
      </c>
      <c r="E55" s="459"/>
      <c r="F55" s="459"/>
      <c r="G55" s="238">
        <v>0</v>
      </c>
      <c r="H55" s="238">
        <v>2000</v>
      </c>
      <c r="I55" s="460"/>
    </row>
    <row r="56" spans="1:9" ht="15.75">
      <c r="A56" s="1200" t="s">
        <v>1236</v>
      </c>
      <c r="B56" s="1200"/>
      <c r="C56" s="461"/>
      <c r="D56" s="462">
        <f>SUM(D4:D55)</f>
        <v>23551.320000000007</v>
      </c>
      <c r="E56" s="463">
        <f>SUM(E4:E55)</f>
        <v>0</v>
      </c>
      <c r="F56" s="463">
        <f>SUM(F4:F55)</f>
        <v>0</v>
      </c>
      <c r="G56" s="464">
        <f>SUM(G4:G55)</f>
        <v>587.62</v>
      </c>
      <c r="H56" s="462">
        <f>SUM(H4:H55)</f>
        <v>22963.700000000008</v>
      </c>
      <c r="I56" s="465"/>
    </row>
    <row r="57" spans="1:9" ht="33.75" customHeight="1">
      <c r="A57" s="455"/>
      <c r="B57" s="128" t="s">
        <v>192</v>
      </c>
      <c r="C57" s="467"/>
      <c r="D57" s="467"/>
      <c r="E57" s="467"/>
      <c r="F57" s="468"/>
      <c r="G57" s="1201" t="s">
        <v>613</v>
      </c>
      <c r="H57" s="1202"/>
      <c r="I57" s="1202"/>
    </row>
    <row r="58" spans="1:9" ht="11.25" customHeight="1">
      <c r="B58" s="129" t="s">
        <v>614</v>
      </c>
      <c r="C58" s="467"/>
      <c r="D58" s="467"/>
      <c r="E58" s="467"/>
      <c r="F58" s="467"/>
      <c r="G58" s="1203" t="s">
        <v>392</v>
      </c>
      <c r="H58" s="1203"/>
      <c r="I58" s="1203"/>
    </row>
    <row r="59" spans="1:9">
      <c r="B59" s="129"/>
      <c r="C59" s="467"/>
      <c r="D59" s="467"/>
      <c r="E59" s="467"/>
      <c r="F59" s="467"/>
      <c r="G59" s="467"/>
      <c r="H59" s="467"/>
      <c r="I59" s="467"/>
    </row>
    <row r="60" spans="1:9">
      <c r="B60" s="130" t="s">
        <v>2012</v>
      </c>
      <c r="C60" s="467"/>
      <c r="D60" s="467"/>
      <c r="E60" s="467"/>
      <c r="F60" s="467"/>
      <c r="G60" s="467"/>
      <c r="H60" s="829"/>
      <c r="I60" s="467"/>
    </row>
    <row r="61" spans="1:9">
      <c r="B61" s="141" t="s">
        <v>1234</v>
      </c>
      <c r="C61" s="470"/>
      <c r="D61" s="470"/>
      <c r="E61" s="470"/>
      <c r="F61" s="470"/>
      <c r="G61" s="470"/>
      <c r="H61" s="470"/>
      <c r="I61" s="471"/>
    </row>
  </sheetData>
  <mergeCells count="4">
    <mergeCell ref="A1:I1"/>
    <mergeCell ref="A56:B56"/>
    <mergeCell ref="G57:I57"/>
    <mergeCell ref="G58:I58"/>
  </mergeCells>
  <phoneticPr fontId="3" type="noConversion"/>
  <pageMargins left="0.45" right="0.32" top="0.81" bottom="0.56999999999999995" header="0.5" footer="0.39"/>
  <pageSetup paperSize="9" scale="86"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43"/>
  <sheetViews>
    <sheetView view="pageBreakPreview" topLeftCell="A22" zoomScale="85" zoomScaleNormal="100" zoomScaleSheetLayoutView="85" workbookViewId="0">
      <selection activeCell="J53" sqref="J53"/>
    </sheetView>
  </sheetViews>
  <sheetFormatPr defaultRowHeight="15"/>
  <cols>
    <col min="1" max="1" width="7.42578125" style="731" customWidth="1"/>
    <col min="2" max="2" width="60.42578125" style="731" customWidth="1"/>
    <col min="3" max="3" width="14.7109375" style="731" customWidth="1"/>
    <col min="4" max="4" width="12.5703125" style="731" customWidth="1"/>
    <col min="5" max="5" width="11.140625" style="731" customWidth="1"/>
    <col min="6" max="6" width="12" style="731" customWidth="1"/>
    <col min="7" max="7" width="11.28515625" style="731" customWidth="1"/>
    <col min="8" max="8" width="12" style="731" customWidth="1"/>
    <col min="9" max="9" width="11.42578125" style="731" customWidth="1"/>
    <col min="10" max="10" width="11.28515625" style="731" customWidth="1"/>
    <col min="11" max="16384" width="9.140625" style="731"/>
  </cols>
  <sheetData>
    <row r="1" spans="1:10" ht="25.5" customHeight="1">
      <c r="A1" s="1195" t="s">
        <v>303</v>
      </c>
      <c r="B1" s="1195"/>
      <c r="C1" s="1195"/>
      <c r="D1" s="1195"/>
      <c r="E1" s="1195"/>
      <c r="F1" s="1195"/>
      <c r="G1" s="1195"/>
      <c r="H1" s="1195"/>
      <c r="I1" s="1195"/>
      <c r="J1" s="1195"/>
    </row>
    <row r="2" spans="1:10" ht="15.75" customHeight="1">
      <c r="A2" s="964" t="s">
        <v>1009</v>
      </c>
      <c r="B2" s="964" t="s">
        <v>1016</v>
      </c>
      <c r="C2" s="1196" t="s">
        <v>1673</v>
      </c>
      <c r="D2" s="1196"/>
      <c r="E2" s="964" t="s">
        <v>251</v>
      </c>
      <c r="F2" s="964"/>
      <c r="G2" s="964"/>
      <c r="H2" s="964"/>
      <c r="I2" s="964"/>
      <c r="J2" s="964"/>
    </row>
    <row r="3" spans="1:10" ht="30" customHeight="1">
      <c r="A3" s="964"/>
      <c r="B3" s="964"/>
      <c r="C3" s="1196"/>
      <c r="D3" s="1196"/>
      <c r="E3" s="1196">
        <v>2019</v>
      </c>
      <c r="F3" s="1196"/>
      <c r="G3" s="733">
        <v>2020</v>
      </c>
      <c r="H3" s="733">
        <v>2021</v>
      </c>
      <c r="I3" s="733">
        <v>2022</v>
      </c>
      <c r="J3" s="733">
        <v>2023</v>
      </c>
    </row>
    <row r="4" spans="1:10" ht="18.75" customHeight="1">
      <c r="A4" s="964"/>
      <c r="B4" s="964"/>
      <c r="C4" s="964" t="s">
        <v>462</v>
      </c>
      <c r="D4" s="964" t="s">
        <v>1012</v>
      </c>
      <c r="E4" s="964" t="s">
        <v>262</v>
      </c>
      <c r="F4" s="964"/>
      <c r="G4" s="964" t="s">
        <v>462</v>
      </c>
      <c r="H4" s="964" t="s">
        <v>462</v>
      </c>
      <c r="I4" s="964" t="s">
        <v>462</v>
      </c>
      <c r="J4" s="964" t="s">
        <v>462</v>
      </c>
    </row>
    <row r="5" spans="1:10" ht="30">
      <c r="A5" s="964"/>
      <c r="B5" s="964"/>
      <c r="C5" s="964"/>
      <c r="D5" s="964"/>
      <c r="E5" s="713" t="s">
        <v>462</v>
      </c>
      <c r="F5" s="713" t="s">
        <v>1012</v>
      </c>
      <c r="G5" s="964"/>
      <c r="H5" s="964"/>
      <c r="I5" s="964"/>
      <c r="J5" s="964"/>
    </row>
    <row r="6" spans="1:10">
      <c r="A6" s="421">
        <v>1</v>
      </c>
      <c r="B6" s="421">
        <v>2</v>
      </c>
      <c r="C6" s="421">
        <v>3</v>
      </c>
      <c r="D6" s="421">
        <v>4</v>
      </c>
      <c r="E6" s="421">
        <v>5</v>
      </c>
      <c r="F6" s="421">
        <v>6</v>
      </c>
      <c r="G6" s="421">
        <v>7</v>
      </c>
      <c r="H6" s="421">
        <v>8</v>
      </c>
      <c r="I6" s="421">
        <v>9</v>
      </c>
      <c r="J6" s="421">
        <v>10</v>
      </c>
    </row>
    <row r="7" spans="1:10" ht="30">
      <c r="A7" s="441">
        <v>1</v>
      </c>
      <c r="B7" s="820" t="s">
        <v>420</v>
      </c>
      <c r="C7" s="438">
        <f>C8+C14+C21+C24+C25</f>
        <v>16468.539000000001</v>
      </c>
      <c r="D7" s="439">
        <f>C7/C43</f>
        <v>0.79866796359477465</v>
      </c>
      <c r="E7" s="438">
        <f>E8+E14+E21+E24+E25</f>
        <v>2210.84</v>
      </c>
      <c r="F7" s="439">
        <f>E7/E43</f>
        <v>0.76477425246641118</v>
      </c>
      <c r="G7" s="438">
        <f>G8+G14+G21+G24+G25</f>
        <v>7160.7000000000007</v>
      </c>
      <c r="H7" s="438">
        <f>H8+H14+H21+H24+H25</f>
        <v>2520.3000000000002</v>
      </c>
      <c r="I7" s="438">
        <f>I8+I14+I21+I24+I25</f>
        <v>2299.29</v>
      </c>
      <c r="J7" s="438">
        <f>J8+J14+J21+J24+J25</f>
        <v>2277.4090000000001</v>
      </c>
    </row>
    <row r="8" spans="1:10">
      <c r="A8" s="436" t="s">
        <v>1167</v>
      </c>
      <c r="B8" s="472" t="s">
        <v>421</v>
      </c>
      <c r="C8" s="473">
        <f>SUM(C9:C13)</f>
        <v>9045.4990000000016</v>
      </c>
      <c r="D8" s="474">
        <f>C8/C43</f>
        <v>0.43867584526038234</v>
      </c>
      <c r="E8" s="473">
        <f>SUM(E9:E13)</f>
        <v>1335</v>
      </c>
      <c r="F8" s="474">
        <f>E8/E43</f>
        <v>0.46180348964314866</v>
      </c>
      <c r="G8" s="473">
        <f>SUM(G9:G13)</f>
        <v>1659</v>
      </c>
      <c r="H8" s="473">
        <f>SUM(H9:H13)</f>
        <v>1887.9</v>
      </c>
      <c r="I8" s="473">
        <f>SUM(I9:I13)</f>
        <v>1886.19</v>
      </c>
      <c r="J8" s="473">
        <f>SUM(J9:J13)</f>
        <v>2277.4090000000001</v>
      </c>
    </row>
    <row r="9" spans="1:10" ht="15.75">
      <c r="A9" s="475" t="s">
        <v>1170</v>
      </c>
      <c r="B9" s="208" t="s">
        <v>860</v>
      </c>
      <c r="C9" s="444">
        <f>E9+G9+H9+I9+J9</f>
        <v>5879</v>
      </c>
      <c r="D9" s="445">
        <f>C9/C43</f>
        <v>0.28511144540348604</v>
      </c>
      <c r="E9" s="444">
        <f>'6. Проведення закупівлі'!F94</f>
        <v>775</v>
      </c>
      <c r="F9" s="445">
        <f>E9/E43</f>
        <v>0.26808816814489905</v>
      </c>
      <c r="G9" s="446">
        <v>1120</v>
      </c>
      <c r="H9" s="446">
        <v>1250</v>
      </c>
      <c r="I9" s="446">
        <v>1234</v>
      </c>
      <c r="J9" s="446">
        <v>1500</v>
      </c>
    </row>
    <row r="10" spans="1:10" ht="15.75">
      <c r="A10" s="475" t="s">
        <v>1275</v>
      </c>
      <c r="B10" s="208" t="s">
        <v>1597</v>
      </c>
      <c r="C10" s="444">
        <f t="shared" ref="C10:C13" si="0">E10+G10+H10+I10+J10</f>
        <v>1623.9566000000002</v>
      </c>
      <c r="D10" s="445">
        <f>C10/C43</f>
        <v>7.8756355417338123E-2</v>
      </c>
      <c r="E10" s="444">
        <f>'6. Проведення закупівлі'!F95</f>
        <v>266</v>
      </c>
      <c r="F10" s="445">
        <f>E10/E43</f>
        <v>9.2014777711668577E-2</v>
      </c>
      <c r="G10" s="446">
        <f>E10*1.1</f>
        <v>292.60000000000002</v>
      </c>
      <c r="H10" s="446">
        <f>G10*1.1</f>
        <v>321.86000000000007</v>
      </c>
      <c r="I10" s="446">
        <f t="shared" ref="H10:J11" si="1">H10*1.1</f>
        <v>354.04600000000011</v>
      </c>
      <c r="J10" s="446">
        <f t="shared" si="1"/>
        <v>389.45060000000012</v>
      </c>
    </row>
    <row r="11" spans="1:10" ht="15.75">
      <c r="A11" s="475" t="s">
        <v>1276</v>
      </c>
      <c r="B11" s="687" t="s">
        <v>1526</v>
      </c>
      <c r="C11" s="444">
        <f t="shared" si="0"/>
        <v>1367.5424000000005</v>
      </c>
      <c r="D11" s="445">
        <f>C11/C43</f>
        <v>6.6321141404074233E-2</v>
      </c>
      <c r="E11" s="444">
        <f>'6. Проведення закупівлі'!F96</f>
        <v>224</v>
      </c>
      <c r="F11" s="445">
        <f>E11/E43</f>
        <v>7.7486128599299847E-2</v>
      </c>
      <c r="G11" s="446">
        <f>E11*1.1</f>
        <v>246.40000000000003</v>
      </c>
      <c r="H11" s="446">
        <f t="shared" si="1"/>
        <v>271.04000000000008</v>
      </c>
      <c r="I11" s="446">
        <f t="shared" si="1"/>
        <v>298.14400000000012</v>
      </c>
      <c r="J11" s="446">
        <f t="shared" si="1"/>
        <v>327.95840000000015</v>
      </c>
    </row>
    <row r="12" spans="1:10" ht="15.75">
      <c r="A12" s="475" t="s">
        <v>1277</v>
      </c>
      <c r="B12" s="688" t="s">
        <v>1527</v>
      </c>
      <c r="C12" s="444">
        <f t="shared" si="0"/>
        <v>0</v>
      </c>
      <c r="D12" s="445">
        <f>C12/C43</f>
        <v>0</v>
      </c>
      <c r="E12" s="444">
        <v>0</v>
      </c>
      <c r="F12" s="445">
        <f>E12/E43</f>
        <v>0</v>
      </c>
      <c r="G12" s="446">
        <v>0</v>
      </c>
      <c r="H12" s="446">
        <v>0</v>
      </c>
      <c r="I12" s="446">
        <v>0</v>
      </c>
      <c r="J12" s="446">
        <v>0</v>
      </c>
    </row>
    <row r="13" spans="1:10" ht="15.75">
      <c r="A13" s="475" t="s">
        <v>1674</v>
      </c>
      <c r="B13" s="688" t="s">
        <v>1528</v>
      </c>
      <c r="C13" s="444">
        <f t="shared" si="0"/>
        <v>175</v>
      </c>
      <c r="D13" s="445">
        <f>C13/C43</f>
        <v>8.4869030354839357E-3</v>
      </c>
      <c r="E13" s="444">
        <f>'6. Проведення закупівлі'!F97</f>
        <v>70</v>
      </c>
      <c r="F13" s="445">
        <f>E13/E43</f>
        <v>2.4214415187281204E-2</v>
      </c>
      <c r="G13" s="446">
        <v>0</v>
      </c>
      <c r="H13" s="446">
        <v>45</v>
      </c>
      <c r="I13" s="446">
        <v>0</v>
      </c>
      <c r="J13" s="446">
        <v>60</v>
      </c>
    </row>
    <row r="14" spans="1:10">
      <c r="A14" s="436" t="s">
        <v>1168</v>
      </c>
      <c r="B14" s="472" t="s">
        <v>422</v>
      </c>
      <c r="C14" s="476">
        <f>SUM(C15:C20)</f>
        <v>6547.2</v>
      </c>
      <c r="D14" s="474">
        <f>C14/C43</f>
        <v>0.31751686602240237</v>
      </c>
      <c r="E14" s="476">
        <f>SUM(E15:E16)</f>
        <v>0</v>
      </c>
      <c r="F14" s="474">
        <f>E14/E43</f>
        <v>0</v>
      </c>
      <c r="G14" s="476">
        <f>SUM(G15:G20)</f>
        <v>5501.7000000000007</v>
      </c>
      <c r="H14" s="476">
        <f t="shared" ref="H14:J14" si="2">SUM(H15:H20)</f>
        <v>632.4</v>
      </c>
      <c r="I14" s="476">
        <f t="shared" si="2"/>
        <v>413.1</v>
      </c>
      <c r="J14" s="476">
        <f t="shared" si="2"/>
        <v>0</v>
      </c>
    </row>
    <row r="15" spans="1:10" ht="31.5">
      <c r="A15" s="475" t="s">
        <v>1171</v>
      </c>
      <c r="B15" s="208" t="s">
        <v>1606</v>
      </c>
      <c r="C15" s="444">
        <f>E15+G15+H15+I15+J15</f>
        <v>0</v>
      </c>
      <c r="D15" s="445">
        <f>C15/C43</f>
        <v>0</v>
      </c>
      <c r="E15" s="446">
        <v>0</v>
      </c>
      <c r="F15" s="445">
        <f>E15/E43</f>
        <v>0</v>
      </c>
      <c r="G15" s="476">
        <v>0</v>
      </c>
      <c r="H15" s="476">
        <v>0</v>
      </c>
      <c r="I15" s="476">
        <v>0</v>
      </c>
      <c r="J15" s="476">
        <v>0</v>
      </c>
    </row>
    <row r="16" spans="1:10" ht="15.75">
      <c r="A16" s="475" t="s">
        <v>271</v>
      </c>
      <c r="B16" s="208" t="s">
        <v>1607</v>
      </c>
      <c r="C16" s="444">
        <f t="shared" ref="C16:C20" si="3">E16+G16+H16+I16+J16</f>
        <v>5400</v>
      </c>
      <c r="D16" s="445">
        <f>C16/C43</f>
        <v>0.26188157938064716</v>
      </c>
      <c r="E16" s="446">
        <v>0</v>
      </c>
      <c r="F16" s="445">
        <f t="shared" ref="F16:F20" si="4">E16/$C$14</f>
        <v>0</v>
      </c>
      <c r="G16" s="476">
        <v>5400</v>
      </c>
      <c r="H16" s="476">
        <v>0</v>
      </c>
      <c r="I16" s="476">
        <v>0</v>
      </c>
      <c r="J16" s="476">
        <v>0</v>
      </c>
    </row>
    <row r="17" spans="1:10" ht="15.75">
      <c r="A17" s="475" t="s">
        <v>272</v>
      </c>
      <c r="B17" s="208" t="s">
        <v>1608</v>
      </c>
      <c r="C17" s="444">
        <f t="shared" si="3"/>
        <v>360</v>
      </c>
      <c r="D17" s="445">
        <f>C17/C43</f>
        <v>1.7458771958709811E-2</v>
      </c>
      <c r="E17" s="446">
        <v>0</v>
      </c>
      <c r="F17" s="445">
        <f t="shared" si="4"/>
        <v>0</v>
      </c>
      <c r="G17" s="476">
        <v>0</v>
      </c>
      <c r="H17" s="476">
        <v>0</v>
      </c>
      <c r="I17" s="476">
        <v>360</v>
      </c>
      <c r="J17" s="476">
        <v>0</v>
      </c>
    </row>
    <row r="18" spans="1:10" ht="15.75">
      <c r="A18" s="475" t="s">
        <v>273</v>
      </c>
      <c r="B18" s="208" t="s">
        <v>1531</v>
      </c>
      <c r="C18" s="444">
        <f t="shared" si="3"/>
        <v>106.2</v>
      </c>
      <c r="D18" s="445">
        <f>C18/C43</f>
        <v>5.1503377278193938E-3</v>
      </c>
      <c r="E18" s="446">
        <v>0</v>
      </c>
      <c r="F18" s="445">
        <f t="shared" si="4"/>
        <v>0</v>
      </c>
      <c r="G18" s="476">
        <v>53.1</v>
      </c>
      <c r="H18" s="476">
        <v>0</v>
      </c>
      <c r="I18" s="476">
        <v>53.1</v>
      </c>
      <c r="J18" s="476">
        <v>0</v>
      </c>
    </row>
    <row r="19" spans="1:10" ht="15.75">
      <c r="A19" s="475" t="s">
        <v>610</v>
      </c>
      <c r="B19" s="208" t="s">
        <v>1513</v>
      </c>
      <c r="C19" s="444">
        <f t="shared" si="3"/>
        <v>600</v>
      </c>
      <c r="D19" s="445">
        <f>C19/C43</f>
        <v>2.9097953264516349E-2</v>
      </c>
      <c r="E19" s="446">
        <v>0</v>
      </c>
      <c r="F19" s="445">
        <f t="shared" si="4"/>
        <v>0</v>
      </c>
      <c r="G19" s="476">
        <v>0</v>
      </c>
      <c r="H19" s="476">
        <v>600</v>
      </c>
      <c r="I19" s="476">
        <v>0</v>
      </c>
      <c r="J19" s="476">
        <v>0</v>
      </c>
    </row>
    <row r="20" spans="1:10" ht="47.25">
      <c r="A20" s="475" t="s">
        <v>611</v>
      </c>
      <c r="B20" s="655" t="s">
        <v>1532</v>
      </c>
      <c r="C20" s="444">
        <f t="shared" si="3"/>
        <v>81</v>
      </c>
      <c r="D20" s="445">
        <f>C20/C43</f>
        <v>3.9282236907097071E-3</v>
      </c>
      <c r="E20" s="446">
        <v>0</v>
      </c>
      <c r="F20" s="445">
        <f t="shared" si="4"/>
        <v>0</v>
      </c>
      <c r="G20" s="476">
        <v>48.6</v>
      </c>
      <c r="H20" s="476">
        <v>32.4</v>
      </c>
      <c r="I20" s="476">
        <v>0</v>
      </c>
      <c r="J20" s="476">
        <v>0</v>
      </c>
    </row>
    <row r="21" spans="1:10" ht="28.5">
      <c r="A21" s="436" t="s">
        <v>1218</v>
      </c>
      <c r="B21" s="472" t="s">
        <v>423</v>
      </c>
      <c r="C21" s="476">
        <f>SUM(C22:C23)</f>
        <v>293.74</v>
      </c>
      <c r="D21" s="474">
        <f>C21/C43</f>
        <v>1.4245387986531721E-2</v>
      </c>
      <c r="E21" s="476">
        <f>SUM(E22:E23)</f>
        <v>293.74</v>
      </c>
      <c r="F21" s="474">
        <f>E21/E43</f>
        <v>0.10161060453017116</v>
      </c>
      <c r="G21" s="476">
        <v>0</v>
      </c>
      <c r="H21" s="476">
        <v>0</v>
      </c>
      <c r="I21" s="476">
        <v>0</v>
      </c>
      <c r="J21" s="476">
        <v>0</v>
      </c>
    </row>
    <row r="22" spans="1:10" ht="15.75">
      <c r="A22" s="475" t="s">
        <v>274</v>
      </c>
      <c r="B22" s="208" t="s">
        <v>1530</v>
      </c>
      <c r="C22" s="444">
        <f>E22+G22+H22+I22+J22</f>
        <v>293.74</v>
      </c>
      <c r="D22" s="445">
        <f>C22/C43</f>
        <v>1.4245387986531721E-2</v>
      </c>
      <c r="E22" s="446">
        <f>'6. Проведення закупівлі'!F101</f>
        <v>293.74</v>
      </c>
      <c r="F22" s="445">
        <f>E22/E43</f>
        <v>0.10161060453017116</v>
      </c>
      <c r="G22" s="473">
        <v>0</v>
      </c>
      <c r="H22" s="473">
        <v>0</v>
      </c>
      <c r="I22" s="473">
        <v>0</v>
      </c>
      <c r="J22" s="473">
        <v>0</v>
      </c>
    </row>
    <row r="23" spans="1:10" ht="15.75">
      <c r="A23" s="475" t="s">
        <v>275</v>
      </c>
      <c r="B23" s="208" t="s">
        <v>1529</v>
      </c>
      <c r="C23" s="444">
        <f>E23+G23+H23+I23+J23</f>
        <v>0</v>
      </c>
      <c r="D23" s="445">
        <f>C23/C43</f>
        <v>0</v>
      </c>
      <c r="E23" s="446">
        <v>0</v>
      </c>
      <c r="F23" s="445">
        <f>E23/E43</f>
        <v>0</v>
      </c>
      <c r="G23" s="473">
        <v>0</v>
      </c>
      <c r="H23" s="473">
        <v>0</v>
      </c>
      <c r="I23" s="473">
        <v>0</v>
      </c>
      <c r="J23" s="473">
        <v>0</v>
      </c>
    </row>
    <row r="24" spans="1:10" ht="18.75" customHeight="1">
      <c r="A24" s="436" t="s">
        <v>1219</v>
      </c>
      <c r="B24" s="472" t="s">
        <v>424</v>
      </c>
      <c r="C24" s="473">
        <v>0</v>
      </c>
      <c r="D24" s="474">
        <v>0</v>
      </c>
      <c r="E24" s="473">
        <v>0</v>
      </c>
      <c r="F24" s="474">
        <v>0</v>
      </c>
      <c r="G24" s="787">
        <v>0</v>
      </c>
      <c r="H24" s="473">
        <v>0</v>
      </c>
      <c r="I24" s="787">
        <v>0</v>
      </c>
      <c r="J24" s="787">
        <v>0</v>
      </c>
    </row>
    <row r="25" spans="1:10" ht="15.75" customHeight="1">
      <c r="A25" s="436" t="s">
        <v>1220</v>
      </c>
      <c r="B25" s="472" t="s">
        <v>304</v>
      </c>
      <c r="C25" s="473">
        <f>C26</f>
        <v>582.1</v>
      </c>
      <c r="D25" s="474">
        <f>C25/C43</f>
        <v>2.8229864325458279E-2</v>
      </c>
      <c r="E25" s="473">
        <f>E26</f>
        <v>582.1</v>
      </c>
      <c r="F25" s="474">
        <f>E25/E43</f>
        <v>0.20136015829309128</v>
      </c>
      <c r="G25" s="473">
        <v>0</v>
      </c>
      <c r="H25" s="473">
        <v>0</v>
      </c>
      <c r="I25" s="473">
        <v>0</v>
      </c>
      <c r="J25" s="473">
        <v>0</v>
      </c>
    </row>
    <row r="26" spans="1:10" ht="31.5" customHeight="1">
      <c r="A26" s="475" t="s">
        <v>280</v>
      </c>
      <c r="B26" s="208" t="s">
        <v>1609</v>
      </c>
      <c r="C26" s="444">
        <f>E26+G26+H26+I26+J26</f>
        <v>582.1</v>
      </c>
      <c r="D26" s="445">
        <f>C26/C43</f>
        <v>2.8229864325458279E-2</v>
      </c>
      <c r="E26" s="444">
        <f>'6. Проведення закупівлі'!F100</f>
        <v>582.1</v>
      </c>
      <c r="F26" s="445">
        <f>E26/E43</f>
        <v>0.20136015829309128</v>
      </c>
      <c r="G26" s="473">
        <v>0</v>
      </c>
      <c r="H26" s="473">
        <v>0</v>
      </c>
      <c r="I26" s="473">
        <v>0</v>
      </c>
      <c r="J26" s="473">
        <v>0</v>
      </c>
    </row>
    <row r="27" spans="1:10">
      <c r="A27" s="436" t="s">
        <v>1202</v>
      </c>
      <c r="B27" s="437" t="s">
        <v>425</v>
      </c>
      <c r="C27" s="473">
        <f>C28+C30</f>
        <v>4151.4680000000008</v>
      </c>
      <c r="D27" s="474">
        <f>C27/C43</f>
        <v>0.20133203640522529</v>
      </c>
      <c r="E27" s="473">
        <f>E28+E30</f>
        <v>680</v>
      </c>
      <c r="F27" s="474">
        <f>E27/E43</f>
        <v>0.23522574753358885</v>
      </c>
      <c r="G27" s="473">
        <f>G28</f>
        <v>748.00000000000011</v>
      </c>
      <c r="H27" s="473">
        <f t="shared" ref="H27:J27" si="5">H28</f>
        <v>822.80000000000018</v>
      </c>
      <c r="I27" s="473">
        <f t="shared" si="5"/>
        <v>905.08000000000027</v>
      </c>
      <c r="J27" s="473">
        <f t="shared" si="5"/>
        <v>995.58800000000042</v>
      </c>
    </row>
    <row r="28" spans="1:10">
      <c r="A28" s="475" t="s">
        <v>1172</v>
      </c>
      <c r="B28" s="472" t="s">
        <v>300</v>
      </c>
      <c r="C28" s="473">
        <f>SUM(C29:C29)</f>
        <v>4151.4680000000008</v>
      </c>
      <c r="D28" s="474">
        <f>C28/C43</f>
        <v>0.20133203640522529</v>
      </c>
      <c r="E28" s="473">
        <f>SUM(E29:E29)</f>
        <v>680</v>
      </c>
      <c r="F28" s="474">
        <f>E28/E43</f>
        <v>0.23522574753358885</v>
      </c>
      <c r="G28" s="473">
        <f>G29</f>
        <v>748.00000000000011</v>
      </c>
      <c r="H28" s="473">
        <f t="shared" ref="H28:J28" si="6">H29</f>
        <v>822.80000000000018</v>
      </c>
      <c r="I28" s="473">
        <f t="shared" si="6"/>
        <v>905.08000000000027</v>
      </c>
      <c r="J28" s="473">
        <f t="shared" si="6"/>
        <v>995.58800000000042</v>
      </c>
    </row>
    <row r="29" spans="1:10" ht="15.75">
      <c r="A29" s="475" t="s">
        <v>1173</v>
      </c>
      <c r="B29" s="690" t="s">
        <v>189</v>
      </c>
      <c r="C29" s="444">
        <f>E29+G29+H29+I29+J29</f>
        <v>4151.4680000000008</v>
      </c>
      <c r="D29" s="445">
        <f>C29/C43</f>
        <v>0.20133203640522529</v>
      </c>
      <c r="E29" s="444">
        <f>'6. Проведення закупівлі'!F104</f>
        <v>680</v>
      </c>
      <c r="F29" s="445">
        <f>E29/E43</f>
        <v>0.23522574753358885</v>
      </c>
      <c r="G29" s="473">
        <f>E29*1.1</f>
        <v>748.00000000000011</v>
      </c>
      <c r="H29" s="473">
        <f>G29*1.1</f>
        <v>822.80000000000018</v>
      </c>
      <c r="I29" s="473">
        <f>H29*1.1</f>
        <v>905.08000000000027</v>
      </c>
      <c r="J29" s="473">
        <f>I29*1.1</f>
        <v>995.58800000000042</v>
      </c>
    </row>
    <row r="30" spans="1:10">
      <c r="A30" s="475" t="s">
        <v>1174</v>
      </c>
      <c r="B30" s="472" t="s">
        <v>1489</v>
      </c>
      <c r="C30" s="787">
        <v>0</v>
      </c>
      <c r="D30" s="474">
        <f>C30/C27</f>
        <v>0</v>
      </c>
      <c r="E30" s="787">
        <v>0</v>
      </c>
      <c r="F30" s="474">
        <v>0</v>
      </c>
      <c r="G30" s="476">
        <v>0</v>
      </c>
      <c r="H30" s="476">
        <v>0</v>
      </c>
      <c r="I30" s="476">
        <v>0</v>
      </c>
      <c r="J30" s="476">
        <v>0</v>
      </c>
    </row>
    <row r="31" spans="1:10" s="824" customFormat="1">
      <c r="A31" s="825" t="s">
        <v>1712</v>
      </c>
      <c r="B31" s="472" t="s">
        <v>1014</v>
      </c>
      <c r="C31" s="787">
        <v>0</v>
      </c>
      <c r="D31" s="474">
        <v>0</v>
      </c>
      <c r="E31" s="787">
        <v>0</v>
      </c>
      <c r="F31" s="474">
        <v>0</v>
      </c>
      <c r="G31" s="476">
        <v>0</v>
      </c>
      <c r="H31" s="476">
        <v>0</v>
      </c>
      <c r="I31" s="476">
        <v>0</v>
      </c>
      <c r="J31" s="476">
        <v>0</v>
      </c>
    </row>
    <row r="32" spans="1:10" ht="28.5">
      <c r="A32" s="436" t="s">
        <v>1203</v>
      </c>
      <c r="B32" s="472" t="s">
        <v>426</v>
      </c>
      <c r="C32" s="473">
        <v>0</v>
      </c>
      <c r="D32" s="474">
        <v>0</v>
      </c>
      <c r="E32" s="473">
        <v>0</v>
      </c>
      <c r="F32" s="474">
        <v>0</v>
      </c>
      <c r="G32" s="473">
        <v>0</v>
      </c>
      <c r="H32" s="473">
        <v>0</v>
      </c>
      <c r="I32" s="473">
        <v>0</v>
      </c>
      <c r="J32" s="473">
        <v>0</v>
      </c>
    </row>
    <row r="33" spans="1:10">
      <c r="A33" s="436" t="s">
        <v>1176</v>
      </c>
      <c r="B33" s="472" t="s">
        <v>427</v>
      </c>
      <c r="C33" s="473">
        <v>0</v>
      </c>
      <c r="D33" s="474">
        <v>0</v>
      </c>
      <c r="E33" s="473">
        <v>0</v>
      </c>
      <c r="F33" s="474">
        <v>0</v>
      </c>
      <c r="G33" s="473">
        <v>0</v>
      </c>
      <c r="H33" s="473">
        <v>0</v>
      </c>
      <c r="I33" s="473">
        <v>0</v>
      </c>
      <c r="J33" s="473">
        <v>0</v>
      </c>
    </row>
    <row r="34" spans="1:10">
      <c r="A34" s="436" t="s">
        <v>1178</v>
      </c>
      <c r="B34" s="472" t="s">
        <v>428</v>
      </c>
      <c r="C34" s="473">
        <v>0</v>
      </c>
      <c r="D34" s="474">
        <v>0</v>
      </c>
      <c r="E34" s="473">
        <v>0</v>
      </c>
      <c r="F34" s="474">
        <v>0</v>
      </c>
      <c r="G34" s="473">
        <v>0</v>
      </c>
      <c r="H34" s="473">
        <v>0</v>
      </c>
      <c r="I34" s="473">
        <v>0</v>
      </c>
      <c r="J34" s="473">
        <v>0</v>
      </c>
    </row>
    <row r="35" spans="1:10">
      <c r="A35" s="436" t="s">
        <v>302</v>
      </c>
      <c r="B35" s="472" t="s">
        <v>429</v>
      </c>
      <c r="C35" s="473">
        <v>0</v>
      </c>
      <c r="D35" s="474">
        <v>0</v>
      </c>
      <c r="E35" s="473">
        <v>0</v>
      </c>
      <c r="F35" s="474">
        <v>0</v>
      </c>
      <c r="G35" s="473">
        <v>0</v>
      </c>
      <c r="H35" s="473">
        <v>0</v>
      </c>
      <c r="I35" s="473">
        <v>0</v>
      </c>
      <c r="J35" s="473">
        <v>0</v>
      </c>
    </row>
    <row r="36" spans="1:10">
      <c r="A36" s="436" t="s">
        <v>431</v>
      </c>
      <c r="B36" s="472" t="s">
        <v>430</v>
      </c>
      <c r="C36" s="473">
        <v>0</v>
      </c>
      <c r="D36" s="474">
        <v>0</v>
      </c>
      <c r="E36" s="473">
        <v>0</v>
      </c>
      <c r="F36" s="474">
        <v>0</v>
      </c>
      <c r="G36" s="473">
        <v>0</v>
      </c>
      <c r="H36" s="473">
        <v>0</v>
      </c>
      <c r="I36" s="473">
        <v>0</v>
      </c>
      <c r="J36" s="473">
        <v>0</v>
      </c>
    </row>
    <row r="37" spans="1:10">
      <c r="A37" s="436" t="s">
        <v>432</v>
      </c>
      <c r="B37" s="472" t="s">
        <v>1076</v>
      </c>
      <c r="C37" s="473">
        <v>0</v>
      </c>
      <c r="D37" s="474">
        <v>0</v>
      </c>
      <c r="E37" s="473">
        <v>0</v>
      </c>
      <c r="F37" s="474">
        <v>0</v>
      </c>
      <c r="G37" s="473">
        <v>0</v>
      </c>
      <c r="H37" s="473">
        <v>0</v>
      </c>
      <c r="I37" s="473">
        <v>0</v>
      </c>
      <c r="J37" s="473">
        <v>0</v>
      </c>
    </row>
    <row r="38" spans="1:10">
      <c r="A38" s="436" t="s">
        <v>433</v>
      </c>
      <c r="B38" s="472" t="s">
        <v>437</v>
      </c>
      <c r="C38" s="473">
        <v>0</v>
      </c>
      <c r="D38" s="474">
        <v>0</v>
      </c>
      <c r="E38" s="476">
        <v>0</v>
      </c>
      <c r="F38" s="474">
        <v>0</v>
      </c>
      <c r="G38" s="476">
        <v>0</v>
      </c>
      <c r="H38" s="476">
        <v>0</v>
      </c>
      <c r="I38" s="476">
        <v>0</v>
      </c>
      <c r="J38" s="476">
        <v>0</v>
      </c>
    </row>
    <row r="39" spans="1:10">
      <c r="A39" s="436" t="s">
        <v>434</v>
      </c>
      <c r="B39" s="472" t="s">
        <v>436</v>
      </c>
      <c r="C39" s="473">
        <v>0</v>
      </c>
      <c r="D39" s="474">
        <v>0</v>
      </c>
      <c r="E39" s="473">
        <v>0</v>
      </c>
      <c r="F39" s="474">
        <v>0</v>
      </c>
      <c r="G39" s="473">
        <v>0</v>
      </c>
      <c r="H39" s="473">
        <v>0</v>
      </c>
      <c r="I39" s="473">
        <v>0</v>
      </c>
      <c r="J39" s="473">
        <v>0</v>
      </c>
    </row>
    <row r="40" spans="1:10">
      <c r="A40" s="436" t="s">
        <v>435</v>
      </c>
      <c r="B40" s="472" t="s">
        <v>301</v>
      </c>
      <c r="C40" s="473">
        <v>0</v>
      </c>
      <c r="D40" s="474">
        <v>0</v>
      </c>
      <c r="E40" s="473">
        <v>0</v>
      </c>
      <c r="F40" s="474">
        <v>0</v>
      </c>
      <c r="G40" s="473">
        <v>0</v>
      </c>
      <c r="H40" s="473">
        <v>0</v>
      </c>
      <c r="I40" s="473">
        <v>0</v>
      </c>
      <c r="J40" s="473">
        <v>0</v>
      </c>
    </row>
    <row r="41" spans="1:10" s="824" customFormat="1">
      <c r="A41" s="826" t="s">
        <v>1204</v>
      </c>
      <c r="B41" s="472" t="s">
        <v>1713</v>
      </c>
      <c r="C41" s="473">
        <v>0</v>
      </c>
      <c r="D41" s="474">
        <v>0</v>
      </c>
      <c r="E41" s="473">
        <v>0</v>
      </c>
      <c r="F41" s="474">
        <v>0</v>
      </c>
      <c r="G41" s="473">
        <v>0</v>
      </c>
      <c r="H41" s="473">
        <v>0</v>
      </c>
      <c r="I41" s="473">
        <v>0</v>
      </c>
      <c r="J41" s="473">
        <v>0</v>
      </c>
    </row>
    <row r="42" spans="1:10" s="824" customFormat="1">
      <c r="A42" s="826" t="s">
        <v>1714</v>
      </c>
      <c r="B42" s="472" t="s">
        <v>1014</v>
      </c>
      <c r="C42" s="473">
        <v>0</v>
      </c>
      <c r="D42" s="474">
        <v>0</v>
      </c>
      <c r="E42" s="473">
        <v>0</v>
      </c>
      <c r="F42" s="474">
        <v>0</v>
      </c>
      <c r="G42" s="473">
        <v>0</v>
      </c>
      <c r="H42" s="473">
        <v>0</v>
      </c>
      <c r="I42" s="473">
        <v>0</v>
      </c>
      <c r="J42" s="473">
        <v>0</v>
      </c>
    </row>
    <row r="43" spans="1:10">
      <c r="A43" s="1194" t="s">
        <v>1236</v>
      </c>
      <c r="B43" s="1194"/>
      <c r="C43" s="453">
        <f>C7+C27+C32</f>
        <v>20620.007000000001</v>
      </c>
      <c r="D43" s="454">
        <f>D27+D7</f>
        <v>1</v>
      </c>
      <c r="E43" s="453">
        <f>E7+E27+E32</f>
        <v>2890.84</v>
      </c>
      <c r="F43" s="454">
        <f>F27+F7</f>
        <v>1</v>
      </c>
      <c r="G43" s="453">
        <f>G7+G27+G32</f>
        <v>7908.7000000000007</v>
      </c>
      <c r="H43" s="453">
        <f>H7+H27+H32</f>
        <v>3343.1000000000004</v>
      </c>
      <c r="I43" s="453">
        <f>I7+I27+I32</f>
        <v>3204.3700000000003</v>
      </c>
      <c r="J43" s="453">
        <f>J7+J27+J32</f>
        <v>3272.9970000000003</v>
      </c>
    </row>
  </sheetData>
  <mergeCells count="14">
    <mergeCell ref="A43:B43"/>
    <mergeCell ref="H4:H5"/>
    <mergeCell ref="I4:I5"/>
    <mergeCell ref="J4:J5"/>
    <mergeCell ref="A1:J1"/>
    <mergeCell ref="A2:A5"/>
    <mergeCell ref="B2:B5"/>
    <mergeCell ref="C2:D3"/>
    <mergeCell ref="E2:J2"/>
    <mergeCell ref="E3:F3"/>
    <mergeCell ref="C4:C5"/>
    <mergeCell ref="D4:D5"/>
    <mergeCell ref="E4:F4"/>
    <mergeCell ref="G4:G5"/>
  </mergeCells>
  <phoneticPr fontId="3" type="noConversion"/>
  <pageMargins left="1.34" right="0.39370078740157483" top="0.56000000000000005" bottom="0.46" header="0.43" footer="0.32"/>
  <pageSetup paperSize="9" scale="73"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3"/>
  <sheetViews>
    <sheetView view="pageBreakPreview" topLeftCell="A13" zoomScale="85" zoomScaleNormal="85" zoomScaleSheetLayoutView="85" workbookViewId="0">
      <selection activeCell="G19" sqref="G19"/>
    </sheetView>
  </sheetViews>
  <sheetFormatPr defaultRowHeight="15"/>
  <cols>
    <col min="1" max="1" width="7.28515625" style="731" customWidth="1"/>
    <col min="2" max="2" width="8.5703125" style="731" customWidth="1"/>
    <col min="3" max="3" width="26" style="731" customWidth="1"/>
    <col min="4" max="4" width="14.140625" style="731" customWidth="1"/>
    <col min="5" max="5" width="9.42578125" style="731" customWidth="1"/>
    <col min="6" max="6" width="13" style="731" customWidth="1"/>
    <col min="7" max="7" width="9.7109375" style="731" customWidth="1"/>
    <col min="8" max="8" width="17.28515625" style="731" customWidth="1"/>
    <col min="9" max="9" width="11.5703125" style="731" customWidth="1"/>
    <col min="10" max="10" width="11.140625" style="731" customWidth="1"/>
    <col min="11" max="11" width="11.42578125" style="731" customWidth="1"/>
    <col min="12" max="12" width="12.140625" style="731" customWidth="1"/>
    <col min="13" max="16384" width="9.140625" style="731"/>
  </cols>
  <sheetData>
    <row r="1" spans="1:12" ht="21" customHeight="1">
      <c r="A1" s="1212" t="s">
        <v>416</v>
      </c>
      <c r="B1" s="1212"/>
      <c r="C1" s="1212"/>
      <c r="D1" s="1212"/>
      <c r="E1" s="1212"/>
      <c r="F1" s="1212"/>
      <c r="G1" s="1212"/>
      <c r="H1" s="1212"/>
      <c r="I1" s="1212"/>
      <c r="J1" s="1212"/>
      <c r="K1" s="1212"/>
      <c r="L1" s="1212"/>
    </row>
    <row r="2" spans="1:12" s="477" customFormat="1" ht="15.75">
      <c r="A2" s="1191" t="s">
        <v>1009</v>
      </c>
      <c r="B2" s="1191" t="s">
        <v>1016</v>
      </c>
      <c r="C2" s="1191"/>
      <c r="D2" s="1196" t="s">
        <v>1673</v>
      </c>
      <c r="E2" s="1196"/>
      <c r="F2" s="1191" t="s">
        <v>251</v>
      </c>
      <c r="G2" s="1191"/>
      <c r="H2" s="1191"/>
      <c r="I2" s="1191"/>
      <c r="J2" s="1191"/>
      <c r="K2" s="1191"/>
      <c r="L2" s="1191"/>
    </row>
    <row r="3" spans="1:12" s="478" customFormat="1" ht="15.75">
      <c r="A3" s="1191"/>
      <c r="B3" s="1191"/>
      <c r="C3" s="1191"/>
      <c r="D3" s="1196"/>
      <c r="E3" s="1196"/>
      <c r="F3" s="1213">
        <v>2019</v>
      </c>
      <c r="G3" s="1213"/>
      <c r="H3" s="1213"/>
      <c r="I3" s="733">
        <v>2020</v>
      </c>
      <c r="J3" s="733">
        <v>2021</v>
      </c>
      <c r="K3" s="733">
        <v>2022</v>
      </c>
      <c r="L3" s="733">
        <v>2023</v>
      </c>
    </row>
    <row r="4" spans="1:12" s="478" customFormat="1" ht="15.75">
      <c r="A4" s="1191"/>
      <c r="B4" s="1191"/>
      <c r="C4" s="1191"/>
      <c r="D4" s="1191" t="s">
        <v>462</v>
      </c>
      <c r="E4" s="1191" t="s">
        <v>1012</v>
      </c>
      <c r="F4" s="1191" t="s">
        <v>262</v>
      </c>
      <c r="G4" s="1191"/>
      <c r="H4" s="1191" t="s">
        <v>993</v>
      </c>
      <c r="I4" s="1191" t="s">
        <v>462</v>
      </c>
      <c r="J4" s="1191" t="s">
        <v>462</v>
      </c>
      <c r="K4" s="1191" t="s">
        <v>462</v>
      </c>
      <c r="L4" s="1191" t="s">
        <v>462</v>
      </c>
    </row>
    <row r="5" spans="1:12" s="477" customFormat="1" ht="31.5">
      <c r="A5" s="1191"/>
      <c r="B5" s="1191"/>
      <c r="C5" s="1191"/>
      <c r="D5" s="1191"/>
      <c r="E5" s="1191"/>
      <c r="F5" s="732" t="s">
        <v>462</v>
      </c>
      <c r="G5" s="732" t="s">
        <v>1012</v>
      </c>
      <c r="H5" s="1191"/>
      <c r="I5" s="1191"/>
      <c r="J5" s="1191"/>
      <c r="K5" s="1191"/>
      <c r="L5" s="1191"/>
    </row>
    <row r="6" spans="1:12" s="477" customFormat="1" ht="15.75">
      <c r="A6" s="734">
        <v>1</v>
      </c>
      <c r="B6" s="1210">
        <v>2</v>
      </c>
      <c r="C6" s="1210"/>
      <c r="D6" s="734">
        <v>3</v>
      </c>
      <c r="E6" s="734">
        <v>4</v>
      </c>
      <c r="F6" s="734">
        <v>5</v>
      </c>
      <c r="G6" s="734">
        <v>6</v>
      </c>
      <c r="H6" s="734">
        <v>7</v>
      </c>
      <c r="I6" s="734">
        <v>8</v>
      </c>
      <c r="J6" s="734">
        <v>9</v>
      </c>
      <c r="K6" s="734">
        <v>10</v>
      </c>
      <c r="L6" s="734">
        <v>11</v>
      </c>
    </row>
    <row r="7" spans="1:12">
      <c r="A7" s="440" t="s">
        <v>1169</v>
      </c>
      <c r="B7" s="1204" t="s">
        <v>255</v>
      </c>
      <c r="C7" s="1205"/>
      <c r="D7" s="473">
        <f>D8+D11+D14+D18</f>
        <v>5247</v>
      </c>
      <c r="E7" s="474">
        <f>D7/D23</f>
        <v>1</v>
      </c>
      <c r="F7" s="473">
        <f>F8+F11+F14+F18</f>
        <v>0</v>
      </c>
      <c r="G7" s="474">
        <v>1</v>
      </c>
      <c r="H7" s="479"/>
      <c r="I7" s="473">
        <f>I11+I14+I8+I18</f>
        <v>1935</v>
      </c>
      <c r="J7" s="473">
        <f>J11+J14+J8+J18</f>
        <v>1430</v>
      </c>
      <c r="K7" s="473">
        <f>K11+K14+K8+K18</f>
        <v>1882.0000000000002</v>
      </c>
      <c r="L7" s="473">
        <f>L11+L14+L8+L18</f>
        <v>0</v>
      </c>
    </row>
    <row r="8" spans="1:12" ht="29.25" customHeight="1">
      <c r="A8" s="436" t="s">
        <v>1167</v>
      </c>
      <c r="B8" s="1208" t="s">
        <v>456</v>
      </c>
      <c r="C8" s="1207"/>
      <c r="D8" s="473">
        <f t="shared" ref="D8" si="0">F8+I8+J8+K8+L8</f>
        <v>4242</v>
      </c>
      <c r="E8" s="474">
        <f>D8/D7</f>
        <v>0.80846197827329902</v>
      </c>
      <c r="F8" s="476">
        <f>SUM(F9:F10)</f>
        <v>0</v>
      </c>
      <c r="G8" s="474">
        <v>0</v>
      </c>
      <c r="H8" s="479"/>
      <c r="I8" s="476">
        <f>SUM(I9:I10)</f>
        <v>1380</v>
      </c>
      <c r="J8" s="476">
        <f>SUM(J9:J10)</f>
        <v>1080</v>
      </c>
      <c r="K8" s="476">
        <f>SUM(K9:K10)</f>
        <v>1782.0000000000002</v>
      </c>
      <c r="L8" s="476">
        <f>SUM(L9:L10)</f>
        <v>0</v>
      </c>
    </row>
    <row r="9" spans="1:12">
      <c r="A9" s="475" t="s">
        <v>1170</v>
      </c>
      <c r="B9" s="1206" t="s">
        <v>615</v>
      </c>
      <c r="C9" s="1207"/>
      <c r="D9" s="444">
        <f>F9+I9+J9+K9+L9</f>
        <v>300</v>
      </c>
      <c r="E9" s="445">
        <f>D9/D7</f>
        <v>5.7175528873642079E-2</v>
      </c>
      <c r="F9" s="446">
        <v>0</v>
      </c>
      <c r="G9" s="445">
        <v>0</v>
      </c>
      <c r="H9" s="382"/>
      <c r="I9" s="446">
        <v>300</v>
      </c>
      <c r="J9" s="480">
        <v>0</v>
      </c>
      <c r="K9" s="480">
        <v>0</v>
      </c>
      <c r="L9" s="446">
        <v>0</v>
      </c>
    </row>
    <row r="10" spans="1:12" ht="35.25" customHeight="1">
      <c r="A10" s="475" t="s">
        <v>1275</v>
      </c>
      <c r="B10" s="1206" t="s">
        <v>616</v>
      </c>
      <c r="C10" s="1207"/>
      <c r="D10" s="444">
        <f>F10+I10+J10+K10+L10</f>
        <v>3942</v>
      </c>
      <c r="E10" s="445">
        <f>D10/D7</f>
        <v>0.75128644939965694</v>
      </c>
      <c r="F10" s="446">
        <v>0</v>
      </c>
      <c r="G10" s="445">
        <v>0</v>
      </c>
      <c r="H10" s="444"/>
      <c r="I10" s="446">
        <f>540*2</f>
        <v>1080</v>
      </c>
      <c r="J10" s="480">
        <f>540*2</f>
        <v>1080</v>
      </c>
      <c r="K10" s="480">
        <f>540*3*1.1</f>
        <v>1782.0000000000002</v>
      </c>
      <c r="L10" s="446">
        <v>0</v>
      </c>
    </row>
    <row r="11" spans="1:12" ht="36" customHeight="1">
      <c r="A11" s="436" t="s">
        <v>1168</v>
      </c>
      <c r="B11" s="1208" t="s">
        <v>452</v>
      </c>
      <c r="C11" s="1209"/>
      <c r="D11" s="523">
        <f>D12+D13</f>
        <v>330</v>
      </c>
      <c r="E11" s="474">
        <f>D11/D7</f>
        <v>6.2893081761006289E-2</v>
      </c>
      <c r="F11" s="476">
        <f>F12+F13</f>
        <v>0</v>
      </c>
      <c r="G11" s="474">
        <v>1</v>
      </c>
      <c r="H11" s="481"/>
      <c r="I11" s="476">
        <f>I12</f>
        <v>330</v>
      </c>
      <c r="J11" s="476">
        <v>0</v>
      </c>
      <c r="K11" s="476">
        <v>0</v>
      </c>
      <c r="L11" s="476">
        <v>0</v>
      </c>
    </row>
    <row r="12" spans="1:12">
      <c r="A12" s="482" t="s">
        <v>1171</v>
      </c>
      <c r="B12" s="1206" t="s">
        <v>1404</v>
      </c>
      <c r="C12" s="1207"/>
      <c r="D12" s="444">
        <f>F12+I12+J12+K12+L12</f>
        <v>330</v>
      </c>
      <c r="E12" s="483">
        <f>D12/D7</f>
        <v>6.2893081761006289E-2</v>
      </c>
      <c r="F12" s="480">
        <v>0</v>
      </c>
      <c r="G12" s="483">
        <v>0</v>
      </c>
      <c r="H12" s="627"/>
      <c r="I12" s="480">
        <v>330</v>
      </c>
      <c r="J12" s="446">
        <v>0</v>
      </c>
      <c r="K12" s="446">
        <v>0</v>
      </c>
      <c r="L12" s="446">
        <v>0</v>
      </c>
    </row>
    <row r="13" spans="1:12">
      <c r="A13" s="482" t="s">
        <v>271</v>
      </c>
      <c r="B13" s="1206" t="s">
        <v>1533</v>
      </c>
      <c r="C13" s="1207"/>
      <c r="D13" s="444">
        <f>F13+I13+J13+K13+L13</f>
        <v>0</v>
      </c>
      <c r="E13" s="483">
        <f>D13/D7</f>
        <v>0</v>
      </c>
      <c r="F13" s="480">
        <v>0</v>
      </c>
      <c r="G13" s="483">
        <v>1</v>
      </c>
      <c r="H13" s="627"/>
      <c r="I13" s="480">
        <v>0</v>
      </c>
      <c r="J13" s="446">
        <v>0</v>
      </c>
      <c r="K13" s="446">
        <v>0</v>
      </c>
      <c r="L13" s="446">
        <v>0</v>
      </c>
    </row>
    <row r="14" spans="1:12" ht="47.25" customHeight="1">
      <c r="A14" s="436" t="s">
        <v>1218</v>
      </c>
      <c r="B14" s="1208" t="s">
        <v>994</v>
      </c>
      <c r="C14" s="1209"/>
      <c r="D14" s="473">
        <f>D15+D16+D17</f>
        <v>475</v>
      </c>
      <c r="E14" s="474">
        <f>D14/D7</f>
        <v>9.0527920716599958E-2</v>
      </c>
      <c r="F14" s="476">
        <v>0</v>
      </c>
      <c r="G14" s="474">
        <v>0</v>
      </c>
      <c r="H14" s="479"/>
      <c r="I14" s="476">
        <f>I15+I16</f>
        <v>225</v>
      </c>
      <c r="J14" s="476">
        <f>J17+J15</f>
        <v>250</v>
      </c>
      <c r="K14" s="476">
        <v>0</v>
      </c>
      <c r="L14" s="476">
        <v>0</v>
      </c>
    </row>
    <row r="15" spans="1:12">
      <c r="A15" s="475" t="s">
        <v>274</v>
      </c>
      <c r="B15" s="1206" t="s">
        <v>617</v>
      </c>
      <c r="C15" s="1207"/>
      <c r="D15" s="444">
        <f>F15+I15+J15+K15+L15</f>
        <v>75</v>
      </c>
      <c r="E15" s="445">
        <f>D15/D7</f>
        <v>1.429388221841052E-2</v>
      </c>
      <c r="F15" s="480">
        <v>0</v>
      </c>
      <c r="G15" s="445">
        <v>0</v>
      </c>
      <c r="H15" s="484"/>
      <c r="I15" s="480">
        <v>25</v>
      </c>
      <c r="J15" s="480">
        <v>50</v>
      </c>
      <c r="K15" s="446">
        <v>0</v>
      </c>
      <c r="L15" s="446">
        <v>0</v>
      </c>
    </row>
    <row r="16" spans="1:12">
      <c r="A16" s="475" t="s">
        <v>275</v>
      </c>
      <c r="B16" s="1206" t="s">
        <v>618</v>
      </c>
      <c r="C16" s="1207"/>
      <c r="D16" s="444">
        <f>F16+I16+J16+K16+L16</f>
        <v>200</v>
      </c>
      <c r="E16" s="445">
        <f>D16/D7</f>
        <v>3.8117019249094719E-2</v>
      </c>
      <c r="F16" s="480">
        <v>0</v>
      </c>
      <c r="G16" s="445">
        <v>0</v>
      </c>
      <c r="H16" s="484"/>
      <c r="I16" s="480">
        <v>200</v>
      </c>
      <c r="J16" s="480">
        <v>0</v>
      </c>
      <c r="K16" s="446">
        <v>0</v>
      </c>
      <c r="L16" s="446">
        <v>0</v>
      </c>
    </row>
    <row r="17" spans="1:12">
      <c r="A17" s="475" t="s">
        <v>276</v>
      </c>
      <c r="B17" s="1206" t="s">
        <v>619</v>
      </c>
      <c r="C17" s="1207"/>
      <c r="D17" s="444">
        <f>F17+I17+J17+K17+L17</f>
        <v>200</v>
      </c>
      <c r="E17" s="445">
        <f>D17/D7</f>
        <v>3.8117019249094719E-2</v>
      </c>
      <c r="F17" s="480">
        <v>0</v>
      </c>
      <c r="G17" s="445">
        <v>0</v>
      </c>
      <c r="H17" s="484"/>
      <c r="I17" s="480">
        <v>0</v>
      </c>
      <c r="J17" s="480">
        <v>200</v>
      </c>
      <c r="K17" s="446">
        <v>0</v>
      </c>
      <c r="L17" s="446">
        <v>0</v>
      </c>
    </row>
    <row r="18" spans="1:12" ht="35.25" customHeight="1">
      <c r="A18" s="436" t="s">
        <v>1219</v>
      </c>
      <c r="B18" s="1208" t="s">
        <v>254</v>
      </c>
      <c r="C18" s="1209"/>
      <c r="D18" s="476">
        <f>D19+D20</f>
        <v>200</v>
      </c>
      <c r="E18" s="474">
        <f>D18/D7</f>
        <v>3.8117019249094719E-2</v>
      </c>
      <c r="F18" s="476">
        <v>0</v>
      </c>
      <c r="G18" s="474">
        <v>0</v>
      </c>
      <c r="H18" s="479"/>
      <c r="I18" s="476">
        <v>0</v>
      </c>
      <c r="J18" s="476">
        <f>J19</f>
        <v>100</v>
      </c>
      <c r="K18" s="476">
        <f>K20</f>
        <v>100</v>
      </c>
      <c r="L18" s="476">
        <v>0</v>
      </c>
    </row>
    <row r="19" spans="1:12" ht="32.25" customHeight="1">
      <c r="A19" s="475" t="s">
        <v>277</v>
      </c>
      <c r="B19" s="1206" t="s">
        <v>620</v>
      </c>
      <c r="C19" s="1207"/>
      <c r="D19" s="444">
        <f>F19+I19+J19+K19+L19</f>
        <v>100</v>
      </c>
      <c r="E19" s="445">
        <f>D19/D7</f>
        <v>1.905850962454736E-2</v>
      </c>
      <c r="F19" s="480">
        <v>0</v>
      </c>
      <c r="G19" s="445">
        <v>0</v>
      </c>
      <c r="H19" s="484"/>
      <c r="I19" s="480">
        <v>0</v>
      </c>
      <c r="J19" s="480">
        <v>100</v>
      </c>
      <c r="K19" s="446">
        <v>0</v>
      </c>
      <c r="L19" s="446">
        <v>0</v>
      </c>
    </row>
    <row r="20" spans="1:12" ht="36.75" customHeight="1">
      <c r="A20" s="475" t="s">
        <v>278</v>
      </c>
      <c r="B20" s="1206" t="s">
        <v>621</v>
      </c>
      <c r="C20" s="1207"/>
      <c r="D20" s="444">
        <f>F20+I20+J20+K20+L20</f>
        <v>100</v>
      </c>
      <c r="E20" s="445">
        <f>D20/D7</f>
        <v>1.905850962454736E-2</v>
      </c>
      <c r="F20" s="480">
        <v>0</v>
      </c>
      <c r="G20" s="445">
        <v>0</v>
      </c>
      <c r="H20" s="484"/>
      <c r="I20" s="480">
        <v>0</v>
      </c>
      <c r="J20" s="480">
        <v>0</v>
      </c>
      <c r="K20" s="446">
        <v>100</v>
      </c>
      <c r="L20" s="446">
        <v>0</v>
      </c>
    </row>
    <row r="21" spans="1:12" ht="36" customHeight="1">
      <c r="A21" s="436" t="s">
        <v>1202</v>
      </c>
      <c r="B21" s="1204" t="s">
        <v>1022</v>
      </c>
      <c r="C21" s="1205"/>
      <c r="D21" s="476">
        <v>0</v>
      </c>
      <c r="E21" s="474">
        <f>D21/D23</f>
        <v>0</v>
      </c>
      <c r="F21" s="476">
        <v>0</v>
      </c>
      <c r="G21" s="474">
        <v>0</v>
      </c>
      <c r="H21" s="479"/>
      <c r="I21" s="476">
        <v>0</v>
      </c>
      <c r="J21" s="476">
        <v>0</v>
      </c>
      <c r="K21" s="476">
        <v>0</v>
      </c>
      <c r="L21" s="476">
        <v>0</v>
      </c>
    </row>
    <row r="22" spans="1:12">
      <c r="A22" s="436" t="s">
        <v>1203</v>
      </c>
      <c r="B22" s="1204" t="s">
        <v>1014</v>
      </c>
      <c r="C22" s="1205"/>
      <c r="D22" s="473">
        <v>0</v>
      </c>
      <c r="E22" s="474">
        <f>D22/D23</f>
        <v>0</v>
      </c>
      <c r="F22" s="473">
        <v>0</v>
      </c>
      <c r="G22" s="474">
        <v>0</v>
      </c>
      <c r="H22" s="522"/>
      <c r="I22" s="476">
        <v>0</v>
      </c>
      <c r="J22" s="476">
        <v>0</v>
      </c>
      <c r="K22" s="476">
        <v>0</v>
      </c>
      <c r="L22" s="476">
        <v>0</v>
      </c>
    </row>
    <row r="23" spans="1:12" ht="15.75">
      <c r="A23" s="1211" t="s">
        <v>1236</v>
      </c>
      <c r="B23" s="1211"/>
      <c r="C23" s="1211"/>
      <c r="D23" s="485">
        <f>D7+D21+D22</f>
        <v>5247</v>
      </c>
      <c r="E23" s="817">
        <f>E7+E21+E22</f>
        <v>1</v>
      </c>
      <c r="F23" s="818">
        <f>F7+F21+F22</f>
        <v>0</v>
      </c>
      <c r="G23" s="817">
        <f>G7+G21+G22</f>
        <v>1</v>
      </c>
      <c r="H23" s="486"/>
      <c r="I23" s="485">
        <f>I22+I21+I7</f>
        <v>1935</v>
      </c>
      <c r="J23" s="485">
        <f>J22+J21+J7</f>
        <v>1430</v>
      </c>
      <c r="K23" s="485">
        <f>K22+K21+K7</f>
        <v>1882.0000000000002</v>
      </c>
      <c r="L23" s="485">
        <f>L22+L21+L7</f>
        <v>0</v>
      </c>
    </row>
  </sheetData>
  <mergeCells count="32">
    <mergeCell ref="A23:C23"/>
    <mergeCell ref="A1:L1"/>
    <mergeCell ref="A2:A5"/>
    <mergeCell ref="B2:C5"/>
    <mergeCell ref="D2:E3"/>
    <mergeCell ref="F2:L2"/>
    <mergeCell ref="F3:H3"/>
    <mergeCell ref="I4:I5"/>
    <mergeCell ref="F4:G4"/>
    <mergeCell ref="H4:H5"/>
    <mergeCell ref="J4:J5"/>
    <mergeCell ref="K4:K5"/>
    <mergeCell ref="L4:L5"/>
    <mergeCell ref="B7:C7"/>
    <mergeCell ref="B8:C8"/>
    <mergeCell ref="D4:D5"/>
    <mergeCell ref="E4:E5"/>
    <mergeCell ref="B19:C19"/>
    <mergeCell ref="B18:C18"/>
    <mergeCell ref="B15:C15"/>
    <mergeCell ref="B16:C16"/>
    <mergeCell ref="B17:C17"/>
    <mergeCell ref="B12:C12"/>
    <mergeCell ref="B6:C6"/>
    <mergeCell ref="B22:C22"/>
    <mergeCell ref="B20:C20"/>
    <mergeCell ref="B21:C21"/>
    <mergeCell ref="B9:C9"/>
    <mergeCell ref="B10:C10"/>
    <mergeCell ref="B11:C11"/>
    <mergeCell ref="B13:C13"/>
    <mergeCell ref="B14:C14"/>
  </mergeCells>
  <phoneticPr fontId="3" type="noConversion"/>
  <pageMargins left="0.71" right="0.28000000000000003" top="0.69" bottom="0.98425196850393704" header="0.51181102362204722" footer="0.51181102362204722"/>
  <pageSetup paperSize="9" scale="84"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30"/>
  <sheetViews>
    <sheetView view="pageBreakPreview" topLeftCell="A16" zoomScale="70" zoomScaleNormal="75" zoomScaleSheetLayoutView="70" workbookViewId="0">
      <selection activeCell="B29" sqref="B29"/>
    </sheetView>
  </sheetViews>
  <sheetFormatPr defaultRowHeight="15"/>
  <cols>
    <col min="1" max="1" width="6.140625" style="469" customWidth="1"/>
    <col min="2" max="2" width="29.42578125" style="455" customWidth="1"/>
    <col min="3" max="3" width="12.140625" style="455" customWidth="1"/>
    <col min="4" max="4" width="21.5703125" style="455" customWidth="1"/>
    <col min="5" max="5" width="21.28515625" style="455" customWidth="1"/>
    <col min="6" max="6" width="21" style="455" customWidth="1"/>
    <col min="7" max="7" width="22.7109375" style="455" customWidth="1"/>
    <col min="8" max="8" width="22" style="455" customWidth="1"/>
    <col min="9" max="9" width="10.140625" style="455" customWidth="1"/>
    <col min="10" max="16384" width="9.140625" style="455"/>
  </cols>
  <sheetData>
    <row r="1" spans="1:9" s="308" customFormat="1" ht="15.75">
      <c r="A1" s="307"/>
      <c r="B1" s="307"/>
      <c r="C1" s="307"/>
      <c r="D1" s="307"/>
      <c r="E1" s="307"/>
      <c r="F1" s="307"/>
      <c r="G1" s="949"/>
      <c r="H1" s="949"/>
      <c r="I1" s="949"/>
    </row>
    <row r="2" spans="1:9" ht="20.25" customHeight="1">
      <c r="A2" s="950" t="s">
        <v>995</v>
      </c>
      <c r="B2" s="950"/>
      <c r="C2" s="950"/>
      <c r="D2" s="950"/>
      <c r="E2" s="950"/>
      <c r="F2" s="950"/>
      <c r="G2" s="950"/>
      <c r="H2" s="950"/>
      <c r="I2" s="950"/>
    </row>
    <row r="3" spans="1:9" ht="120" customHeight="1">
      <c r="A3" s="726" t="s">
        <v>1009</v>
      </c>
      <c r="B3" s="721" t="s">
        <v>298</v>
      </c>
      <c r="C3" s="721" t="s">
        <v>299</v>
      </c>
      <c r="D3" s="721" t="s">
        <v>465</v>
      </c>
      <c r="E3" s="721" t="s">
        <v>1675</v>
      </c>
      <c r="F3" s="721" t="s">
        <v>1676</v>
      </c>
      <c r="G3" s="721" t="s">
        <v>1677</v>
      </c>
      <c r="H3" s="721" t="s">
        <v>466</v>
      </c>
      <c r="I3" s="721" t="s">
        <v>1061</v>
      </c>
    </row>
    <row r="4" spans="1:9" ht="13.5" customHeight="1">
      <c r="A4" s="487">
        <v>1</v>
      </c>
      <c r="B4" s="488">
        <v>2</v>
      </c>
      <c r="C4" s="488">
        <v>3</v>
      </c>
      <c r="D4" s="489">
        <v>4</v>
      </c>
      <c r="E4" s="489">
        <v>5</v>
      </c>
      <c r="F4" s="488">
        <v>6</v>
      </c>
      <c r="G4" s="488">
        <v>7</v>
      </c>
      <c r="H4" s="488">
        <v>8</v>
      </c>
      <c r="I4" s="489">
        <v>9</v>
      </c>
    </row>
    <row r="5" spans="1:9" ht="57" customHeight="1">
      <c r="A5" s="490">
        <v>1</v>
      </c>
      <c r="B5" s="491" t="s">
        <v>996</v>
      </c>
      <c r="C5" s="491"/>
      <c r="D5" s="492">
        <f>D6+D7+D8+D9+D10+D11+D12</f>
        <v>4917</v>
      </c>
      <c r="E5" s="492">
        <f t="shared" ref="E5:H5" si="0">E6+E7+E8+E9+E10+E11+E12</f>
        <v>0</v>
      </c>
      <c r="F5" s="492">
        <f t="shared" si="0"/>
        <v>0</v>
      </c>
      <c r="G5" s="492">
        <f t="shared" si="0"/>
        <v>0</v>
      </c>
      <c r="H5" s="492">
        <f t="shared" si="0"/>
        <v>4917</v>
      </c>
      <c r="I5" s="493"/>
    </row>
    <row r="6" spans="1:9" ht="22.5" customHeight="1">
      <c r="A6" s="494" t="s">
        <v>1167</v>
      </c>
      <c r="B6" s="598" t="s">
        <v>615</v>
      </c>
      <c r="C6" s="721">
        <v>2020</v>
      </c>
      <c r="D6" s="374">
        <f t="shared" ref="D6:D11" si="1">H6</f>
        <v>300</v>
      </c>
      <c r="E6" s="496">
        <v>0</v>
      </c>
      <c r="F6" s="496">
        <v>0</v>
      </c>
      <c r="G6" s="496">
        <v>0</v>
      </c>
      <c r="H6" s="374">
        <v>300</v>
      </c>
      <c r="I6" s="495"/>
    </row>
    <row r="7" spans="1:9" ht="30">
      <c r="A7" s="494">
        <v>1.2</v>
      </c>
      <c r="B7" s="598" t="s">
        <v>616</v>
      </c>
      <c r="C7" s="721" t="s">
        <v>1678</v>
      </c>
      <c r="D7" s="374">
        <f t="shared" si="1"/>
        <v>3942</v>
      </c>
      <c r="E7" s="496">
        <v>0</v>
      </c>
      <c r="F7" s="496">
        <v>0</v>
      </c>
      <c r="G7" s="496">
        <v>0</v>
      </c>
      <c r="H7" s="374">
        <v>3942</v>
      </c>
      <c r="I7" s="495"/>
    </row>
    <row r="8" spans="1:9" ht="21.75" customHeight="1">
      <c r="A8" s="494">
        <v>1.3</v>
      </c>
      <c r="B8" s="598" t="s">
        <v>617</v>
      </c>
      <c r="C8" s="721" t="s">
        <v>1679</v>
      </c>
      <c r="D8" s="374">
        <f t="shared" si="1"/>
        <v>75</v>
      </c>
      <c r="E8" s="496">
        <v>0</v>
      </c>
      <c r="F8" s="496">
        <v>0</v>
      </c>
      <c r="G8" s="496">
        <v>0</v>
      </c>
      <c r="H8" s="374">
        <v>75</v>
      </c>
      <c r="I8" s="495"/>
    </row>
    <row r="9" spans="1:9" ht="19.5" customHeight="1">
      <c r="A9" s="494">
        <v>1.4</v>
      </c>
      <c r="B9" s="598" t="s">
        <v>618</v>
      </c>
      <c r="C9" s="721">
        <v>2020</v>
      </c>
      <c r="D9" s="374">
        <f t="shared" si="1"/>
        <v>200</v>
      </c>
      <c r="E9" s="496">
        <v>0</v>
      </c>
      <c r="F9" s="496">
        <v>0</v>
      </c>
      <c r="G9" s="496">
        <v>0</v>
      </c>
      <c r="H9" s="374">
        <v>200</v>
      </c>
      <c r="I9" s="495"/>
    </row>
    <row r="10" spans="1:9" ht="19.5" customHeight="1">
      <c r="A10" s="494">
        <v>1.5</v>
      </c>
      <c r="B10" s="598" t="s">
        <v>619</v>
      </c>
      <c r="C10" s="721">
        <v>2021</v>
      </c>
      <c r="D10" s="374">
        <f t="shared" si="1"/>
        <v>200</v>
      </c>
      <c r="E10" s="496">
        <v>0</v>
      </c>
      <c r="F10" s="496">
        <v>0</v>
      </c>
      <c r="G10" s="496">
        <v>0</v>
      </c>
      <c r="H10" s="374">
        <v>200</v>
      </c>
      <c r="I10" s="495"/>
    </row>
    <row r="11" spans="1:9" ht="36" customHeight="1">
      <c r="A11" s="494">
        <v>1.6</v>
      </c>
      <c r="B11" s="598" t="s">
        <v>620</v>
      </c>
      <c r="C11" s="721">
        <v>2021</v>
      </c>
      <c r="D11" s="374">
        <f t="shared" si="1"/>
        <v>100</v>
      </c>
      <c r="E11" s="496">
        <v>0</v>
      </c>
      <c r="F11" s="496">
        <v>0</v>
      </c>
      <c r="G11" s="496">
        <v>0</v>
      </c>
      <c r="H11" s="374">
        <v>100</v>
      </c>
      <c r="I11" s="495"/>
    </row>
    <row r="12" spans="1:9" ht="37.5" customHeight="1">
      <c r="A12" s="494">
        <v>1.7</v>
      </c>
      <c r="B12" s="598" t="s">
        <v>621</v>
      </c>
      <c r="C12" s="721">
        <v>2022</v>
      </c>
      <c r="D12" s="374">
        <f>H12</f>
        <v>100</v>
      </c>
      <c r="E12" s="496">
        <v>0</v>
      </c>
      <c r="F12" s="496">
        <v>0</v>
      </c>
      <c r="G12" s="496">
        <v>0</v>
      </c>
      <c r="H12" s="374">
        <v>100</v>
      </c>
      <c r="I12" s="495"/>
    </row>
    <row r="13" spans="1:9" ht="53.25" customHeight="1">
      <c r="A13" s="490">
        <v>2</v>
      </c>
      <c r="B13" s="491" t="s">
        <v>862</v>
      </c>
      <c r="C13" s="491"/>
      <c r="D13" s="492">
        <v>0</v>
      </c>
      <c r="E13" s="492">
        <v>0</v>
      </c>
      <c r="F13" s="492">
        <v>0</v>
      </c>
      <c r="G13" s="492">
        <v>0</v>
      </c>
      <c r="H13" s="492">
        <v>0</v>
      </c>
      <c r="I13" s="493"/>
    </row>
    <row r="14" spans="1:9" ht="72" customHeight="1">
      <c r="A14" s="490">
        <v>3</v>
      </c>
      <c r="B14" s="491" t="s">
        <v>997</v>
      </c>
      <c r="C14" s="491">
        <v>2019</v>
      </c>
      <c r="D14" s="492">
        <f>D15+D16</f>
        <v>330</v>
      </c>
      <c r="E14" s="492">
        <f>E15+E16</f>
        <v>0</v>
      </c>
      <c r="F14" s="492">
        <f>F15+F16</f>
        <v>0</v>
      </c>
      <c r="G14" s="492">
        <f>G15+G16</f>
        <v>0</v>
      </c>
      <c r="H14" s="492">
        <f>H15+H16</f>
        <v>330</v>
      </c>
      <c r="I14" s="493"/>
    </row>
    <row r="15" spans="1:9" ht="30">
      <c r="A15" s="497" t="s">
        <v>861</v>
      </c>
      <c r="B15" s="268" t="s">
        <v>1404</v>
      </c>
      <c r="C15" s="721">
        <v>2020</v>
      </c>
      <c r="D15" s="374">
        <f>H15</f>
        <v>330</v>
      </c>
      <c r="E15" s="721">
        <v>0</v>
      </c>
      <c r="F15" s="721">
        <v>0</v>
      </c>
      <c r="G15" s="374">
        <v>0</v>
      </c>
      <c r="H15" s="374">
        <v>330</v>
      </c>
      <c r="I15" s="495"/>
    </row>
    <row r="16" spans="1:9" ht="61.5" customHeight="1">
      <c r="A16" s="497" t="s">
        <v>1178</v>
      </c>
      <c r="B16" s="268" t="s">
        <v>1533</v>
      </c>
      <c r="C16" s="721">
        <v>2020</v>
      </c>
      <c r="D16" s="374">
        <v>0</v>
      </c>
      <c r="E16" s="721">
        <v>0</v>
      </c>
      <c r="F16" s="721">
        <v>0</v>
      </c>
      <c r="G16" s="374">
        <v>0</v>
      </c>
      <c r="H16" s="374">
        <v>0</v>
      </c>
      <c r="I16" s="495"/>
    </row>
    <row r="17" spans="1:13" ht="61.5" customHeight="1">
      <c r="A17" s="490">
        <v>4</v>
      </c>
      <c r="B17" s="491" t="s">
        <v>863</v>
      </c>
      <c r="C17" s="498"/>
      <c r="D17" s="500">
        <v>0</v>
      </c>
      <c r="E17" s="500">
        <v>0</v>
      </c>
      <c r="F17" s="500">
        <v>0</v>
      </c>
      <c r="G17" s="500">
        <v>0</v>
      </c>
      <c r="H17" s="500">
        <v>0</v>
      </c>
      <c r="I17" s="493"/>
    </row>
    <row r="18" spans="1:13" ht="15" customHeight="1">
      <c r="A18" s="490"/>
      <c r="B18" s="499"/>
      <c r="C18" s="498">
        <v>2018</v>
      </c>
      <c r="D18" s="492">
        <f t="shared" ref="D18:D21" si="2">H18+G18</f>
        <v>0</v>
      </c>
      <c r="E18" s="500">
        <f>E6</f>
        <v>0</v>
      </c>
      <c r="F18" s="500">
        <f>F6</f>
        <v>0</v>
      </c>
      <c r="G18" s="500">
        <f>G15</f>
        <v>0</v>
      </c>
      <c r="H18" s="500">
        <v>0</v>
      </c>
      <c r="I18" s="493"/>
    </row>
    <row r="19" spans="1:13" ht="15" customHeight="1">
      <c r="A19" s="490"/>
      <c r="B19" s="499"/>
      <c r="C19" s="498">
        <v>2019</v>
      </c>
      <c r="D19" s="492">
        <f t="shared" si="2"/>
        <v>0</v>
      </c>
      <c r="E19" s="500">
        <f>E7+E15</f>
        <v>0</v>
      </c>
      <c r="F19" s="500">
        <f>F7+F15</f>
        <v>0</v>
      </c>
      <c r="G19" s="500">
        <f>G14</f>
        <v>0</v>
      </c>
      <c r="H19" s="500">
        <v>0</v>
      </c>
      <c r="I19" s="493"/>
    </row>
    <row r="20" spans="1:13" ht="15" customHeight="1">
      <c r="A20" s="490"/>
      <c r="B20" s="499"/>
      <c r="C20" s="498">
        <v>2020</v>
      </c>
      <c r="D20" s="492">
        <f t="shared" si="2"/>
        <v>1935</v>
      </c>
      <c r="E20" s="500">
        <f>E8+E9+E10+E11+E12</f>
        <v>0</v>
      </c>
      <c r="F20" s="500">
        <f>F8+F9+F10+F11+F12</f>
        <v>0</v>
      </c>
      <c r="G20" s="500">
        <f>G8+G9+G10+G11+G12</f>
        <v>0</v>
      </c>
      <c r="H20" s="500">
        <f>H6+H9+1080+25+H15</f>
        <v>1935</v>
      </c>
      <c r="I20" s="493"/>
    </row>
    <row r="21" spans="1:13" ht="15" customHeight="1">
      <c r="A21" s="490"/>
      <c r="B21" s="499"/>
      <c r="C21" s="498">
        <v>2021</v>
      </c>
      <c r="D21" s="492">
        <f t="shared" si="2"/>
        <v>1430</v>
      </c>
      <c r="E21" s="500">
        <v>0</v>
      </c>
      <c r="F21" s="500">
        <v>0</v>
      </c>
      <c r="G21" s="500">
        <v>0</v>
      </c>
      <c r="H21" s="500">
        <f>1080+H10+H11+50</f>
        <v>1430</v>
      </c>
      <c r="I21" s="493"/>
    </row>
    <row r="22" spans="1:13">
      <c r="A22" s="501"/>
      <c r="B22" s="502"/>
      <c r="C22" s="498">
        <v>2022</v>
      </c>
      <c r="D22" s="492">
        <f>H22+G22</f>
        <v>1882</v>
      </c>
      <c r="E22" s="492">
        <v>0</v>
      </c>
      <c r="F22" s="492">
        <v>0</v>
      </c>
      <c r="G22" s="492">
        <v>0</v>
      </c>
      <c r="H22" s="492">
        <f>1782+H12</f>
        <v>1882</v>
      </c>
      <c r="I22" s="495"/>
    </row>
    <row r="23" spans="1:13">
      <c r="A23" s="1215" t="s">
        <v>1236</v>
      </c>
      <c r="B23" s="1215"/>
      <c r="C23" s="503"/>
      <c r="D23" s="504">
        <f t="shared" ref="D23:F23" si="3">D5+D13+D14+D17</f>
        <v>5247</v>
      </c>
      <c r="E23" s="504">
        <f t="shared" si="3"/>
        <v>0</v>
      </c>
      <c r="F23" s="504">
        <f t="shared" si="3"/>
        <v>0</v>
      </c>
      <c r="G23" s="504">
        <f>G5+G13+G14+G17</f>
        <v>0</v>
      </c>
      <c r="H23" s="504">
        <f>H5+H13+H14+H17</f>
        <v>5247</v>
      </c>
      <c r="I23" s="504"/>
    </row>
    <row r="24" spans="1:13">
      <c r="A24" s="505"/>
      <c r="B24" s="506"/>
      <c r="C24" s="506"/>
      <c r="D24" s="506"/>
    </row>
    <row r="25" spans="1:13" s="466" customFormat="1" ht="12.75">
      <c r="A25" s="51"/>
      <c r="B25" s="51"/>
      <c r="C25" s="307"/>
      <c r="D25" s="307"/>
      <c r="E25" s="307"/>
      <c r="F25" s="307"/>
      <c r="G25" s="307"/>
      <c r="H25" s="830"/>
      <c r="I25" s="307"/>
      <c r="J25" s="307"/>
      <c r="K25" s="307"/>
      <c r="L25" s="307"/>
      <c r="M25" s="307"/>
    </row>
    <row r="26" spans="1:13" ht="52.5" customHeight="1">
      <c r="B26" s="128" t="s">
        <v>192</v>
      </c>
      <c r="C26" s="139"/>
      <c r="D26" s="139"/>
      <c r="E26" s="139"/>
      <c r="F26" s="140"/>
      <c r="G26" s="954" t="s">
        <v>613</v>
      </c>
      <c r="H26" s="954"/>
      <c r="I26" s="954"/>
    </row>
    <row r="27" spans="1:13">
      <c r="B27" s="129" t="s">
        <v>614</v>
      </c>
      <c r="C27" s="139"/>
      <c r="D27" s="139"/>
      <c r="E27" s="139"/>
      <c r="F27" s="139"/>
      <c r="G27" s="1214" t="s">
        <v>392</v>
      </c>
      <c r="H27" s="1214"/>
      <c r="I27" s="1214"/>
    </row>
    <row r="28" spans="1:13">
      <c r="B28" s="129"/>
      <c r="C28" s="139"/>
      <c r="D28" s="139"/>
      <c r="E28" s="139"/>
      <c r="F28" s="139"/>
      <c r="G28" s="139"/>
      <c r="H28" s="139"/>
      <c r="I28" s="139"/>
    </row>
    <row r="29" spans="1:13">
      <c r="B29" s="130" t="s">
        <v>2012</v>
      </c>
      <c r="C29" s="139"/>
      <c r="D29" s="139"/>
      <c r="E29" s="139"/>
      <c r="F29" s="139"/>
      <c r="G29" s="139"/>
      <c r="H29" s="139"/>
      <c r="I29" s="139"/>
    </row>
    <row r="30" spans="1:13">
      <c r="B30" s="141" t="s">
        <v>1234</v>
      </c>
      <c r="C30" s="142"/>
      <c r="D30" s="142"/>
      <c r="E30" s="142"/>
      <c r="F30" s="142"/>
      <c r="G30" s="142"/>
      <c r="H30" s="142"/>
      <c r="I30" s="143"/>
    </row>
  </sheetData>
  <mergeCells count="5">
    <mergeCell ref="G27:I27"/>
    <mergeCell ref="G26:I26"/>
    <mergeCell ref="G1:I1"/>
    <mergeCell ref="A2:I2"/>
    <mergeCell ref="A23:B23"/>
  </mergeCells>
  <phoneticPr fontId="3" type="noConversion"/>
  <pageMargins left="0.63" right="0.32" top="0.49" bottom="0.38" header="0.45" footer="0.32"/>
  <pageSetup paperSize="9" scale="83" orientation="landscape"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34">
    <tabColor rgb="FFFF0000"/>
  </sheetPr>
  <dimension ref="A1:N27"/>
  <sheetViews>
    <sheetView view="pageBreakPreview" zoomScale="85" zoomScaleNormal="100" zoomScaleSheetLayoutView="85" workbookViewId="0">
      <selection activeCell="B25" sqref="B25"/>
    </sheetView>
  </sheetViews>
  <sheetFormatPr defaultColWidth="9.140625" defaultRowHeight="12.75"/>
  <cols>
    <col min="1" max="1" width="7.28515625" style="836" customWidth="1"/>
    <col min="2" max="2" width="30.140625" style="836" customWidth="1"/>
    <col min="3" max="3" width="9.140625" style="836"/>
    <col min="4" max="4" width="10.140625" style="836" customWidth="1"/>
    <col min="5" max="5" width="9.140625" style="836"/>
    <col min="6" max="6" width="10" style="836" customWidth="1"/>
    <col min="7" max="7" width="9.140625" style="836"/>
    <col min="8" max="8" width="10.140625" style="836" customWidth="1"/>
    <col min="9" max="9" width="9.140625" style="836"/>
    <col min="10" max="10" width="11.140625" style="836" customWidth="1"/>
    <col min="11" max="11" width="9.140625" style="836"/>
    <col min="12" max="12" width="11" style="836" customWidth="1"/>
    <col min="13" max="16384" width="9.140625" style="836"/>
  </cols>
  <sheetData>
    <row r="1" spans="1:12" ht="22.5" customHeight="1">
      <c r="A1" s="955" t="s">
        <v>1735</v>
      </c>
      <c r="B1" s="956"/>
      <c r="C1" s="956"/>
      <c r="D1" s="956"/>
      <c r="E1" s="956"/>
      <c r="F1" s="956"/>
      <c r="G1" s="956"/>
      <c r="H1" s="956"/>
      <c r="I1" s="956"/>
      <c r="J1" s="956"/>
      <c r="K1" s="956"/>
      <c r="L1" s="957"/>
    </row>
    <row r="2" spans="1:12" ht="23.25" customHeight="1">
      <c r="A2" s="958" t="s">
        <v>1081</v>
      </c>
      <c r="B2" s="958" t="s">
        <v>1082</v>
      </c>
      <c r="C2" s="958" t="s">
        <v>287</v>
      </c>
      <c r="D2" s="958"/>
      <c r="E2" s="958"/>
      <c r="F2" s="958"/>
      <c r="G2" s="958"/>
      <c r="H2" s="958"/>
      <c r="I2" s="958" t="s">
        <v>1736</v>
      </c>
      <c r="J2" s="958"/>
      <c r="K2" s="958" t="s">
        <v>1236</v>
      </c>
      <c r="L2" s="958"/>
    </row>
    <row r="3" spans="1:12" ht="21" customHeight="1">
      <c r="A3" s="958"/>
      <c r="B3" s="958"/>
      <c r="C3" s="958" t="s">
        <v>1079</v>
      </c>
      <c r="D3" s="958"/>
      <c r="E3" s="958" t="s">
        <v>1080</v>
      </c>
      <c r="F3" s="958"/>
      <c r="G3" s="958" t="s">
        <v>1252</v>
      </c>
      <c r="H3" s="958"/>
      <c r="I3" s="958"/>
      <c r="J3" s="958"/>
      <c r="K3" s="958"/>
      <c r="L3" s="958"/>
    </row>
    <row r="4" spans="1:12" ht="33" customHeight="1">
      <c r="A4" s="958"/>
      <c r="B4" s="958"/>
      <c r="C4" s="542">
        <v>2018</v>
      </c>
      <c r="D4" s="542">
        <v>2019</v>
      </c>
      <c r="E4" s="542">
        <v>2018</v>
      </c>
      <c r="F4" s="542">
        <v>2019</v>
      </c>
      <c r="G4" s="542">
        <v>2018</v>
      </c>
      <c r="H4" s="542">
        <v>2019</v>
      </c>
      <c r="I4" s="542">
        <v>2018</v>
      </c>
      <c r="J4" s="542">
        <v>2019</v>
      </c>
      <c r="K4" s="542">
        <v>2018</v>
      </c>
      <c r="L4" s="542">
        <v>2019</v>
      </c>
    </row>
    <row r="5" spans="1:12" ht="15">
      <c r="A5" s="705">
        <v>1</v>
      </c>
      <c r="B5" s="706" t="s">
        <v>1278</v>
      </c>
      <c r="C5" s="629">
        <f>C6+C15+C16+C17+C18+C19</f>
        <v>27331.5</v>
      </c>
      <c r="D5" s="629">
        <f t="shared" ref="D5:L5" si="0">D6+D15+D16+D17+D18+D19</f>
        <v>21561.319999999996</v>
      </c>
      <c r="E5" s="629">
        <f t="shared" si="0"/>
        <v>103940.5</v>
      </c>
      <c r="F5" s="629">
        <f t="shared" si="0"/>
        <v>76444.679999999993</v>
      </c>
      <c r="G5" s="629">
        <f t="shared" si="0"/>
        <v>131272</v>
      </c>
      <c r="H5" s="629">
        <f t="shared" si="0"/>
        <v>98006</v>
      </c>
      <c r="I5" s="629">
        <f t="shared" si="0"/>
        <v>2506</v>
      </c>
      <c r="J5" s="629">
        <f t="shared" si="0"/>
        <v>0</v>
      </c>
      <c r="K5" s="629">
        <f>K6+K15+K16+K17+K18+K19</f>
        <v>133778</v>
      </c>
      <c r="L5" s="629">
        <f t="shared" si="0"/>
        <v>98006</v>
      </c>
    </row>
    <row r="6" spans="1:12" ht="15">
      <c r="A6" s="707" t="s">
        <v>1167</v>
      </c>
      <c r="B6" s="706" t="s">
        <v>1235</v>
      </c>
      <c r="C6" s="629">
        <f>C7+C8+C9+C10</f>
        <v>27331.5</v>
      </c>
      <c r="D6" s="629">
        <f t="shared" ref="D6:J6" si="1">D7+D8+D9+D10</f>
        <v>21561.319999999996</v>
      </c>
      <c r="E6" s="629">
        <f t="shared" si="1"/>
        <v>103940.5</v>
      </c>
      <c r="F6" s="629">
        <f t="shared" si="1"/>
        <v>76444.679999999993</v>
      </c>
      <c r="G6" s="629">
        <f t="shared" si="1"/>
        <v>131272</v>
      </c>
      <c r="H6" s="629">
        <f t="shared" si="1"/>
        <v>98006</v>
      </c>
      <c r="I6" s="629">
        <f t="shared" si="1"/>
        <v>2506</v>
      </c>
      <c r="J6" s="629">
        <f t="shared" si="1"/>
        <v>0</v>
      </c>
      <c r="K6" s="629">
        <f>K7+K8+K9+K10</f>
        <v>133778</v>
      </c>
      <c r="L6" s="629">
        <f>L7+L8+L9+L10</f>
        <v>98006</v>
      </c>
    </row>
    <row r="7" spans="1:12" ht="15">
      <c r="A7" s="703" t="s">
        <v>1170</v>
      </c>
      <c r="B7" s="544" t="s">
        <v>1083</v>
      </c>
      <c r="C7" s="630">
        <f t="shared" ref="C7:D9" si="2">G7-E7</f>
        <v>11817.5</v>
      </c>
      <c r="D7" s="630">
        <f t="shared" si="2"/>
        <v>8414.5599999999977</v>
      </c>
      <c r="E7" s="543">
        <v>54344.5</v>
      </c>
      <c r="F7" s="630">
        <f>L7*0.78</f>
        <v>29833.440000000002</v>
      </c>
      <c r="G7" s="630">
        <f>K7-I7</f>
        <v>66162</v>
      </c>
      <c r="H7" s="630">
        <f t="shared" ref="G7:H9" si="3">L7-J7</f>
        <v>38248</v>
      </c>
      <c r="I7" s="543">
        <v>1488</v>
      </c>
      <c r="J7" s="629"/>
      <c r="K7" s="543">
        <v>67650</v>
      </c>
      <c r="L7" s="543">
        <f>'[1]джерела (В+)'!D10</f>
        <v>38248</v>
      </c>
    </row>
    <row r="8" spans="1:12" ht="30">
      <c r="A8" s="703" t="s">
        <v>1275</v>
      </c>
      <c r="B8" s="544" t="s">
        <v>331</v>
      </c>
      <c r="C8" s="630">
        <f t="shared" si="2"/>
        <v>0</v>
      </c>
      <c r="D8" s="630">
        <f t="shared" si="2"/>
        <v>0</v>
      </c>
      <c r="E8" s="543">
        <v>0</v>
      </c>
      <c r="F8" s="630">
        <f>L8*0.75</f>
        <v>0</v>
      </c>
      <c r="G8" s="630">
        <f t="shared" si="3"/>
        <v>0</v>
      </c>
      <c r="H8" s="630">
        <f t="shared" si="3"/>
        <v>0</v>
      </c>
      <c r="I8" s="543">
        <v>0</v>
      </c>
      <c r="J8" s="630">
        <f>L8*0.1</f>
        <v>0</v>
      </c>
      <c r="K8" s="837">
        <v>0</v>
      </c>
      <c r="L8" s="837">
        <v>0</v>
      </c>
    </row>
    <row r="9" spans="1:12" ht="15">
      <c r="A9" s="703" t="s">
        <v>1276</v>
      </c>
      <c r="B9" s="544" t="s">
        <v>332</v>
      </c>
      <c r="C9" s="630">
        <f t="shared" si="2"/>
        <v>0</v>
      </c>
      <c r="D9" s="630">
        <f t="shared" si="2"/>
        <v>0</v>
      </c>
      <c r="E9" s="543">
        <v>0</v>
      </c>
      <c r="F9" s="630">
        <f t="shared" ref="F9:F19" si="4">L9*0.75</f>
        <v>0</v>
      </c>
      <c r="G9" s="630">
        <f t="shared" si="3"/>
        <v>0</v>
      </c>
      <c r="H9" s="630">
        <f t="shared" si="3"/>
        <v>0</v>
      </c>
      <c r="I9" s="543">
        <v>0</v>
      </c>
      <c r="J9" s="630">
        <f t="shared" ref="J9:J19" si="5">L9*0.1</f>
        <v>0</v>
      </c>
      <c r="K9" s="837">
        <v>0</v>
      </c>
      <c r="L9" s="837">
        <v>0</v>
      </c>
    </row>
    <row r="10" spans="1:12" ht="15">
      <c r="A10" s="703" t="s">
        <v>1277</v>
      </c>
      <c r="B10" s="544" t="s">
        <v>623</v>
      </c>
      <c r="C10" s="629">
        <f t="shared" ref="C10:K10" si="6">C11+C12+C13+C14</f>
        <v>15514</v>
      </c>
      <c r="D10" s="629">
        <f t="shared" si="6"/>
        <v>13146.759999999998</v>
      </c>
      <c r="E10" s="629">
        <f t="shared" si="6"/>
        <v>49596</v>
      </c>
      <c r="F10" s="629">
        <f t="shared" si="6"/>
        <v>46611.24</v>
      </c>
      <c r="G10" s="629">
        <f t="shared" si="6"/>
        <v>65110</v>
      </c>
      <c r="H10" s="629">
        <f t="shared" si="6"/>
        <v>59758</v>
      </c>
      <c r="I10" s="629">
        <f t="shared" si="6"/>
        <v>1018</v>
      </c>
      <c r="J10" s="629">
        <f t="shared" si="6"/>
        <v>0</v>
      </c>
      <c r="K10" s="629">
        <f t="shared" si="6"/>
        <v>66128</v>
      </c>
      <c r="L10" s="629">
        <f>L11+L12+L13+L14</f>
        <v>59758</v>
      </c>
    </row>
    <row r="11" spans="1:12" ht="15">
      <c r="A11" s="703" t="s">
        <v>269</v>
      </c>
      <c r="B11" s="545" t="s">
        <v>624</v>
      </c>
      <c r="C11" s="630">
        <f t="shared" ref="C11:D19" si="7">G11-E11</f>
        <v>2477.5</v>
      </c>
      <c r="D11" s="630">
        <f>H11-F11</f>
        <v>0</v>
      </c>
      <c r="E11" s="543">
        <f>K11*0.75</f>
        <v>7432.5</v>
      </c>
      <c r="F11" s="630">
        <f>L11*0.78</f>
        <v>0</v>
      </c>
      <c r="G11" s="630">
        <f t="shared" ref="G11:H20" si="8">K11-I11</f>
        <v>9910</v>
      </c>
      <c r="H11" s="630">
        <f t="shared" si="8"/>
        <v>0</v>
      </c>
      <c r="I11" s="543">
        <v>0</v>
      </c>
      <c r="J11" s="629">
        <v>0</v>
      </c>
      <c r="K11" s="837">
        <v>9910</v>
      </c>
      <c r="L11" s="837">
        <v>0</v>
      </c>
    </row>
    <row r="12" spans="1:12" ht="15">
      <c r="A12" s="703" t="s">
        <v>625</v>
      </c>
      <c r="B12" s="545" t="s">
        <v>626</v>
      </c>
      <c r="C12" s="630">
        <f t="shared" si="7"/>
        <v>7302.5</v>
      </c>
      <c r="D12" s="630">
        <f t="shared" si="7"/>
        <v>7502.4399999999987</v>
      </c>
      <c r="E12" s="543">
        <f t="shared" ref="E12:E20" si="9">K12*0.75</f>
        <v>21907.5</v>
      </c>
      <c r="F12" s="630">
        <f>L12*0.78</f>
        <v>26599.56</v>
      </c>
      <c r="G12" s="630">
        <f t="shared" si="8"/>
        <v>29210</v>
      </c>
      <c r="H12" s="630">
        <f t="shared" si="8"/>
        <v>34102</v>
      </c>
      <c r="I12" s="543">
        <v>0</v>
      </c>
      <c r="J12" s="629">
        <v>0</v>
      </c>
      <c r="K12" s="837">
        <v>29210</v>
      </c>
      <c r="L12" s="837">
        <f>'[1]джерела (В+)'!D12</f>
        <v>34102</v>
      </c>
    </row>
    <row r="13" spans="1:12" ht="45">
      <c r="A13" s="703" t="s">
        <v>627</v>
      </c>
      <c r="B13" s="704" t="s">
        <v>1737</v>
      </c>
      <c r="C13" s="630">
        <f t="shared" si="7"/>
        <v>1970.5</v>
      </c>
      <c r="D13" s="630">
        <f t="shared" si="7"/>
        <v>4179.5599999999995</v>
      </c>
      <c r="E13" s="543">
        <f t="shared" si="9"/>
        <v>8965.5</v>
      </c>
      <c r="F13" s="630">
        <f>H13*0.78</f>
        <v>14818.44</v>
      </c>
      <c r="G13" s="630">
        <f t="shared" si="8"/>
        <v>10936</v>
      </c>
      <c r="H13" s="630">
        <f t="shared" si="8"/>
        <v>18998</v>
      </c>
      <c r="I13" s="543">
        <f>2506-I7</f>
        <v>1018</v>
      </c>
      <c r="J13" s="630"/>
      <c r="K13" s="837">
        <v>11954</v>
      </c>
      <c r="L13" s="837">
        <f>'[1]джерела (В+)'!D15</f>
        <v>18998</v>
      </c>
    </row>
    <row r="14" spans="1:12" ht="45">
      <c r="A14" s="703" t="s">
        <v>1956</v>
      </c>
      <c r="B14" s="921" t="s">
        <v>1965</v>
      </c>
      <c r="C14" s="630">
        <f>G14-E14</f>
        <v>3763.5</v>
      </c>
      <c r="D14" s="630">
        <f>H14-F14</f>
        <v>1464.7600000000002</v>
      </c>
      <c r="E14" s="543">
        <f t="shared" si="9"/>
        <v>11290.5</v>
      </c>
      <c r="F14" s="630">
        <f>L14*0.78</f>
        <v>5193.24</v>
      </c>
      <c r="G14" s="630">
        <f>K14-I14</f>
        <v>15054</v>
      </c>
      <c r="H14" s="630">
        <f>L14-J14</f>
        <v>6658</v>
      </c>
      <c r="I14" s="543">
        <v>0</v>
      </c>
      <c r="J14" s="630">
        <v>0</v>
      </c>
      <c r="K14" s="837">
        <v>15054</v>
      </c>
      <c r="L14" s="837">
        <f>'[1]джерела (В+)'!D14</f>
        <v>6658</v>
      </c>
    </row>
    <row r="15" spans="1:12" ht="15">
      <c r="A15" s="703" t="s">
        <v>1168</v>
      </c>
      <c r="B15" s="544" t="s">
        <v>1084</v>
      </c>
      <c r="C15" s="630">
        <f t="shared" si="7"/>
        <v>0</v>
      </c>
      <c r="D15" s="630">
        <f t="shared" si="7"/>
        <v>0</v>
      </c>
      <c r="E15" s="543">
        <f t="shared" si="9"/>
        <v>0</v>
      </c>
      <c r="F15" s="630">
        <f t="shared" si="4"/>
        <v>0</v>
      </c>
      <c r="G15" s="630">
        <f t="shared" si="8"/>
        <v>0</v>
      </c>
      <c r="H15" s="630">
        <f t="shared" si="8"/>
        <v>0</v>
      </c>
      <c r="I15" s="543">
        <f t="shared" ref="I15:I20" si="10">K15*0.1</f>
        <v>0</v>
      </c>
      <c r="J15" s="630">
        <f t="shared" si="5"/>
        <v>0</v>
      </c>
      <c r="K15" s="837">
        <v>0</v>
      </c>
      <c r="L15" s="837">
        <v>0</v>
      </c>
    </row>
    <row r="16" spans="1:12" ht="15">
      <c r="A16" s="703" t="s">
        <v>1218</v>
      </c>
      <c r="B16" s="544" t="s">
        <v>1085</v>
      </c>
      <c r="C16" s="630">
        <f t="shared" si="7"/>
        <v>0</v>
      </c>
      <c r="D16" s="630">
        <f t="shared" si="7"/>
        <v>0</v>
      </c>
      <c r="E16" s="543">
        <f t="shared" si="9"/>
        <v>0</v>
      </c>
      <c r="F16" s="630">
        <f t="shared" si="4"/>
        <v>0</v>
      </c>
      <c r="G16" s="630">
        <f t="shared" si="8"/>
        <v>0</v>
      </c>
      <c r="H16" s="630">
        <f t="shared" si="8"/>
        <v>0</v>
      </c>
      <c r="I16" s="543">
        <f t="shared" si="10"/>
        <v>0</v>
      </c>
      <c r="J16" s="630">
        <f t="shared" si="5"/>
        <v>0</v>
      </c>
      <c r="K16" s="837">
        <v>0</v>
      </c>
      <c r="L16" s="837">
        <v>0</v>
      </c>
    </row>
    <row r="17" spans="1:14" ht="15">
      <c r="A17" s="703" t="s">
        <v>1219</v>
      </c>
      <c r="B17" s="544" t="s">
        <v>1086</v>
      </c>
      <c r="C17" s="630">
        <f t="shared" si="7"/>
        <v>0</v>
      </c>
      <c r="D17" s="630">
        <f t="shared" si="7"/>
        <v>0</v>
      </c>
      <c r="E17" s="543">
        <f t="shared" si="9"/>
        <v>0</v>
      </c>
      <c r="F17" s="630">
        <f t="shared" si="4"/>
        <v>0</v>
      </c>
      <c r="G17" s="630">
        <f t="shared" si="8"/>
        <v>0</v>
      </c>
      <c r="H17" s="630">
        <f t="shared" si="8"/>
        <v>0</v>
      </c>
      <c r="I17" s="543">
        <f t="shared" si="10"/>
        <v>0</v>
      </c>
      <c r="J17" s="630">
        <f t="shared" si="5"/>
        <v>0</v>
      </c>
      <c r="K17" s="837">
        <v>0</v>
      </c>
      <c r="L17" s="837">
        <v>0</v>
      </c>
    </row>
    <row r="18" spans="1:14" ht="15">
      <c r="A18" s="703" t="s">
        <v>1220</v>
      </c>
      <c r="B18" s="544" t="s">
        <v>1087</v>
      </c>
      <c r="C18" s="630">
        <f t="shared" si="7"/>
        <v>0</v>
      </c>
      <c r="D18" s="630">
        <f t="shared" si="7"/>
        <v>0</v>
      </c>
      <c r="E18" s="543">
        <f t="shared" si="9"/>
        <v>0</v>
      </c>
      <c r="F18" s="630">
        <f t="shared" si="4"/>
        <v>0</v>
      </c>
      <c r="G18" s="630">
        <f t="shared" si="8"/>
        <v>0</v>
      </c>
      <c r="H18" s="630">
        <f t="shared" si="8"/>
        <v>0</v>
      </c>
      <c r="I18" s="543">
        <f t="shared" si="10"/>
        <v>0</v>
      </c>
      <c r="J18" s="630">
        <f t="shared" si="5"/>
        <v>0</v>
      </c>
      <c r="K18" s="837">
        <v>0</v>
      </c>
      <c r="L18" s="837">
        <v>0</v>
      </c>
    </row>
    <row r="19" spans="1:14" ht="15">
      <c r="A19" s="703" t="s">
        <v>1221</v>
      </c>
      <c r="B19" s="544" t="s">
        <v>1405</v>
      </c>
      <c r="C19" s="630">
        <f t="shared" si="7"/>
        <v>0</v>
      </c>
      <c r="D19" s="630">
        <f t="shared" si="7"/>
        <v>0</v>
      </c>
      <c r="E19" s="543">
        <f t="shared" si="9"/>
        <v>0</v>
      </c>
      <c r="F19" s="630">
        <f t="shared" si="4"/>
        <v>0</v>
      </c>
      <c r="G19" s="630">
        <f t="shared" si="8"/>
        <v>0</v>
      </c>
      <c r="H19" s="630">
        <f t="shared" si="8"/>
        <v>0</v>
      </c>
      <c r="I19" s="543">
        <f t="shared" si="10"/>
        <v>0</v>
      </c>
      <c r="J19" s="630">
        <f t="shared" si="5"/>
        <v>0</v>
      </c>
      <c r="K19" s="837">
        <v>0</v>
      </c>
      <c r="L19" s="837">
        <f>L20</f>
        <v>0</v>
      </c>
    </row>
    <row r="20" spans="1:14" ht="15" customHeight="1">
      <c r="A20" s="703" t="s">
        <v>628</v>
      </c>
      <c r="B20" s="546" t="s">
        <v>629</v>
      </c>
      <c r="C20" s="631">
        <f>G20-E20</f>
        <v>0</v>
      </c>
      <c r="D20" s="631">
        <f>H20-F20</f>
        <v>0</v>
      </c>
      <c r="E20" s="632">
        <f t="shared" si="9"/>
        <v>0</v>
      </c>
      <c r="F20" s="631">
        <f>L20*0.75</f>
        <v>0</v>
      </c>
      <c r="G20" s="631">
        <f>K20-I20</f>
        <v>0</v>
      </c>
      <c r="H20" s="631">
        <f t="shared" si="8"/>
        <v>0</v>
      </c>
      <c r="I20" s="632">
        <f t="shared" si="10"/>
        <v>0</v>
      </c>
      <c r="J20" s="631">
        <f>L20*0.1</f>
        <v>0</v>
      </c>
      <c r="K20" s="837">
        <v>0</v>
      </c>
      <c r="L20" s="837">
        <v>0</v>
      </c>
    </row>
    <row r="21" spans="1:14" ht="21.75" customHeight="1">
      <c r="A21" s="838"/>
      <c r="B21" s="838"/>
      <c r="C21" s="838"/>
      <c r="D21" s="838"/>
      <c r="E21" s="838"/>
      <c r="F21" s="838"/>
      <c r="G21" s="838"/>
      <c r="H21" s="838"/>
      <c r="I21" s="838"/>
      <c r="J21" s="838"/>
      <c r="K21" s="838"/>
      <c r="L21" s="838"/>
    </row>
    <row r="22" spans="1:14" ht="15.75">
      <c r="A22" s="48"/>
      <c r="B22" s="7" t="s">
        <v>393</v>
      </c>
      <c r="C22" s="839"/>
      <c r="D22" s="839"/>
      <c r="E22" s="839"/>
      <c r="F22" s="839"/>
      <c r="G22" s="839"/>
      <c r="H22" s="959" t="s">
        <v>613</v>
      </c>
      <c r="I22" s="959"/>
      <c r="J22" s="959"/>
      <c r="K22" s="959"/>
      <c r="L22" s="959"/>
      <c r="M22" s="840"/>
    </row>
    <row r="23" spans="1:14" ht="15.75">
      <c r="A23" s="49"/>
      <c r="B23" s="9" t="s">
        <v>394</v>
      </c>
      <c r="C23" s="839"/>
      <c r="D23" s="839"/>
      <c r="E23" s="839"/>
      <c r="F23" s="839"/>
      <c r="G23" s="839"/>
      <c r="H23" s="839"/>
      <c r="I23" s="841"/>
      <c r="J23" s="841" t="s">
        <v>392</v>
      </c>
      <c r="K23" s="841"/>
      <c r="L23" s="839"/>
      <c r="M23" s="840"/>
    </row>
    <row r="24" spans="1:14" ht="15.75">
      <c r="A24" s="839"/>
      <c r="B24" s="9"/>
      <c r="C24" s="839"/>
      <c r="D24" s="839"/>
      <c r="E24" s="839"/>
      <c r="F24" s="839"/>
      <c r="G24" s="839"/>
      <c r="H24" s="839"/>
      <c r="I24" s="839"/>
      <c r="J24" s="839"/>
      <c r="K24" s="839"/>
      <c r="L24" s="839"/>
      <c r="M24" s="840"/>
      <c r="N24" s="840"/>
    </row>
    <row r="25" spans="1:14" ht="15.75">
      <c r="A25" s="839"/>
      <c r="B25" s="10" t="s">
        <v>2012</v>
      </c>
      <c r="C25" s="839"/>
      <c r="D25" s="960" t="s">
        <v>395</v>
      </c>
      <c r="E25" s="960"/>
      <c r="F25" s="960"/>
      <c r="G25" s="839"/>
      <c r="H25" s="839"/>
      <c r="I25" s="839"/>
      <c r="J25" s="839"/>
      <c r="K25" s="839"/>
      <c r="L25" s="839"/>
      <c r="M25" s="840"/>
      <c r="N25" s="840"/>
    </row>
    <row r="26" spans="1:14">
      <c r="A26" s="839"/>
      <c r="C26" s="839"/>
      <c r="E26" s="839"/>
      <c r="F26" s="839"/>
      <c r="G26" s="839"/>
      <c r="H26" s="839"/>
      <c r="I26" s="839"/>
      <c r="J26" s="839"/>
      <c r="K26" s="839"/>
      <c r="L26" s="839"/>
      <c r="M26" s="840"/>
      <c r="N26" s="840"/>
    </row>
    <row r="27" spans="1:14">
      <c r="A27" s="842"/>
      <c r="B27" s="842"/>
      <c r="C27" s="842"/>
      <c r="D27" s="842"/>
      <c r="E27" s="842"/>
      <c r="F27" s="842"/>
      <c r="G27" s="842"/>
      <c r="H27" s="842"/>
      <c r="I27" s="842"/>
      <c r="J27" s="842"/>
      <c r="K27" s="842"/>
      <c r="L27" s="842"/>
    </row>
  </sheetData>
  <mergeCells count="11">
    <mergeCell ref="A1:L1"/>
    <mergeCell ref="I2:J3"/>
    <mergeCell ref="K2:L3"/>
    <mergeCell ref="H22:L22"/>
    <mergeCell ref="D25:F25"/>
    <mergeCell ref="A2:A4"/>
    <mergeCell ref="B2:B4"/>
    <mergeCell ref="C2:H2"/>
    <mergeCell ref="C3:D3"/>
    <mergeCell ref="E3:F3"/>
    <mergeCell ref="G3:H3"/>
  </mergeCells>
  <phoneticPr fontId="3" type="noConversion"/>
  <pageMargins left="0.64" right="0.57999999999999996" top="0.76" bottom="1" header="0.44" footer="0.5"/>
  <pageSetup paperSize="9" scale="95" orientation="landscape" r:id="rId1"/>
  <headerFooter alignWithMargins="0"/>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215"/>
  <sheetViews>
    <sheetView view="pageBreakPreview" zoomScaleNormal="100" zoomScaleSheetLayoutView="100" workbookViewId="0">
      <pane ySplit="8" topLeftCell="A9" activePane="bottomLeft" state="frozenSplit"/>
      <selection activeCell="F14" sqref="F14"/>
      <selection pane="bottomLeft" activeCell="C10" sqref="C10"/>
    </sheetView>
  </sheetViews>
  <sheetFormatPr defaultColWidth="9.140625" defaultRowHeight="12.75"/>
  <cols>
    <col min="1" max="1" width="4.5703125" style="113" customWidth="1"/>
    <col min="2" max="2" width="40.85546875" style="113" customWidth="1"/>
    <col min="3" max="3" width="16.7109375" style="113" customWidth="1"/>
    <col min="4" max="4" width="12.42578125" style="113" customWidth="1"/>
    <col min="5" max="5" width="12.85546875" style="113" customWidth="1"/>
    <col min="6" max="6" width="8.85546875" style="113" customWidth="1"/>
    <col min="7" max="7" width="14.5703125" style="113" customWidth="1"/>
    <col min="8" max="8" width="11.140625" style="113" customWidth="1"/>
    <col min="9" max="9" width="11.7109375" style="113" customWidth="1"/>
    <col min="10" max="10" width="11.28515625" style="113" customWidth="1"/>
    <col min="11" max="11" width="11.140625" style="113" customWidth="1"/>
    <col min="12" max="16384" width="9.140625" style="113"/>
  </cols>
  <sheetData>
    <row r="1" spans="1:12" ht="37.5" customHeight="1"/>
    <row r="2" spans="1:12" s="106" customFormat="1" ht="25.5" customHeight="1">
      <c r="A2" s="1216" t="s">
        <v>998</v>
      </c>
      <c r="B2" s="1217"/>
      <c r="C2" s="1217"/>
      <c r="D2" s="1217"/>
      <c r="E2" s="1217"/>
      <c r="F2" s="1217"/>
      <c r="G2" s="1217"/>
      <c r="H2" s="1217"/>
      <c r="I2" s="1217"/>
      <c r="J2" s="1217"/>
      <c r="K2" s="1218"/>
      <c r="L2" s="105"/>
    </row>
    <row r="3" spans="1:12" s="107" customFormat="1" ht="20.25" customHeight="1">
      <c r="A3" s="1219" t="s">
        <v>1009</v>
      </c>
      <c r="B3" s="1220" t="s">
        <v>1016</v>
      </c>
      <c r="C3" s="1223" t="s">
        <v>1686</v>
      </c>
      <c r="D3" s="1223"/>
      <c r="E3" s="1224" t="s">
        <v>1011</v>
      </c>
      <c r="F3" s="1224"/>
      <c r="G3" s="1224"/>
      <c r="H3" s="1224"/>
      <c r="I3" s="1224"/>
      <c r="J3" s="1224"/>
      <c r="K3" s="1224"/>
      <c r="L3" s="105"/>
    </row>
    <row r="4" spans="1:12" s="107" customFormat="1" ht="35.25" customHeight="1">
      <c r="A4" s="1219"/>
      <c r="B4" s="1221"/>
      <c r="C4" s="1223"/>
      <c r="D4" s="1223"/>
      <c r="E4" s="1225">
        <v>2019</v>
      </c>
      <c r="F4" s="1223"/>
      <c r="G4" s="1223"/>
      <c r="H4" s="735">
        <v>2020</v>
      </c>
      <c r="I4" s="735">
        <v>2021</v>
      </c>
      <c r="J4" s="735">
        <v>2022</v>
      </c>
      <c r="K4" s="735">
        <v>2023</v>
      </c>
      <c r="L4" s="105"/>
    </row>
    <row r="5" spans="1:12" s="107" customFormat="1" ht="31.5" customHeight="1">
      <c r="A5" s="1219"/>
      <c r="B5" s="1221"/>
      <c r="C5" s="1224" t="s">
        <v>636</v>
      </c>
      <c r="D5" s="1224" t="s">
        <v>1012</v>
      </c>
      <c r="E5" s="1224" t="s">
        <v>262</v>
      </c>
      <c r="F5" s="1224"/>
      <c r="G5" s="1226" t="s">
        <v>993</v>
      </c>
      <c r="H5" s="1224" t="s">
        <v>637</v>
      </c>
      <c r="I5" s="1224" t="s">
        <v>637</v>
      </c>
      <c r="J5" s="1224" t="s">
        <v>637</v>
      </c>
      <c r="K5" s="1224" t="s">
        <v>637</v>
      </c>
      <c r="L5" s="105"/>
    </row>
    <row r="6" spans="1:12" s="107" customFormat="1" ht="15.75" hidden="1" customHeight="1">
      <c r="A6" s="1219"/>
      <c r="B6" s="1221"/>
      <c r="C6" s="1224"/>
      <c r="D6" s="1224"/>
      <c r="E6" s="1224"/>
      <c r="F6" s="1224"/>
      <c r="G6" s="1226"/>
      <c r="H6" s="1224"/>
      <c r="I6" s="1224"/>
      <c r="J6" s="1224"/>
      <c r="K6" s="1224"/>
      <c r="L6" s="105"/>
    </row>
    <row r="7" spans="1:12" s="107" customFormat="1" ht="69" customHeight="1">
      <c r="A7" s="1219"/>
      <c r="B7" s="1222"/>
      <c r="C7" s="1224"/>
      <c r="D7" s="1224"/>
      <c r="E7" s="295" t="s">
        <v>637</v>
      </c>
      <c r="F7" s="295" t="s">
        <v>1012</v>
      </c>
      <c r="G7" s="1226"/>
      <c r="H7" s="1224"/>
      <c r="I7" s="1224"/>
      <c r="J7" s="1224"/>
      <c r="K7" s="1224"/>
      <c r="L7" s="105"/>
    </row>
    <row r="8" spans="1:12" s="107" customFormat="1" ht="15.75" customHeight="1">
      <c r="A8" s="296">
        <v>1</v>
      </c>
      <c r="B8" s="297">
        <v>2</v>
      </c>
      <c r="C8" s="296">
        <v>3</v>
      </c>
      <c r="D8" s="296">
        <v>4</v>
      </c>
      <c r="E8" s="296">
        <v>5</v>
      </c>
      <c r="F8" s="296">
        <v>6</v>
      </c>
      <c r="G8" s="296">
        <v>7</v>
      </c>
      <c r="H8" s="296">
        <v>8</v>
      </c>
      <c r="I8" s="296">
        <v>9</v>
      </c>
      <c r="J8" s="296">
        <v>10</v>
      </c>
      <c r="K8" s="296">
        <v>11</v>
      </c>
      <c r="L8" s="105"/>
    </row>
    <row r="9" spans="1:12" ht="15.75">
      <c r="A9" s="108">
        <v>1</v>
      </c>
      <c r="B9" s="208" t="s">
        <v>1640</v>
      </c>
      <c r="C9" s="103">
        <f t="shared" ref="C9:C10" si="0">E9+H9+I9+J9+K9</f>
        <v>22102.027522071436</v>
      </c>
      <c r="D9" s="111">
        <f>C9/$C$11</f>
        <v>0.54429662537443257</v>
      </c>
      <c r="E9" s="636">
        <v>3620.2564285714288</v>
      </c>
      <c r="F9" s="109">
        <f>E9/$E$11</f>
        <v>0.54429662537443246</v>
      </c>
      <c r="G9" s="110">
        <v>3.79</v>
      </c>
      <c r="H9" s="110">
        <f t="shared" ref="H9:H10" si="1">E9*1.1</f>
        <v>3982.2820714285722</v>
      </c>
      <c r="I9" s="110">
        <f t="shared" ref="I9:K10" si="2">H9*1.1</f>
        <v>4380.5102785714298</v>
      </c>
      <c r="J9" s="110">
        <f t="shared" si="2"/>
        <v>4818.5613064285735</v>
      </c>
      <c r="K9" s="110">
        <f t="shared" si="2"/>
        <v>5300.4174370714309</v>
      </c>
      <c r="L9" s="112"/>
    </row>
    <row r="10" spans="1:12" ht="15.75">
      <c r="A10" s="108">
        <v>2</v>
      </c>
      <c r="B10" s="208" t="s">
        <v>1591</v>
      </c>
      <c r="C10" s="103">
        <f t="shared" si="0"/>
        <v>18504.558100000002</v>
      </c>
      <c r="D10" s="111">
        <f>C10/$C$11</f>
        <v>0.45570337462556754</v>
      </c>
      <c r="E10" s="636">
        <v>3031</v>
      </c>
      <c r="F10" s="109">
        <f>E10/$E$11</f>
        <v>0.45570337462556748</v>
      </c>
      <c r="G10" s="110">
        <v>6.46</v>
      </c>
      <c r="H10" s="110">
        <f t="shared" si="1"/>
        <v>3334.1000000000004</v>
      </c>
      <c r="I10" s="110">
        <f t="shared" si="2"/>
        <v>3667.5100000000007</v>
      </c>
      <c r="J10" s="110">
        <f t="shared" si="2"/>
        <v>4034.2610000000009</v>
      </c>
      <c r="K10" s="110">
        <f t="shared" si="2"/>
        <v>4437.687100000001</v>
      </c>
    </row>
    <row r="11" spans="1:12" ht="14.25">
      <c r="A11" s="184"/>
      <c r="B11" s="185" t="s">
        <v>503</v>
      </c>
      <c r="C11" s="186">
        <f>SUM(C9:C10)</f>
        <v>40606.585622071434</v>
      </c>
      <c r="D11" s="187">
        <v>1</v>
      </c>
      <c r="E11" s="188">
        <f>SUM(E9:E10)</f>
        <v>6651.2564285714288</v>
      </c>
      <c r="F11" s="189">
        <v>1</v>
      </c>
      <c r="G11" s="626"/>
      <c r="H11" s="188">
        <f>SUM(H9:H10)</f>
        <v>7316.3820714285721</v>
      </c>
      <c r="I11" s="188">
        <f>SUM(I9:I10)</f>
        <v>8048.02027857143</v>
      </c>
      <c r="J11" s="188">
        <f>SUM(J9:J10)</f>
        <v>8852.8223064285739</v>
      </c>
      <c r="K11" s="188">
        <f>SUM(K9:K10)</f>
        <v>9738.104537071431</v>
      </c>
    </row>
    <row r="12" spans="1:12">
      <c r="D12" s="114"/>
    </row>
    <row r="22" spans="5:5" ht="15">
      <c r="E22" s="104">
        <v>180000</v>
      </c>
    </row>
    <row r="214" spans="4:15">
      <c r="O214" s="115"/>
    </row>
    <row r="215" spans="4:15">
      <c r="D215" s="116"/>
    </row>
  </sheetData>
  <mergeCells count="14">
    <mergeCell ref="A2:K2"/>
    <mergeCell ref="A3:A7"/>
    <mergeCell ref="B3:B7"/>
    <mergeCell ref="C3:D4"/>
    <mergeCell ref="E3:K3"/>
    <mergeCell ref="E4:G4"/>
    <mergeCell ref="C5:C7"/>
    <mergeCell ref="D5:D7"/>
    <mergeCell ref="J5:J7"/>
    <mergeCell ref="K5:K7"/>
    <mergeCell ref="E5:F6"/>
    <mergeCell ref="G5:G7"/>
    <mergeCell ref="H5:H7"/>
    <mergeCell ref="I5:I7"/>
  </mergeCells>
  <phoneticPr fontId="3" type="noConversion"/>
  <pageMargins left="1.4566929133858268" right="0.39370078740157483" top="0.98425196850393704" bottom="0.98425196850393704" header="0.51181102362204722" footer="0.51181102362204722"/>
  <pageSetup paperSize="9" scale="80"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tabColor rgb="FFFF0000"/>
  </sheetPr>
  <dimension ref="A1:K12"/>
  <sheetViews>
    <sheetView view="pageBreakPreview" zoomScale="85" zoomScaleNormal="85" zoomScaleSheetLayoutView="85" workbookViewId="0">
      <pane ySplit="6" topLeftCell="A7" activePane="bottomLeft" state="frozen"/>
      <selection activeCell="I37" sqref="I37"/>
      <selection pane="bottomLeft" activeCell="M20" sqref="M20"/>
    </sheetView>
  </sheetViews>
  <sheetFormatPr defaultColWidth="9.140625" defaultRowHeight="15"/>
  <cols>
    <col min="1" max="1" width="4.85546875" style="43" customWidth="1"/>
    <col min="2" max="2" width="37" style="43" customWidth="1"/>
    <col min="3" max="3" width="14.42578125" style="43" customWidth="1"/>
    <col min="4" max="4" width="12.42578125" style="43" customWidth="1"/>
    <col min="5" max="5" width="11.7109375" style="43" customWidth="1"/>
    <col min="6" max="6" width="12.85546875" style="43" customWidth="1"/>
    <col min="7" max="7" width="15.7109375" style="43" customWidth="1"/>
    <col min="8" max="8" width="11.140625" style="43" customWidth="1"/>
    <col min="9" max="9" width="10.85546875" style="43" customWidth="1"/>
    <col min="10" max="10" width="11.42578125" style="43" customWidth="1"/>
    <col min="11" max="11" width="12.28515625" style="43" customWidth="1"/>
    <col min="12" max="16384" width="9.140625" style="43"/>
  </cols>
  <sheetData>
    <row r="1" spans="1:11" ht="20.25">
      <c r="A1" s="1227" t="s">
        <v>999</v>
      </c>
      <c r="B1" s="1227"/>
      <c r="C1" s="1227"/>
      <c r="D1" s="1227"/>
      <c r="E1" s="1227"/>
      <c r="F1" s="1227"/>
      <c r="G1" s="1227"/>
      <c r="H1" s="1227"/>
      <c r="I1" s="1227"/>
      <c r="J1" s="1227"/>
      <c r="K1" s="1227"/>
    </row>
    <row r="2" spans="1:11" s="65" customFormat="1" ht="15.75">
      <c r="A2" s="1080" t="s">
        <v>1009</v>
      </c>
      <c r="B2" s="1080" t="s">
        <v>1016</v>
      </c>
      <c r="C2" s="1081" t="s">
        <v>1687</v>
      </c>
      <c r="D2" s="1081"/>
      <c r="E2" s="1080" t="s">
        <v>251</v>
      </c>
      <c r="F2" s="1080"/>
      <c r="G2" s="1080"/>
      <c r="H2" s="1080"/>
      <c r="I2" s="1080"/>
      <c r="J2" s="1080"/>
      <c r="K2" s="1080"/>
    </row>
    <row r="3" spans="1:11" s="65" customFormat="1" ht="15.75">
      <c r="A3" s="1080"/>
      <c r="B3" s="1080"/>
      <c r="C3" s="1081"/>
      <c r="D3" s="1081"/>
      <c r="E3" s="1228">
        <v>2019</v>
      </c>
      <c r="F3" s="1229"/>
      <c r="G3" s="1230"/>
      <c r="H3" s="251">
        <v>2020</v>
      </c>
      <c r="I3" s="730">
        <v>2021</v>
      </c>
      <c r="J3" s="730">
        <v>2022</v>
      </c>
      <c r="K3" s="730">
        <v>2023</v>
      </c>
    </row>
    <row r="4" spans="1:11" s="65" customFormat="1" ht="15.75">
      <c r="A4" s="1080"/>
      <c r="B4" s="1080"/>
      <c r="C4" s="1080" t="s">
        <v>638</v>
      </c>
      <c r="D4" s="1080" t="s">
        <v>1012</v>
      </c>
      <c r="E4" s="1080" t="s">
        <v>262</v>
      </c>
      <c r="F4" s="1080"/>
      <c r="G4" s="1080" t="s">
        <v>993</v>
      </c>
      <c r="H4" s="1080" t="s">
        <v>638</v>
      </c>
      <c r="I4" s="1080" t="s">
        <v>638</v>
      </c>
      <c r="J4" s="1080" t="s">
        <v>638</v>
      </c>
      <c r="K4" s="1080" t="s">
        <v>638</v>
      </c>
    </row>
    <row r="5" spans="1:11" s="65" customFormat="1" ht="58.5" customHeight="1">
      <c r="A5" s="1080"/>
      <c r="B5" s="1080"/>
      <c r="C5" s="1080"/>
      <c r="D5" s="1080"/>
      <c r="E5" s="819" t="s">
        <v>638</v>
      </c>
      <c r="F5" s="247" t="s">
        <v>1012</v>
      </c>
      <c r="G5" s="1080"/>
      <c r="H5" s="1080"/>
      <c r="I5" s="1080"/>
      <c r="J5" s="1080"/>
      <c r="K5" s="1080"/>
    </row>
    <row r="6" spans="1:11" s="65" customFormat="1" ht="15.75">
      <c r="A6" s="259">
        <v>1</v>
      </c>
      <c r="B6" s="259">
        <v>2</v>
      </c>
      <c r="C6" s="259">
        <v>3</v>
      </c>
      <c r="D6" s="259">
        <v>4</v>
      </c>
      <c r="E6" s="259">
        <v>5</v>
      </c>
      <c r="F6" s="259">
        <v>6</v>
      </c>
      <c r="G6" s="259">
        <v>7</v>
      </c>
      <c r="H6" s="259">
        <v>8</v>
      </c>
      <c r="I6" s="259">
        <v>9</v>
      </c>
      <c r="J6" s="259">
        <v>10</v>
      </c>
      <c r="K6" s="259">
        <v>11</v>
      </c>
    </row>
    <row r="7" spans="1:11" s="132" customFormat="1" ht="47.25">
      <c r="A7" s="213">
        <v>1</v>
      </c>
      <c r="B7" s="593" t="s">
        <v>1603</v>
      </c>
      <c r="C7" s="261">
        <f>E7+H7+I7+J7+K7</f>
        <v>659.48400000000004</v>
      </c>
      <c r="D7" s="262">
        <f>C7/$C$12</f>
        <v>0.14038379402247661</v>
      </c>
      <c r="E7" s="252">
        <v>25.734000000000002</v>
      </c>
      <c r="F7" s="262">
        <f>E7/$E$12</f>
        <v>7.7884109026857218E-2</v>
      </c>
      <c r="G7" s="260">
        <v>5.7</v>
      </c>
      <c r="H7" s="261">
        <v>140</v>
      </c>
      <c r="I7" s="261">
        <v>152.6</v>
      </c>
      <c r="J7" s="261">
        <v>164.81</v>
      </c>
      <c r="K7" s="261">
        <v>176.34</v>
      </c>
    </row>
    <row r="8" spans="1:11" s="132" customFormat="1" ht="31.5">
      <c r="A8" s="213">
        <v>2</v>
      </c>
      <c r="B8" s="540" t="s">
        <v>1537</v>
      </c>
      <c r="C8" s="261">
        <f t="shared" ref="C8:C11" si="0">E8+H8+I8+J8+K8</f>
        <v>204.93</v>
      </c>
      <c r="D8" s="262">
        <f t="shared" ref="D8:D11" si="1">C8/$C$12</f>
        <v>4.362327351236138E-2</v>
      </c>
      <c r="E8" s="252">
        <v>31.28</v>
      </c>
      <c r="F8" s="262">
        <f t="shared" ref="F8:F11" si="2">E8/$E$12</f>
        <v>9.4669112083628423E-2</v>
      </c>
      <c r="G8" s="260">
        <v>1</v>
      </c>
      <c r="H8" s="261">
        <v>38.36</v>
      </c>
      <c r="I8" s="261">
        <v>41.81</v>
      </c>
      <c r="J8" s="261">
        <v>45.16</v>
      </c>
      <c r="K8" s="261">
        <v>48.32</v>
      </c>
    </row>
    <row r="9" spans="1:11" s="132" customFormat="1" ht="31.5">
      <c r="A9" s="213">
        <v>3</v>
      </c>
      <c r="B9" s="540" t="s">
        <v>1538</v>
      </c>
      <c r="C9" s="261">
        <f t="shared" si="0"/>
        <v>2561.34</v>
      </c>
      <c r="D9" s="262">
        <f t="shared" si="1"/>
        <v>0.54523025119871027</v>
      </c>
      <c r="E9" s="252">
        <v>152.08000000000001</v>
      </c>
      <c r="F9" s="262">
        <f t="shared" si="2"/>
        <v>0.46027105388996842</v>
      </c>
      <c r="G9" s="260">
        <v>8.6</v>
      </c>
      <c r="H9" s="261">
        <v>532.22</v>
      </c>
      <c r="I9" s="261">
        <v>580.12</v>
      </c>
      <c r="J9" s="261">
        <v>626.53</v>
      </c>
      <c r="K9" s="261">
        <v>670.39</v>
      </c>
    </row>
    <row r="10" spans="1:11" s="132" customFormat="1" ht="15.75">
      <c r="A10" s="213">
        <v>4</v>
      </c>
      <c r="B10" s="540" t="s">
        <v>1639</v>
      </c>
      <c r="C10" s="261">
        <f t="shared" si="0"/>
        <v>714.45</v>
      </c>
      <c r="D10" s="262">
        <f t="shared" si="1"/>
        <v>0.1520843593466383</v>
      </c>
      <c r="E10" s="252">
        <v>30</v>
      </c>
      <c r="F10" s="262">
        <f t="shared" si="2"/>
        <v>9.079518422342879E-2</v>
      </c>
      <c r="G10" s="260">
        <v>2</v>
      </c>
      <c r="H10" s="261">
        <v>151.19999999999999</v>
      </c>
      <c r="I10" s="261">
        <v>164.81</v>
      </c>
      <c r="J10" s="261">
        <v>177.99</v>
      </c>
      <c r="K10" s="261">
        <v>190.45</v>
      </c>
    </row>
    <row r="11" spans="1:11" s="132" customFormat="1" ht="15.75">
      <c r="A11" s="213">
        <v>5</v>
      </c>
      <c r="B11" s="540" t="s">
        <v>1638</v>
      </c>
      <c r="C11" s="261">
        <f t="shared" si="0"/>
        <v>557.51773200000002</v>
      </c>
      <c r="D11" s="262">
        <f t="shared" si="1"/>
        <v>0.11867832191981353</v>
      </c>
      <c r="E11" s="252">
        <v>91.32</v>
      </c>
      <c r="F11" s="262">
        <f t="shared" si="2"/>
        <v>0.27638054077611723</v>
      </c>
      <c r="G11" s="260">
        <v>4.5999999999999996</v>
      </c>
      <c r="H11" s="261">
        <f t="shared" ref="H11" si="3">E11*1.1</f>
        <v>100.452</v>
      </c>
      <c r="I11" s="261">
        <f t="shared" ref="I11:K11" si="4">H11*1.1</f>
        <v>110.49720000000001</v>
      </c>
      <c r="J11" s="261">
        <f t="shared" si="4"/>
        <v>121.54692000000001</v>
      </c>
      <c r="K11" s="261">
        <f t="shared" si="4"/>
        <v>133.70161200000004</v>
      </c>
    </row>
    <row r="12" spans="1:11" s="133" customFormat="1" ht="15.75">
      <c r="A12" s="1231" t="s">
        <v>1236</v>
      </c>
      <c r="B12" s="1232"/>
      <c r="C12" s="263">
        <f t="shared" ref="C12" si="5">E12+H12+I12+J12+K12</f>
        <v>4697.721732</v>
      </c>
      <c r="D12" s="264">
        <f>SUM(D7:D11)</f>
        <v>1</v>
      </c>
      <c r="E12" s="265">
        <f>SUM(E7:E11)</f>
        <v>330.41399999999999</v>
      </c>
      <c r="F12" s="264">
        <f>SUM(F7:F11)</f>
        <v>1</v>
      </c>
      <c r="G12" s="266"/>
      <c r="H12" s="263">
        <f>SUM(H7:H11)</f>
        <v>962.23199999999997</v>
      </c>
      <c r="I12" s="263">
        <f>SUM(I7:I11)</f>
        <v>1049.8371999999999</v>
      </c>
      <c r="J12" s="263">
        <f>SUM(J7:J11)</f>
        <v>1136.03692</v>
      </c>
      <c r="K12" s="263">
        <f>SUM(K7:K11)</f>
        <v>1219.2016120000001</v>
      </c>
    </row>
  </sheetData>
  <sheetProtection insertRows="0" deleteRows="0"/>
  <mergeCells count="15">
    <mergeCell ref="A12:B12"/>
    <mergeCell ref="K4:K5"/>
    <mergeCell ref="C4:C5"/>
    <mergeCell ref="B2:B5"/>
    <mergeCell ref="I4:I5"/>
    <mergeCell ref="J4:J5"/>
    <mergeCell ref="A1:K1"/>
    <mergeCell ref="H4:H5"/>
    <mergeCell ref="D4:D5"/>
    <mergeCell ref="E4:F4"/>
    <mergeCell ref="G4:G5"/>
    <mergeCell ref="A2:A5"/>
    <mergeCell ref="C2:D3"/>
    <mergeCell ref="E2:K2"/>
    <mergeCell ref="E3:G3"/>
  </mergeCells>
  <phoneticPr fontId="3" type="noConversion"/>
  <pageMargins left="0.53" right="0.39370078740157483" top="0.61" bottom="0.98425196850393704" header="0.51181102362204722" footer="0.51181102362204722"/>
  <pageSetup paperSize="9" scale="89"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152"/>
  <sheetViews>
    <sheetView view="pageBreakPreview" topLeftCell="A97" zoomScale="70" zoomScaleNormal="55" zoomScaleSheetLayoutView="70" workbookViewId="0">
      <selection activeCell="L102" sqref="L102"/>
    </sheetView>
  </sheetViews>
  <sheetFormatPr defaultColWidth="9.140625" defaultRowHeight="12.75"/>
  <cols>
    <col min="1" max="1" width="6.85546875" style="909" customWidth="1"/>
    <col min="2" max="2" width="53.5703125" style="909" customWidth="1"/>
    <col min="3" max="3" width="7.85546875" style="909" customWidth="1"/>
    <col min="4" max="4" width="14" style="909" customWidth="1"/>
    <col min="5" max="5" width="10.140625" style="909" customWidth="1"/>
    <col min="6" max="6" width="18.140625" style="909" customWidth="1"/>
    <col min="7" max="7" width="9.85546875" style="131" customWidth="1"/>
    <col min="8" max="8" width="14.28515625" style="131" customWidth="1"/>
    <col min="9" max="9" width="9.42578125" style="909" customWidth="1"/>
    <col min="10" max="10" width="14.85546875" style="909" customWidth="1"/>
    <col min="11" max="11" width="9.42578125" style="909" customWidth="1"/>
    <col min="12" max="12" width="14.28515625" style="909" customWidth="1"/>
    <col min="13" max="13" width="9.28515625" style="909" customWidth="1"/>
    <col min="14" max="14" width="14.28515625" style="909" customWidth="1"/>
    <col min="15" max="15" width="20.5703125" style="909" customWidth="1"/>
    <col min="16" max="16" width="20.42578125" style="909" customWidth="1"/>
    <col min="17" max="17" width="14" style="909" customWidth="1"/>
    <col min="18" max="18" width="11.7109375" style="909" customWidth="1"/>
    <col min="19" max="19" width="10.7109375" style="909" customWidth="1"/>
    <col min="20" max="20" width="17.140625" style="909" customWidth="1"/>
    <col min="21" max="21" width="9.140625" style="909"/>
    <col min="22" max="22" width="14.7109375" style="909" customWidth="1"/>
    <col min="23" max="26" width="12.140625" style="909" bestFit="1" customWidth="1"/>
    <col min="27" max="16384" width="9.140625" style="909"/>
  </cols>
  <sheetData>
    <row r="1" spans="1:22">
      <c r="Q1" s="1267"/>
      <c r="R1" s="1268"/>
      <c r="S1" s="1268"/>
    </row>
    <row r="2" spans="1:22" s="117" customFormat="1" ht="21" customHeight="1">
      <c r="A2" s="1269" t="s">
        <v>1703</v>
      </c>
      <c r="B2" s="1270"/>
      <c r="C2" s="1270"/>
      <c r="D2" s="1270"/>
      <c r="E2" s="1270"/>
      <c r="F2" s="1270"/>
      <c r="G2" s="1270"/>
      <c r="H2" s="1270"/>
      <c r="I2" s="1270"/>
      <c r="J2" s="1271"/>
      <c r="K2" s="1271"/>
      <c r="L2" s="1271"/>
      <c r="M2" s="1271"/>
      <c r="N2" s="1271"/>
      <c r="O2" s="1271"/>
      <c r="P2" s="1271"/>
      <c r="Q2" s="1271"/>
      <c r="R2" s="1271"/>
      <c r="S2" s="1271"/>
    </row>
    <row r="3" spans="1:22" s="117" customFormat="1" ht="18.75" customHeight="1">
      <c r="A3" s="1262" t="s">
        <v>1009</v>
      </c>
      <c r="B3" s="1262" t="s">
        <v>1008</v>
      </c>
      <c r="C3" s="1262" t="s">
        <v>1027</v>
      </c>
      <c r="D3" s="1272" t="s">
        <v>180</v>
      </c>
      <c r="E3" s="1261" t="s">
        <v>1236</v>
      </c>
      <c r="F3" s="1261"/>
      <c r="G3" s="1263" t="s">
        <v>1000</v>
      </c>
      <c r="H3" s="1263"/>
      <c r="I3" s="1263"/>
      <c r="J3" s="1263"/>
      <c r="K3" s="1263"/>
      <c r="L3" s="1263"/>
      <c r="M3" s="1263"/>
      <c r="N3" s="1263"/>
      <c r="O3" s="1263" t="s">
        <v>1028</v>
      </c>
      <c r="P3" s="1258" t="s">
        <v>1715</v>
      </c>
      <c r="Q3" s="1258" t="s">
        <v>1160</v>
      </c>
      <c r="R3" s="1258" t="s">
        <v>1001</v>
      </c>
      <c r="S3" s="1263" t="s">
        <v>1061</v>
      </c>
    </row>
    <row r="4" spans="1:22" s="117" customFormat="1" ht="33.75" customHeight="1">
      <c r="A4" s="1262"/>
      <c r="B4" s="1262"/>
      <c r="C4" s="1262"/>
      <c r="D4" s="1272"/>
      <c r="E4" s="1262" t="s">
        <v>381</v>
      </c>
      <c r="F4" s="1262" t="s">
        <v>181</v>
      </c>
      <c r="G4" s="1263" t="s">
        <v>1024</v>
      </c>
      <c r="H4" s="1263"/>
      <c r="I4" s="1263" t="s">
        <v>1025</v>
      </c>
      <c r="J4" s="1263"/>
      <c r="K4" s="1263" t="s">
        <v>1026</v>
      </c>
      <c r="L4" s="1263"/>
      <c r="M4" s="1263" t="s">
        <v>1279</v>
      </c>
      <c r="N4" s="1263"/>
      <c r="O4" s="1263"/>
      <c r="P4" s="1259"/>
      <c r="Q4" s="1259"/>
      <c r="R4" s="1259"/>
      <c r="S4" s="1263"/>
    </row>
    <row r="5" spans="1:22" s="117" customFormat="1" ht="63.75" customHeight="1">
      <c r="A5" s="1262"/>
      <c r="B5" s="1262"/>
      <c r="C5" s="1262"/>
      <c r="D5" s="1272"/>
      <c r="E5" s="1262"/>
      <c r="F5" s="1262"/>
      <c r="G5" s="910" t="s">
        <v>1023</v>
      </c>
      <c r="H5" s="910" t="s">
        <v>467</v>
      </c>
      <c r="I5" s="910" t="s">
        <v>1023</v>
      </c>
      <c r="J5" s="910" t="s">
        <v>467</v>
      </c>
      <c r="K5" s="910" t="s">
        <v>1023</v>
      </c>
      <c r="L5" s="910" t="s">
        <v>467</v>
      </c>
      <c r="M5" s="910" t="s">
        <v>1023</v>
      </c>
      <c r="N5" s="910" t="s">
        <v>467</v>
      </c>
      <c r="O5" s="1263"/>
      <c r="P5" s="1260"/>
      <c r="Q5" s="1260"/>
      <c r="R5" s="1260"/>
      <c r="S5" s="1263"/>
    </row>
    <row r="6" spans="1:22" s="118" customFormat="1" ht="17.25" customHeight="1">
      <c r="A6" s="267">
        <v>1</v>
      </c>
      <c r="B6" s="267">
        <v>2</v>
      </c>
      <c r="C6" s="267">
        <v>3</v>
      </c>
      <c r="D6" s="267">
        <v>4</v>
      </c>
      <c r="E6" s="267">
        <v>5</v>
      </c>
      <c r="F6" s="267">
        <v>6</v>
      </c>
      <c r="G6" s="267">
        <v>11</v>
      </c>
      <c r="H6" s="267">
        <v>12</v>
      </c>
      <c r="I6" s="267">
        <v>13</v>
      </c>
      <c r="J6" s="267">
        <v>14</v>
      </c>
      <c r="K6" s="267">
        <v>15</v>
      </c>
      <c r="L6" s="267">
        <v>16</v>
      </c>
      <c r="M6" s="267">
        <v>17</v>
      </c>
      <c r="N6" s="267">
        <v>18</v>
      </c>
      <c r="O6" s="267">
        <v>19</v>
      </c>
      <c r="P6" s="267">
        <v>20</v>
      </c>
      <c r="Q6" s="267">
        <v>21</v>
      </c>
      <c r="R6" s="267">
        <v>22</v>
      </c>
      <c r="S6" s="267">
        <v>23</v>
      </c>
    </row>
    <row r="7" spans="1:22" ht="18.75">
      <c r="A7" s="1251" t="s">
        <v>1716</v>
      </c>
      <c r="B7" s="1264"/>
      <c r="C7" s="1264"/>
      <c r="D7" s="1264"/>
      <c r="E7" s="1264"/>
      <c r="F7" s="1264"/>
      <c r="G7" s="1264"/>
      <c r="H7" s="1264"/>
      <c r="I7" s="1264"/>
      <c r="J7" s="1264"/>
      <c r="K7" s="1264"/>
      <c r="L7" s="1264"/>
      <c r="M7" s="1264"/>
      <c r="N7" s="1264"/>
      <c r="O7" s="1264"/>
      <c r="P7" s="1264"/>
      <c r="Q7" s="1265"/>
      <c r="R7" s="1265"/>
      <c r="S7" s="1266"/>
    </row>
    <row r="8" spans="1:22" s="890" customFormat="1" ht="94.5">
      <c r="A8" s="880">
        <v>1.1000000000000001</v>
      </c>
      <c r="B8" s="881" t="s">
        <v>182</v>
      </c>
      <c r="C8" s="880" t="s">
        <v>1030</v>
      </c>
      <c r="D8" s="808">
        <f>F8/E8</f>
        <v>460.73686880147108</v>
      </c>
      <c r="E8" s="882">
        <f>SUM(E10:E43)</f>
        <v>102.24199999999999</v>
      </c>
      <c r="F8" s="882">
        <f>SUM(F10:F43)</f>
        <v>47106.658940000001</v>
      </c>
      <c r="G8" s="883">
        <f>SUM(G9:G43)</f>
        <v>35.02700866393053</v>
      </c>
      <c r="H8" s="883">
        <f t="shared" ref="H8:N8" si="0">SUM(H9:H43)</f>
        <v>14665.190350000001</v>
      </c>
      <c r="I8" s="883">
        <f t="shared" si="0"/>
        <v>33.751678854675397</v>
      </c>
      <c r="J8" s="883">
        <f t="shared" si="0"/>
        <v>16791.696669999998</v>
      </c>
      <c r="K8" s="883">
        <f t="shared" si="0"/>
        <v>12.805480571430284</v>
      </c>
      <c r="L8" s="883">
        <f t="shared" si="0"/>
        <v>5862.116</v>
      </c>
      <c r="M8" s="883">
        <f t="shared" si="0"/>
        <v>19.616831909963789</v>
      </c>
      <c r="N8" s="883">
        <f t="shared" si="0"/>
        <v>9787.6559199999992</v>
      </c>
      <c r="O8" s="904" t="s">
        <v>2008</v>
      </c>
      <c r="P8" s="885"/>
      <c r="Q8" s="600" t="s">
        <v>1978</v>
      </c>
      <c r="R8" s="885"/>
      <c r="S8" s="885"/>
      <c r="T8" s="887"/>
      <c r="U8" s="888"/>
      <c r="V8" s="889"/>
    </row>
    <row r="9" spans="1:22" ht="15.75">
      <c r="A9" s="216"/>
      <c r="B9" s="891" t="s">
        <v>1504</v>
      </c>
      <c r="C9" s="216"/>
      <c r="D9" s="676"/>
      <c r="E9" s="700"/>
      <c r="F9" s="807"/>
      <c r="G9" s="675"/>
      <c r="H9" s="699"/>
      <c r="I9" s="675"/>
      <c r="J9" s="699"/>
      <c r="K9" s="675"/>
      <c r="L9" s="699"/>
      <c r="M9" s="675"/>
      <c r="N9" s="699"/>
      <c r="O9" s="526"/>
      <c r="P9" s="534"/>
      <c r="Q9" s="600"/>
      <c r="R9" s="534"/>
      <c r="S9" s="534"/>
      <c r="T9" s="646"/>
      <c r="U9" s="643"/>
      <c r="V9" s="644"/>
    </row>
    <row r="10" spans="1:22" ht="15.75">
      <c r="A10" s="216" t="s">
        <v>1893</v>
      </c>
      <c r="B10" s="697" t="s">
        <v>1551</v>
      </c>
      <c r="C10" s="216" t="s">
        <v>1030</v>
      </c>
      <c r="D10" s="676">
        <f t="shared" ref="D10:D71" si="1">F10/E10</f>
        <v>435.94542990884452</v>
      </c>
      <c r="E10" s="700">
        <v>8.1180000000000003</v>
      </c>
      <c r="F10" s="892">
        <v>3539.0050000000001</v>
      </c>
      <c r="G10" s="675">
        <v>8.1180000000000003</v>
      </c>
      <c r="H10" s="699">
        <f>F10</f>
        <v>3539.0050000000001</v>
      </c>
      <c r="I10" s="675"/>
      <c r="J10" s="699"/>
      <c r="K10" s="675"/>
      <c r="L10" s="699"/>
      <c r="M10" s="675"/>
      <c r="N10" s="699"/>
      <c r="O10" s="526"/>
      <c r="P10" s="534"/>
      <c r="Q10" s="600"/>
      <c r="R10" s="534"/>
      <c r="S10" s="534"/>
      <c r="T10" s="646"/>
      <c r="U10" s="643"/>
      <c r="V10" s="644"/>
    </row>
    <row r="11" spans="1:22" ht="15.75">
      <c r="A11" s="216"/>
      <c r="B11" s="891" t="s">
        <v>1503</v>
      </c>
      <c r="C11" s="216"/>
      <c r="D11" s="676"/>
      <c r="E11" s="700"/>
      <c r="F11" s="892"/>
      <c r="G11" s="675"/>
      <c r="H11" s="699"/>
      <c r="I11" s="675"/>
      <c r="J11" s="699"/>
      <c r="K11" s="675"/>
      <c r="L11" s="699"/>
      <c r="M11" s="675"/>
      <c r="N11" s="699"/>
      <c r="O11" s="526"/>
      <c r="P11" s="534"/>
      <c r="Q11" s="600"/>
      <c r="R11" s="534"/>
      <c r="S11" s="534"/>
      <c r="T11" s="646"/>
      <c r="U11" s="643"/>
      <c r="V11" s="644"/>
    </row>
    <row r="12" spans="1:22" ht="15.75">
      <c r="A12" s="216" t="s">
        <v>1894</v>
      </c>
      <c r="B12" s="697" t="s">
        <v>1552</v>
      </c>
      <c r="C12" s="216" t="s">
        <v>1030</v>
      </c>
      <c r="D12" s="676">
        <f t="shared" si="1"/>
        <v>392.26765659955259</v>
      </c>
      <c r="E12" s="700">
        <v>8.94</v>
      </c>
      <c r="F12" s="892">
        <v>3506.8728500000002</v>
      </c>
      <c r="G12" s="675">
        <v>8.94</v>
      </c>
      <c r="H12" s="699">
        <f>F12</f>
        <v>3506.8728500000002</v>
      </c>
      <c r="I12" s="675"/>
      <c r="J12" s="699"/>
      <c r="K12" s="675"/>
      <c r="L12" s="699"/>
      <c r="M12" s="675"/>
      <c r="N12" s="699"/>
      <c r="O12" s="526"/>
      <c r="P12" s="534"/>
      <c r="Q12" s="600"/>
      <c r="R12" s="534"/>
      <c r="S12" s="534"/>
      <c r="T12" s="646"/>
      <c r="U12" s="643"/>
      <c r="V12" s="644"/>
    </row>
    <row r="13" spans="1:22" ht="15.75">
      <c r="A13" s="216" t="s">
        <v>1895</v>
      </c>
      <c r="B13" s="697" t="s">
        <v>1553</v>
      </c>
      <c r="C13" s="216" t="s">
        <v>1030</v>
      </c>
      <c r="D13" s="676">
        <f t="shared" si="1"/>
        <v>459.55882352941182</v>
      </c>
      <c r="E13" s="700">
        <v>5.0999999999999996</v>
      </c>
      <c r="F13" s="892">
        <v>2343.75</v>
      </c>
      <c r="G13" s="675">
        <v>5.0999999999999996</v>
      </c>
      <c r="H13" s="699">
        <f>F13</f>
        <v>2343.75</v>
      </c>
      <c r="I13" s="675"/>
      <c r="J13" s="699"/>
      <c r="K13" s="675"/>
      <c r="L13" s="699"/>
      <c r="M13" s="675"/>
      <c r="N13" s="699"/>
      <c r="O13" s="526"/>
      <c r="P13" s="534"/>
      <c r="Q13" s="600"/>
      <c r="R13" s="534"/>
      <c r="S13" s="534"/>
      <c r="T13" s="646"/>
      <c r="U13" s="643"/>
      <c r="V13" s="644"/>
    </row>
    <row r="14" spans="1:22" ht="15.75">
      <c r="A14" s="216" t="s">
        <v>1896</v>
      </c>
      <c r="B14" s="697" t="s">
        <v>1554</v>
      </c>
      <c r="C14" s="216" t="s">
        <v>1030</v>
      </c>
      <c r="D14" s="676">
        <f t="shared" si="1"/>
        <v>376.39845027645822</v>
      </c>
      <c r="E14" s="700">
        <v>12.841000000000001</v>
      </c>
      <c r="F14" s="892">
        <v>4833.3325000000004</v>
      </c>
      <c r="G14" s="675">
        <v>11.8</v>
      </c>
      <c r="H14" s="699">
        <f>F14</f>
        <v>4833.3325000000004</v>
      </c>
      <c r="I14" s="675"/>
      <c r="J14" s="699"/>
      <c r="K14" s="675"/>
      <c r="L14" s="699"/>
      <c r="M14" s="675"/>
      <c r="N14" s="699"/>
      <c r="O14" s="526"/>
      <c r="P14" s="534"/>
      <c r="Q14" s="600"/>
      <c r="R14" s="534"/>
      <c r="S14" s="534"/>
      <c r="T14" s="646"/>
      <c r="U14" s="643"/>
      <c r="V14" s="644"/>
    </row>
    <row r="15" spans="1:22" ht="15.75">
      <c r="A15" s="216"/>
      <c r="B15" s="891" t="s">
        <v>1505</v>
      </c>
      <c r="C15" s="216"/>
      <c r="D15" s="676"/>
      <c r="E15" s="700"/>
      <c r="F15" s="892"/>
      <c r="G15" s="675"/>
      <c r="H15" s="699"/>
      <c r="I15" s="675"/>
      <c r="J15" s="699"/>
      <c r="K15" s="675"/>
      <c r="L15" s="699"/>
      <c r="M15" s="675"/>
      <c r="N15" s="699"/>
      <c r="O15" s="526"/>
      <c r="P15" s="534"/>
      <c r="Q15" s="600"/>
      <c r="R15" s="534"/>
      <c r="S15" s="534"/>
      <c r="T15" s="646"/>
      <c r="U15" s="643"/>
      <c r="V15" s="644"/>
    </row>
    <row r="16" spans="1:22" ht="15.75">
      <c r="A16" s="216" t="s">
        <v>1897</v>
      </c>
      <c r="B16" s="697" t="s">
        <v>1555</v>
      </c>
      <c r="C16" s="216" t="s">
        <v>1030</v>
      </c>
      <c r="D16" s="676">
        <f t="shared" si="1"/>
        <v>413.68233478483603</v>
      </c>
      <c r="E16" s="700">
        <v>7.8079999999999998</v>
      </c>
      <c r="F16" s="892">
        <v>3230.0316699999998</v>
      </c>
      <c r="G16" s="675">
        <f>H16/D16</f>
        <v>1.0690086639305305</v>
      </c>
      <c r="H16" s="699">
        <v>442.23</v>
      </c>
      <c r="I16" s="675">
        <f>E16-G16</f>
        <v>6.7389913360694695</v>
      </c>
      <c r="J16" s="699">
        <f>F16-H16</f>
        <v>2787.8016699999998</v>
      </c>
      <c r="K16" s="675"/>
      <c r="L16" s="699"/>
      <c r="M16" s="675"/>
      <c r="N16" s="699"/>
      <c r="O16" s="526"/>
      <c r="P16" s="534"/>
      <c r="Q16" s="600"/>
      <c r="R16" s="534"/>
      <c r="S16" s="534"/>
      <c r="T16" s="646"/>
      <c r="U16" s="643"/>
      <c r="V16" s="644"/>
    </row>
    <row r="17" spans="1:22" ht="15.75">
      <c r="A17" s="216"/>
      <c r="B17" s="891" t="s">
        <v>1506</v>
      </c>
      <c r="C17" s="216"/>
      <c r="D17" s="676"/>
      <c r="E17" s="700"/>
      <c r="F17" s="892"/>
      <c r="G17" s="675"/>
      <c r="H17" s="699"/>
      <c r="I17" s="675"/>
      <c r="J17" s="699"/>
      <c r="K17" s="675"/>
      <c r="L17" s="699"/>
      <c r="M17" s="675"/>
      <c r="N17" s="699"/>
      <c r="O17" s="526"/>
      <c r="P17" s="534"/>
      <c r="Q17" s="600"/>
      <c r="R17" s="534"/>
      <c r="S17" s="534"/>
      <c r="T17" s="646"/>
      <c r="U17" s="643"/>
      <c r="V17" s="644"/>
    </row>
    <row r="18" spans="1:22" ht="15.75">
      <c r="A18" s="216" t="s">
        <v>1898</v>
      </c>
      <c r="B18" s="697" t="s">
        <v>1556</v>
      </c>
      <c r="C18" s="216" t="s">
        <v>1030</v>
      </c>
      <c r="D18" s="676">
        <f t="shared" si="1"/>
        <v>466.69811320754724</v>
      </c>
      <c r="E18" s="700">
        <v>1.3779999999999999</v>
      </c>
      <c r="F18" s="892">
        <v>643.11</v>
      </c>
      <c r="G18" s="675"/>
      <c r="H18" s="699"/>
      <c r="I18" s="675">
        <v>1.3779999999999999</v>
      </c>
      <c r="J18" s="699">
        <f>F18</f>
        <v>643.11</v>
      </c>
      <c r="K18" s="675"/>
      <c r="L18" s="699"/>
      <c r="M18" s="675"/>
      <c r="N18" s="699"/>
      <c r="O18" s="526"/>
      <c r="P18" s="534"/>
      <c r="Q18" s="600"/>
      <c r="R18" s="534"/>
      <c r="S18" s="534"/>
      <c r="T18" s="646"/>
      <c r="U18" s="643"/>
      <c r="V18" s="644"/>
    </row>
    <row r="19" spans="1:22" ht="15.75">
      <c r="A19" s="216" t="s">
        <v>1899</v>
      </c>
      <c r="B19" s="697" t="s">
        <v>1557</v>
      </c>
      <c r="C19" s="216" t="s">
        <v>1030</v>
      </c>
      <c r="D19" s="676">
        <f t="shared" si="1"/>
        <v>437.04246575342466</v>
      </c>
      <c r="E19" s="700">
        <v>3.65</v>
      </c>
      <c r="F19" s="892">
        <v>1595.2049999999999</v>
      </c>
      <c r="G19" s="675"/>
      <c r="H19" s="699"/>
      <c r="I19" s="675">
        <v>3.65</v>
      </c>
      <c r="J19" s="699">
        <f t="shared" ref="J19:J28" si="2">F19</f>
        <v>1595.2049999999999</v>
      </c>
      <c r="K19" s="675"/>
      <c r="L19" s="699"/>
      <c r="M19" s="675"/>
      <c r="N19" s="699"/>
      <c r="O19" s="526"/>
      <c r="P19" s="534"/>
      <c r="Q19" s="600"/>
      <c r="R19" s="534"/>
      <c r="S19" s="534"/>
      <c r="T19" s="646"/>
      <c r="U19" s="643"/>
      <c r="V19" s="644"/>
    </row>
    <row r="20" spans="1:22" ht="18" customHeight="1">
      <c r="A20" s="216"/>
      <c r="B20" s="891" t="s">
        <v>1514</v>
      </c>
      <c r="C20" s="216"/>
      <c r="D20" s="676"/>
      <c r="E20" s="700"/>
      <c r="F20" s="892"/>
      <c r="G20" s="675"/>
      <c r="H20" s="699"/>
      <c r="I20" s="675"/>
      <c r="J20" s="699"/>
      <c r="K20" s="675"/>
      <c r="L20" s="699"/>
      <c r="M20" s="675"/>
      <c r="N20" s="699"/>
      <c r="O20" s="526"/>
      <c r="P20" s="534"/>
      <c r="Q20" s="600"/>
      <c r="R20" s="534"/>
      <c r="S20" s="534"/>
      <c r="T20" s="646"/>
      <c r="U20" s="643"/>
      <c r="V20" s="644"/>
    </row>
    <row r="21" spans="1:22" ht="15.75">
      <c r="A21" s="216" t="s">
        <v>1900</v>
      </c>
      <c r="B21" s="697" t="s">
        <v>1558</v>
      </c>
      <c r="C21" s="216" t="s">
        <v>1030</v>
      </c>
      <c r="D21" s="676">
        <f t="shared" si="1"/>
        <v>521.52802359882003</v>
      </c>
      <c r="E21" s="700">
        <v>5.085</v>
      </c>
      <c r="F21" s="892">
        <v>2651.97</v>
      </c>
      <c r="G21" s="675"/>
      <c r="H21" s="699"/>
      <c r="I21" s="675">
        <v>5.085</v>
      </c>
      <c r="J21" s="699">
        <f t="shared" si="2"/>
        <v>2651.97</v>
      </c>
      <c r="K21" s="675"/>
      <c r="L21" s="699"/>
      <c r="M21" s="675"/>
      <c r="N21" s="699"/>
      <c r="O21" s="526"/>
      <c r="P21" s="534"/>
      <c r="Q21" s="600"/>
      <c r="R21" s="534"/>
      <c r="S21" s="534"/>
      <c r="T21" s="646"/>
      <c r="U21" s="643"/>
      <c r="V21" s="644"/>
    </row>
    <row r="22" spans="1:22" ht="15.75">
      <c r="A22" s="216" t="s">
        <v>1901</v>
      </c>
      <c r="B22" s="697" t="s">
        <v>1559</v>
      </c>
      <c r="C22" s="216" t="s">
        <v>1030</v>
      </c>
      <c r="D22" s="676">
        <f t="shared" si="1"/>
        <v>644.0603408567481</v>
      </c>
      <c r="E22" s="700">
        <v>2.1709999999999998</v>
      </c>
      <c r="F22" s="892">
        <v>1398.2550000000001</v>
      </c>
      <c r="G22" s="675"/>
      <c r="H22" s="699"/>
      <c r="I22" s="675">
        <v>2.1709999999999998</v>
      </c>
      <c r="J22" s="699">
        <f t="shared" si="2"/>
        <v>1398.2550000000001</v>
      </c>
      <c r="K22" s="675"/>
      <c r="L22" s="699"/>
      <c r="M22" s="675"/>
      <c r="N22" s="699"/>
      <c r="O22" s="526"/>
      <c r="P22" s="534"/>
      <c r="Q22" s="600"/>
      <c r="R22" s="534"/>
      <c r="S22" s="534"/>
      <c r="T22" s="646"/>
      <c r="U22" s="643"/>
      <c r="V22" s="644"/>
    </row>
    <row r="23" spans="1:22" ht="15.75">
      <c r="A23" s="216" t="s">
        <v>1902</v>
      </c>
      <c r="B23" s="697" t="s">
        <v>1560</v>
      </c>
      <c r="C23" s="216" t="s">
        <v>1030</v>
      </c>
      <c r="D23" s="676">
        <f t="shared" si="1"/>
        <v>520.22523961661341</v>
      </c>
      <c r="E23" s="700">
        <v>3.13</v>
      </c>
      <c r="F23" s="892">
        <v>1628.3050000000001</v>
      </c>
      <c r="G23" s="675"/>
      <c r="H23" s="699"/>
      <c r="I23" s="675">
        <v>3.13</v>
      </c>
      <c r="J23" s="699">
        <f t="shared" si="2"/>
        <v>1628.3050000000001</v>
      </c>
      <c r="K23" s="675"/>
      <c r="L23" s="699"/>
      <c r="M23" s="675"/>
      <c r="N23" s="699"/>
      <c r="O23" s="526"/>
      <c r="P23" s="534"/>
      <c r="Q23" s="600"/>
      <c r="R23" s="534"/>
      <c r="S23" s="534"/>
      <c r="T23" s="646"/>
      <c r="U23" s="643"/>
      <c r="V23" s="644"/>
    </row>
    <row r="24" spans="1:22" ht="15.75">
      <c r="A24" s="216"/>
      <c r="B24" s="891" t="s">
        <v>1507</v>
      </c>
      <c r="C24" s="216"/>
      <c r="D24" s="676"/>
      <c r="E24" s="700"/>
      <c r="F24" s="892"/>
      <c r="G24" s="675"/>
      <c r="H24" s="699"/>
      <c r="I24" s="675"/>
      <c r="J24" s="699"/>
      <c r="K24" s="675"/>
      <c r="L24" s="699"/>
      <c r="M24" s="675"/>
      <c r="N24" s="699"/>
      <c r="O24" s="526"/>
      <c r="P24" s="534"/>
      <c r="Q24" s="600"/>
      <c r="R24" s="534"/>
      <c r="S24" s="534"/>
      <c r="T24" s="646"/>
      <c r="U24" s="643"/>
      <c r="V24" s="644"/>
    </row>
    <row r="25" spans="1:22" ht="15.75">
      <c r="A25" s="216" t="s">
        <v>1903</v>
      </c>
      <c r="B25" s="697" t="s">
        <v>1904</v>
      </c>
      <c r="C25" s="216" t="s">
        <v>1030</v>
      </c>
      <c r="D25" s="676">
        <f t="shared" si="1"/>
        <v>415.36094012311139</v>
      </c>
      <c r="E25" s="700">
        <v>3.5739999999999998</v>
      </c>
      <c r="F25" s="892">
        <v>1484.5</v>
      </c>
      <c r="G25" s="675"/>
      <c r="H25" s="699"/>
      <c r="I25" s="675">
        <v>3.5739999999999998</v>
      </c>
      <c r="J25" s="699">
        <f t="shared" si="2"/>
        <v>1484.5</v>
      </c>
      <c r="K25" s="675"/>
      <c r="L25" s="699"/>
      <c r="M25" s="675"/>
      <c r="N25" s="699"/>
      <c r="O25" s="526"/>
      <c r="P25" s="534"/>
      <c r="Q25" s="600"/>
      <c r="R25" s="534"/>
      <c r="S25" s="534"/>
      <c r="T25" s="646"/>
      <c r="U25" s="643"/>
      <c r="V25" s="644"/>
    </row>
    <row r="26" spans="1:22" ht="15.75">
      <c r="A26" s="216"/>
      <c r="B26" s="891" t="s">
        <v>1508</v>
      </c>
      <c r="C26" s="216"/>
      <c r="D26" s="676"/>
      <c r="E26" s="700"/>
      <c r="F26" s="892"/>
      <c r="G26" s="675"/>
      <c r="H26" s="699"/>
      <c r="I26" s="675"/>
      <c r="J26" s="699"/>
      <c r="K26" s="675"/>
      <c r="L26" s="699"/>
      <c r="M26" s="675"/>
      <c r="N26" s="699"/>
      <c r="O26" s="526"/>
      <c r="P26" s="534"/>
      <c r="Q26" s="600"/>
      <c r="R26" s="534"/>
      <c r="S26" s="534"/>
      <c r="T26" s="646"/>
      <c r="U26" s="643"/>
      <c r="V26" s="644"/>
    </row>
    <row r="27" spans="1:22" ht="15.75">
      <c r="A27" s="216" t="s">
        <v>1905</v>
      </c>
      <c r="B27" s="697" t="s">
        <v>1565</v>
      </c>
      <c r="C27" s="216" t="s">
        <v>1030</v>
      </c>
      <c r="D27" s="676">
        <f t="shared" si="1"/>
        <v>552.91161178509526</v>
      </c>
      <c r="E27" s="700">
        <v>1.7310000000000001</v>
      </c>
      <c r="F27" s="892">
        <v>957.09</v>
      </c>
      <c r="G27" s="675"/>
      <c r="H27" s="699"/>
      <c r="I27" s="675">
        <v>1.7310000000000001</v>
      </c>
      <c r="J27" s="699">
        <f t="shared" si="2"/>
        <v>957.09</v>
      </c>
      <c r="K27" s="675"/>
      <c r="L27" s="699"/>
      <c r="M27" s="675"/>
      <c r="N27" s="699"/>
      <c r="O27" s="526"/>
      <c r="P27" s="534"/>
      <c r="Q27" s="600"/>
      <c r="R27" s="534"/>
      <c r="S27" s="534"/>
      <c r="T27" s="646"/>
      <c r="U27" s="643"/>
      <c r="V27" s="644"/>
    </row>
    <row r="28" spans="1:22" ht="18" customHeight="1">
      <c r="A28" s="216" t="s">
        <v>1906</v>
      </c>
      <c r="B28" s="697" t="s">
        <v>1566</v>
      </c>
      <c r="C28" s="216" t="s">
        <v>1030</v>
      </c>
      <c r="D28" s="676">
        <f t="shared" si="1"/>
        <v>498.0680061823802</v>
      </c>
      <c r="E28" s="700">
        <v>2.5880000000000001</v>
      </c>
      <c r="F28" s="892">
        <v>1289</v>
      </c>
      <c r="G28" s="675"/>
      <c r="H28" s="699"/>
      <c r="I28" s="675">
        <v>2.5880000000000001</v>
      </c>
      <c r="J28" s="699">
        <f t="shared" si="2"/>
        <v>1289</v>
      </c>
      <c r="K28" s="675"/>
      <c r="L28" s="699"/>
      <c r="M28" s="675"/>
      <c r="N28" s="699"/>
      <c r="O28" s="526"/>
      <c r="P28" s="534"/>
      <c r="Q28" s="600"/>
      <c r="R28" s="534"/>
      <c r="S28" s="534"/>
      <c r="T28" s="646"/>
      <c r="U28" s="643"/>
      <c r="V28" s="644"/>
    </row>
    <row r="29" spans="1:22" ht="15.75">
      <c r="A29" s="216" t="s">
        <v>1907</v>
      </c>
      <c r="B29" s="697" t="s">
        <v>1567</v>
      </c>
      <c r="C29" s="216" t="s">
        <v>1030</v>
      </c>
      <c r="D29" s="676">
        <f t="shared" si="1"/>
        <v>635.9035909445746</v>
      </c>
      <c r="E29" s="700">
        <v>5.1239999999999997</v>
      </c>
      <c r="F29" s="892">
        <v>3258.37</v>
      </c>
      <c r="G29" s="675"/>
      <c r="H29" s="699"/>
      <c r="I29" s="675">
        <f>J29/D29</f>
        <v>3.7056875186059286</v>
      </c>
      <c r="J29" s="699">
        <v>2356.46</v>
      </c>
      <c r="K29" s="675">
        <f>E29-I29</f>
        <v>1.4183124813940711</v>
      </c>
      <c r="L29" s="699">
        <f>F29-J29</f>
        <v>901.90999999999985</v>
      </c>
      <c r="M29" s="675"/>
      <c r="N29" s="699"/>
      <c r="O29" s="526"/>
      <c r="P29" s="534"/>
      <c r="Q29" s="600"/>
      <c r="R29" s="534"/>
      <c r="S29" s="534"/>
      <c r="T29" s="646"/>
      <c r="U29" s="643"/>
      <c r="V29" s="644"/>
    </row>
    <row r="30" spans="1:22" ht="15.75">
      <c r="A30" s="216"/>
      <c r="B30" s="891" t="s">
        <v>1509</v>
      </c>
      <c r="C30" s="216"/>
      <c r="D30" s="676"/>
      <c r="E30" s="700"/>
      <c r="F30" s="892"/>
      <c r="G30" s="675"/>
      <c r="H30" s="699"/>
      <c r="I30" s="675"/>
      <c r="J30" s="699"/>
      <c r="K30" s="675"/>
      <c r="L30" s="699"/>
      <c r="M30" s="675"/>
      <c r="N30" s="699"/>
      <c r="O30" s="526"/>
      <c r="P30" s="534"/>
      <c r="Q30" s="600"/>
      <c r="R30" s="534"/>
      <c r="S30" s="534"/>
      <c r="T30" s="646"/>
      <c r="U30" s="643"/>
      <c r="V30" s="644"/>
    </row>
    <row r="31" spans="1:22" ht="15.75">
      <c r="A31" s="216" t="s">
        <v>1908</v>
      </c>
      <c r="B31" s="697" t="s">
        <v>1568</v>
      </c>
      <c r="C31" s="216" t="s">
        <v>1030</v>
      </c>
      <c r="D31" s="676">
        <f t="shared" si="1"/>
        <v>478.41552795031055</v>
      </c>
      <c r="E31" s="700">
        <v>6.44</v>
      </c>
      <c r="F31" s="892">
        <v>3080.9960000000001</v>
      </c>
      <c r="G31" s="675"/>
      <c r="H31" s="699"/>
      <c r="I31" s="675"/>
      <c r="J31" s="699"/>
      <c r="K31" s="675">
        <v>6.44</v>
      </c>
      <c r="L31" s="699">
        <f>F31</f>
        <v>3080.9960000000001</v>
      </c>
      <c r="M31" s="675"/>
      <c r="N31" s="699"/>
      <c r="O31" s="526"/>
      <c r="P31" s="534"/>
      <c r="Q31" s="600"/>
      <c r="R31" s="534"/>
      <c r="S31" s="534"/>
      <c r="T31" s="646"/>
      <c r="U31" s="643"/>
      <c r="V31" s="644"/>
    </row>
    <row r="32" spans="1:22" ht="18" customHeight="1">
      <c r="A32" s="216" t="s">
        <v>1909</v>
      </c>
      <c r="B32" s="697" t="s">
        <v>1569</v>
      </c>
      <c r="C32" s="216" t="s">
        <v>1030</v>
      </c>
      <c r="D32" s="676">
        <f t="shared" si="1"/>
        <v>379.85570043290045</v>
      </c>
      <c r="E32" s="700">
        <v>5.7750000000000004</v>
      </c>
      <c r="F32" s="892">
        <v>2193.6666700000001</v>
      </c>
      <c r="G32" s="675"/>
      <c r="H32" s="699"/>
      <c r="I32" s="675"/>
      <c r="J32" s="699"/>
      <c r="K32" s="700">
        <f>L32/D32</f>
        <v>4.9471680900362127</v>
      </c>
      <c r="L32" s="699">
        <v>1879.21</v>
      </c>
      <c r="M32" s="675">
        <f>E32-K32</f>
        <v>0.82783190996378764</v>
      </c>
      <c r="N32" s="699">
        <f>F32-L32</f>
        <v>314.45667000000003</v>
      </c>
      <c r="O32" s="526"/>
      <c r="P32" s="534"/>
      <c r="Q32" s="600"/>
      <c r="R32" s="534"/>
      <c r="S32" s="534"/>
      <c r="T32" s="646"/>
      <c r="U32" s="643"/>
      <c r="V32" s="644"/>
    </row>
    <row r="33" spans="1:22" ht="15.75">
      <c r="A33" s="216" t="s">
        <v>1910</v>
      </c>
      <c r="B33" s="697" t="s">
        <v>1570</v>
      </c>
      <c r="C33" s="216" t="s">
        <v>1030</v>
      </c>
      <c r="D33" s="676">
        <f t="shared" si="1"/>
        <v>508.22337380191698</v>
      </c>
      <c r="E33" s="700">
        <v>1.5649999999999999</v>
      </c>
      <c r="F33" s="892">
        <v>795.36958000000004</v>
      </c>
      <c r="G33" s="675"/>
      <c r="H33" s="699"/>
      <c r="I33" s="675"/>
      <c r="J33" s="699"/>
      <c r="K33" s="675"/>
      <c r="L33" s="699"/>
      <c r="M33" s="675">
        <f>E33-K33</f>
        <v>1.5649999999999999</v>
      </c>
      <c r="N33" s="699">
        <f>F33-L33</f>
        <v>795.36958000000004</v>
      </c>
      <c r="O33" s="526"/>
      <c r="P33" s="534"/>
      <c r="Q33" s="600"/>
      <c r="R33" s="534"/>
      <c r="S33" s="534"/>
      <c r="T33" s="646"/>
      <c r="U33" s="643"/>
      <c r="V33" s="644"/>
    </row>
    <row r="34" spans="1:22" ht="15.75">
      <c r="A34" s="216" t="s">
        <v>1911</v>
      </c>
      <c r="B34" s="697" t="s">
        <v>1571</v>
      </c>
      <c r="C34" s="216" t="s">
        <v>1030</v>
      </c>
      <c r="D34" s="676">
        <f t="shared" si="1"/>
        <v>503.44019138755976</v>
      </c>
      <c r="E34" s="700">
        <v>0.627</v>
      </c>
      <c r="F34" s="892">
        <v>315.65699999999998</v>
      </c>
      <c r="G34" s="675"/>
      <c r="H34" s="699"/>
      <c r="I34" s="675"/>
      <c r="J34" s="699"/>
      <c r="K34" s="675"/>
      <c r="L34" s="699"/>
      <c r="M34" s="675">
        <v>0.627</v>
      </c>
      <c r="N34" s="699">
        <f>F34</f>
        <v>315.65699999999998</v>
      </c>
      <c r="O34" s="526"/>
      <c r="P34" s="534"/>
      <c r="Q34" s="600"/>
      <c r="R34" s="534"/>
      <c r="S34" s="534"/>
      <c r="T34" s="646"/>
      <c r="U34" s="643"/>
      <c r="V34" s="644"/>
    </row>
    <row r="35" spans="1:22" ht="15.75">
      <c r="A35" s="216"/>
      <c r="B35" s="891" t="s">
        <v>1510</v>
      </c>
      <c r="C35" s="216"/>
      <c r="D35" s="676"/>
      <c r="E35" s="700"/>
      <c r="F35" s="892"/>
      <c r="G35" s="675"/>
      <c r="H35" s="699"/>
      <c r="I35" s="675"/>
      <c r="J35" s="699"/>
      <c r="K35" s="675"/>
      <c r="L35" s="699"/>
      <c r="M35" s="675"/>
      <c r="N35" s="699"/>
      <c r="O35" s="526"/>
      <c r="P35" s="534"/>
      <c r="Q35" s="600"/>
      <c r="R35" s="534"/>
      <c r="S35" s="534"/>
      <c r="T35" s="646"/>
      <c r="U35" s="643"/>
      <c r="V35" s="644"/>
    </row>
    <row r="36" spans="1:22" ht="15.75">
      <c r="A36" s="216" t="s">
        <v>1912</v>
      </c>
      <c r="B36" s="697" t="s">
        <v>1572</v>
      </c>
      <c r="C36" s="216" t="s">
        <v>1030</v>
      </c>
      <c r="D36" s="676">
        <f t="shared" si="1"/>
        <v>823.67814569536415</v>
      </c>
      <c r="E36" s="700">
        <v>0.755</v>
      </c>
      <c r="F36" s="892">
        <v>621.87699999999995</v>
      </c>
      <c r="G36" s="675"/>
      <c r="H36" s="699"/>
      <c r="I36" s="675"/>
      <c r="J36" s="699"/>
      <c r="K36" s="675"/>
      <c r="L36" s="699"/>
      <c r="M36" s="675">
        <v>0.755</v>
      </c>
      <c r="N36" s="699">
        <f t="shared" ref="N36:N43" si="3">F36</f>
        <v>621.87699999999995</v>
      </c>
      <c r="O36" s="526"/>
      <c r="P36" s="534"/>
      <c r="Q36" s="600"/>
      <c r="R36" s="534"/>
      <c r="S36" s="534"/>
      <c r="T36" s="646"/>
      <c r="U36" s="643"/>
      <c r="V36" s="644"/>
    </row>
    <row r="37" spans="1:22" ht="15.75">
      <c r="A37" s="216" t="s">
        <v>1913</v>
      </c>
      <c r="B37" s="697" t="s">
        <v>1573</v>
      </c>
      <c r="C37" s="216" t="s">
        <v>1030</v>
      </c>
      <c r="D37" s="676">
        <f t="shared" si="1"/>
        <v>779.95375722543349</v>
      </c>
      <c r="E37" s="700">
        <v>0.86499999999999999</v>
      </c>
      <c r="F37" s="892">
        <v>674.66</v>
      </c>
      <c r="G37" s="675"/>
      <c r="H37" s="699"/>
      <c r="I37" s="675"/>
      <c r="J37" s="699"/>
      <c r="K37" s="675"/>
      <c r="L37" s="699"/>
      <c r="M37" s="675">
        <v>0.86499999999999999</v>
      </c>
      <c r="N37" s="699">
        <f t="shared" si="3"/>
        <v>674.66</v>
      </c>
      <c r="O37" s="526"/>
      <c r="P37" s="534"/>
      <c r="Q37" s="600"/>
      <c r="R37" s="534"/>
      <c r="S37" s="534"/>
      <c r="T37" s="646"/>
      <c r="U37" s="643"/>
      <c r="V37" s="644"/>
    </row>
    <row r="38" spans="1:22" ht="18" customHeight="1">
      <c r="A38" s="216" t="s">
        <v>1914</v>
      </c>
      <c r="B38" s="697" t="s">
        <v>1574</v>
      </c>
      <c r="C38" s="216" t="s">
        <v>1030</v>
      </c>
      <c r="D38" s="676">
        <f t="shared" si="1"/>
        <v>635.11</v>
      </c>
      <c r="E38" s="700">
        <v>1.5</v>
      </c>
      <c r="F38" s="892">
        <v>952.66499999999996</v>
      </c>
      <c r="G38" s="675"/>
      <c r="H38" s="699"/>
      <c r="I38" s="675"/>
      <c r="J38" s="699"/>
      <c r="K38" s="675"/>
      <c r="L38" s="699"/>
      <c r="M38" s="675">
        <v>1.5</v>
      </c>
      <c r="N38" s="699">
        <f t="shared" si="3"/>
        <v>952.66499999999996</v>
      </c>
      <c r="O38" s="526"/>
      <c r="P38" s="534"/>
      <c r="Q38" s="600"/>
      <c r="R38" s="534"/>
      <c r="S38" s="534"/>
      <c r="T38" s="646"/>
      <c r="U38" s="643"/>
      <c r="V38" s="644"/>
    </row>
    <row r="39" spans="1:22" ht="18" customHeight="1">
      <c r="A39" s="216"/>
      <c r="B39" s="891" t="s">
        <v>183</v>
      </c>
      <c r="C39" s="216"/>
      <c r="D39" s="676"/>
      <c r="E39" s="700"/>
      <c r="F39" s="892"/>
      <c r="G39" s="675"/>
      <c r="H39" s="699"/>
      <c r="I39" s="675"/>
      <c r="J39" s="699"/>
      <c r="K39" s="675"/>
      <c r="L39" s="699"/>
      <c r="M39" s="675"/>
      <c r="N39" s="699"/>
      <c r="O39" s="526"/>
      <c r="P39" s="534"/>
      <c r="Q39" s="600"/>
      <c r="R39" s="534"/>
      <c r="S39" s="534"/>
      <c r="T39" s="646"/>
      <c r="U39" s="643"/>
      <c r="V39" s="644"/>
    </row>
    <row r="40" spans="1:22" ht="15.75">
      <c r="A40" s="216" t="s">
        <v>1915</v>
      </c>
      <c r="B40" s="697" t="s">
        <v>1740</v>
      </c>
      <c r="C40" s="216" t="s">
        <v>1030</v>
      </c>
      <c r="D40" s="676">
        <f t="shared" si="1"/>
        <v>389.90430181734524</v>
      </c>
      <c r="E40" s="700">
        <v>4.3470000000000004</v>
      </c>
      <c r="F40" s="892">
        <v>1694.914</v>
      </c>
      <c r="G40" s="675"/>
      <c r="H40" s="699"/>
      <c r="I40" s="675"/>
      <c r="J40" s="699"/>
      <c r="K40" s="675"/>
      <c r="L40" s="699"/>
      <c r="M40" s="675">
        <v>4.3470000000000004</v>
      </c>
      <c r="N40" s="699">
        <f t="shared" si="3"/>
        <v>1694.914</v>
      </c>
      <c r="O40" s="526"/>
      <c r="P40" s="534"/>
      <c r="Q40" s="600"/>
      <c r="R40" s="534"/>
      <c r="S40" s="534"/>
      <c r="T40" s="646"/>
      <c r="U40" s="643"/>
      <c r="V40" s="644"/>
    </row>
    <row r="41" spans="1:22" ht="15.75">
      <c r="A41" s="216"/>
      <c r="B41" s="891" t="s">
        <v>1511</v>
      </c>
      <c r="C41" s="216"/>
      <c r="D41" s="676"/>
      <c r="E41" s="700"/>
      <c r="F41" s="892"/>
      <c r="G41" s="675"/>
      <c r="H41" s="699"/>
      <c r="I41" s="675"/>
      <c r="J41" s="699"/>
      <c r="K41" s="675"/>
      <c r="L41" s="699"/>
      <c r="M41" s="675"/>
      <c r="N41" s="699"/>
      <c r="O41" s="526"/>
      <c r="P41" s="534"/>
      <c r="Q41" s="600"/>
      <c r="R41" s="534"/>
      <c r="S41" s="534"/>
      <c r="T41" s="646"/>
      <c r="U41" s="643"/>
      <c r="V41" s="644"/>
    </row>
    <row r="42" spans="1:22" ht="18" customHeight="1">
      <c r="A42" s="216" t="s">
        <v>1916</v>
      </c>
      <c r="B42" s="697" t="s">
        <v>1577</v>
      </c>
      <c r="C42" s="216" t="s">
        <v>1030</v>
      </c>
      <c r="D42" s="676">
        <f t="shared" si="1"/>
        <v>527.13675291375296</v>
      </c>
      <c r="E42" s="700">
        <v>4.29</v>
      </c>
      <c r="F42" s="892">
        <v>2261.4166700000001</v>
      </c>
      <c r="G42" s="675"/>
      <c r="H42" s="699"/>
      <c r="I42" s="675"/>
      <c r="J42" s="699"/>
      <c r="K42" s="675"/>
      <c r="L42" s="699"/>
      <c r="M42" s="675">
        <v>4.29</v>
      </c>
      <c r="N42" s="699">
        <f t="shared" si="3"/>
        <v>2261.4166700000001</v>
      </c>
      <c r="O42" s="526"/>
      <c r="P42" s="534"/>
      <c r="Q42" s="600"/>
      <c r="R42" s="534"/>
      <c r="S42" s="534"/>
      <c r="T42" s="646"/>
      <c r="U42" s="643"/>
      <c r="V42" s="644"/>
    </row>
    <row r="43" spans="1:22" ht="18" customHeight="1">
      <c r="A43" s="216" t="s">
        <v>1917</v>
      </c>
      <c r="B43" s="697" t="s">
        <v>1578</v>
      </c>
      <c r="C43" s="216" t="s">
        <v>1030</v>
      </c>
      <c r="D43" s="676">
        <f t="shared" si="1"/>
        <v>445.58677685950414</v>
      </c>
      <c r="E43" s="700">
        <v>4.84</v>
      </c>
      <c r="F43" s="892">
        <v>2156.64</v>
      </c>
      <c r="G43" s="675"/>
      <c r="H43" s="699"/>
      <c r="I43" s="675"/>
      <c r="J43" s="699"/>
      <c r="K43" s="675"/>
      <c r="L43" s="699"/>
      <c r="M43" s="675">
        <v>4.84</v>
      </c>
      <c r="N43" s="699">
        <f t="shared" si="3"/>
        <v>2156.64</v>
      </c>
      <c r="O43" s="526"/>
      <c r="P43" s="534"/>
      <c r="Q43" s="600"/>
      <c r="R43" s="534"/>
      <c r="S43" s="534"/>
      <c r="T43" s="646"/>
      <c r="U43" s="643"/>
      <c r="V43" s="644"/>
    </row>
    <row r="44" spans="1:22" s="890" customFormat="1" ht="31.5">
      <c r="A44" s="880">
        <v>1.2</v>
      </c>
      <c r="B44" s="881" t="s">
        <v>1390</v>
      </c>
      <c r="C44" s="880" t="s">
        <v>179</v>
      </c>
      <c r="D44" s="808">
        <f t="shared" si="1"/>
        <v>0.54200000000000004</v>
      </c>
      <c r="E44" s="893">
        <v>1455</v>
      </c>
      <c r="F44" s="807">
        <v>788.61</v>
      </c>
      <c r="G44" s="894">
        <v>291</v>
      </c>
      <c r="H44" s="674">
        <v>157.72200000000001</v>
      </c>
      <c r="I44" s="894">
        <v>364</v>
      </c>
      <c r="J44" s="674">
        <v>197.28800000000001</v>
      </c>
      <c r="K44" s="894">
        <v>364</v>
      </c>
      <c r="L44" s="674">
        <v>197.28800000000001</v>
      </c>
      <c r="M44" s="894">
        <v>436</v>
      </c>
      <c r="N44" s="674">
        <v>236.31200000000001</v>
      </c>
      <c r="O44" s="904" t="s">
        <v>1961</v>
      </c>
      <c r="P44" s="885"/>
      <c r="Q44" s="600" t="s">
        <v>1979</v>
      </c>
      <c r="R44" s="885"/>
      <c r="S44" s="885"/>
      <c r="T44" s="887"/>
      <c r="U44" s="888"/>
      <c r="V44" s="889"/>
    </row>
    <row r="45" spans="1:22" s="890" customFormat="1" ht="31.5">
      <c r="A45" s="880">
        <v>1.3</v>
      </c>
      <c r="B45" s="881" t="s">
        <v>1391</v>
      </c>
      <c r="C45" s="880" t="s">
        <v>179</v>
      </c>
      <c r="D45" s="808">
        <f t="shared" si="1"/>
        <v>1.03</v>
      </c>
      <c r="E45" s="893">
        <v>660</v>
      </c>
      <c r="F45" s="807">
        <v>679.80000000000007</v>
      </c>
      <c r="G45" s="894">
        <v>132</v>
      </c>
      <c r="H45" s="674">
        <v>135.96</v>
      </c>
      <c r="I45" s="894">
        <v>165</v>
      </c>
      <c r="J45" s="674">
        <v>169.95000000000002</v>
      </c>
      <c r="K45" s="894">
        <v>165</v>
      </c>
      <c r="L45" s="674">
        <v>169.95000000000002</v>
      </c>
      <c r="M45" s="894">
        <v>198</v>
      </c>
      <c r="N45" s="674">
        <v>203.94</v>
      </c>
      <c r="O45" s="904" t="s">
        <v>1961</v>
      </c>
      <c r="P45" s="885"/>
      <c r="Q45" s="600" t="s">
        <v>1979</v>
      </c>
      <c r="R45" s="885"/>
      <c r="S45" s="885"/>
      <c r="T45" s="887"/>
      <c r="U45" s="888"/>
      <c r="V45" s="889"/>
    </row>
    <row r="46" spans="1:22" s="890" customFormat="1" ht="110.25">
      <c r="A46" s="880">
        <v>1.4</v>
      </c>
      <c r="B46" s="895" t="s">
        <v>1960</v>
      </c>
      <c r="C46" s="880" t="s">
        <v>179</v>
      </c>
      <c r="D46" s="808">
        <f t="shared" si="1"/>
        <v>1327.2733333333333</v>
      </c>
      <c r="E46" s="893">
        <v>6</v>
      </c>
      <c r="F46" s="807">
        <f>F52+F54+F55+F57++F50+F48</f>
        <v>7963.64</v>
      </c>
      <c r="G46" s="894"/>
      <c r="H46" s="674"/>
      <c r="I46" s="894">
        <f t="shared" ref="I46:J46" si="4">SUM(I48:I57)</f>
        <v>1</v>
      </c>
      <c r="J46" s="883">
        <f t="shared" si="4"/>
        <v>793.83199999999999</v>
      </c>
      <c r="K46" s="894"/>
      <c r="L46" s="894"/>
      <c r="M46" s="894">
        <f>SUM(M48:M57)</f>
        <v>5</v>
      </c>
      <c r="N46" s="883">
        <f>SUM(N48:N57)</f>
        <v>7169.808</v>
      </c>
      <c r="O46" s="904" t="s">
        <v>2010</v>
      </c>
      <c r="P46" s="885"/>
      <c r="Q46" s="600" t="s">
        <v>1980</v>
      </c>
      <c r="R46" s="885"/>
      <c r="S46" s="885"/>
      <c r="T46" s="887"/>
      <c r="U46" s="888"/>
      <c r="V46" s="889"/>
    </row>
    <row r="47" spans="1:22" s="890" customFormat="1" ht="18" customHeight="1">
      <c r="A47" s="880"/>
      <c r="B47" s="748" t="s">
        <v>1506</v>
      </c>
      <c r="C47" s="880"/>
      <c r="D47" s="808"/>
      <c r="E47" s="893"/>
      <c r="F47" s="807"/>
      <c r="G47" s="894"/>
      <c r="H47" s="674"/>
      <c r="I47" s="894"/>
      <c r="J47" s="674"/>
      <c r="K47" s="894"/>
      <c r="L47" s="674"/>
      <c r="M47" s="894"/>
      <c r="N47" s="883"/>
      <c r="O47" s="904"/>
      <c r="P47" s="885"/>
      <c r="Q47" s="886"/>
      <c r="R47" s="885"/>
      <c r="S47" s="885"/>
      <c r="T47" s="887"/>
      <c r="U47" s="888"/>
      <c r="V47" s="889"/>
    </row>
    <row r="48" spans="1:22" s="890" customFormat="1" ht="31.5">
      <c r="A48" s="216" t="s">
        <v>1918</v>
      </c>
      <c r="B48" s="739" t="s">
        <v>1957</v>
      </c>
      <c r="C48" s="880" t="s">
        <v>179</v>
      </c>
      <c r="D48" s="740">
        <f>F48/E48</f>
        <v>465.83</v>
      </c>
      <c r="E48" s="749">
        <v>1</v>
      </c>
      <c r="F48" s="740">
        <v>465.83</v>
      </c>
      <c r="G48" s="894"/>
      <c r="H48" s="674"/>
      <c r="I48" s="894"/>
      <c r="J48" s="674"/>
      <c r="K48" s="894"/>
      <c r="L48" s="674"/>
      <c r="M48" s="894">
        <v>1</v>
      </c>
      <c r="N48" s="699">
        <f>F48</f>
        <v>465.83</v>
      </c>
      <c r="O48" s="904"/>
      <c r="P48" s="885"/>
      <c r="Q48" s="886"/>
      <c r="R48" s="885"/>
      <c r="S48" s="885"/>
      <c r="T48" s="887"/>
      <c r="U48" s="888"/>
      <c r="V48" s="889"/>
    </row>
    <row r="49" spans="1:22" s="890" customFormat="1" ht="15.75">
      <c r="A49" s="216"/>
      <c r="B49" s="748" t="s">
        <v>1970</v>
      </c>
      <c r="C49" s="880"/>
      <c r="D49" s="740"/>
      <c r="E49" s="749"/>
      <c r="F49" s="922"/>
      <c r="G49" s="894"/>
      <c r="H49" s="674"/>
      <c r="I49" s="894"/>
      <c r="J49" s="674"/>
      <c r="K49" s="894"/>
      <c r="L49" s="674"/>
      <c r="M49" s="894"/>
      <c r="N49" s="699"/>
      <c r="O49" s="904"/>
      <c r="P49" s="885"/>
      <c r="Q49" s="886"/>
      <c r="R49" s="885"/>
      <c r="S49" s="885"/>
      <c r="T49" s="887"/>
      <c r="U49" s="888"/>
      <c r="V49" s="889"/>
    </row>
    <row r="50" spans="1:22" s="890" customFormat="1" ht="31.5">
      <c r="A50" s="216" t="s">
        <v>1966</v>
      </c>
      <c r="B50" s="739" t="s">
        <v>1971</v>
      </c>
      <c r="C50" s="880" t="s">
        <v>179</v>
      </c>
      <c r="D50" s="740">
        <f>F50/E50</f>
        <v>793.83199999999999</v>
      </c>
      <c r="E50" s="749">
        <v>1</v>
      </c>
      <c r="F50" s="740">
        <v>793.83199999999999</v>
      </c>
      <c r="G50" s="894"/>
      <c r="H50" s="674"/>
      <c r="I50" s="673">
        <v>1</v>
      </c>
      <c r="J50" s="699">
        <f>F50</f>
        <v>793.83199999999999</v>
      </c>
      <c r="K50" s="673"/>
      <c r="L50" s="699"/>
      <c r="M50" s="894"/>
      <c r="N50" s="699"/>
      <c r="O50" s="904"/>
      <c r="P50" s="885"/>
      <c r="Q50" s="886"/>
      <c r="R50" s="885"/>
      <c r="S50" s="885"/>
      <c r="T50" s="887"/>
      <c r="U50" s="888"/>
      <c r="V50" s="889"/>
    </row>
    <row r="51" spans="1:22" ht="15.75">
      <c r="A51" s="216"/>
      <c r="B51" s="891" t="s">
        <v>1509</v>
      </c>
      <c r="C51" s="216"/>
      <c r="D51" s="676"/>
      <c r="E51" s="660"/>
      <c r="F51" s="807"/>
      <c r="G51" s="673"/>
      <c r="H51" s="699"/>
      <c r="I51" s="673"/>
      <c r="J51" s="699"/>
      <c r="K51" s="673"/>
      <c r="L51" s="699"/>
      <c r="M51" s="675"/>
      <c r="N51" s="699"/>
      <c r="O51" s="526"/>
      <c r="P51" s="534"/>
      <c r="Q51" s="600"/>
      <c r="R51" s="534"/>
      <c r="S51" s="534"/>
      <c r="T51" s="646"/>
      <c r="U51" s="643"/>
      <c r="V51" s="644"/>
    </row>
    <row r="52" spans="1:22" ht="18" customHeight="1">
      <c r="A52" s="216" t="s">
        <v>1967</v>
      </c>
      <c r="B52" s="697" t="s">
        <v>1589</v>
      </c>
      <c r="C52" s="216" t="s">
        <v>179</v>
      </c>
      <c r="D52" s="676">
        <f t="shared" si="1"/>
        <v>337.99700000000001</v>
      </c>
      <c r="E52" s="660">
        <v>1</v>
      </c>
      <c r="F52" s="740">
        <v>337.99700000000001</v>
      </c>
      <c r="G52" s="673"/>
      <c r="H52" s="699"/>
      <c r="I52" s="673"/>
      <c r="J52" s="699"/>
      <c r="K52" s="673"/>
      <c r="L52" s="699"/>
      <c r="M52" s="673">
        <v>1</v>
      </c>
      <c r="N52" s="699">
        <f>F52</f>
        <v>337.99700000000001</v>
      </c>
      <c r="O52" s="526"/>
      <c r="P52" s="534"/>
      <c r="Q52" s="600"/>
      <c r="R52" s="534"/>
      <c r="S52" s="534"/>
      <c r="T52" s="646"/>
      <c r="U52" s="643"/>
      <c r="V52" s="644"/>
    </row>
    <row r="53" spans="1:22" ht="15.75">
      <c r="A53" s="216"/>
      <c r="B53" s="891" t="s">
        <v>183</v>
      </c>
      <c r="C53" s="216"/>
      <c r="D53" s="676"/>
      <c r="E53" s="660"/>
      <c r="F53" s="807"/>
      <c r="G53" s="673"/>
      <c r="H53" s="699"/>
      <c r="I53" s="673"/>
      <c r="J53" s="699"/>
      <c r="K53" s="673"/>
      <c r="L53" s="699"/>
      <c r="M53" s="673"/>
      <c r="N53" s="699"/>
      <c r="O53" s="526"/>
      <c r="P53" s="534"/>
      <c r="Q53" s="600"/>
      <c r="R53" s="534"/>
      <c r="S53" s="534"/>
      <c r="T53" s="646"/>
      <c r="U53" s="643"/>
      <c r="V53" s="644"/>
    </row>
    <row r="54" spans="1:22" ht="31.5">
      <c r="A54" s="216" t="s">
        <v>1968</v>
      </c>
      <c r="B54" s="697" t="s">
        <v>1612</v>
      </c>
      <c r="C54" s="216" t="s">
        <v>179</v>
      </c>
      <c r="D54" s="676">
        <f t="shared" si="1"/>
        <v>267.98</v>
      </c>
      <c r="E54" s="660">
        <v>1</v>
      </c>
      <c r="F54" s="740">
        <v>267.98</v>
      </c>
      <c r="G54" s="673"/>
      <c r="H54" s="699"/>
      <c r="I54" s="673"/>
      <c r="J54" s="699"/>
      <c r="K54" s="673"/>
      <c r="L54" s="699"/>
      <c r="M54" s="673">
        <v>1</v>
      </c>
      <c r="N54" s="699">
        <f>F54</f>
        <v>267.98</v>
      </c>
      <c r="O54" s="526"/>
      <c r="P54" s="534"/>
      <c r="Q54" s="600"/>
      <c r="R54" s="534"/>
      <c r="S54" s="534"/>
      <c r="T54" s="646"/>
      <c r="U54" s="643"/>
      <c r="V54" s="644"/>
    </row>
    <row r="55" spans="1:22" ht="31.5">
      <c r="A55" s="216" t="s">
        <v>1969</v>
      </c>
      <c r="B55" s="697" t="s">
        <v>1613</v>
      </c>
      <c r="C55" s="216" t="s">
        <v>179</v>
      </c>
      <c r="D55" s="676">
        <f t="shared" si="1"/>
        <v>338.00100000000003</v>
      </c>
      <c r="E55" s="660">
        <v>1</v>
      </c>
      <c r="F55" s="740">
        <v>338.00100000000003</v>
      </c>
      <c r="G55" s="673"/>
      <c r="H55" s="699"/>
      <c r="I55" s="673"/>
      <c r="J55" s="699"/>
      <c r="K55" s="673"/>
      <c r="L55" s="699"/>
      <c r="M55" s="673">
        <v>1</v>
      </c>
      <c r="N55" s="699">
        <f>F55</f>
        <v>338.00100000000003</v>
      </c>
      <c r="O55" s="526"/>
      <c r="P55" s="534"/>
      <c r="Q55" s="600"/>
      <c r="R55" s="534"/>
      <c r="S55" s="534"/>
      <c r="T55" s="646"/>
      <c r="U55" s="643"/>
      <c r="V55" s="644"/>
    </row>
    <row r="56" spans="1:22" ht="18" customHeight="1">
      <c r="A56" s="216"/>
      <c r="B56" s="891" t="s">
        <v>1510</v>
      </c>
      <c r="C56" s="216"/>
      <c r="D56" s="676"/>
      <c r="E56" s="660"/>
      <c r="F56" s="807"/>
      <c r="G56" s="673"/>
      <c r="H56" s="699"/>
      <c r="I56" s="673"/>
      <c r="J56" s="699"/>
      <c r="K56" s="673"/>
      <c r="L56" s="699"/>
      <c r="M56" s="673"/>
      <c r="N56" s="699"/>
      <c r="O56" s="526"/>
      <c r="P56" s="534"/>
      <c r="Q56" s="600"/>
      <c r="R56" s="534"/>
      <c r="S56" s="534"/>
      <c r="T56" s="646"/>
      <c r="U56" s="643"/>
      <c r="V56" s="644"/>
    </row>
    <row r="57" spans="1:22" ht="18" customHeight="1">
      <c r="A57" s="216" t="s">
        <v>1972</v>
      </c>
      <c r="B57" s="697" t="s">
        <v>1590</v>
      </c>
      <c r="C57" s="216" t="s">
        <v>179</v>
      </c>
      <c r="D57" s="676">
        <f t="shared" si="1"/>
        <v>5760</v>
      </c>
      <c r="E57" s="660">
        <v>1</v>
      </c>
      <c r="F57" s="740">
        <v>5760</v>
      </c>
      <c r="G57" s="673"/>
      <c r="H57" s="699"/>
      <c r="I57" s="673"/>
      <c r="J57" s="699"/>
      <c r="K57" s="673"/>
      <c r="L57" s="699"/>
      <c r="M57" s="673">
        <v>1</v>
      </c>
      <c r="N57" s="699">
        <f>F57</f>
        <v>5760</v>
      </c>
      <c r="O57" s="526"/>
      <c r="P57" s="534"/>
      <c r="Q57" s="600"/>
      <c r="R57" s="534"/>
      <c r="S57" s="534"/>
      <c r="T57" s="646"/>
      <c r="U57" s="643"/>
      <c r="V57" s="644"/>
    </row>
    <row r="58" spans="1:22" s="890" customFormat="1" ht="15.75">
      <c r="A58" s="880">
        <v>1.5</v>
      </c>
      <c r="B58" s="895" t="s">
        <v>1521</v>
      </c>
      <c r="C58" s="880" t="s">
        <v>1030</v>
      </c>
      <c r="D58" s="808">
        <f t="shared" si="1"/>
        <v>970.82152974504243</v>
      </c>
      <c r="E58" s="882">
        <f>E60+E62</f>
        <v>1.7650000000000001</v>
      </c>
      <c r="F58" s="807">
        <f>F60+F62</f>
        <v>1713.5</v>
      </c>
      <c r="G58" s="883"/>
      <c r="H58" s="674"/>
      <c r="I58" s="883">
        <f>I60+I62</f>
        <v>1.7650000000000001</v>
      </c>
      <c r="J58" s="883">
        <f>J60+J62</f>
        <v>1713.5</v>
      </c>
      <c r="K58" s="883"/>
      <c r="L58" s="674"/>
      <c r="M58" s="883"/>
      <c r="N58" s="674"/>
      <c r="O58" s="904" t="s">
        <v>1961</v>
      </c>
      <c r="P58" s="885"/>
      <c r="Q58" s="600" t="s">
        <v>1981</v>
      </c>
      <c r="R58" s="885"/>
      <c r="S58" s="885"/>
      <c r="T58" s="887"/>
      <c r="U58" s="888"/>
      <c r="V58" s="889"/>
    </row>
    <row r="59" spans="1:22" s="890" customFormat="1" ht="15.75">
      <c r="A59" s="880"/>
      <c r="B59" s="891" t="s">
        <v>1550</v>
      </c>
      <c r="C59" s="880"/>
      <c r="D59" s="808"/>
      <c r="E59" s="882"/>
      <c r="F59" s="807"/>
      <c r="G59" s="883"/>
      <c r="H59" s="674"/>
      <c r="I59" s="883"/>
      <c r="J59" s="674"/>
      <c r="K59" s="883"/>
      <c r="L59" s="674"/>
      <c r="M59" s="883"/>
      <c r="N59" s="674"/>
      <c r="O59" s="884"/>
      <c r="P59" s="885"/>
      <c r="Q59" s="886"/>
      <c r="R59" s="885"/>
      <c r="S59" s="885"/>
      <c r="T59" s="887"/>
      <c r="U59" s="888"/>
      <c r="V59" s="889"/>
    </row>
    <row r="60" spans="1:22" s="890" customFormat="1" ht="15.75">
      <c r="A60" s="216" t="s">
        <v>1919</v>
      </c>
      <c r="B60" s="593" t="s">
        <v>1580</v>
      </c>
      <c r="C60" s="216" t="s">
        <v>1030</v>
      </c>
      <c r="D60" s="676">
        <f t="shared" si="1"/>
        <v>771.29629629629619</v>
      </c>
      <c r="E60" s="700">
        <v>0.54</v>
      </c>
      <c r="F60" s="620">
        <v>416.5</v>
      </c>
      <c r="G60" s="883"/>
      <c r="H60" s="674"/>
      <c r="I60" s="675">
        <v>0.54</v>
      </c>
      <c r="J60" s="699">
        <f>F60</f>
        <v>416.5</v>
      </c>
      <c r="K60" s="883"/>
      <c r="L60" s="674"/>
      <c r="M60" s="883"/>
      <c r="N60" s="674"/>
      <c r="O60" s="884"/>
      <c r="P60" s="885"/>
      <c r="Q60" s="886"/>
      <c r="R60" s="885"/>
      <c r="S60" s="885"/>
      <c r="T60" s="887"/>
      <c r="U60" s="888"/>
      <c r="V60" s="889"/>
    </row>
    <row r="61" spans="1:22" s="890" customFormat="1" ht="18" customHeight="1">
      <c r="A61" s="880"/>
      <c r="B61" s="891" t="s">
        <v>1511</v>
      </c>
      <c r="C61" s="216"/>
      <c r="D61" s="808"/>
      <c r="E61" s="700"/>
      <c r="F61" s="620"/>
      <c r="G61" s="883"/>
      <c r="H61" s="674"/>
      <c r="I61" s="883"/>
      <c r="J61" s="674"/>
      <c r="K61" s="883"/>
      <c r="L61" s="674"/>
      <c r="M61" s="883"/>
      <c r="N61" s="674"/>
      <c r="O61" s="884"/>
      <c r="P61" s="885"/>
      <c r="Q61" s="886"/>
      <c r="R61" s="885"/>
      <c r="S61" s="885"/>
      <c r="T61" s="887"/>
      <c r="U61" s="888"/>
      <c r="V61" s="889"/>
    </row>
    <row r="62" spans="1:22" s="890" customFormat="1" ht="31.5">
      <c r="A62" s="216" t="s">
        <v>1920</v>
      </c>
      <c r="B62" s="593" t="s">
        <v>1581</v>
      </c>
      <c r="C62" s="216" t="s">
        <v>1030</v>
      </c>
      <c r="D62" s="676">
        <f t="shared" si="1"/>
        <v>1058.7755102040815</v>
      </c>
      <c r="E62" s="700">
        <v>1.2250000000000001</v>
      </c>
      <c r="F62" s="620">
        <v>1297</v>
      </c>
      <c r="G62" s="883"/>
      <c r="H62" s="674"/>
      <c r="I62" s="675">
        <v>1.2250000000000001</v>
      </c>
      <c r="J62" s="699">
        <f>F62</f>
        <v>1297</v>
      </c>
      <c r="K62" s="883"/>
      <c r="L62" s="674"/>
      <c r="M62" s="883"/>
      <c r="N62" s="674"/>
      <c r="O62" s="884"/>
      <c r="P62" s="885"/>
      <c r="Q62" s="886"/>
      <c r="R62" s="885"/>
      <c r="S62" s="885"/>
      <c r="T62" s="887"/>
      <c r="U62" s="888"/>
      <c r="V62" s="889"/>
    </row>
    <row r="63" spans="1:22" s="890" customFormat="1" ht="31.5">
      <c r="A63" s="896">
        <v>1.6</v>
      </c>
      <c r="B63" s="881" t="s">
        <v>1641</v>
      </c>
      <c r="C63" s="880" t="s">
        <v>179</v>
      </c>
      <c r="D63" s="808">
        <f t="shared" si="1"/>
        <v>31.36</v>
      </c>
      <c r="E63" s="893">
        <v>2</v>
      </c>
      <c r="F63" s="807">
        <v>62.72</v>
      </c>
      <c r="G63" s="894"/>
      <c r="H63" s="674"/>
      <c r="I63" s="894"/>
      <c r="J63" s="674"/>
      <c r="K63" s="894">
        <f>SUM(K64:K67)</f>
        <v>2</v>
      </c>
      <c r="L63" s="883">
        <f>SUM(L64:L67)</f>
        <v>62.72</v>
      </c>
      <c r="M63" s="883"/>
      <c r="N63" s="674"/>
      <c r="O63" s="904" t="s">
        <v>1962</v>
      </c>
      <c r="P63" s="885"/>
      <c r="Q63" s="600" t="s">
        <v>1982</v>
      </c>
      <c r="R63" s="885"/>
      <c r="S63" s="885"/>
      <c r="T63" s="887"/>
      <c r="U63" s="888"/>
      <c r="V63" s="889"/>
    </row>
    <row r="64" spans="1:22" s="890" customFormat="1" ht="19.5" customHeight="1">
      <c r="A64" s="896"/>
      <c r="B64" s="891" t="s">
        <v>1504</v>
      </c>
      <c r="C64" s="880"/>
      <c r="D64" s="808"/>
      <c r="E64" s="893"/>
      <c r="F64" s="807"/>
      <c r="G64" s="894"/>
      <c r="H64" s="674"/>
      <c r="I64" s="894"/>
      <c r="J64" s="674"/>
      <c r="K64" s="894"/>
      <c r="L64" s="674"/>
      <c r="M64" s="883"/>
      <c r="N64" s="674"/>
      <c r="O64" s="884"/>
      <c r="P64" s="885"/>
      <c r="Q64" s="886"/>
      <c r="R64" s="885"/>
      <c r="S64" s="885"/>
      <c r="T64" s="887"/>
      <c r="U64" s="888"/>
      <c r="V64" s="889"/>
    </row>
    <row r="65" spans="1:22" ht="47.25">
      <c r="A65" s="216" t="s">
        <v>1921</v>
      </c>
      <c r="B65" s="697" t="s">
        <v>1923</v>
      </c>
      <c r="C65" s="216" t="s">
        <v>179</v>
      </c>
      <c r="D65" s="676">
        <f t="shared" si="1"/>
        <v>31.36</v>
      </c>
      <c r="E65" s="660">
        <v>1</v>
      </c>
      <c r="F65" s="892">
        <v>31.36</v>
      </c>
      <c r="G65" s="673"/>
      <c r="H65" s="699"/>
      <c r="I65" s="673"/>
      <c r="J65" s="699"/>
      <c r="K65" s="673">
        <v>1</v>
      </c>
      <c r="L65" s="699">
        <v>31.36</v>
      </c>
      <c r="M65" s="675"/>
      <c r="N65" s="699"/>
      <c r="O65" s="526"/>
      <c r="P65" s="534"/>
      <c r="Q65" s="600"/>
      <c r="R65" s="534"/>
      <c r="S65" s="534"/>
      <c r="T65" s="646"/>
      <c r="U65" s="643"/>
      <c r="V65" s="644"/>
    </row>
    <row r="66" spans="1:22" ht="19.5" customHeight="1">
      <c r="A66" s="216"/>
      <c r="B66" s="891" t="s">
        <v>1514</v>
      </c>
      <c r="C66" s="216"/>
      <c r="D66" s="676"/>
      <c r="E66" s="660"/>
      <c r="F66" s="892"/>
      <c r="G66" s="673"/>
      <c r="H66" s="699"/>
      <c r="I66" s="673"/>
      <c r="J66" s="699"/>
      <c r="K66" s="673"/>
      <c r="L66" s="699"/>
      <c r="M66" s="675"/>
      <c r="N66" s="699"/>
      <c r="O66" s="526"/>
      <c r="P66" s="534"/>
      <c r="Q66" s="600"/>
      <c r="R66" s="534"/>
      <c r="S66" s="534"/>
      <c r="T66" s="646"/>
      <c r="U66" s="643"/>
      <c r="V66" s="644"/>
    </row>
    <row r="67" spans="1:22" ht="47.25">
      <c r="A67" s="216" t="s">
        <v>1922</v>
      </c>
      <c r="B67" s="697" t="s">
        <v>1924</v>
      </c>
      <c r="C67" s="216" t="s">
        <v>179</v>
      </c>
      <c r="D67" s="676">
        <f t="shared" si="1"/>
        <v>31.36</v>
      </c>
      <c r="E67" s="660">
        <v>1</v>
      </c>
      <c r="F67" s="892">
        <v>31.36</v>
      </c>
      <c r="G67" s="673"/>
      <c r="H67" s="699"/>
      <c r="I67" s="673"/>
      <c r="J67" s="699"/>
      <c r="K67" s="673">
        <v>1</v>
      </c>
      <c r="L67" s="699">
        <v>31.36</v>
      </c>
      <c r="M67" s="675"/>
      <c r="N67" s="699"/>
      <c r="O67" s="526"/>
      <c r="P67" s="534"/>
      <c r="Q67" s="600"/>
      <c r="R67" s="534"/>
      <c r="S67" s="534"/>
      <c r="T67" s="646"/>
      <c r="U67" s="643"/>
      <c r="V67" s="644"/>
    </row>
    <row r="68" spans="1:22" s="890" customFormat="1" ht="31.5">
      <c r="A68" s="880">
        <v>1.7</v>
      </c>
      <c r="B68" s="881" t="s">
        <v>1610</v>
      </c>
      <c r="C68" s="880" t="s">
        <v>179</v>
      </c>
      <c r="D68" s="808">
        <f t="shared" si="1"/>
        <v>399.74930999999998</v>
      </c>
      <c r="E68" s="893">
        <v>1</v>
      </c>
      <c r="F68" s="940">
        <v>399.74930999999998</v>
      </c>
      <c r="G68" s="894"/>
      <c r="H68" s="674"/>
      <c r="I68" s="894"/>
      <c r="J68" s="674"/>
      <c r="K68" s="894">
        <v>1</v>
      </c>
      <c r="L68" s="674">
        <f>F68</f>
        <v>399.74930999999998</v>
      </c>
      <c r="M68" s="883"/>
      <c r="N68" s="674"/>
      <c r="O68" s="904" t="s">
        <v>1961</v>
      </c>
      <c r="P68" s="885"/>
      <c r="Q68" s="600" t="s">
        <v>1983</v>
      </c>
      <c r="R68" s="885"/>
      <c r="S68" s="885"/>
      <c r="T68" s="887"/>
      <c r="U68" s="888"/>
      <c r="V68" s="889"/>
    </row>
    <row r="69" spans="1:22" s="890" customFormat="1" ht="141.75">
      <c r="A69" s="896">
        <v>1.8</v>
      </c>
      <c r="B69" s="881" t="s">
        <v>1522</v>
      </c>
      <c r="C69" s="880" t="s">
        <v>179</v>
      </c>
      <c r="D69" s="808">
        <f t="shared" si="1"/>
        <v>3166.4583324999999</v>
      </c>
      <c r="E69" s="893">
        <v>4</v>
      </c>
      <c r="F69" s="940">
        <v>12665.833329999999</v>
      </c>
      <c r="G69" s="894"/>
      <c r="H69" s="674"/>
      <c r="I69" s="894"/>
      <c r="J69" s="674"/>
      <c r="K69" s="894">
        <v>2</v>
      </c>
      <c r="L69" s="674">
        <v>6332.915</v>
      </c>
      <c r="M69" s="894">
        <v>2</v>
      </c>
      <c r="N69" s="674">
        <v>6332.915</v>
      </c>
      <c r="O69" s="904" t="s">
        <v>2009</v>
      </c>
      <c r="P69" s="885"/>
      <c r="Q69" s="600" t="s">
        <v>1984</v>
      </c>
      <c r="R69" s="885"/>
      <c r="S69" s="885"/>
      <c r="T69" s="887"/>
      <c r="U69" s="888"/>
      <c r="V69" s="889"/>
    </row>
    <row r="70" spans="1:22" s="890" customFormat="1" ht="31.5">
      <c r="A70" s="896">
        <v>1.9</v>
      </c>
      <c r="B70" s="881" t="s">
        <v>1523</v>
      </c>
      <c r="C70" s="880" t="s">
        <v>179</v>
      </c>
      <c r="D70" s="808">
        <f t="shared" si="1"/>
        <v>650</v>
      </c>
      <c r="E70" s="893">
        <v>1</v>
      </c>
      <c r="F70" s="807">
        <v>650</v>
      </c>
      <c r="G70" s="894"/>
      <c r="H70" s="674"/>
      <c r="I70" s="894"/>
      <c r="J70" s="674"/>
      <c r="K70" s="673">
        <v>1</v>
      </c>
      <c r="L70" s="674">
        <f>F70</f>
        <v>650</v>
      </c>
      <c r="M70" s="883"/>
      <c r="N70" s="674"/>
      <c r="O70" s="904" t="s">
        <v>1961</v>
      </c>
      <c r="P70" s="885"/>
      <c r="Q70" s="600" t="s">
        <v>1985</v>
      </c>
      <c r="R70" s="885"/>
      <c r="S70" s="885"/>
      <c r="T70" s="887"/>
      <c r="U70" s="888"/>
      <c r="V70" s="889"/>
    </row>
    <row r="71" spans="1:22" s="890" customFormat="1" ht="63">
      <c r="A71" s="808">
        <v>1.1000000000000001</v>
      </c>
      <c r="B71" s="881" t="s">
        <v>1524</v>
      </c>
      <c r="C71" s="880" t="s">
        <v>179</v>
      </c>
      <c r="D71" s="808">
        <f t="shared" si="1"/>
        <v>454.577</v>
      </c>
      <c r="E71" s="893">
        <v>1</v>
      </c>
      <c r="F71" s="940">
        <v>454.577</v>
      </c>
      <c r="G71" s="894"/>
      <c r="H71" s="674"/>
      <c r="I71" s="894"/>
      <c r="J71" s="674"/>
      <c r="K71" s="673">
        <v>1</v>
      </c>
      <c r="L71" s="674">
        <f>F71</f>
        <v>454.577</v>
      </c>
      <c r="M71" s="883"/>
      <c r="N71" s="674"/>
      <c r="O71" s="904" t="s">
        <v>1962</v>
      </c>
      <c r="P71" s="885"/>
      <c r="Q71" s="600" t="s">
        <v>1986</v>
      </c>
      <c r="R71" s="885"/>
      <c r="S71" s="885"/>
      <c r="T71" s="887"/>
      <c r="U71" s="888"/>
      <c r="V71" s="889"/>
    </row>
    <row r="72" spans="1:22" ht="15.75">
      <c r="A72" s="1243" t="s">
        <v>1593</v>
      </c>
      <c r="B72" s="1243"/>
      <c r="C72" s="1243"/>
      <c r="D72" s="1243"/>
      <c r="E72" s="1243"/>
      <c r="F72" s="656">
        <f>F71+F70+F69+F68+F63+F58+F46+F45+F44+F8</f>
        <v>72485.088579999996</v>
      </c>
      <c r="G72" s="656"/>
      <c r="H72" s="656">
        <f t="shared" ref="H72:N72" si="5">H71+H70+H69+H68+H63+H58+H46+H45+H44+H8</f>
        <v>14958.872350000001</v>
      </c>
      <c r="I72" s="656"/>
      <c r="J72" s="656">
        <f t="shared" si="5"/>
        <v>19666.266669999997</v>
      </c>
      <c r="K72" s="656"/>
      <c r="L72" s="656">
        <f t="shared" si="5"/>
        <v>14129.31531</v>
      </c>
      <c r="M72" s="656"/>
      <c r="N72" s="656">
        <f t="shared" si="5"/>
        <v>23730.63092</v>
      </c>
      <c r="O72" s="677"/>
      <c r="P72" s="678"/>
      <c r="Q72" s="679"/>
      <c r="R72" s="678"/>
      <c r="S72" s="678"/>
      <c r="T72" s="646"/>
      <c r="U72" s="643"/>
      <c r="V72" s="644"/>
    </row>
    <row r="73" spans="1:22" ht="18.75">
      <c r="A73" s="1251" t="s">
        <v>1002</v>
      </c>
      <c r="B73" s="1252"/>
      <c r="C73" s="1252"/>
      <c r="D73" s="1252"/>
      <c r="E73" s="1252"/>
      <c r="F73" s="1252"/>
      <c r="G73" s="1252"/>
      <c r="H73" s="1252"/>
      <c r="I73" s="1252"/>
      <c r="J73" s="1252"/>
      <c r="K73" s="1252"/>
      <c r="L73" s="1252"/>
      <c r="M73" s="1252"/>
      <c r="N73" s="1252"/>
      <c r="O73" s="1252"/>
      <c r="P73" s="1252"/>
      <c r="Q73" s="1252"/>
      <c r="R73" s="1252"/>
      <c r="S73" s="1253"/>
      <c r="T73" s="541"/>
      <c r="U73" s="643"/>
      <c r="V73" s="644"/>
    </row>
    <row r="74" spans="1:22" s="122" customFormat="1" ht="18" customHeight="1">
      <c r="A74" s="1254" t="s">
        <v>1386</v>
      </c>
      <c r="B74" s="1255"/>
      <c r="C74" s="217"/>
      <c r="D74" s="218"/>
      <c r="E74" s="200"/>
      <c r="F74" s="219"/>
      <c r="G74" s="220"/>
      <c r="H74" s="221"/>
      <c r="I74" s="222"/>
      <c r="J74" s="223"/>
      <c r="K74" s="223"/>
      <c r="L74" s="223"/>
      <c r="M74" s="223"/>
      <c r="N74" s="223"/>
      <c r="O74" s="223"/>
      <c r="P74" s="223"/>
      <c r="Q74" s="239"/>
      <c r="R74" s="223"/>
      <c r="S74" s="223"/>
      <c r="T74" s="541"/>
      <c r="U74" s="643"/>
      <c r="V74" s="644"/>
    </row>
    <row r="75" spans="1:22" s="123" customFormat="1" ht="31.5">
      <c r="A75" s="529">
        <v>2.1</v>
      </c>
      <c r="B75" s="235" t="s">
        <v>1539</v>
      </c>
      <c r="C75" s="217"/>
      <c r="D75" s="218"/>
      <c r="E75" s="200"/>
      <c r="F75" s="219"/>
      <c r="G75" s="680"/>
      <c r="H75" s="680"/>
      <c r="I75" s="680"/>
      <c r="J75" s="680"/>
      <c r="K75" s="680"/>
      <c r="L75" s="680"/>
      <c r="M75" s="680"/>
      <c r="N75" s="680"/>
      <c r="O75" s="225"/>
      <c r="P75" s="225"/>
      <c r="Q75" s="681"/>
      <c r="R75" s="225"/>
      <c r="S75" s="651"/>
      <c r="T75" s="682"/>
      <c r="U75" s="683"/>
      <c r="V75" s="644"/>
    </row>
    <row r="76" spans="1:22" s="123" customFormat="1" ht="31.5">
      <c r="A76" s="529" t="s">
        <v>1540</v>
      </c>
      <c r="B76" s="235" t="s">
        <v>1541</v>
      </c>
      <c r="C76" s="198" t="s">
        <v>179</v>
      </c>
      <c r="D76" s="519">
        <v>1.3</v>
      </c>
      <c r="E76" s="684">
        <v>8094</v>
      </c>
      <c r="F76" s="236">
        <v>10522.2</v>
      </c>
      <c r="G76" s="695">
        <v>1576</v>
      </c>
      <c r="H76" s="805">
        <f>G76*D76</f>
        <v>2048.8000000000002</v>
      </c>
      <c r="I76" s="695">
        <v>1970</v>
      </c>
      <c r="J76" s="805">
        <f>I76*D76</f>
        <v>2561</v>
      </c>
      <c r="K76" s="695">
        <v>1970</v>
      </c>
      <c r="L76" s="805">
        <f>K76*D76</f>
        <v>2561</v>
      </c>
      <c r="M76" s="903">
        <f>E76-G76-I76-K76</f>
        <v>2578</v>
      </c>
      <c r="N76" s="805">
        <f>F76-H76-J76-L76</f>
        <v>3351.4000000000015</v>
      </c>
      <c r="O76" s="904" t="s">
        <v>1962</v>
      </c>
      <c r="P76" s="225"/>
      <c r="Q76" s="600" t="s">
        <v>1987</v>
      </c>
      <c r="R76" s="225"/>
      <c r="S76" s="651"/>
      <c r="T76" s="682"/>
      <c r="U76" s="683"/>
      <c r="V76" s="644"/>
    </row>
    <row r="77" spans="1:22" s="123" customFormat="1" ht="31.5">
      <c r="A77" s="529" t="s">
        <v>1542</v>
      </c>
      <c r="B77" s="235" t="s">
        <v>1543</v>
      </c>
      <c r="C77" s="198" t="s">
        <v>179</v>
      </c>
      <c r="D77" s="519">
        <v>2.835</v>
      </c>
      <c r="E77" s="684">
        <v>711</v>
      </c>
      <c r="F77" s="236">
        <f>D77*E77</f>
        <v>2015.6849999999999</v>
      </c>
      <c r="G77" s="695">
        <v>142</v>
      </c>
      <c r="H77" s="805">
        <f t="shared" ref="H77:H81" si="6">G77*D77</f>
        <v>402.57</v>
      </c>
      <c r="I77" s="695">
        <v>175</v>
      </c>
      <c r="J77" s="805">
        <f t="shared" ref="J77:J81" si="7">I77*D77</f>
        <v>496.125</v>
      </c>
      <c r="K77" s="695">
        <v>175</v>
      </c>
      <c r="L77" s="805">
        <f t="shared" ref="L77:L81" si="8">K77*D77</f>
        <v>496.125</v>
      </c>
      <c r="M77" s="903">
        <f t="shared" ref="M77:M81" si="9">E77-G77-I77-K77</f>
        <v>219</v>
      </c>
      <c r="N77" s="805">
        <f t="shared" ref="N77:N79" si="10">M77*D77</f>
        <v>620.86500000000001</v>
      </c>
      <c r="O77" s="904" t="s">
        <v>1962</v>
      </c>
      <c r="P77" s="225"/>
      <c r="Q77" s="600" t="s">
        <v>1987</v>
      </c>
      <c r="R77" s="225"/>
      <c r="S77" s="651"/>
      <c r="T77" s="682"/>
      <c r="U77" s="683"/>
      <c r="V77" s="644"/>
    </row>
    <row r="78" spans="1:22" s="123" customFormat="1" ht="31.5">
      <c r="A78" s="529" t="s">
        <v>1544</v>
      </c>
      <c r="B78" s="235" t="s">
        <v>1925</v>
      </c>
      <c r="C78" s="198" t="s">
        <v>179</v>
      </c>
      <c r="D78" s="519">
        <v>13.131</v>
      </c>
      <c r="E78" s="684">
        <v>25</v>
      </c>
      <c r="F78" s="236">
        <f t="shared" ref="F78:F81" si="11">D78*E78</f>
        <v>328.27499999999998</v>
      </c>
      <c r="G78" s="695">
        <v>5</v>
      </c>
      <c r="H78" s="805">
        <f t="shared" si="6"/>
        <v>65.655000000000001</v>
      </c>
      <c r="I78" s="695">
        <v>6</v>
      </c>
      <c r="J78" s="805">
        <f t="shared" si="7"/>
        <v>78.786000000000001</v>
      </c>
      <c r="K78" s="695">
        <v>6</v>
      </c>
      <c r="L78" s="805">
        <f t="shared" si="8"/>
        <v>78.786000000000001</v>
      </c>
      <c r="M78" s="903">
        <f t="shared" si="9"/>
        <v>8</v>
      </c>
      <c r="N78" s="805">
        <f t="shared" si="10"/>
        <v>105.048</v>
      </c>
      <c r="O78" s="904" t="s">
        <v>1962</v>
      </c>
      <c r="P78" s="225"/>
      <c r="Q78" s="600" t="s">
        <v>1987</v>
      </c>
      <c r="R78" s="225"/>
      <c r="S78" s="651"/>
      <c r="T78" s="682"/>
      <c r="U78" s="683"/>
      <c r="V78" s="644"/>
    </row>
    <row r="79" spans="1:22" s="123" customFormat="1" ht="18">
      <c r="A79" s="529" t="s">
        <v>1545</v>
      </c>
      <c r="B79" s="235" t="s">
        <v>1926</v>
      </c>
      <c r="C79" s="198" t="s">
        <v>179</v>
      </c>
      <c r="D79" s="519">
        <v>21.85</v>
      </c>
      <c r="E79" s="684">
        <v>30</v>
      </c>
      <c r="F79" s="236">
        <f t="shared" si="11"/>
        <v>655.5</v>
      </c>
      <c r="G79" s="695">
        <v>6</v>
      </c>
      <c r="H79" s="805">
        <f t="shared" si="6"/>
        <v>131.10000000000002</v>
      </c>
      <c r="I79" s="695">
        <v>8</v>
      </c>
      <c r="J79" s="805">
        <f t="shared" si="7"/>
        <v>174.8</v>
      </c>
      <c r="K79" s="695">
        <v>8</v>
      </c>
      <c r="L79" s="805">
        <f t="shared" si="8"/>
        <v>174.8</v>
      </c>
      <c r="M79" s="903">
        <f t="shared" si="9"/>
        <v>8</v>
      </c>
      <c r="N79" s="805">
        <f t="shared" si="10"/>
        <v>174.8</v>
      </c>
      <c r="O79" s="904" t="s">
        <v>1962</v>
      </c>
      <c r="P79" s="225"/>
      <c r="Q79" s="600" t="s">
        <v>1987</v>
      </c>
      <c r="R79" s="225"/>
      <c r="S79" s="651"/>
      <c r="T79" s="682"/>
      <c r="U79" s="683"/>
      <c r="V79" s="644"/>
    </row>
    <row r="80" spans="1:22" s="123" customFormat="1" ht="18">
      <c r="A80" s="529" t="s">
        <v>1546</v>
      </c>
      <c r="B80" s="235" t="s">
        <v>1387</v>
      </c>
      <c r="C80" s="198" t="s">
        <v>179</v>
      </c>
      <c r="D80" s="519">
        <v>3.1779999999999999</v>
      </c>
      <c r="E80" s="684">
        <v>56</v>
      </c>
      <c r="F80" s="236">
        <f t="shared" si="11"/>
        <v>177.96799999999999</v>
      </c>
      <c r="G80" s="695">
        <v>11</v>
      </c>
      <c r="H80" s="805">
        <f t="shared" si="6"/>
        <v>34.957999999999998</v>
      </c>
      <c r="I80" s="695">
        <v>14</v>
      </c>
      <c r="J80" s="805">
        <f t="shared" si="7"/>
        <v>44.491999999999997</v>
      </c>
      <c r="K80" s="695">
        <v>14</v>
      </c>
      <c r="L80" s="805">
        <f t="shared" si="8"/>
        <v>44.491999999999997</v>
      </c>
      <c r="M80" s="903">
        <f t="shared" si="9"/>
        <v>17</v>
      </c>
      <c r="N80" s="805">
        <f>F80-H80-J80-L80</f>
        <v>54.026000000000003</v>
      </c>
      <c r="O80" s="904" t="s">
        <v>1962</v>
      </c>
      <c r="P80" s="225"/>
      <c r="Q80" s="600" t="s">
        <v>1987</v>
      </c>
      <c r="R80" s="225"/>
      <c r="S80" s="651"/>
      <c r="T80" s="682"/>
      <c r="U80" s="683"/>
      <c r="V80" s="644"/>
    </row>
    <row r="81" spans="1:23" s="123" customFormat="1" ht="18">
      <c r="A81" s="529" t="s">
        <v>1547</v>
      </c>
      <c r="B81" s="235" t="s">
        <v>1548</v>
      </c>
      <c r="C81" s="198" t="s">
        <v>179</v>
      </c>
      <c r="D81" s="519">
        <v>0.44289899999999999</v>
      </c>
      <c r="E81" s="684">
        <f>E80*3</f>
        <v>168</v>
      </c>
      <c r="F81" s="236">
        <f t="shared" si="11"/>
        <v>74.407032000000001</v>
      </c>
      <c r="G81" s="695">
        <v>33</v>
      </c>
      <c r="H81" s="805">
        <f t="shared" si="6"/>
        <v>14.615667</v>
      </c>
      <c r="I81" s="695">
        <v>42</v>
      </c>
      <c r="J81" s="805">
        <f t="shared" si="7"/>
        <v>18.601758</v>
      </c>
      <c r="K81" s="695">
        <v>42</v>
      </c>
      <c r="L81" s="805">
        <f t="shared" si="8"/>
        <v>18.601758</v>
      </c>
      <c r="M81" s="903">
        <f t="shared" si="9"/>
        <v>51</v>
      </c>
      <c r="N81" s="805">
        <f>F81-H81-J81-L81</f>
        <v>22.587848999999995</v>
      </c>
      <c r="O81" s="904" t="s">
        <v>1962</v>
      </c>
      <c r="P81" s="225"/>
      <c r="Q81" s="600" t="s">
        <v>1987</v>
      </c>
      <c r="R81" s="225"/>
      <c r="S81" s="651"/>
      <c r="T81" s="682"/>
      <c r="U81" s="683"/>
      <c r="V81" s="644"/>
    </row>
    <row r="82" spans="1:23" s="123" customFormat="1" ht="18" customHeight="1">
      <c r="A82" s="1245" t="s">
        <v>1594</v>
      </c>
      <c r="B82" s="1245"/>
      <c r="C82" s="226"/>
      <c r="D82" s="227"/>
      <c r="E82" s="228"/>
      <c r="F82" s="181">
        <f>SUM(F76:F81)</f>
        <v>13774.035032</v>
      </c>
      <c r="G82" s="181"/>
      <c r="H82" s="181">
        <f>SUM(H76:H81)</f>
        <v>2697.6986670000006</v>
      </c>
      <c r="I82" s="181"/>
      <c r="J82" s="181">
        <f t="shared" ref="J82:N82" si="12">SUM(J76:J81)</f>
        <v>3373.8047580000002</v>
      </c>
      <c r="K82" s="181"/>
      <c r="L82" s="181">
        <f t="shared" si="12"/>
        <v>3373.8047580000002</v>
      </c>
      <c r="M82" s="181"/>
      <c r="N82" s="181">
        <f t="shared" si="12"/>
        <v>4328.7268490000006</v>
      </c>
      <c r="O82" s="229"/>
      <c r="P82" s="229"/>
      <c r="Q82" s="229"/>
      <c r="R82" s="229"/>
      <c r="S82" s="652"/>
      <c r="T82" s="682"/>
      <c r="U82" s="683"/>
      <c r="V82" s="644"/>
    </row>
    <row r="83" spans="1:23" s="122" customFormat="1" ht="18">
      <c r="A83" s="1256" t="s">
        <v>184</v>
      </c>
      <c r="B83" s="1257"/>
      <c r="C83" s="217"/>
      <c r="D83" s="218"/>
      <c r="E83" s="230"/>
      <c r="F83" s="231"/>
      <c r="G83" s="230"/>
      <c r="H83" s="231"/>
      <c r="I83" s="222"/>
      <c r="J83" s="223"/>
      <c r="K83" s="223"/>
      <c r="L83" s="223"/>
      <c r="M83" s="223"/>
      <c r="N83" s="223"/>
      <c r="O83" s="223"/>
      <c r="P83" s="223"/>
      <c r="Q83" s="239"/>
      <c r="R83" s="223"/>
      <c r="S83" s="223"/>
      <c r="T83" s="541"/>
      <c r="U83" s="643"/>
      <c r="V83" s="644"/>
    </row>
    <row r="84" spans="1:23" s="122" customFormat="1" ht="31.5">
      <c r="A84" s="216">
        <v>2.2000000000000002</v>
      </c>
      <c r="B84" s="237" t="s">
        <v>185</v>
      </c>
      <c r="C84" s="535" t="s">
        <v>179</v>
      </c>
      <c r="D84" s="638">
        <f>F84/E84</f>
        <v>0.59645209999999993</v>
      </c>
      <c r="E84" s="518">
        <v>1455</v>
      </c>
      <c r="F84" s="639">
        <v>867.83780549999994</v>
      </c>
      <c r="G84" s="199">
        <v>291</v>
      </c>
      <c r="H84" s="805">
        <v>173.5655611</v>
      </c>
      <c r="I84" s="695">
        <v>364</v>
      </c>
      <c r="J84" s="805">
        <v>217.10856439999998</v>
      </c>
      <c r="K84" s="695">
        <v>364</v>
      </c>
      <c r="L84" s="805">
        <v>217.10856439999998</v>
      </c>
      <c r="M84" s="902">
        <v>436</v>
      </c>
      <c r="N84" s="805">
        <v>260.05311559999996</v>
      </c>
      <c r="O84" s="904" t="s">
        <v>1961</v>
      </c>
      <c r="P84" s="225"/>
      <c r="Q84" s="600" t="s">
        <v>1988</v>
      </c>
      <c r="R84" s="225"/>
      <c r="S84" s="653"/>
      <c r="T84" s="541"/>
      <c r="U84" s="643"/>
    </row>
    <row r="85" spans="1:23" s="122" customFormat="1" ht="31.5">
      <c r="A85" s="216">
        <v>2.2999999999999998</v>
      </c>
      <c r="B85" s="237" t="s">
        <v>186</v>
      </c>
      <c r="C85" s="535" t="s">
        <v>179</v>
      </c>
      <c r="D85" s="638">
        <f>F85/E85</f>
        <v>0.63470840000000006</v>
      </c>
      <c r="E85" s="224">
        <v>660</v>
      </c>
      <c r="F85" s="639">
        <v>418.90754400000003</v>
      </c>
      <c r="G85" s="199">
        <v>132</v>
      </c>
      <c r="H85" s="805">
        <f>D85*G85</f>
        <v>83.781508800000012</v>
      </c>
      <c r="I85" s="695">
        <v>165</v>
      </c>
      <c r="J85" s="805">
        <f>I85*D85</f>
        <v>104.72688600000001</v>
      </c>
      <c r="K85" s="695">
        <v>165</v>
      </c>
      <c r="L85" s="805">
        <f>K85*D85</f>
        <v>104.72688600000001</v>
      </c>
      <c r="M85" s="902">
        <v>198</v>
      </c>
      <c r="N85" s="805">
        <f>M85*D85</f>
        <v>125.67226320000002</v>
      </c>
      <c r="O85" s="904" t="s">
        <v>1961</v>
      </c>
      <c r="P85" s="225"/>
      <c r="Q85" s="600" t="s">
        <v>1988</v>
      </c>
      <c r="R85" s="225"/>
      <c r="S85" s="653"/>
      <c r="T85" s="541"/>
      <c r="U85" s="643"/>
    </row>
    <row r="86" spans="1:23" s="122" customFormat="1" ht="15" customHeight="1">
      <c r="A86" s="1245" t="s">
        <v>1594</v>
      </c>
      <c r="B86" s="1245"/>
      <c r="C86" s="226"/>
      <c r="D86" s="232"/>
      <c r="E86" s="233"/>
      <c r="F86" s="181">
        <f>SUM(F84:F85)</f>
        <v>1286.7453495</v>
      </c>
      <c r="G86" s="234"/>
      <c r="H86" s="234">
        <f>SUM(H84:H85)</f>
        <v>257.34706990000001</v>
      </c>
      <c r="I86" s="234"/>
      <c r="J86" s="234">
        <f>SUM(J84:J85)</f>
        <v>321.83545040000001</v>
      </c>
      <c r="K86" s="234"/>
      <c r="L86" s="234">
        <f>SUM(L84:L85)</f>
        <v>321.83545040000001</v>
      </c>
      <c r="M86" s="234"/>
      <c r="N86" s="234">
        <f>SUM(N84:N85)</f>
        <v>385.72537879999999</v>
      </c>
      <c r="O86" s="229"/>
      <c r="P86" s="229"/>
      <c r="Q86" s="229"/>
      <c r="R86" s="229"/>
      <c r="S86" s="654"/>
      <c r="T86" s="541"/>
      <c r="U86" s="643"/>
    </row>
    <row r="87" spans="1:23" s="122" customFormat="1" ht="17.25" customHeight="1">
      <c r="A87" s="1243" t="s">
        <v>1595</v>
      </c>
      <c r="B87" s="1243"/>
      <c r="C87" s="1243"/>
      <c r="D87" s="1243"/>
      <c r="E87" s="1243"/>
      <c r="F87" s="656">
        <f>F82+F86</f>
        <v>15060.780381500001</v>
      </c>
      <c r="G87" s="656"/>
      <c r="H87" s="656">
        <f>H82+H86</f>
        <v>2955.0457369000005</v>
      </c>
      <c r="I87" s="656"/>
      <c r="J87" s="656">
        <f>J82+J86</f>
        <v>3695.6402084000001</v>
      </c>
      <c r="K87" s="656"/>
      <c r="L87" s="656">
        <f>L82+L86</f>
        <v>3695.6402084000001</v>
      </c>
      <c r="M87" s="656"/>
      <c r="N87" s="656">
        <f>N82+N86</f>
        <v>4714.4522278000004</v>
      </c>
      <c r="O87" s="677"/>
      <c r="P87" s="678"/>
      <c r="Q87" s="679"/>
      <c r="R87" s="678"/>
      <c r="S87" s="693"/>
      <c r="T87" s="541"/>
      <c r="U87" s="643"/>
    </row>
    <row r="88" spans="1:23" ht="18.75">
      <c r="A88" s="1234" t="s">
        <v>1003</v>
      </c>
      <c r="B88" s="1235"/>
      <c r="C88" s="1235"/>
      <c r="D88" s="1235"/>
      <c r="E88" s="1235"/>
      <c r="F88" s="1235"/>
      <c r="G88" s="1235"/>
      <c r="H88" s="1235"/>
      <c r="I88" s="1236"/>
      <c r="J88" s="169"/>
      <c r="K88" s="169"/>
      <c r="L88" s="169"/>
      <c r="M88" s="169"/>
      <c r="N88" s="169"/>
      <c r="O88" s="169"/>
      <c r="P88" s="169"/>
      <c r="Q88" s="169"/>
      <c r="R88" s="169"/>
      <c r="S88" s="169"/>
      <c r="T88" s="541"/>
      <c r="U88" s="643"/>
    </row>
    <row r="89" spans="1:23" s="124" customFormat="1" ht="31.5">
      <c r="A89" s="201">
        <v>3.1</v>
      </c>
      <c r="B89" s="237" t="s">
        <v>1525</v>
      </c>
      <c r="C89" s="202" t="s">
        <v>179</v>
      </c>
      <c r="D89" s="635">
        <v>299.37</v>
      </c>
      <c r="E89" s="517">
        <v>1</v>
      </c>
      <c r="F89" s="203">
        <f>D89*E89</f>
        <v>299.37</v>
      </c>
      <c r="G89" s="387"/>
      <c r="H89" s="386"/>
      <c r="I89" s="517">
        <f>E89</f>
        <v>1</v>
      </c>
      <c r="J89" s="203">
        <f>F89</f>
        <v>299.37</v>
      </c>
      <c r="K89" s="536"/>
      <c r="L89" s="536"/>
      <c r="M89" s="695"/>
      <c r="N89" s="809"/>
      <c r="O89" s="904" t="s">
        <v>1961</v>
      </c>
      <c r="P89" s="537"/>
      <c r="Q89" s="600" t="s">
        <v>1989</v>
      </c>
      <c r="R89" s="537"/>
      <c r="S89" s="537"/>
      <c r="T89" s="541"/>
      <c r="U89" s="643"/>
    </row>
    <row r="90" spans="1:23" s="124" customFormat="1" ht="31.5">
      <c r="A90" s="201">
        <v>3.2</v>
      </c>
      <c r="B90" s="237" t="s">
        <v>1744</v>
      </c>
      <c r="C90" s="202" t="s">
        <v>179</v>
      </c>
      <c r="D90" s="635">
        <v>288.25</v>
      </c>
      <c r="E90" s="517">
        <v>1</v>
      </c>
      <c r="F90" s="203">
        <f>D90*E90</f>
        <v>288.25</v>
      </c>
      <c r="G90" s="387"/>
      <c r="H90" s="386"/>
      <c r="I90" s="517">
        <f>E90</f>
        <v>1</v>
      </c>
      <c r="J90" s="203">
        <f>F90</f>
        <v>288.25</v>
      </c>
      <c r="K90" s="536"/>
      <c r="L90" s="536"/>
      <c r="M90" s="695"/>
      <c r="N90" s="809"/>
      <c r="O90" s="904" t="s">
        <v>1961</v>
      </c>
      <c r="P90" s="537"/>
      <c r="Q90" s="600" t="s">
        <v>1989</v>
      </c>
      <c r="R90" s="537"/>
      <c r="S90" s="537"/>
      <c r="T90" s="541"/>
      <c r="U90" s="643"/>
    </row>
    <row r="91" spans="1:23" s="124" customFormat="1" ht="16.5" customHeight="1">
      <c r="A91" s="1243" t="s">
        <v>1596</v>
      </c>
      <c r="B91" s="1243"/>
      <c r="C91" s="1243"/>
      <c r="D91" s="1243"/>
      <c r="E91" s="1243"/>
      <c r="F91" s="657">
        <f>SUM(F89:F90)</f>
        <v>587.62</v>
      </c>
      <c r="G91" s="657"/>
      <c r="H91" s="657">
        <f t="shared" ref="H91:N91" si="13">SUM(H89:H90)</f>
        <v>0</v>
      </c>
      <c r="I91" s="657"/>
      <c r="J91" s="657">
        <f t="shared" si="13"/>
        <v>587.62</v>
      </c>
      <c r="K91" s="657"/>
      <c r="L91" s="657">
        <f t="shared" si="13"/>
        <v>0</v>
      </c>
      <c r="M91" s="657"/>
      <c r="N91" s="657">
        <f t="shared" si="13"/>
        <v>0</v>
      </c>
      <c r="O91" s="190"/>
      <c r="P91" s="190"/>
      <c r="Q91" s="190"/>
      <c r="R91" s="190"/>
      <c r="S91" s="692"/>
      <c r="T91" s="541"/>
      <c r="U91" s="643"/>
    </row>
    <row r="92" spans="1:23" ht="19.5" customHeight="1">
      <c r="A92" s="1234" t="s">
        <v>1004</v>
      </c>
      <c r="B92" s="1235"/>
      <c r="C92" s="1235"/>
      <c r="D92" s="1235"/>
      <c r="E92" s="1235"/>
      <c r="F92" s="1235"/>
      <c r="G92" s="1235"/>
      <c r="H92" s="1235"/>
      <c r="I92" s="1236"/>
      <c r="J92" s="169"/>
      <c r="K92" s="169"/>
      <c r="L92" s="169"/>
      <c r="M92" s="169"/>
      <c r="N92" s="169"/>
      <c r="O92" s="169"/>
      <c r="P92" s="169"/>
      <c r="Q92" s="169"/>
      <c r="R92" s="169"/>
      <c r="S92" s="169"/>
      <c r="T92" s="541"/>
      <c r="U92" s="643"/>
    </row>
    <row r="93" spans="1:23" ht="18" customHeight="1">
      <c r="A93" s="1246" t="s">
        <v>860</v>
      </c>
      <c r="B93" s="1248"/>
      <c r="C93" s="204"/>
      <c r="D93" s="204"/>
      <c r="E93" s="205"/>
      <c r="F93" s="205"/>
      <c r="G93" s="205"/>
      <c r="H93" s="205"/>
      <c r="I93" s="206"/>
      <c r="J93" s="207"/>
      <c r="K93" s="207"/>
      <c r="L93" s="207"/>
      <c r="M93" s="207"/>
      <c r="N93" s="207"/>
      <c r="O93" s="167"/>
      <c r="P93" s="167"/>
      <c r="Q93" s="167"/>
      <c r="R93" s="167"/>
      <c r="S93" s="167"/>
      <c r="T93" s="541"/>
      <c r="U93" s="643"/>
    </row>
    <row r="94" spans="1:23" ht="18">
      <c r="A94" s="686" t="s">
        <v>1179</v>
      </c>
      <c r="B94" s="208" t="s">
        <v>860</v>
      </c>
      <c r="C94" s="209" t="s">
        <v>179</v>
      </c>
      <c r="D94" s="538">
        <v>25</v>
      </c>
      <c r="E94" s="539">
        <v>31</v>
      </c>
      <c r="F94" s="636">
        <v>775</v>
      </c>
      <c r="G94" s="900">
        <f>E94</f>
        <v>31</v>
      </c>
      <c r="H94" s="901">
        <f>F94</f>
        <v>775</v>
      </c>
      <c r="I94" s="695"/>
      <c r="J94" s="809"/>
      <c r="K94" s="806"/>
      <c r="L94" s="806"/>
      <c r="M94" s="685"/>
      <c r="N94" s="685"/>
      <c r="O94" s="904" t="s">
        <v>1961</v>
      </c>
      <c r="P94" s="537"/>
      <c r="Q94" s="600" t="s">
        <v>1990</v>
      </c>
      <c r="R94" s="537"/>
      <c r="S94" s="537"/>
      <c r="T94" s="541"/>
      <c r="U94" s="643"/>
      <c r="W94" s="643"/>
    </row>
    <row r="95" spans="1:23" ht="18">
      <c r="A95" s="686" t="s">
        <v>1180</v>
      </c>
      <c r="B95" s="208" t="s">
        <v>1597</v>
      </c>
      <c r="C95" s="209" t="s">
        <v>179</v>
      </c>
      <c r="D95" s="538">
        <v>26.6</v>
      </c>
      <c r="E95" s="539">
        <v>10</v>
      </c>
      <c r="F95" s="636">
        <v>266</v>
      </c>
      <c r="G95" s="900">
        <f t="shared" ref="G95:H97" si="14">E95</f>
        <v>10</v>
      </c>
      <c r="H95" s="901">
        <f t="shared" si="14"/>
        <v>266</v>
      </c>
      <c r="I95" s="695"/>
      <c r="J95" s="809"/>
      <c r="K95" s="806"/>
      <c r="L95" s="806"/>
      <c r="M95" s="685"/>
      <c r="N95" s="685"/>
      <c r="O95" s="904" t="s">
        <v>1961</v>
      </c>
      <c r="P95" s="537"/>
      <c r="Q95" s="600" t="s">
        <v>1991</v>
      </c>
      <c r="R95" s="537"/>
      <c r="S95" s="537"/>
      <c r="T95" s="541"/>
      <c r="U95" s="643"/>
      <c r="W95" s="643"/>
    </row>
    <row r="96" spans="1:23" ht="18">
      <c r="A96" s="686" t="s">
        <v>980</v>
      </c>
      <c r="B96" s="687" t="s">
        <v>1526</v>
      </c>
      <c r="C96" s="202" t="s">
        <v>179</v>
      </c>
      <c r="D96" s="538">
        <v>28</v>
      </c>
      <c r="E96" s="539">
        <v>8</v>
      </c>
      <c r="F96" s="636">
        <v>224</v>
      </c>
      <c r="G96" s="900">
        <f t="shared" si="14"/>
        <v>8</v>
      </c>
      <c r="H96" s="901">
        <f t="shared" si="14"/>
        <v>224</v>
      </c>
      <c r="I96" s="695"/>
      <c r="J96" s="809"/>
      <c r="K96" s="806"/>
      <c r="L96" s="806"/>
      <c r="M96" s="685"/>
      <c r="N96" s="685"/>
      <c r="O96" s="904" t="s">
        <v>1961</v>
      </c>
      <c r="P96" s="537"/>
      <c r="Q96" s="600" t="s">
        <v>1992</v>
      </c>
      <c r="R96" s="537"/>
      <c r="S96" s="537"/>
      <c r="T96" s="541"/>
      <c r="U96" s="643"/>
      <c r="W96" s="643"/>
    </row>
    <row r="97" spans="1:23" ht="18">
      <c r="A97" s="686" t="s">
        <v>1598</v>
      </c>
      <c r="B97" s="688" t="s">
        <v>1528</v>
      </c>
      <c r="C97" s="202" t="s">
        <v>179</v>
      </c>
      <c r="D97" s="538">
        <v>35</v>
      </c>
      <c r="E97" s="539">
        <v>2</v>
      </c>
      <c r="F97" s="636">
        <v>70</v>
      </c>
      <c r="G97" s="900">
        <f t="shared" si="14"/>
        <v>2</v>
      </c>
      <c r="H97" s="901">
        <f t="shared" si="14"/>
        <v>70</v>
      </c>
      <c r="I97" s="695"/>
      <c r="J97" s="809"/>
      <c r="K97" s="806"/>
      <c r="L97" s="806"/>
      <c r="M97" s="685"/>
      <c r="N97" s="685"/>
      <c r="O97" s="904" t="s">
        <v>1961</v>
      </c>
      <c r="P97" s="537"/>
      <c r="Q97" s="600" t="s">
        <v>1993</v>
      </c>
      <c r="R97" s="537"/>
      <c r="S97" s="537"/>
      <c r="T97" s="541"/>
      <c r="U97" s="643"/>
      <c r="W97" s="643"/>
    </row>
    <row r="98" spans="1:23" ht="18" customHeight="1">
      <c r="A98" s="1245" t="s">
        <v>1594</v>
      </c>
      <c r="B98" s="1245"/>
      <c r="C98" s="211"/>
      <c r="D98" s="211"/>
      <c r="E98" s="211"/>
      <c r="F98" s="212">
        <f>SUM(F94:F97)</f>
        <v>1335</v>
      </c>
      <c r="G98" s="212"/>
      <c r="H98" s="212">
        <f>SUM(H94:H97)</f>
        <v>1335</v>
      </c>
      <c r="I98" s="212"/>
      <c r="J98" s="212">
        <f>SUM(J94:J97)</f>
        <v>0</v>
      </c>
      <c r="K98" s="212"/>
      <c r="L98" s="212">
        <f>SUM(L94:L97)</f>
        <v>0</v>
      </c>
      <c r="M98" s="212"/>
      <c r="N98" s="212">
        <f>SUM(N94:N97)</f>
        <v>0</v>
      </c>
      <c r="O98" s="168"/>
      <c r="P98" s="168"/>
      <c r="Q98" s="168"/>
      <c r="R98" s="168"/>
      <c r="S98" s="168"/>
      <c r="T98" s="541"/>
      <c r="U98" s="643"/>
      <c r="W98" s="643"/>
    </row>
    <row r="99" spans="1:23" s="120" customFormat="1" ht="18" customHeight="1">
      <c r="A99" s="1246" t="s">
        <v>187</v>
      </c>
      <c r="B99" s="1247"/>
      <c r="C99" s="1248"/>
      <c r="D99" s="516"/>
      <c r="E99" s="516"/>
      <c r="F99" s="516"/>
      <c r="G99" s="119"/>
      <c r="H99" s="119"/>
      <c r="I99" s="119"/>
      <c r="J99" s="167"/>
      <c r="K99" s="167"/>
      <c r="L99" s="167"/>
      <c r="M99" s="167"/>
      <c r="N99" s="167"/>
      <c r="O99" s="167"/>
      <c r="P99" s="167"/>
      <c r="Q99" s="167"/>
      <c r="R99" s="167"/>
      <c r="S99" s="167"/>
      <c r="T99" s="541"/>
      <c r="U99" s="643"/>
    </row>
    <row r="100" spans="1:23" s="120" customFormat="1" ht="31.5">
      <c r="A100" s="686" t="s">
        <v>1652</v>
      </c>
      <c r="B100" s="208" t="s">
        <v>1609</v>
      </c>
      <c r="C100" s="202" t="s">
        <v>179</v>
      </c>
      <c r="D100" s="538">
        <v>582.1</v>
      </c>
      <c r="E100" s="539">
        <v>1</v>
      </c>
      <c r="F100" s="636">
        <f>D100*E100</f>
        <v>582.1</v>
      </c>
      <c r="G100" s="685"/>
      <c r="H100" s="685"/>
      <c r="I100" s="685"/>
      <c r="J100" s="685"/>
      <c r="K100" s="695"/>
      <c r="L100" s="809"/>
      <c r="M100" s="539">
        <f>E100</f>
        <v>1</v>
      </c>
      <c r="N100" s="538">
        <f>F100</f>
        <v>582.1</v>
      </c>
      <c r="O100" s="904" t="s">
        <v>1961</v>
      </c>
      <c r="P100" s="537"/>
      <c r="Q100" s="600" t="s">
        <v>1994</v>
      </c>
      <c r="R100" s="537"/>
      <c r="S100" s="537"/>
      <c r="T100" s="541"/>
      <c r="U100" s="643"/>
    </row>
    <row r="101" spans="1:23" s="120" customFormat="1" ht="18">
      <c r="A101" s="686" t="s">
        <v>1599</v>
      </c>
      <c r="B101" s="208" t="s">
        <v>1530</v>
      </c>
      <c r="C101" s="202" t="s">
        <v>179</v>
      </c>
      <c r="D101" s="538">
        <v>293.74</v>
      </c>
      <c r="E101" s="539">
        <v>1</v>
      </c>
      <c r="F101" s="636">
        <f t="shared" ref="F101" si="15">D101*E101</f>
        <v>293.74</v>
      </c>
      <c r="G101" s="685"/>
      <c r="H101" s="685"/>
      <c r="I101" s="685"/>
      <c r="J101" s="810"/>
      <c r="K101" s="695"/>
      <c r="L101" s="809"/>
      <c r="M101" s="539">
        <f>E101</f>
        <v>1</v>
      </c>
      <c r="N101" s="538">
        <v>293.74200000000002</v>
      </c>
      <c r="O101" s="904" t="s">
        <v>1961</v>
      </c>
      <c r="P101" s="537"/>
      <c r="Q101" s="600" t="s">
        <v>1995</v>
      </c>
      <c r="R101" s="537"/>
      <c r="S101" s="537"/>
      <c r="T101" s="541"/>
      <c r="U101" s="643"/>
    </row>
    <row r="102" spans="1:23" s="120" customFormat="1" ht="18" customHeight="1">
      <c r="A102" s="1245" t="s">
        <v>1594</v>
      </c>
      <c r="B102" s="1245"/>
      <c r="C102" s="121"/>
      <c r="D102" s="121"/>
      <c r="E102" s="121"/>
      <c r="F102" s="212">
        <f>SUM(F100:F101)</f>
        <v>875.84</v>
      </c>
      <c r="G102" s="212"/>
      <c r="H102" s="212">
        <f>SUM(H100:H101)</f>
        <v>0</v>
      </c>
      <c r="I102" s="212"/>
      <c r="J102" s="212">
        <f>SUM(J100:J101)</f>
        <v>0</v>
      </c>
      <c r="K102" s="212"/>
      <c r="L102" s="212">
        <f>SUM(L100:L101)</f>
        <v>0</v>
      </c>
      <c r="M102" s="212"/>
      <c r="N102" s="212">
        <f>SUM(N100:N101)</f>
        <v>875.8420000000001</v>
      </c>
      <c r="O102" s="168"/>
      <c r="P102" s="168"/>
      <c r="Q102" s="168"/>
      <c r="R102" s="168"/>
      <c r="S102" s="168"/>
      <c r="T102" s="541"/>
      <c r="U102" s="643"/>
    </row>
    <row r="103" spans="1:23" s="120" customFormat="1" ht="18" customHeight="1">
      <c r="A103" s="1249" t="s">
        <v>188</v>
      </c>
      <c r="B103" s="1250"/>
      <c r="C103" s="125"/>
      <c r="D103" s="516"/>
      <c r="E103" s="516"/>
      <c r="F103" s="516"/>
      <c r="G103" s="125"/>
      <c r="H103" s="125"/>
      <c r="I103" s="170"/>
      <c r="J103" s="167"/>
      <c r="K103" s="167"/>
      <c r="L103" s="167"/>
      <c r="M103" s="167"/>
      <c r="N103" s="167"/>
      <c r="O103" s="167"/>
      <c r="P103" s="167"/>
      <c r="Q103" s="167"/>
      <c r="R103" s="167"/>
      <c r="S103" s="167"/>
      <c r="T103" s="541"/>
      <c r="U103" s="643"/>
    </row>
    <row r="104" spans="1:23" s="120" customFormat="1" ht="18">
      <c r="A104" s="686" t="s">
        <v>1605</v>
      </c>
      <c r="B104" s="690" t="s">
        <v>189</v>
      </c>
      <c r="C104" s="691" t="s">
        <v>179</v>
      </c>
      <c r="D104" s="538">
        <v>680</v>
      </c>
      <c r="E104" s="539">
        <v>1</v>
      </c>
      <c r="F104" s="636">
        <v>680</v>
      </c>
      <c r="G104" s="689"/>
      <c r="H104" s="689"/>
      <c r="I104" s="695">
        <f>E104</f>
        <v>1</v>
      </c>
      <c r="J104" s="809">
        <f>F104</f>
        <v>680</v>
      </c>
      <c r="K104" s="689"/>
      <c r="L104" s="689"/>
      <c r="M104" s="689"/>
      <c r="N104" s="689"/>
      <c r="O104" s="904" t="s">
        <v>1961</v>
      </c>
      <c r="P104" s="537"/>
      <c r="Q104" s="600" t="s">
        <v>1996</v>
      </c>
      <c r="R104" s="537"/>
      <c r="S104" s="537"/>
      <c r="T104" s="682"/>
      <c r="U104" s="643"/>
    </row>
    <row r="105" spans="1:23" s="120" customFormat="1" ht="18" customHeight="1">
      <c r="A105" s="1245" t="s">
        <v>1594</v>
      </c>
      <c r="B105" s="1245"/>
      <c r="C105" s="211"/>
      <c r="D105" s="211"/>
      <c r="E105" s="211"/>
      <c r="F105" s="214">
        <f>F104</f>
        <v>680</v>
      </c>
      <c r="G105" s="214"/>
      <c r="H105" s="214">
        <f t="shared" ref="H105:N105" si="16">H104</f>
        <v>0</v>
      </c>
      <c r="I105" s="214"/>
      <c r="J105" s="214">
        <f t="shared" si="16"/>
        <v>680</v>
      </c>
      <c r="K105" s="214"/>
      <c r="L105" s="214">
        <f t="shared" si="16"/>
        <v>0</v>
      </c>
      <c r="M105" s="214"/>
      <c r="N105" s="214">
        <f t="shared" si="16"/>
        <v>0</v>
      </c>
      <c r="O105" s="168"/>
      <c r="P105" s="168"/>
      <c r="Q105" s="168"/>
      <c r="R105" s="168"/>
      <c r="S105" s="168"/>
      <c r="T105" s="682"/>
      <c r="U105" s="643"/>
    </row>
    <row r="106" spans="1:23" s="120" customFormat="1" ht="18">
      <c r="A106" s="1243" t="s">
        <v>1600</v>
      </c>
      <c r="B106" s="1243"/>
      <c r="C106" s="1243"/>
      <c r="D106" s="1243"/>
      <c r="E106" s="1243"/>
      <c r="F106" s="657">
        <f>F105+F102+F98</f>
        <v>2890.84</v>
      </c>
      <c r="G106" s="657"/>
      <c r="H106" s="657">
        <f>H105+H102+H98</f>
        <v>1335</v>
      </c>
      <c r="I106" s="657"/>
      <c r="J106" s="657">
        <f>J105+J102+J98</f>
        <v>680</v>
      </c>
      <c r="K106" s="657"/>
      <c r="L106" s="657">
        <f>L105+L102+L98</f>
        <v>0</v>
      </c>
      <c r="M106" s="657"/>
      <c r="N106" s="657">
        <f>N105+N102+N98</f>
        <v>875.8420000000001</v>
      </c>
      <c r="O106" s="190"/>
      <c r="P106" s="190"/>
      <c r="Q106" s="190"/>
      <c r="R106" s="190"/>
      <c r="S106" s="692"/>
      <c r="T106" s="682"/>
      <c r="U106" s="643"/>
    </row>
    <row r="107" spans="1:23" ht="18.75">
      <c r="A107" s="1244" t="s">
        <v>1005</v>
      </c>
      <c r="B107" s="1244"/>
      <c r="C107" s="1244"/>
      <c r="D107" s="1244"/>
      <c r="E107" s="1244"/>
      <c r="F107" s="1244"/>
      <c r="G107" s="1244"/>
      <c r="H107" s="1244"/>
      <c r="I107" s="1244"/>
      <c r="J107" s="169"/>
      <c r="K107" s="169"/>
      <c r="L107" s="169"/>
      <c r="M107" s="179"/>
      <c r="N107" s="179"/>
      <c r="O107" s="169"/>
      <c r="P107" s="169"/>
      <c r="Q107" s="169"/>
      <c r="R107" s="169"/>
      <c r="S107" s="169"/>
      <c r="T107" s="541"/>
      <c r="U107" s="643"/>
    </row>
    <row r="108" spans="1:23" ht="18">
      <c r="A108" s="1243" t="s">
        <v>1601</v>
      </c>
      <c r="B108" s="1243"/>
      <c r="C108" s="1243"/>
      <c r="D108" s="1243"/>
      <c r="E108" s="1243"/>
      <c r="F108" s="658">
        <v>0</v>
      </c>
      <c r="G108" s="658"/>
      <c r="H108" s="658">
        <v>0</v>
      </c>
      <c r="I108" s="658"/>
      <c r="J108" s="658">
        <v>0</v>
      </c>
      <c r="K108" s="658"/>
      <c r="L108" s="658">
        <v>0</v>
      </c>
      <c r="M108" s="658"/>
      <c r="N108" s="658">
        <v>0</v>
      </c>
      <c r="O108" s="190"/>
      <c r="P108" s="190"/>
      <c r="Q108" s="190"/>
      <c r="R108" s="190"/>
      <c r="S108" s="190"/>
      <c r="T108" s="541"/>
      <c r="U108" s="643"/>
    </row>
    <row r="109" spans="1:23" ht="18.75">
      <c r="A109" s="1234" t="s">
        <v>1006</v>
      </c>
      <c r="B109" s="1235"/>
      <c r="C109" s="1235"/>
      <c r="D109" s="1235"/>
      <c r="E109" s="1235"/>
      <c r="F109" s="1235"/>
      <c r="G109" s="1235"/>
      <c r="H109" s="1235"/>
      <c r="I109" s="1236"/>
      <c r="J109" s="169"/>
      <c r="K109" s="169"/>
      <c r="L109" s="169"/>
      <c r="M109" s="169"/>
      <c r="N109" s="169"/>
      <c r="O109" s="169"/>
      <c r="P109" s="169"/>
      <c r="Q109" s="169"/>
      <c r="R109" s="169"/>
      <c r="S109" s="169"/>
      <c r="T109" s="541"/>
      <c r="U109" s="643"/>
    </row>
    <row r="110" spans="1:23" s="120" customFormat="1" ht="18">
      <c r="A110" s="215" t="s">
        <v>190</v>
      </c>
      <c r="B110" s="171"/>
      <c r="C110" s="171"/>
      <c r="D110" s="171"/>
      <c r="E110" s="171"/>
      <c r="F110" s="171"/>
      <c r="G110" s="171"/>
      <c r="H110" s="171"/>
      <c r="I110" s="172"/>
      <c r="J110" s="173"/>
      <c r="K110" s="173"/>
      <c r="L110" s="173"/>
      <c r="M110" s="173"/>
      <c r="N110" s="173"/>
      <c r="O110" s="173"/>
      <c r="P110" s="173"/>
      <c r="Q110" s="173"/>
      <c r="R110" s="173"/>
      <c r="S110" s="173"/>
      <c r="T110" s="541"/>
      <c r="U110" s="643"/>
    </row>
    <row r="111" spans="1:23" s="124" customFormat="1" ht="18">
      <c r="A111" s="210">
        <v>6.1</v>
      </c>
      <c r="B111" s="208" t="s">
        <v>1640</v>
      </c>
      <c r="C111" s="202" t="s">
        <v>179</v>
      </c>
      <c r="D111" s="538">
        <f>F111/E111</f>
        <v>402.25071428571431</v>
      </c>
      <c r="E111" s="539">
        <v>9</v>
      </c>
      <c r="F111" s="636">
        <v>3620.2564285714288</v>
      </c>
      <c r="G111" s="694"/>
      <c r="H111" s="388"/>
      <c r="I111" s="695"/>
      <c r="J111" s="809"/>
      <c r="K111" s="695">
        <f>E111</f>
        <v>9</v>
      </c>
      <c r="L111" s="809">
        <f>F111</f>
        <v>3620.2564285714288</v>
      </c>
      <c r="M111" s="536"/>
      <c r="N111" s="536"/>
      <c r="O111" s="904" t="s">
        <v>1961</v>
      </c>
      <c r="P111" s="537"/>
      <c r="Q111" s="600" t="s">
        <v>1997</v>
      </c>
      <c r="R111" s="537"/>
      <c r="S111" s="537"/>
      <c r="T111" s="541"/>
      <c r="U111" s="643"/>
    </row>
    <row r="112" spans="1:23" s="124" customFormat="1" ht="18">
      <c r="A112" s="210">
        <v>6.2</v>
      </c>
      <c r="B112" s="208" t="s">
        <v>1591</v>
      </c>
      <c r="C112" s="202" t="s">
        <v>179</v>
      </c>
      <c r="D112" s="538">
        <f>F112/E112</f>
        <v>378.875</v>
      </c>
      <c r="E112" s="539">
        <v>8</v>
      </c>
      <c r="F112" s="636">
        <v>3031</v>
      </c>
      <c r="G112" s="694"/>
      <c r="H112" s="388"/>
      <c r="I112" s="695"/>
      <c r="J112" s="809"/>
      <c r="K112" s="695">
        <f>E112</f>
        <v>8</v>
      </c>
      <c r="L112" s="809">
        <f>F112</f>
        <v>3031</v>
      </c>
      <c r="M112" s="536"/>
      <c r="N112" s="536"/>
      <c r="O112" s="904" t="s">
        <v>1961</v>
      </c>
      <c r="P112" s="537"/>
      <c r="Q112" s="600" t="s">
        <v>1998</v>
      </c>
      <c r="R112" s="537"/>
      <c r="S112" s="537"/>
      <c r="T112" s="541"/>
      <c r="U112" s="643"/>
    </row>
    <row r="113" spans="1:21" s="124" customFormat="1" ht="18">
      <c r="A113" s="1243" t="s">
        <v>1602</v>
      </c>
      <c r="B113" s="1243"/>
      <c r="C113" s="1243"/>
      <c r="D113" s="1243"/>
      <c r="E113" s="1243"/>
      <c r="F113" s="657">
        <f>SUM(F111:F112)</f>
        <v>6651.2564285714288</v>
      </c>
      <c r="G113" s="657"/>
      <c r="H113" s="657">
        <f>SUM(H111:H112)</f>
        <v>0</v>
      </c>
      <c r="I113" s="657"/>
      <c r="J113" s="657">
        <f>SUM(J111:J112)</f>
        <v>0</v>
      </c>
      <c r="K113" s="657"/>
      <c r="L113" s="657">
        <f>SUM(L111:L112)</f>
        <v>6651.2564285714288</v>
      </c>
      <c r="M113" s="657"/>
      <c r="N113" s="657">
        <f>SUM(N111:N112)</f>
        <v>0</v>
      </c>
      <c r="O113" s="190"/>
      <c r="P113" s="190"/>
      <c r="Q113" s="190"/>
      <c r="R113" s="190"/>
      <c r="S113" s="190"/>
      <c r="T113" s="541"/>
      <c r="U113" s="643"/>
    </row>
    <row r="114" spans="1:21" ht="18.75">
      <c r="A114" s="1234" t="s">
        <v>1007</v>
      </c>
      <c r="B114" s="1235"/>
      <c r="C114" s="1235"/>
      <c r="D114" s="1235"/>
      <c r="E114" s="1235"/>
      <c r="F114" s="1235"/>
      <c r="G114" s="1235"/>
      <c r="H114" s="1235"/>
      <c r="I114" s="1236"/>
      <c r="J114" s="169"/>
      <c r="K114" s="169"/>
      <c r="L114" s="169"/>
      <c r="M114" s="169"/>
      <c r="N114" s="169"/>
      <c r="O114" s="169"/>
      <c r="P114" s="169"/>
      <c r="Q114" s="514"/>
      <c r="R114" s="169"/>
      <c r="S114" s="169"/>
      <c r="T114" s="541"/>
      <c r="U114" s="643"/>
    </row>
    <row r="115" spans="1:21" s="124" customFormat="1" ht="31.5">
      <c r="A115" s="661" t="s">
        <v>1190</v>
      </c>
      <c r="B115" s="637" t="s">
        <v>1603</v>
      </c>
      <c r="C115" s="202" t="s">
        <v>1039</v>
      </c>
      <c r="D115" s="520">
        <f>F115/E115</f>
        <v>12.8665</v>
      </c>
      <c r="E115" s="199">
        <v>2</v>
      </c>
      <c r="F115" s="521">
        <v>25.733000000000001</v>
      </c>
      <c r="G115" s="199">
        <f>E115</f>
        <v>2</v>
      </c>
      <c r="H115" s="811">
        <f>F115</f>
        <v>25.733000000000001</v>
      </c>
      <c r="I115" s="199"/>
      <c r="J115" s="521"/>
      <c r="K115" s="537"/>
      <c r="L115" s="537"/>
      <c r="M115" s="537"/>
      <c r="N115" s="537"/>
      <c r="O115" s="904" t="s">
        <v>1961</v>
      </c>
      <c r="P115" s="537"/>
      <c r="Q115" s="600" t="s">
        <v>1999</v>
      </c>
      <c r="R115" s="536"/>
      <c r="S115" s="537"/>
      <c r="T115" s="541"/>
      <c r="U115" s="643"/>
    </row>
    <row r="116" spans="1:21" s="124" customFormat="1" ht="31.5">
      <c r="A116" s="661" t="s">
        <v>1191</v>
      </c>
      <c r="B116" s="637" t="s">
        <v>1537</v>
      </c>
      <c r="C116" s="202" t="s">
        <v>1039</v>
      </c>
      <c r="D116" s="520">
        <f t="shared" ref="D116:D119" si="17">F116/E116</f>
        <v>31.28</v>
      </c>
      <c r="E116" s="199">
        <v>1</v>
      </c>
      <c r="F116" s="521">
        <v>31.28</v>
      </c>
      <c r="G116" s="199">
        <f t="shared" ref="G116:H119" si="18">E116</f>
        <v>1</v>
      </c>
      <c r="H116" s="811">
        <f t="shared" si="18"/>
        <v>31.28</v>
      </c>
      <c r="I116" s="199"/>
      <c r="J116" s="521"/>
      <c r="K116" s="537"/>
      <c r="L116" s="537"/>
      <c r="M116" s="537"/>
      <c r="N116" s="537"/>
      <c r="O116" s="904" t="s">
        <v>1961</v>
      </c>
      <c r="P116" s="537"/>
      <c r="Q116" s="600" t="s">
        <v>2000</v>
      </c>
      <c r="R116" s="536"/>
      <c r="S116" s="537"/>
      <c r="T116" s="541"/>
      <c r="U116" s="643"/>
    </row>
    <row r="117" spans="1:21" s="124" customFormat="1" ht="18">
      <c r="A117" s="661" t="s">
        <v>1534</v>
      </c>
      <c r="B117" s="637" t="s">
        <v>1538</v>
      </c>
      <c r="C117" s="202" t="s">
        <v>1039</v>
      </c>
      <c r="D117" s="520">
        <f t="shared" si="17"/>
        <v>152.08000000000001</v>
      </c>
      <c r="E117" s="199">
        <v>1</v>
      </c>
      <c r="F117" s="521">
        <v>152.08000000000001</v>
      </c>
      <c r="G117" s="199">
        <f t="shared" si="18"/>
        <v>1</v>
      </c>
      <c r="H117" s="811">
        <f t="shared" si="18"/>
        <v>152.08000000000001</v>
      </c>
      <c r="I117" s="199"/>
      <c r="J117" s="521"/>
      <c r="K117" s="537"/>
      <c r="L117" s="537"/>
      <c r="M117" s="537"/>
      <c r="N117" s="537"/>
      <c r="O117" s="904" t="s">
        <v>1961</v>
      </c>
      <c r="P117" s="537"/>
      <c r="Q117" s="600" t="s">
        <v>2001</v>
      </c>
      <c r="R117" s="536"/>
      <c r="S117" s="537"/>
      <c r="T117" s="541"/>
      <c r="U117" s="643"/>
    </row>
    <row r="118" spans="1:21" s="124" customFormat="1" ht="18">
      <c r="A118" s="661" t="s">
        <v>1535</v>
      </c>
      <c r="B118" s="637" t="s">
        <v>1639</v>
      </c>
      <c r="C118" s="202" t="s">
        <v>1039</v>
      </c>
      <c r="D118" s="520">
        <f t="shared" si="17"/>
        <v>15</v>
      </c>
      <c r="E118" s="199">
        <v>2</v>
      </c>
      <c r="F118" s="521">
        <v>30</v>
      </c>
      <c r="G118" s="199">
        <f t="shared" si="18"/>
        <v>2</v>
      </c>
      <c r="H118" s="811">
        <f t="shared" si="18"/>
        <v>30</v>
      </c>
      <c r="I118" s="199"/>
      <c r="J118" s="521"/>
      <c r="K118" s="537"/>
      <c r="L118" s="537"/>
      <c r="M118" s="537"/>
      <c r="N118" s="537"/>
      <c r="O118" s="904" t="s">
        <v>1961</v>
      </c>
      <c r="P118" s="537"/>
      <c r="Q118" s="600" t="s">
        <v>2002</v>
      </c>
      <c r="R118" s="536"/>
      <c r="S118" s="537"/>
      <c r="T118" s="541"/>
      <c r="U118" s="643"/>
    </row>
    <row r="119" spans="1:21" s="124" customFormat="1" ht="18">
      <c r="A119" s="686" t="s">
        <v>1536</v>
      </c>
      <c r="B119" s="637" t="s">
        <v>1638</v>
      </c>
      <c r="C119" s="202" t="s">
        <v>1039</v>
      </c>
      <c r="D119" s="520">
        <f t="shared" si="17"/>
        <v>91.32</v>
      </c>
      <c r="E119" s="199">
        <v>1</v>
      </c>
      <c r="F119" s="521">
        <v>91.32</v>
      </c>
      <c r="G119" s="199">
        <f t="shared" si="18"/>
        <v>1</v>
      </c>
      <c r="H119" s="811">
        <f t="shared" si="18"/>
        <v>91.32</v>
      </c>
      <c r="I119" s="199"/>
      <c r="J119" s="521"/>
      <c r="K119" s="537"/>
      <c r="L119" s="537"/>
      <c r="M119" s="537"/>
      <c r="N119" s="537"/>
      <c r="O119" s="904" t="s">
        <v>1961</v>
      </c>
      <c r="P119" s="537"/>
      <c r="Q119" s="600" t="s">
        <v>2003</v>
      </c>
      <c r="R119" s="536"/>
      <c r="S119" s="537"/>
      <c r="T119" s="541"/>
      <c r="U119" s="643"/>
    </row>
    <row r="120" spans="1:21" s="124" customFormat="1" ht="18">
      <c r="A120" s="1237" t="s">
        <v>1604</v>
      </c>
      <c r="B120" s="1238"/>
      <c r="C120" s="1238"/>
      <c r="D120" s="1238"/>
      <c r="E120" s="1239"/>
      <c r="F120" s="659">
        <f>SUM(F115:F119)</f>
        <v>330.41300000000001</v>
      </c>
      <c r="G120" s="659"/>
      <c r="H120" s="659">
        <f t="shared" ref="H120:N120" si="19">SUM(H115:H119)</f>
        <v>330.41300000000001</v>
      </c>
      <c r="I120" s="659"/>
      <c r="J120" s="659">
        <f t="shared" si="19"/>
        <v>0</v>
      </c>
      <c r="K120" s="659"/>
      <c r="L120" s="659">
        <f t="shared" si="19"/>
        <v>0</v>
      </c>
      <c r="M120" s="659"/>
      <c r="N120" s="659">
        <f t="shared" si="19"/>
        <v>0</v>
      </c>
      <c r="O120" s="190"/>
      <c r="P120" s="190"/>
      <c r="Q120" s="515"/>
      <c r="R120" s="190"/>
      <c r="S120" s="190"/>
      <c r="T120" s="541"/>
      <c r="U120" s="643"/>
    </row>
    <row r="121" spans="1:21" ht="18">
      <c r="A121" s="1240" t="s">
        <v>1717</v>
      </c>
      <c r="B121" s="1240"/>
      <c r="C121" s="1240"/>
      <c r="D121" s="1240"/>
      <c r="E121" s="1240"/>
      <c r="F121" s="191">
        <f>F120+F113+F108+F106+F91+F87+F72</f>
        <v>98005.998390071429</v>
      </c>
      <c r="G121" s="191"/>
      <c r="H121" s="191">
        <f>H120+H113+H108+H106+H91+H87+H72</f>
        <v>19579.331086900002</v>
      </c>
      <c r="I121" s="191"/>
      <c r="J121" s="191">
        <f>J120+J113+J108+J106+J91+J87+J72</f>
        <v>24629.526878399996</v>
      </c>
      <c r="K121" s="191"/>
      <c r="L121" s="191">
        <f>L120+L113+L108+L106+L91+L87+L72</f>
        <v>24476.211946971431</v>
      </c>
      <c r="M121" s="191"/>
      <c r="N121" s="191">
        <f>N120+N113+N108+N106+N91+N87+N72</f>
        <v>29320.925147800001</v>
      </c>
      <c r="O121" s="190"/>
      <c r="P121" s="190"/>
      <c r="Q121" s="190"/>
      <c r="R121" s="190"/>
      <c r="S121" s="190"/>
      <c r="T121" s="541"/>
    </row>
    <row r="122" spans="1:21" ht="15" customHeight="1">
      <c r="A122" s="126"/>
      <c r="B122" s="1241" t="s">
        <v>191</v>
      </c>
      <c r="C122" s="1241"/>
      <c r="D122" s="1241"/>
      <c r="E122" s="1241"/>
      <c r="F122" s="1241"/>
      <c r="G122" s="1241"/>
      <c r="H122" s="1241"/>
      <c r="I122" s="126"/>
      <c r="J122" s="174"/>
      <c r="K122" s="528"/>
      <c r="L122" s="174"/>
      <c r="M122" s="174"/>
      <c r="N122" s="174"/>
      <c r="O122" s="174"/>
      <c r="P122" s="174"/>
      <c r="Q122" s="174"/>
      <c r="R122" s="174"/>
      <c r="S122" s="174"/>
    </row>
    <row r="123" spans="1:21" ht="20.25">
      <c r="A123" s="253"/>
      <c r="B123" s="253"/>
      <c r="C123" s="253"/>
      <c r="D123" s="253"/>
      <c r="E123" s="253"/>
      <c r="F123" s="527"/>
      <c r="G123" s="254"/>
      <c r="H123" s="647"/>
      <c r="I123" s="647"/>
      <c r="J123" s="647"/>
      <c r="K123" s="647"/>
      <c r="L123" s="647"/>
      <c r="M123" s="647"/>
      <c r="N123" s="647"/>
    </row>
    <row r="124" spans="1:21" ht="18.75">
      <c r="A124" s="255"/>
      <c r="B124" s="298" t="s">
        <v>192</v>
      </c>
      <c r="C124" s="299"/>
      <c r="D124" s="299"/>
      <c r="E124" s="299"/>
      <c r="F124" s="1242" t="s">
        <v>613</v>
      </c>
      <c r="G124" s="1242"/>
      <c r="H124" s="1242"/>
      <c r="I124" s="1242"/>
      <c r="J124" s="643"/>
      <c r="L124" s="643"/>
      <c r="N124" s="648"/>
    </row>
    <row r="125" spans="1:21" ht="18.75">
      <c r="A125" s="255"/>
      <c r="B125" s="300" t="s">
        <v>193</v>
      </c>
      <c r="C125" s="299"/>
      <c r="D125" s="299"/>
      <c r="E125" s="299"/>
      <c r="F125" s="1233" t="s">
        <v>392</v>
      </c>
      <c r="G125" s="1233"/>
      <c r="H125" s="1233"/>
      <c r="I125" s="301"/>
    </row>
    <row r="126" spans="1:21" ht="18.75">
      <c r="A126" s="255"/>
      <c r="B126" s="300"/>
      <c r="C126" s="299"/>
      <c r="D126" s="299"/>
      <c r="E126" s="299"/>
      <c r="F126" s="299"/>
      <c r="G126" s="302"/>
      <c r="H126" s="649"/>
      <c r="I126" s="649"/>
      <c r="J126" s="649"/>
      <c r="K126" s="649"/>
      <c r="L126" s="649"/>
      <c r="M126" s="649"/>
      <c r="N126" s="649"/>
    </row>
    <row r="127" spans="1:21" ht="18.75">
      <c r="A127" s="255"/>
      <c r="B127" s="303" t="s">
        <v>2012</v>
      </c>
      <c r="C127" s="299"/>
      <c r="D127" s="299"/>
      <c r="E127" s="299"/>
      <c r="F127" s="299"/>
      <c r="G127" s="302"/>
      <c r="H127" s="649"/>
      <c r="I127" s="649"/>
      <c r="J127" s="649"/>
      <c r="K127" s="649"/>
      <c r="L127" s="649"/>
      <c r="M127" s="649"/>
      <c r="N127" s="649"/>
    </row>
    <row r="128" spans="1:21" ht="18.75">
      <c r="A128" s="255"/>
      <c r="B128" s="304" t="s">
        <v>1234</v>
      </c>
      <c r="C128" s="305"/>
      <c r="D128" s="305"/>
      <c r="E128" s="305"/>
      <c r="F128" s="736"/>
      <c r="G128" s="306"/>
      <c r="H128" s="306"/>
      <c r="I128" s="301"/>
    </row>
    <row r="129" spans="1:9" ht="15">
      <c r="A129" s="126"/>
      <c r="B129" s="126"/>
      <c r="C129" s="126"/>
      <c r="D129" s="126"/>
      <c r="E129" s="126"/>
      <c r="F129" s="126"/>
      <c r="G129" s="127"/>
      <c r="H129" s="127"/>
      <c r="I129" s="126"/>
    </row>
    <row r="130" spans="1:9" ht="15">
      <c r="A130" s="126"/>
      <c r="B130" s="126"/>
      <c r="C130" s="126"/>
      <c r="D130" s="126"/>
      <c r="E130" s="126"/>
      <c r="F130" s="126"/>
      <c r="G130" s="127"/>
      <c r="H130" s="127"/>
      <c r="I130" s="126"/>
    </row>
    <row r="131" spans="1:9" ht="15">
      <c r="A131" s="126"/>
      <c r="B131" s="126"/>
      <c r="C131" s="126"/>
      <c r="D131" s="126"/>
      <c r="E131" s="126"/>
      <c r="F131" s="126"/>
      <c r="G131" s="127"/>
      <c r="H131" s="127"/>
      <c r="I131" s="126"/>
    </row>
    <row r="132" spans="1:9" ht="15">
      <c r="A132" s="126"/>
      <c r="B132" s="126"/>
      <c r="C132" s="126"/>
      <c r="D132" s="126"/>
      <c r="E132" s="126"/>
      <c r="F132" s="126"/>
      <c r="G132" s="127"/>
      <c r="H132" s="127"/>
      <c r="I132" s="126"/>
    </row>
    <row r="133" spans="1:9" ht="15">
      <c r="A133" s="126"/>
      <c r="B133" s="126"/>
      <c r="C133" s="126"/>
      <c r="D133" s="126"/>
      <c r="E133" s="126"/>
      <c r="F133" s="126"/>
      <c r="G133" s="127"/>
      <c r="H133" s="127"/>
      <c r="I133" s="126"/>
    </row>
    <row r="134" spans="1:9" ht="15">
      <c r="A134" s="126"/>
      <c r="B134" s="126"/>
      <c r="C134" s="126"/>
      <c r="D134" s="126"/>
      <c r="E134" s="126"/>
      <c r="F134" s="126"/>
      <c r="G134" s="127"/>
      <c r="H134" s="127"/>
      <c r="I134" s="126"/>
    </row>
    <row r="135" spans="1:9" ht="15">
      <c r="A135" s="126"/>
      <c r="B135" s="126"/>
      <c r="C135" s="126"/>
      <c r="D135" s="126"/>
      <c r="E135" s="126"/>
      <c r="F135" s="126"/>
      <c r="G135" s="127"/>
      <c r="H135" s="127"/>
      <c r="I135" s="126"/>
    </row>
    <row r="136" spans="1:9" ht="15">
      <c r="A136" s="126"/>
      <c r="B136" s="126"/>
      <c r="C136" s="126"/>
      <c r="D136" s="126"/>
      <c r="E136" s="126"/>
      <c r="F136" s="126"/>
      <c r="G136" s="127"/>
      <c r="H136" s="127"/>
      <c r="I136" s="126"/>
    </row>
    <row r="137" spans="1:9" ht="15">
      <c r="A137" s="126"/>
      <c r="B137" s="126"/>
      <c r="C137" s="126"/>
      <c r="D137" s="126"/>
      <c r="E137" s="126"/>
      <c r="F137" s="126"/>
      <c r="G137" s="127"/>
      <c r="H137" s="127"/>
      <c r="I137" s="126"/>
    </row>
    <row r="138" spans="1:9" ht="15">
      <c r="A138" s="126"/>
      <c r="B138" s="126"/>
      <c r="C138" s="126"/>
      <c r="D138" s="126"/>
      <c r="E138" s="126"/>
      <c r="F138" s="126"/>
      <c r="G138" s="127"/>
      <c r="H138" s="127"/>
      <c r="I138" s="126"/>
    </row>
    <row r="139" spans="1:9" ht="15">
      <c r="A139" s="126"/>
      <c r="B139" s="126"/>
      <c r="C139" s="126"/>
      <c r="D139" s="126"/>
      <c r="E139" s="126"/>
      <c r="F139" s="126"/>
      <c r="G139" s="127"/>
      <c r="H139" s="127"/>
      <c r="I139" s="126"/>
    </row>
    <row r="140" spans="1:9" ht="15">
      <c r="A140" s="126"/>
      <c r="B140" s="126"/>
      <c r="C140" s="126"/>
      <c r="D140" s="126"/>
      <c r="E140" s="126"/>
      <c r="F140" s="126"/>
      <c r="G140" s="127"/>
      <c r="H140" s="127"/>
      <c r="I140" s="126"/>
    </row>
    <row r="141" spans="1:9" ht="15">
      <c r="A141" s="126"/>
      <c r="B141" s="126"/>
      <c r="C141" s="126"/>
      <c r="D141" s="126"/>
      <c r="E141" s="126"/>
      <c r="F141" s="126"/>
      <c r="G141" s="127"/>
      <c r="H141" s="127"/>
      <c r="I141" s="126"/>
    </row>
    <row r="142" spans="1:9" ht="15">
      <c r="A142" s="126"/>
      <c r="B142" s="126"/>
      <c r="C142" s="126"/>
      <c r="D142" s="126"/>
      <c r="E142" s="126"/>
      <c r="F142" s="126"/>
      <c r="G142" s="127"/>
      <c r="H142" s="127"/>
      <c r="I142" s="126"/>
    </row>
    <row r="143" spans="1:9" ht="15">
      <c r="A143" s="126"/>
      <c r="B143" s="126"/>
      <c r="C143" s="126"/>
      <c r="D143" s="126"/>
      <c r="E143" s="126"/>
      <c r="F143" s="126"/>
      <c r="G143" s="127"/>
      <c r="H143" s="127"/>
      <c r="I143" s="126"/>
    </row>
    <row r="144" spans="1:9" ht="15">
      <c r="A144" s="126"/>
      <c r="B144" s="126"/>
      <c r="C144" s="126"/>
      <c r="D144" s="126"/>
      <c r="E144" s="126"/>
      <c r="F144" s="126"/>
      <c r="G144" s="127"/>
      <c r="H144" s="127"/>
      <c r="I144" s="126"/>
    </row>
    <row r="145" spans="1:9" ht="15">
      <c r="A145" s="126"/>
      <c r="B145" s="126"/>
      <c r="C145" s="126"/>
      <c r="D145" s="126"/>
      <c r="E145" s="126"/>
      <c r="F145" s="126"/>
      <c r="G145" s="127"/>
      <c r="H145" s="127"/>
      <c r="I145" s="126"/>
    </row>
    <row r="146" spans="1:9" ht="15">
      <c r="A146" s="126"/>
      <c r="B146" s="126"/>
      <c r="C146" s="126"/>
      <c r="D146" s="126"/>
      <c r="E146" s="126"/>
      <c r="F146" s="126"/>
      <c r="G146" s="127"/>
      <c r="H146" s="127"/>
      <c r="I146" s="126"/>
    </row>
    <row r="147" spans="1:9" ht="15">
      <c r="A147" s="126"/>
      <c r="B147" s="126"/>
      <c r="C147" s="126"/>
      <c r="D147" s="126"/>
      <c r="E147" s="126"/>
      <c r="F147" s="126"/>
      <c r="G147" s="127"/>
      <c r="H147" s="127"/>
      <c r="I147" s="126"/>
    </row>
    <row r="148" spans="1:9" ht="15">
      <c r="A148" s="126"/>
      <c r="B148" s="126"/>
      <c r="C148" s="126"/>
      <c r="D148" s="126"/>
      <c r="E148" s="126"/>
      <c r="F148" s="126"/>
      <c r="G148" s="127"/>
      <c r="H148" s="127"/>
      <c r="I148" s="126"/>
    </row>
    <row r="149" spans="1:9" ht="15">
      <c r="A149" s="126"/>
      <c r="B149" s="126"/>
      <c r="C149" s="126"/>
      <c r="D149" s="126"/>
      <c r="E149" s="126"/>
      <c r="F149" s="126"/>
      <c r="G149" s="127"/>
      <c r="H149" s="127"/>
      <c r="I149" s="126"/>
    </row>
    <row r="150" spans="1:9" ht="15">
      <c r="A150" s="126"/>
      <c r="B150" s="126"/>
      <c r="C150" s="126"/>
      <c r="D150" s="126"/>
      <c r="E150" s="126"/>
      <c r="F150" s="126"/>
      <c r="G150" s="127"/>
      <c r="H150" s="127"/>
      <c r="I150" s="126"/>
    </row>
    <row r="151" spans="1:9" ht="15">
      <c r="A151" s="126"/>
      <c r="B151" s="126"/>
      <c r="C151" s="126"/>
      <c r="D151" s="126"/>
      <c r="E151" s="126"/>
      <c r="F151" s="126"/>
      <c r="G151" s="127"/>
      <c r="H151" s="127"/>
      <c r="I151" s="126"/>
    </row>
    <row r="152" spans="1:9" ht="15">
      <c r="A152" s="126"/>
      <c r="B152" s="126"/>
      <c r="C152" s="126"/>
      <c r="D152" s="126"/>
      <c r="E152" s="126"/>
      <c r="F152" s="126"/>
      <c r="G152" s="127"/>
      <c r="H152" s="127"/>
      <c r="I152" s="126"/>
    </row>
  </sheetData>
  <mergeCells count="47">
    <mergeCell ref="Q1:S1"/>
    <mergeCell ref="Q3:Q5"/>
    <mergeCell ref="A2:S2"/>
    <mergeCell ref="A3:A5"/>
    <mergeCell ref="B3:B5"/>
    <mergeCell ref="C3:C5"/>
    <mergeCell ref="D3:D5"/>
    <mergeCell ref="S3:S5"/>
    <mergeCell ref="M4:N4"/>
    <mergeCell ref="O3:O5"/>
    <mergeCell ref="G3:N3"/>
    <mergeCell ref="F4:F5"/>
    <mergeCell ref="G4:H4"/>
    <mergeCell ref="I4:J4"/>
    <mergeCell ref="A72:E72"/>
    <mergeCell ref="R3:R5"/>
    <mergeCell ref="E3:F3"/>
    <mergeCell ref="E4:E5"/>
    <mergeCell ref="P3:P5"/>
    <mergeCell ref="K4:L4"/>
    <mergeCell ref="A7:S7"/>
    <mergeCell ref="A73:S73"/>
    <mergeCell ref="A74:B74"/>
    <mergeCell ref="A82:B82"/>
    <mergeCell ref="A83:B83"/>
    <mergeCell ref="A86:B86"/>
    <mergeCell ref="A87:E87"/>
    <mergeCell ref="A88:I88"/>
    <mergeCell ref="A91:E91"/>
    <mergeCell ref="A92:I92"/>
    <mergeCell ref="A93:B93"/>
    <mergeCell ref="A98:B98"/>
    <mergeCell ref="A99:C99"/>
    <mergeCell ref="A102:B102"/>
    <mergeCell ref="A103:B103"/>
    <mergeCell ref="A105:B105"/>
    <mergeCell ref="A106:E106"/>
    <mergeCell ref="A107:I107"/>
    <mergeCell ref="A108:E108"/>
    <mergeCell ref="A109:I109"/>
    <mergeCell ref="A113:E113"/>
    <mergeCell ref="F125:H125"/>
    <mergeCell ref="A114:I114"/>
    <mergeCell ref="A120:E120"/>
    <mergeCell ref="A121:E121"/>
    <mergeCell ref="B122:H122"/>
    <mergeCell ref="F124:I124"/>
  </mergeCells>
  <phoneticPr fontId="3" type="noConversion"/>
  <pageMargins left="0.39370078740157483" right="0.39370078740157483" top="0.55118110236220474" bottom="0.62992125984251968" header="0" footer="0"/>
  <pageSetup paperSize="9" scale="50" orientation="landscape" r:id="rId1"/>
  <headerFooter alignWithMargins="0"/>
  <rowBreaks count="1" manualBreakCount="1">
    <brk id="83" max="1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tabColor rgb="FFC00000"/>
  </sheetPr>
  <dimension ref="A1:I9"/>
  <sheetViews>
    <sheetView view="pageBreakPreview" zoomScaleNormal="100" zoomScaleSheetLayoutView="100" workbookViewId="0">
      <selection activeCell="D19" sqref="D19"/>
    </sheetView>
  </sheetViews>
  <sheetFormatPr defaultColWidth="9.140625" defaultRowHeight="12.75"/>
  <cols>
    <col min="1" max="1" width="26.85546875" style="1" customWidth="1"/>
    <col min="2" max="2" width="19.85546875" style="1" customWidth="1"/>
    <col min="3" max="4" width="21.42578125" style="1" customWidth="1"/>
    <col min="5" max="6" width="21.85546875" style="1" customWidth="1"/>
    <col min="7" max="16384" width="9.140625" style="1"/>
  </cols>
  <sheetData>
    <row r="1" spans="1:9" ht="33" customHeight="1"/>
    <row r="2" spans="1:9" ht="24" customHeight="1">
      <c r="A2" s="961" t="s">
        <v>1114</v>
      </c>
      <c r="B2" s="962"/>
      <c r="C2" s="962"/>
      <c r="D2" s="962"/>
      <c r="E2" s="962"/>
      <c r="F2" s="963"/>
    </row>
    <row r="3" spans="1:9" ht="40.5" customHeight="1">
      <c r="A3" s="26" t="s">
        <v>258</v>
      </c>
      <c r="B3" s="34">
        <v>2019</v>
      </c>
      <c r="C3" s="34">
        <v>2020</v>
      </c>
      <c r="D3" s="34">
        <v>2021</v>
      </c>
      <c r="E3" s="34">
        <v>2022</v>
      </c>
      <c r="F3" s="34">
        <v>2023</v>
      </c>
    </row>
    <row r="4" spans="1:9" ht="17.25" customHeight="1">
      <c r="A4" s="33" t="s">
        <v>1088</v>
      </c>
      <c r="B4" s="54">
        <f>'2. Джерела фінансування '!H5</f>
        <v>98006</v>
      </c>
      <c r="C4" s="54">
        <f>B4*1.1</f>
        <v>107806.6</v>
      </c>
      <c r="D4" s="54">
        <f>C4*1.1</f>
        <v>118587.26000000001</v>
      </c>
      <c r="E4" s="54">
        <f>D4*1.1</f>
        <v>130445.98600000002</v>
      </c>
      <c r="F4" s="54">
        <f>E4*1.1</f>
        <v>143490.58460000003</v>
      </c>
    </row>
    <row r="5" spans="1:9" ht="18" customHeight="1">
      <c r="A5" s="33" t="s">
        <v>1084</v>
      </c>
      <c r="B5" s="54">
        <v>0</v>
      </c>
      <c r="C5" s="54">
        <v>0</v>
      </c>
      <c r="D5" s="54">
        <v>0</v>
      </c>
      <c r="E5" s="54">
        <v>0</v>
      </c>
      <c r="F5" s="54">
        <v>0</v>
      </c>
      <c r="I5" s="393"/>
    </row>
    <row r="6" spans="1:9" ht="17.25" customHeight="1">
      <c r="A6" s="157" t="s">
        <v>1236</v>
      </c>
      <c r="B6" s="288">
        <f>B4</f>
        <v>98006</v>
      </c>
      <c r="C6" s="288">
        <f>C4</f>
        <v>107806.6</v>
      </c>
      <c r="D6" s="288">
        <f>D4</f>
        <v>118587.26000000001</v>
      </c>
      <c r="E6" s="288">
        <f>E4</f>
        <v>130445.98600000002</v>
      </c>
      <c r="F6" s="288">
        <f>F4</f>
        <v>143490.58460000003</v>
      </c>
    </row>
    <row r="7" spans="1:9">
      <c r="A7" s="56"/>
      <c r="B7" s="56"/>
      <c r="C7" s="56"/>
      <c r="D7" s="56"/>
      <c r="E7" s="56"/>
      <c r="F7" s="56"/>
    </row>
    <row r="8" spans="1:9" ht="15">
      <c r="A8" s="35"/>
      <c r="B8" s="84"/>
      <c r="C8" s="84"/>
      <c r="D8" s="84"/>
      <c r="E8" s="84"/>
      <c r="F8" s="84"/>
    </row>
    <row r="9" spans="1:9">
      <c r="A9" s="84"/>
      <c r="B9" s="84"/>
      <c r="C9" s="84"/>
      <c r="D9" s="84"/>
      <c r="E9" s="84"/>
      <c r="F9" s="84"/>
    </row>
  </sheetData>
  <mergeCells count="1">
    <mergeCell ref="A2:F2"/>
  </mergeCells>
  <phoneticPr fontId="3" type="noConversion"/>
  <pageMargins left="0.66" right="0.55000000000000004" top="0.77" bottom="1" header="0.5" footer="0.5"/>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O107"/>
  <sheetViews>
    <sheetView view="pageBreakPreview" zoomScale="85" zoomScaleNormal="70" zoomScaleSheetLayoutView="85" workbookViewId="0">
      <selection activeCell="F105" sqref="F105"/>
    </sheetView>
  </sheetViews>
  <sheetFormatPr defaultColWidth="9.140625" defaultRowHeight="12.75"/>
  <cols>
    <col min="1" max="1" width="4.140625" style="409" customWidth="1"/>
    <col min="2" max="2" width="33" style="409" customWidth="1"/>
    <col min="3" max="3" width="9.28515625" style="409" customWidth="1"/>
    <col min="4" max="4" width="23.5703125" style="409" customWidth="1"/>
    <col min="5" max="5" width="22.85546875" style="409" customWidth="1"/>
    <col min="6" max="6" width="25.85546875" style="409" customWidth="1"/>
    <col min="7" max="16384" width="9.140625" style="409"/>
  </cols>
  <sheetData>
    <row r="1" spans="1:15" ht="22.5" customHeight="1">
      <c r="A1" s="965" t="s">
        <v>396</v>
      </c>
      <c r="B1" s="965"/>
      <c r="C1" s="965"/>
      <c r="D1" s="965"/>
      <c r="E1" s="965"/>
      <c r="F1" s="965"/>
      <c r="G1" s="423"/>
      <c r="H1" s="423"/>
      <c r="I1" s="423"/>
      <c r="J1" s="423"/>
      <c r="K1" s="423"/>
      <c r="L1" s="423"/>
      <c r="M1" s="423"/>
      <c r="N1" s="423"/>
      <c r="O1" s="423"/>
    </row>
    <row r="2" spans="1:15" ht="65.25" customHeight="1">
      <c r="A2" s="422" t="s">
        <v>1009</v>
      </c>
      <c r="B2" s="422" t="s">
        <v>333</v>
      </c>
      <c r="C2" s="422" t="s">
        <v>1027</v>
      </c>
      <c r="D2" s="702" t="s">
        <v>1628</v>
      </c>
      <c r="E2" s="702" t="s">
        <v>1629</v>
      </c>
      <c r="F2" s="702" t="s">
        <v>1630</v>
      </c>
    </row>
    <row r="3" spans="1:15" ht="17.25" customHeight="1">
      <c r="A3" s="421">
        <v>1</v>
      </c>
      <c r="B3" s="421">
        <v>2</v>
      </c>
      <c r="C3" s="421">
        <v>3</v>
      </c>
      <c r="D3" s="421">
        <v>4</v>
      </c>
      <c r="E3" s="421">
        <v>5</v>
      </c>
      <c r="F3" s="421">
        <v>6</v>
      </c>
    </row>
    <row r="4" spans="1:15" ht="27" customHeight="1">
      <c r="A4" s="966">
        <v>1</v>
      </c>
      <c r="B4" s="417" t="s">
        <v>439</v>
      </c>
      <c r="C4" s="966" t="s">
        <v>335</v>
      </c>
      <c r="D4" s="420">
        <v>0</v>
      </c>
      <c r="E4" s="420">
        <v>0</v>
      </c>
      <c r="F4" s="420">
        <v>0</v>
      </c>
      <c r="G4" s="409" t="s">
        <v>1631</v>
      </c>
    </row>
    <row r="5" spans="1:15" ht="13.5" customHeight="1">
      <c r="A5" s="967"/>
      <c r="B5" s="411" t="s">
        <v>1237</v>
      </c>
      <c r="C5" s="967"/>
      <c r="D5" s="419">
        <v>0</v>
      </c>
      <c r="E5" s="419">
        <v>0</v>
      </c>
      <c r="F5" s="419">
        <v>0</v>
      </c>
      <c r="G5" s="418" t="s">
        <v>1490</v>
      </c>
    </row>
    <row r="6" spans="1:15" ht="13.5" customHeight="1">
      <c r="A6" s="967"/>
      <c r="B6" s="411" t="s">
        <v>1117</v>
      </c>
      <c r="C6" s="967"/>
      <c r="D6" s="419">
        <v>0</v>
      </c>
      <c r="E6" s="419">
        <v>0</v>
      </c>
      <c r="F6" s="419">
        <v>0</v>
      </c>
      <c r="G6" s="409" t="s">
        <v>1631</v>
      </c>
    </row>
    <row r="7" spans="1:15" ht="13.5" customHeight="1">
      <c r="A7" s="967"/>
      <c r="B7" s="416" t="s">
        <v>1115</v>
      </c>
      <c r="C7" s="967"/>
      <c r="D7" s="419">
        <v>0</v>
      </c>
      <c r="E7" s="419">
        <v>0</v>
      </c>
      <c r="F7" s="419">
        <v>0</v>
      </c>
      <c r="G7" s="418" t="s">
        <v>1491</v>
      </c>
    </row>
    <row r="8" spans="1:15" ht="13.5" customHeight="1">
      <c r="A8" s="967"/>
      <c r="B8" s="411" t="s">
        <v>1116</v>
      </c>
      <c r="C8" s="967"/>
      <c r="D8" s="419">
        <v>0</v>
      </c>
      <c r="E8" s="419">
        <v>0</v>
      </c>
      <c r="F8" s="419">
        <v>0</v>
      </c>
      <c r="G8" s="409" t="s">
        <v>1631</v>
      </c>
    </row>
    <row r="9" spans="1:15" ht="13.5" customHeight="1">
      <c r="A9" s="968"/>
      <c r="B9" s="411" t="s">
        <v>1704</v>
      </c>
      <c r="C9" s="968"/>
      <c r="D9" s="419">
        <v>0</v>
      </c>
      <c r="E9" s="419">
        <v>0</v>
      </c>
      <c r="F9" s="419">
        <v>0</v>
      </c>
    </row>
    <row r="10" spans="1:15" ht="14.25" customHeight="1">
      <c r="A10" s="966">
        <v>2</v>
      </c>
      <c r="B10" s="417" t="s">
        <v>1257</v>
      </c>
      <c r="C10" s="966" t="s">
        <v>335</v>
      </c>
      <c r="D10" s="414">
        <f>SUM(D11:D14)</f>
        <v>1112</v>
      </c>
      <c r="E10" s="414">
        <f>SUM(E11:E14)</f>
        <v>160</v>
      </c>
      <c r="F10" s="414">
        <f>SUM(F11:F14)</f>
        <v>1112</v>
      </c>
      <c r="G10" s="409" t="s">
        <v>1631</v>
      </c>
    </row>
    <row r="11" spans="1:15" ht="13.5" customHeight="1">
      <c r="A11" s="967"/>
      <c r="B11" s="411" t="s">
        <v>1237</v>
      </c>
      <c r="C11" s="967"/>
      <c r="D11" s="415">
        <v>952</v>
      </c>
      <c r="E11" s="415">
        <v>0</v>
      </c>
      <c r="F11" s="415">
        <f>E10+D11</f>
        <v>1112</v>
      </c>
      <c r="G11" s="418" t="s">
        <v>1490</v>
      </c>
    </row>
    <row r="12" spans="1:15" ht="13.5" customHeight="1">
      <c r="A12" s="967"/>
      <c r="B12" s="411" t="s">
        <v>1117</v>
      </c>
      <c r="C12" s="967"/>
      <c r="D12" s="415">
        <v>0</v>
      </c>
      <c r="E12" s="415">
        <v>0</v>
      </c>
      <c r="F12" s="415">
        <f>D12-E12</f>
        <v>0</v>
      </c>
      <c r="G12" s="409" t="s">
        <v>1631</v>
      </c>
    </row>
    <row r="13" spans="1:15" ht="13.5" customHeight="1">
      <c r="A13" s="967"/>
      <c r="B13" s="416" t="s">
        <v>1115</v>
      </c>
      <c r="C13" s="967"/>
      <c r="D13" s="415">
        <v>160</v>
      </c>
      <c r="E13" s="531">
        <v>160</v>
      </c>
      <c r="F13" s="415">
        <f>D13-E13</f>
        <v>0</v>
      </c>
      <c r="G13" s="418" t="s">
        <v>1491</v>
      </c>
    </row>
    <row r="14" spans="1:15" ht="13.5" customHeight="1">
      <c r="A14" s="967"/>
      <c r="B14" s="411" t="s">
        <v>1116</v>
      </c>
      <c r="C14" s="967"/>
      <c r="D14" s="415">
        <v>0</v>
      </c>
      <c r="E14" s="415">
        <v>0</v>
      </c>
      <c r="F14" s="415">
        <f>D14-E14</f>
        <v>0</v>
      </c>
      <c r="G14" s="409" t="s">
        <v>1631</v>
      </c>
    </row>
    <row r="15" spans="1:15" ht="13.5" customHeight="1">
      <c r="A15" s="968"/>
      <c r="B15" s="411" t="s">
        <v>1704</v>
      </c>
      <c r="C15" s="968"/>
      <c r="D15" s="821">
        <v>0</v>
      </c>
      <c r="E15" s="821">
        <v>0</v>
      </c>
      <c r="F15" s="821">
        <v>0</v>
      </c>
    </row>
    <row r="16" spans="1:15" ht="14.25" customHeight="1">
      <c r="A16" s="966">
        <v>3</v>
      </c>
      <c r="B16" s="417" t="s">
        <v>1260</v>
      </c>
      <c r="C16" s="966" t="s">
        <v>335</v>
      </c>
      <c r="D16" s="414">
        <f>SUM(D17:D20)</f>
        <v>1337.25</v>
      </c>
      <c r="E16" s="414">
        <f t="shared" ref="E16:F16" si="0">SUM(E17:E20)</f>
        <v>188.1</v>
      </c>
      <c r="F16" s="414">
        <f t="shared" si="0"/>
        <v>1337.25</v>
      </c>
      <c r="G16" s="409" t="s">
        <v>1631</v>
      </c>
    </row>
    <row r="17" spans="1:11" ht="13.5" customHeight="1">
      <c r="A17" s="967"/>
      <c r="B17" s="411" t="s">
        <v>1237</v>
      </c>
      <c r="C17" s="967"/>
      <c r="D17" s="415">
        <v>1149.1500000000001</v>
      </c>
      <c r="E17" s="415">
        <v>0</v>
      </c>
      <c r="F17" s="415">
        <v>1337.25</v>
      </c>
      <c r="G17" s="418" t="s">
        <v>1490</v>
      </c>
    </row>
    <row r="18" spans="1:11" ht="13.5" customHeight="1">
      <c r="A18" s="967"/>
      <c r="B18" s="411" t="s">
        <v>1117</v>
      </c>
      <c r="C18" s="967"/>
      <c r="D18" s="415">
        <v>0</v>
      </c>
      <c r="E18" s="415">
        <v>0</v>
      </c>
      <c r="F18" s="415">
        <f>D18-E18</f>
        <v>0</v>
      </c>
      <c r="G18" s="409" t="s">
        <v>1631</v>
      </c>
    </row>
    <row r="19" spans="1:11" ht="13.5" customHeight="1">
      <c r="A19" s="967"/>
      <c r="B19" s="416" t="s">
        <v>1115</v>
      </c>
      <c r="C19" s="967"/>
      <c r="D19" s="415">
        <v>188.1</v>
      </c>
      <c r="E19" s="531">
        <v>188.1</v>
      </c>
      <c r="F19" s="415">
        <f>D19-E19</f>
        <v>0</v>
      </c>
      <c r="G19" s="418" t="s">
        <v>1491</v>
      </c>
    </row>
    <row r="20" spans="1:11" ht="13.5" customHeight="1">
      <c r="A20" s="967"/>
      <c r="B20" s="411" t="s">
        <v>1116</v>
      </c>
      <c r="C20" s="967"/>
      <c r="D20" s="415">
        <v>0</v>
      </c>
      <c r="E20" s="415">
        <v>0</v>
      </c>
      <c r="F20" s="415">
        <f>D20-E20</f>
        <v>0</v>
      </c>
      <c r="G20" s="409" t="s">
        <v>1631</v>
      </c>
    </row>
    <row r="21" spans="1:11" ht="13.5" customHeight="1">
      <c r="A21" s="968"/>
      <c r="B21" s="411" t="s">
        <v>1704</v>
      </c>
      <c r="C21" s="968"/>
      <c r="D21" s="821">
        <v>0</v>
      </c>
      <c r="E21" s="821">
        <v>0</v>
      </c>
      <c r="F21" s="821">
        <v>0</v>
      </c>
    </row>
    <row r="22" spans="1:11" ht="14.25" customHeight="1">
      <c r="A22" s="966">
        <v>4</v>
      </c>
      <c r="B22" s="417" t="s">
        <v>1261</v>
      </c>
      <c r="C22" s="966" t="s">
        <v>335</v>
      </c>
      <c r="D22" s="414">
        <f>SUM(D23:D26)</f>
        <v>9224.6939999999995</v>
      </c>
      <c r="E22" s="414">
        <f t="shared" ref="E22:F22" si="1">SUM(E23:E26)</f>
        <v>838.7</v>
      </c>
      <c r="F22" s="414">
        <f t="shared" si="1"/>
        <v>9235.094000000001</v>
      </c>
      <c r="G22" s="409" t="s">
        <v>1631</v>
      </c>
    </row>
    <row r="23" spans="1:11" ht="13.5" customHeight="1">
      <c r="A23" s="967"/>
      <c r="B23" s="411" t="s">
        <v>1237</v>
      </c>
      <c r="C23" s="967"/>
      <c r="D23" s="531">
        <v>2362.91</v>
      </c>
      <c r="E23" s="415">
        <v>4.13</v>
      </c>
      <c r="F23" s="415">
        <v>3207.88</v>
      </c>
      <c r="G23" s="418" t="s">
        <v>1490</v>
      </c>
    </row>
    <row r="24" spans="1:11" ht="13.5" customHeight="1">
      <c r="A24" s="967"/>
      <c r="B24" s="411" t="s">
        <v>1117</v>
      </c>
      <c r="C24" s="967"/>
      <c r="D24" s="415">
        <v>442.92899999999997</v>
      </c>
      <c r="E24" s="415">
        <v>0.83</v>
      </c>
      <c r="F24" s="415">
        <f>D24-E24</f>
        <v>442.09899999999999</v>
      </c>
      <c r="G24" s="409" t="s">
        <v>1632</v>
      </c>
    </row>
    <row r="25" spans="1:11" ht="13.5" customHeight="1">
      <c r="A25" s="967"/>
      <c r="B25" s="416" t="s">
        <v>1115</v>
      </c>
      <c r="C25" s="967"/>
      <c r="D25" s="415">
        <v>6402.625</v>
      </c>
      <c r="E25" s="531">
        <v>833.74</v>
      </c>
      <c r="F25" s="415">
        <f>D25-E25</f>
        <v>5568.8850000000002</v>
      </c>
      <c r="G25" s="418" t="s">
        <v>1491</v>
      </c>
      <c r="K25" s="409" t="s">
        <v>635</v>
      </c>
    </row>
    <row r="26" spans="1:11" ht="13.5" customHeight="1">
      <c r="A26" s="967"/>
      <c r="B26" s="411" t="s">
        <v>1116</v>
      </c>
      <c r="C26" s="967"/>
      <c r="D26" s="415">
        <v>16.23</v>
      </c>
      <c r="E26" s="415">
        <v>0</v>
      </c>
      <c r="F26" s="415">
        <f>D26-E26</f>
        <v>16.23</v>
      </c>
      <c r="G26" s="409" t="s">
        <v>1631</v>
      </c>
    </row>
    <row r="27" spans="1:11" ht="13.5" customHeight="1">
      <c r="A27" s="968"/>
      <c r="B27" s="411" t="s">
        <v>1704</v>
      </c>
      <c r="C27" s="968"/>
      <c r="D27" s="821">
        <v>0</v>
      </c>
      <c r="E27" s="821">
        <v>0</v>
      </c>
      <c r="F27" s="822">
        <v>0</v>
      </c>
    </row>
    <row r="28" spans="1:11" ht="14.25" customHeight="1">
      <c r="A28" s="966">
        <v>5</v>
      </c>
      <c r="B28" s="417" t="s">
        <v>1262</v>
      </c>
      <c r="C28" s="966" t="s">
        <v>335</v>
      </c>
      <c r="D28" s="414">
        <f>D29+D30+D31+D32</f>
        <v>13715.603999999999</v>
      </c>
      <c r="E28" s="414">
        <f>SUM(E29:E32)</f>
        <v>959.42</v>
      </c>
      <c r="F28" s="256">
        <f>SUM(F29:F32)</f>
        <v>13715.603999999999</v>
      </c>
      <c r="G28" s="409" t="s">
        <v>1631</v>
      </c>
    </row>
    <row r="29" spans="1:11" ht="13.5" customHeight="1">
      <c r="A29" s="967"/>
      <c r="B29" s="411" t="s">
        <v>1237</v>
      </c>
      <c r="C29" s="967"/>
      <c r="D29" s="415">
        <v>3089.82</v>
      </c>
      <c r="E29" s="415">
        <v>0</v>
      </c>
      <c r="F29" s="415">
        <f>E28+D29</f>
        <v>4049.2400000000002</v>
      </c>
      <c r="G29" s="418" t="s">
        <v>1490</v>
      </c>
    </row>
    <row r="30" spans="1:11" ht="13.5" customHeight="1">
      <c r="A30" s="967"/>
      <c r="B30" s="411" t="s">
        <v>1117</v>
      </c>
      <c r="C30" s="967"/>
      <c r="D30" s="415">
        <v>1760.4110000000001</v>
      </c>
      <c r="E30" s="415">
        <v>102.24</v>
      </c>
      <c r="F30" s="415">
        <f>D30-E30</f>
        <v>1658.171</v>
      </c>
      <c r="G30" s="409" t="s">
        <v>1632</v>
      </c>
    </row>
    <row r="31" spans="1:11" ht="13.5" customHeight="1">
      <c r="A31" s="967"/>
      <c r="B31" s="416" t="s">
        <v>1115</v>
      </c>
      <c r="C31" s="967"/>
      <c r="D31" s="415">
        <v>8073.2929999999997</v>
      </c>
      <c r="E31" s="531">
        <v>857.18</v>
      </c>
      <c r="F31" s="415">
        <f>D31-E31</f>
        <v>7216.1129999999994</v>
      </c>
      <c r="G31" s="418" t="s">
        <v>1491</v>
      </c>
    </row>
    <row r="32" spans="1:11" ht="13.5" customHeight="1">
      <c r="A32" s="967"/>
      <c r="B32" s="411" t="s">
        <v>1116</v>
      </c>
      <c r="C32" s="967"/>
      <c r="D32" s="415">
        <v>792.08</v>
      </c>
      <c r="E32" s="415">
        <v>0</v>
      </c>
      <c r="F32" s="415">
        <f>D32-E32</f>
        <v>792.08</v>
      </c>
      <c r="G32" s="409" t="s">
        <v>1631</v>
      </c>
    </row>
    <row r="33" spans="1:7" ht="13.5" customHeight="1">
      <c r="A33" s="968"/>
      <c r="B33" s="411" t="s">
        <v>1704</v>
      </c>
      <c r="C33" s="968"/>
      <c r="D33" s="821">
        <v>0</v>
      </c>
      <c r="E33" s="821">
        <v>0</v>
      </c>
      <c r="F33" s="822">
        <v>0</v>
      </c>
    </row>
    <row r="34" spans="1:7" ht="15.75" customHeight="1">
      <c r="A34" s="966">
        <v>6</v>
      </c>
      <c r="B34" s="417" t="s">
        <v>440</v>
      </c>
      <c r="C34" s="966" t="s">
        <v>1030</v>
      </c>
      <c r="D34" s="414">
        <v>0</v>
      </c>
      <c r="E34" s="414">
        <v>0</v>
      </c>
      <c r="F34" s="256">
        <f>SUM(F35:F38)</f>
        <v>0</v>
      </c>
      <c r="G34" s="409" t="s">
        <v>1631</v>
      </c>
    </row>
    <row r="35" spans="1:7" ht="13.5" customHeight="1">
      <c r="A35" s="967"/>
      <c r="B35" s="411" t="s">
        <v>1237</v>
      </c>
      <c r="C35" s="967"/>
      <c r="D35" s="415">
        <v>0</v>
      </c>
      <c r="E35" s="415">
        <v>0</v>
      </c>
      <c r="F35" s="415">
        <v>0</v>
      </c>
      <c r="G35" s="418" t="s">
        <v>1490</v>
      </c>
    </row>
    <row r="36" spans="1:7" ht="13.5" customHeight="1">
      <c r="A36" s="967"/>
      <c r="B36" s="411" t="s">
        <v>1117</v>
      </c>
      <c r="C36" s="967"/>
      <c r="D36" s="415">
        <v>0</v>
      </c>
      <c r="E36" s="415">
        <v>0</v>
      </c>
      <c r="F36" s="415">
        <v>0</v>
      </c>
      <c r="G36" s="409" t="s">
        <v>1632</v>
      </c>
    </row>
    <row r="37" spans="1:7" ht="15">
      <c r="A37" s="967"/>
      <c r="B37" s="416" t="s">
        <v>1115</v>
      </c>
      <c r="C37" s="967"/>
      <c r="D37" s="415">
        <v>0</v>
      </c>
      <c r="E37" s="415">
        <v>0</v>
      </c>
      <c r="F37" s="415">
        <v>0</v>
      </c>
      <c r="G37" s="418" t="s">
        <v>1491</v>
      </c>
    </row>
    <row r="38" spans="1:7" ht="13.5" customHeight="1">
      <c r="A38" s="967"/>
      <c r="B38" s="411" t="s">
        <v>1116</v>
      </c>
      <c r="C38" s="967"/>
      <c r="D38" s="415">
        <v>0</v>
      </c>
      <c r="E38" s="415">
        <v>0</v>
      </c>
      <c r="F38" s="415">
        <v>0</v>
      </c>
      <c r="G38" s="409" t="s">
        <v>1631</v>
      </c>
    </row>
    <row r="39" spans="1:7" ht="13.5" customHeight="1">
      <c r="A39" s="967"/>
      <c r="B39" s="411" t="s">
        <v>457</v>
      </c>
      <c r="C39" s="967"/>
      <c r="D39" s="415">
        <v>0</v>
      </c>
      <c r="E39" s="415">
        <v>0</v>
      </c>
      <c r="F39" s="415">
        <v>0</v>
      </c>
      <c r="G39" s="409" t="s">
        <v>1631</v>
      </c>
    </row>
    <row r="40" spans="1:7" ht="13.5" customHeight="1">
      <c r="A40" s="968"/>
      <c r="B40" s="411" t="s">
        <v>1704</v>
      </c>
      <c r="C40" s="968"/>
      <c r="D40" s="821">
        <v>0</v>
      </c>
      <c r="E40" s="821">
        <v>0</v>
      </c>
      <c r="F40" s="822">
        <v>0</v>
      </c>
    </row>
    <row r="41" spans="1:7" ht="14.25" customHeight="1">
      <c r="A41" s="966">
        <v>7</v>
      </c>
      <c r="B41" s="417" t="s">
        <v>334</v>
      </c>
      <c r="C41" s="966" t="s">
        <v>1030</v>
      </c>
      <c r="D41" s="414">
        <v>0</v>
      </c>
      <c r="E41" s="414">
        <v>0</v>
      </c>
      <c r="F41" s="256">
        <f>SUM(F42:F45)</f>
        <v>0</v>
      </c>
      <c r="G41" s="409" t="s">
        <v>1631</v>
      </c>
    </row>
    <row r="42" spans="1:7" ht="13.5" customHeight="1">
      <c r="A42" s="967"/>
      <c r="B42" s="411" t="s">
        <v>1237</v>
      </c>
      <c r="C42" s="967"/>
      <c r="D42" s="415">
        <v>0</v>
      </c>
      <c r="E42" s="415">
        <v>0</v>
      </c>
      <c r="F42" s="415">
        <v>0</v>
      </c>
      <c r="G42" s="418" t="s">
        <v>1490</v>
      </c>
    </row>
    <row r="43" spans="1:7" ht="13.5" customHeight="1">
      <c r="A43" s="967"/>
      <c r="B43" s="411" t="s">
        <v>1117</v>
      </c>
      <c r="C43" s="967"/>
      <c r="D43" s="415">
        <v>0</v>
      </c>
      <c r="E43" s="415">
        <v>0</v>
      </c>
      <c r="F43" s="415">
        <v>0</v>
      </c>
      <c r="G43" s="409" t="s">
        <v>1632</v>
      </c>
    </row>
    <row r="44" spans="1:7" ht="13.5" customHeight="1">
      <c r="A44" s="967"/>
      <c r="B44" s="416" t="s">
        <v>1115</v>
      </c>
      <c r="C44" s="967"/>
      <c r="D44" s="415">
        <v>0</v>
      </c>
      <c r="E44" s="415">
        <v>0</v>
      </c>
      <c r="F44" s="415">
        <v>0</v>
      </c>
      <c r="G44" s="418" t="s">
        <v>1491</v>
      </c>
    </row>
    <row r="45" spans="1:7" ht="13.5" customHeight="1">
      <c r="A45" s="967"/>
      <c r="B45" s="411" t="s">
        <v>1116</v>
      </c>
      <c r="C45" s="967"/>
      <c r="D45" s="415">
        <v>0</v>
      </c>
      <c r="E45" s="415">
        <v>0</v>
      </c>
      <c r="F45" s="415">
        <v>0</v>
      </c>
      <c r="G45" s="409" t="s">
        <v>1631</v>
      </c>
    </row>
    <row r="46" spans="1:7" ht="13.5" customHeight="1">
      <c r="A46" s="967"/>
      <c r="B46" s="411" t="s">
        <v>457</v>
      </c>
      <c r="C46" s="967"/>
      <c r="D46" s="415">
        <v>0</v>
      </c>
      <c r="E46" s="415">
        <v>0</v>
      </c>
      <c r="F46" s="415">
        <v>0</v>
      </c>
      <c r="G46" s="409" t="s">
        <v>1631</v>
      </c>
    </row>
    <row r="47" spans="1:7" ht="13.5" customHeight="1">
      <c r="A47" s="968"/>
      <c r="B47" s="411" t="s">
        <v>1704</v>
      </c>
      <c r="C47" s="968"/>
      <c r="D47" s="821">
        <v>0</v>
      </c>
      <c r="E47" s="821">
        <v>0</v>
      </c>
      <c r="F47" s="821">
        <v>0</v>
      </c>
    </row>
    <row r="48" spans="1:7" ht="14.25" customHeight="1">
      <c r="A48" s="966">
        <v>8</v>
      </c>
      <c r="B48" s="417" t="s">
        <v>1264</v>
      </c>
      <c r="C48" s="966" t="s">
        <v>1030</v>
      </c>
      <c r="D48" s="414">
        <f>SUM(D49:D53)</f>
        <v>2.2999999999999998</v>
      </c>
      <c r="E48" s="414">
        <f t="shared" ref="E48:F48" si="2">SUM(E49:E53)</f>
        <v>0</v>
      </c>
      <c r="F48" s="414">
        <f t="shared" si="2"/>
        <v>2.2999999999999998</v>
      </c>
      <c r="G48" s="409" t="s">
        <v>1631</v>
      </c>
    </row>
    <row r="49" spans="1:7" ht="13.5" customHeight="1">
      <c r="A49" s="967"/>
      <c r="B49" s="411" t="s">
        <v>1237</v>
      </c>
      <c r="C49" s="967"/>
      <c r="D49" s="415">
        <v>2.2999999999999998</v>
      </c>
      <c r="E49" s="415">
        <v>0</v>
      </c>
      <c r="F49" s="415">
        <v>2.2999999999999998</v>
      </c>
      <c r="G49" s="418" t="s">
        <v>1490</v>
      </c>
    </row>
    <row r="50" spans="1:7" ht="13.5" customHeight="1">
      <c r="A50" s="967"/>
      <c r="B50" s="411" t="s">
        <v>1117</v>
      </c>
      <c r="C50" s="967"/>
      <c r="D50" s="415">
        <v>0</v>
      </c>
      <c r="E50" s="415">
        <v>0</v>
      </c>
      <c r="F50" s="415">
        <v>0</v>
      </c>
      <c r="G50" s="409" t="s">
        <v>1632</v>
      </c>
    </row>
    <row r="51" spans="1:7" ht="13.5" customHeight="1">
      <c r="A51" s="967"/>
      <c r="B51" s="416" t="s">
        <v>1115</v>
      </c>
      <c r="C51" s="967"/>
      <c r="D51" s="415">
        <v>0</v>
      </c>
      <c r="E51" s="415">
        <v>0</v>
      </c>
      <c r="F51" s="415">
        <v>0</v>
      </c>
      <c r="G51" s="418" t="s">
        <v>1491</v>
      </c>
    </row>
    <row r="52" spans="1:7" ht="13.5" customHeight="1">
      <c r="A52" s="967"/>
      <c r="B52" s="411" t="s">
        <v>1116</v>
      </c>
      <c r="C52" s="967"/>
      <c r="D52" s="415">
        <v>0</v>
      </c>
      <c r="E52" s="415">
        <v>0</v>
      </c>
      <c r="F52" s="415">
        <v>0</v>
      </c>
      <c r="G52" s="409" t="s">
        <v>1631</v>
      </c>
    </row>
    <row r="53" spans="1:7" ht="13.5" customHeight="1">
      <c r="A53" s="967"/>
      <c r="B53" s="411" t="s">
        <v>457</v>
      </c>
      <c r="C53" s="967"/>
      <c r="D53" s="415">
        <v>0</v>
      </c>
      <c r="E53" s="415">
        <v>0</v>
      </c>
      <c r="F53" s="415">
        <v>0</v>
      </c>
      <c r="G53" s="409" t="s">
        <v>1631</v>
      </c>
    </row>
    <row r="54" spans="1:7" ht="13.5" customHeight="1">
      <c r="A54" s="968"/>
      <c r="B54" s="411" t="s">
        <v>1704</v>
      </c>
      <c r="C54" s="968"/>
      <c r="D54" s="822">
        <v>0</v>
      </c>
      <c r="E54" s="822">
        <v>0</v>
      </c>
      <c r="F54" s="822">
        <v>0</v>
      </c>
    </row>
    <row r="55" spans="1:7" ht="14.25" customHeight="1">
      <c r="A55" s="966">
        <v>9</v>
      </c>
      <c r="B55" s="417" t="s">
        <v>1265</v>
      </c>
      <c r="C55" s="966" t="s">
        <v>1030</v>
      </c>
      <c r="D55" s="256">
        <f t="shared" ref="D55:E55" si="3">SUM(D56:D60)</f>
        <v>887.29200000000003</v>
      </c>
      <c r="E55" s="256">
        <f t="shared" si="3"/>
        <v>1.77</v>
      </c>
      <c r="F55" s="256">
        <f>SUM(F56:F60)</f>
        <v>887.29200000000003</v>
      </c>
      <c r="G55" s="409" t="s">
        <v>1631</v>
      </c>
    </row>
    <row r="56" spans="1:7" ht="13.5" customHeight="1">
      <c r="A56" s="967"/>
      <c r="B56" s="411" t="s">
        <v>1237</v>
      </c>
      <c r="C56" s="967"/>
      <c r="D56" s="415">
        <v>311.99200000000002</v>
      </c>
      <c r="E56" s="415">
        <v>0</v>
      </c>
      <c r="F56" s="415">
        <f>E55+D56</f>
        <v>313.762</v>
      </c>
      <c r="G56" s="418" t="s">
        <v>1490</v>
      </c>
    </row>
    <row r="57" spans="1:7" ht="13.5" customHeight="1">
      <c r="A57" s="967"/>
      <c r="B57" s="411" t="s">
        <v>1117</v>
      </c>
      <c r="C57" s="967"/>
      <c r="D57" s="415">
        <v>86.2</v>
      </c>
      <c r="E57" s="415">
        <v>1.77</v>
      </c>
      <c r="F57" s="415">
        <f>D57-E57</f>
        <v>84.43</v>
      </c>
      <c r="G57" s="409" t="s">
        <v>1632</v>
      </c>
    </row>
    <row r="58" spans="1:7" ht="13.5" customHeight="1">
      <c r="A58" s="967"/>
      <c r="B58" s="416" t="s">
        <v>1115</v>
      </c>
      <c r="C58" s="967"/>
      <c r="D58" s="415">
        <v>314.74</v>
      </c>
      <c r="E58" s="531">
        <v>0</v>
      </c>
      <c r="F58" s="415">
        <f>D58-E58</f>
        <v>314.74</v>
      </c>
      <c r="G58" s="418" t="s">
        <v>1491</v>
      </c>
    </row>
    <row r="59" spans="1:7" ht="13.5" customHeight="1">
      <c r="A59" s="967"/>
      <c r="B59" s="411" t="s">
        <v>1116</v>
      </c>
      <c r="C59" s="967"/>
      <c r="D59" s="415">
        <v>174.36</v>
      </c>
      <c r="E59" s="415">
        <v>0</v>
      </c>
      <c r="F59" s="415">
        <f>D59-E59</f>
        <v>174.36</v>
      </c>
      <c r="G59" s="409" t="s">
        <v>1631</v>
      </c>
    </row>
    <row r="60" spans="1:7" ht="13.5" customHeight="1">
      <c r="A60" s="967"/>
      <c r="B60" s="411" t="s">
        <v>457</v>
      </c>
      <c r="C60" s="967"/>
      <c r="D60" s="415">
        <v>0</v>
      </c>
      <c r="E60" s="415">
        <v>0</v>
      </c>
      <c r="F60" s="415">
        <f>D60-E60</f>
        <v>0</v>
      </c>
      <c r="G60" s="409" t="s">
        <v>1631</v>
      </c>
    </row>
    <row r="61" spans="1:7" ht="13.5" customHeight="1">
      <c r="A61" s="968"/>
      <c r="B61" s="411" t="s">
        <v>1704</v>
      </c>
      <c r="C61" s="968"/>
      <c r="D61" s="821">
        <v>0</v>
      </c>
      <c r="E61" s="821">
        <v>0</v>
      </c>
      <c r="F61" s="821">
        <v>0</v>
      </c>
    </row>
    <row r="62" spans="1:7" ht="14.25" customHeight="1">
      <c r="A62" s="966">
        <v>10</v>
      </c>
      <c r="B62" s="417" t="s">
        <v>1266</v>
      </c>
      <c r="C62" s="966" t="s">
        <v>1030</v>
      </c>
      <c r="D62" s="414">
        <f>SUM(D63:D67)</f>
        <v>425.71</v>
      </c>
      <c r="E62" s="414">
        <f t="shared" ref="E62:F62" si="4">SUM(E63:E67)</f>
        <v>0</v>
      </c>
      <c r="F62" s="414">
        <f t="shared" si="4"/>
        <v>425.71</v>
      </c>
      <c r="G62" s="409" t="s">
        <v>1631</v>
      </c>
    </row>
    <row r="63" spans="1:7" ht="13.5" customHeight="1">
      <c r="A63" s="967"/>
      <c r="B63" s="411" t="s">
        <v>1237</v>
      </c>
      <c r="C63" s="967"/>
      <c r="D63" s="415">
        <v>156.04</v>
      </c>
      <c r="E63" s="415">
        <v>0</v>
      </c>
      <c r="F63" s="415">
        <f>E62+D63</f>
        <v>156.04</v>
      </c>
      <c r="G63" s="418" t="s">
        <v>1490</v>
      </c>
    </row>
    <row r="64" spans="1:7" ht="13.5" customHeight="1">
      <c r="A64" s="967"/>
      <c r="B64" s="411" t="s">
        <v>1117</v>
      </c>
      <c r="C64" s="967"/>
      <c r="D64" s="415">
        <v>51.96</v>
      </c>
      <c r="E64" s="415">
        <v>0</v>
      </c>
      <c r="F64" s="415">
        <f>D64-E64</f>
        <v>51.96</v>
      </c>
      <c r="G64" s="409" t="s">
        <v>1632</v>
      </c>
    </row>
    <row r="65" spans="1:7" ht="13.5" customHeight="1">
      <c r="A65" s="967"/>
      <c r="B65" s="416" t="s">
        <v>1115</v>
      </c>
      <c r="C65" s="967"/>
      <c r="D65" s="415">
        <v>133.5</v>
      </c>
      <c r="E65" s="531">
        <v>0</v>
      </c>
      <c r="F65" s="415">
        <f>D65-E65</f>
        <v>133.5</v>
      </c>
      <c r="G65" s="418" t="s">
        <v>1491</v>
      </c>
    </row>
    <row r="66" spans="1:7" ht="13.5" customHeight="1">
      <c r="A66" s="967"/>
      <c r="B66" s="411" t="s">
        <v>1116</v>
      </c>
      <c r="C66" s="967"/>
      <c r="D66" s="415">
        <v>84.21</v>
      </c>
      <c r="E66" s="415">
        <v>0</v>
      </c>
      <c r="F66" s="415">
        <f>D66-E66</f>
        <v>84.21</v>
      </c>
      <c r="G66" s="409" t="s">
        <v>1631</v>
      </c>
    </row>
    <row r="67" spans="1:7" ht="13.5" customHeight="1">
      <c r="A67" s="967"/>
      <c r="B67" s="411" t="s">
        <v>457</v>
      </c>
      <c r="C67" s="967"/>
      <c r="D67" s="415">
        <v>0</v>
      </c>
      <c r="E67" s="415">
        <v>0</v>
      </c>
      <c r="F67" s="415">
        <f>D67-E67</f>
        <v>0</v>
      </c>
      <c r="G67" s="409" t="s">
        <v>1631</v>
      </c>
    </row>
    <row r="68" spans="1:7" ht="13.5" customHeight="1">
      <c r="A68" s="968"/>
      <c r="B68" s="411" t="s">
        <v>1704</v>
      </c>
      <c r="C68" s="968"/>
      <c r="D68" s="821">
        <v>0</v>
      </c>
      <c r="E68" s="821">
        <v>0</v>
      </c>
      <c r="F68" s="821">
        <v>0</v>
      </c>
    </row>
    <row r="69" spans="1:7" ht="28.5">
      <c r="A69" s="964">
        <v>11</v>
      </c>
      <c r="B69" s="413" t="s">
        <v>441</v>
      </c>
      <c r="C69" s="964" t="s">
        <v>1039</v>
      </c>
      <c r="D69" s="414">
        <v>0</v>
      </c>
      <c r="E69" s="414">
        <v>0</v>
      </c>
      <c r="F69" s="414">
        <v>0</v>
      </c>
      <c r="G69" s="409" t="s">
        <v>1631</v>
      </c>
    </row>
    <row r="70" spans="1:7" ht="13.5" customHeight="1">
      <c r="A70" s="964"/>
      <c r="B70" s="411" t="s">
        <v>1237</v>
      </c>
      <c r="C70" s="964"/>
      <c r="D70" s="415">
        <v>0</v>
      </c>
      <c r="E70" s="415">
        <v>0</v>
      </c>
      <c r="F70" s="415">
        <v>0</v>
      </c>
      <c r="G70" s="418" t="s">
        <v>1490</v>
      </c>
    </row>
    <row r="71" spans="1:7" ht="13.5" customHeight="1">
      <c r="A71" s="964"/>
      <c r="B71" s="411" t="s">
        <v>1117</v>
      </c>
      <c r="C71" s="964"/>
      <c r="D71" s="415">
        <v>0</v>
      </c>
      <c r="E71" s="415">
        <v>0</v>
      </c>
      <c r="F71" s="415">
        <v>0</v>
      </c>
      <c r="G71" s="409" t="s">
        <v>1632</v>
      </c>
    </row>
    <row r="72" spans="1:7" ht="13.5" customHeight="1">
      <c r="A72" s="964"/>
      <c r="B72" s="416" t="s">
        <v>1115</v>
      </c>
      <c r="C72" s="964"/>
      <c r="D72" s="415">
        <v>0</v>
      </c>
      <c r="E72" s="415">
        <v>0</v>
      </c>
      <c r="F72" s="415">
        <v>0</v>
      </c>
      <c r="G72" s="418" t="s">
        <v>1491</v>
      </c>
    </row>
    <row r="73" spans="1:7" ht="13.5" customHeight="1">
      <c r="A73" s="964"/>
      <c r="B73" s="411" t="s">
        <v>1116</v>
      </c>
      <c r="C73" s="964"/>
      <c r="D73" s="415">
        <v>0</v>
      </c>
      <c r="E73" s="415">
        <v>0</v>
      </c>
      <c r="F73" s="415">
        <v>0</v>
      </c>
      <c r="G73" s="409" t="s">
        <v>1631</v>
      </c>
    </row>
    <row r="74" spans="1:7" ht="28.5">
      <c r="A74" s="964">
        <v>12</v>
      </c>
      <c r="B74" s="413" t="s">
        <v>397</v>
      </c>
      <c r="C74" s="964" t="s">
        <v>1039</v>
      </c>
      <c r="D74" s="414">
        <f>SUM(D75:D78)</f>
        <v>35</v>
      </c>
      <c r="E74" s="414">
        <f t="shared" ref="E74:F74" si="5">SUM(E75:E78)</f>
        <v>5</v>
      </c>
      <c r="F74" s="414">
        <f t="shared" si="5"/>
        <v>35</v>
      </c>
      <c r="G74" s="409" t="s">
        <v>1631</v>
      </c>
    </row>
    <row r="75" spans="1:7" ht="13.5" customHeight="1">
      <c r="A75" s="964"/>
      <c r="B75" s="411" t="s">
        <v>1237</v>
      </c>
      <c r="C75" s="964"/>
      <c r="D75" s="415">
        <v>22</v>
      </c>
      <c r="E75" s="415">
        <v>0</v>
      </c>
      <c r="F75" s="415">
        <f>D75+E76</f>
        <v>26</v>
      </c>
      <c r="G75" s="418" t="s">
        <v>1490</v>
      </c>
    </row>
    <row r="76" spans="1:7" ht="13.5" customHeight="1">
      <c r="A76" s="964"/>
      <c r="B76" s="411" t="s">
        <v>1117</v>
      </c>
      <c r="C76" s="964"/>
      <c r="D76" s="415">
        <v>13</v>
      </c>
      <c r="E76" s="415">
        <v>4</v>
      </c>
      <c r="F76" s="415">
        <f>D76-E76</f>
        <v>9</v>
      </c>
      <c r="G76" s="409" t="s">
        <v>1632</v>
      </c>
    </row>
    <row r="77" spans="1:7" ht="13.5" customHeight="1">
      <c r="A77" s="964"/>
      <c r="B77" s="416" t="s">
        <v>1115</v>
      </c>
      <c r="C77" s="964"/>
      <c r="D77" s="415">
        <v>0</v>
      </c>
      <c r="E77" s="415">
        <v>1</v>
      </c>
      <c r="F77" s="415">
        <v>0</v>
      </c>
      <c r="G77" s="418" t="s">
        <v>1491</v>
      </c>
    </row>
    <row r="78" spans="1:7" ht="13.5" customHeight="1">
      <c r="A78" s="964"/>
      <c r="B78" s="411" t="s">
        <v>1116</v>
      </c>
      <c r="C78" s="964"/>
      <c r="D78" s="415">
        <v>0</v>
      </c>
      <c r="E78" s="415">
        <v>0</v>
      </c>
      <c r="F78" s="415">
        <v>0</v>
      </c>
      <c r="G78" s="409" t="s">
        <v>1631</v>
      </c>
    </row>
    <row r="79" spans="1:7" ht="28.5">
      <c r="A79" s="964">
        <v>13</v>
      </c>
      <c r="B79" s="413" t="s">
        <v>398</v>
      </c>
      <c r="C79" s="964" t="s">
        <v>1039</v>
      </c>
      <c r="D79" s="414">
        <f>SUM(D80:D83)</f>
        <v>91</v>
      </c>
      <c r="E79" s="414">
        <f t="shared" ref="E79:F79" si="6">SUM(E80:E83)</f>
        <v>6</v>
      </c>
      <c r="F79" s="414">
        <f t="shared" si="6"/>
        <v>91</v>
      </c>
      <c r="G79" s="409" t="s">
        <v>1631</v>
      </c>
    </row>
    <row r="80" spans="1:7" ht="13.5" customHeight="1">
      <c r="A80" s="964"/>
      <c r="B80" s="411" t="s">
        <v>1237</v>
      </c>
      <c r="C80" s="964"/>
      <c r="D80" s="415">
        <v>88</v>
      </c>
      <c r="E80" s="415">
        <v>0</v>
      </c>
      <c r="F80" s="415">
        <v>88</v>
      </c>
      <c r="G80" s="418" t="s">
        <v>1490</v>
      </c>
    </row>
    <row r="81" spans="1:7" ht="13.5" customHeight="1">
      <c r="A81" s="964"/>
      <c r="B81" s="411" t="s">
        <v>1117</v>
      </c>
      <c r="C81" s="964"/>
      <c r="D81" s="415">
        <v>3</v>
      </c>
      <c r="E81" s="415">
        <v>0</v>
      </c>
      <c r="F81" s="415">
        <v>3</v>
      </c>
      <c r="G81" s="409" t="s">
        <v>1632</v>
      </c>
    </row>
    <row r="82" spans="1:7" ht="13.5" customHeight="1">
      <c r="A82" s="964"/>
      <c r="B82" s="416" t="s">
        <v>1115</v>
      </c>
      <c r="C82" s="964"/>
      <c r="D82" s="415">
        <v>0</v>
      </c>
      <c r="E82" s="415">
        <v>6</v>
      </c>
      <c r="F82" s="415">
        <v>0</v>
      </c>
      <c r="G82" s="418" t="s">
        <v>1491</v>
      </c>
    </row>
    <row r="83" spans="1:7" ht="13.5" customHeight="1">
      <c r="A83" s="964"/>
      <c r="B83" s="411" t="s">
        <v>1116</v>
      </c>
      <c r="C83" s="964"/>
      <c r="D83" s="415">
        <v>0</v>
      </c>
      <c r="E83" s="415">
        <v>0</v>
      </c>
      <c r="F83" s="415">
        <v>0</v>
      </c>
      <c r="G83" s="409" t="s">
        <v>1631</v>
      </c>
    </row>
    <row r="84" spans="1:7" ht="42.75">
      <c r="A84" s="966">
        <v>14</v>
      </c>
      <c r="B84" s="417" t="s">
        <v>443</v>
      </c>
      <c r="C84" s="966" t="s">
        <v>1039</v>
      </c>
      <c r="D84" s="414">
        <f>SUM(D85:D88)</f>
        <v>6001</v>
      </c>
      <c r="E84" s="414">
        <f t="shared" ref="E84:F84" si="7">SUM(E85:E88)</f>
        <v>614</v>
      </c>
      <c r="F84" s="414">
        <f t="shared" si="7"/>
        <v>6026</v>
      </c>
      <c r="G84" s="409" t="s">
        <v>1631</v>
      </c>
    </row>
    <row r="85" spans="1:7" ht="13.5" customHeight="1">
      <c r="A85" s="967"/>
      <c r="B85" s="411" t="s">
        <v>1237</v>
      </c>
      <c r="C85" s="967"/>
      <c r="D85" s="415">
        <v>2214</v>
      </c>
      <c r="E85" s="711">
        <v>25</v>
      </c>
      <c r="F85" s="415">
        <f>D85+E84</f>
        <v>2828</v>
      </c>
      <c r="G85" s="418" t="s">
        <v>1490</v>
      </c>
    </row>
    <row r="86" spans="1:7" ht="13.5" customHeight="1">
      <c r="A86" s="967"/>
      <c r="B86" s="411" t="s">
        <v>1117</v>
      </c>
      <c r="C86" s="967"/>
      <c r="D86" s="415">
        <v>1302</v>
      </c>
      <c r="E86" s="711">
        <v>4</v>
      </c>
      <c r="F86" s="415">
        <f>D86-E86</f>
        <v>1298</v>
      </c>
      <c r="G86" s="409" t="s">
        <v>1632</v>
      </c>
    </row>
    <row r="87" spans="1:7" ht="13.5" customHeight="1">
      <c r="A87" s="967"/>
      <c r="B87" s="416" t="s">
        <v>1115</v>
      </c>
      <c r="C87" s="967"/>
      <c r="D87" s="415">
        <v>1860</v>
      </c>
      <c r="E87" s="415">
        <v>585</v>
      </c>
      <c r="F87" s="415">
        <f>D87-E87</f>
        <v>1275</v>
      </c>
      <c r="G87" s="418" t="s">
        <v>1491</v>
      </c>
    </row>
    <row r="88" spans="1:7" ht="13.5" customHeight="1">
      <c r="A88" s="967"/>
      <c r="B88" s="411" t="s">
        <v>1116</v>
      </c>
      <c r="C88" s="967"/>
      <c r="D88" s="415">
        <v>625</v>
      </c>
      <c r="E88" s="415">
        <v>0</v>
      </c>
      <c r="F88" s="415">
        <f>D88-E88</f>
        <v>625</v>
      </c>
      <c r="G88" s="409" t="s">
        <v>1631</v>
      </c>
    </row>
    <row r="89" spans="1:7" ht="13.5" customHeight="1">
      <c r="A89" s="968"/>
      <c r="B89" s="411" t="s">
        <v>1704</v>
      </c>
      <c r="C89" s="968"/>
      <c r="D89" s="821">
        <v>0</v>
      </c>
      <c r="E89" s="821">
        <v>0</v>
      </c>
      <c r="F89" s="821">
        <v>0</v>
      </c>
    </row>
    <row r="90" spans="1:7" ht="29.25" customHeight="1">
      <c r="A90" s="964">
        <v>15</v>
      </c>
      <c r="B90" s="413" t="s">
        <v>337</v>
      </c>
      <c r="C90" s="964" t="s">
        <v>1039</v>
      </c>
      <c r="D90" s="414">
        <v>0</v>
      </c>
      <c r="E90" s="414">
        <v>0</v>
      </c>
      <c r="F90" s="414">
        <v>0</v>
      </c>
      <c r="G90" s="409" t="s">
        <v>1631</v>
      </c>
    </row>
    <row r="91" spans="1:7" ht="13.5" customHeight="1">
      <c r="A91" s="964"/>
      <c r="B91" s="411" t="s">
        <v>1237</v>
      </c>
      <c r="C91" s="964"/>
      <c r="D91" s="410">
        <v>0</v>
      </c>
      <c r="E91" s="410">
        <v>0</v>
      </c>
      <c r="F91" s="410">
        <v>0</v>
      </c>
      <c r="G91" s="418" t="s">
        <v>1490</v>
      </c>
    </row>
    <row r="92" spans="1:7" ht="48" customHeight="1">
      <c r="A92" s="964"/>
      <c r="B92" s="411" t="s">
        <v>442</v>
      </c>
      <c r="C92" s="964"/>
      <c r="D92" s="410">
        <v>0</v>
      </c>
      <c r="E92" s="410">
        <v>0</v>
      </c>
      <c r="F92" s="410">
        <v>0</v>
      </c>
      <c r="G92" s="409" t="s">
        <v>1492</v>
      </c>
    </row>
    <row r="93" spans="1:7" ht="29.25" customHeight="1">
      <c r="A93" s="964"/>
      <c r="B93" s="411" t="s">
        <v>399</v>
      </c>
      <c r="C93" s="964"/>
      <c r="D93" s="410">
        <v>0</v>
      </c>
      <c r="E93" s="410">
        <v>0</v>
      </c>
      <c r="F93" s="410">
        <v>0</v>
      </c>
      <c r="G93" s="409" t="s">
        <v>1492</v>
      </c>
    </row>
    <row r="94" spans="1:7" ht="43.5" customHeight="1">
      <c r="A94" s="964">
        <v>16</v>
      </c>
      <c r="B94" s="413" t="s">
        <v>1242</v>
      </c>
      <c r="C94" s="964" t="s">
        <v>1039</v>
      </c>
      <c r="D94" s="414">
        <v>56</v>
      </c>
      <c r="E94" s="414">
        <v>0</v>
      </c>
      <c r="F94" s="414">
        <v>56</v>
      </c>
      <c r="G94" s="409" t="s">
        <v>1631</v>
      </c>
    </row>
    <row r="95" spans="1:7" ht="13.5" customHeight="1">
      <c r="A95" s="964"/>
      <c r="B95" s="411" t="s">
        <v>1237</v>
      </c>
      <c r="C95" s="964"/>
      <c r="D95" s="410">
        <v>56</v>
      </c>
      <c r="E95" s="530">
        <v>0</v>
      </c>
      <c r="F95" s="410">
        <v>56</v>
      </c>
      <c r="G95" s="409" t="s">
        <v>1492</v>
      </c>
    </row>
    <row r="96" spans="1:7" ht="27.75" customHeight="1">
      <c r="A96" s="964"/>
      <c r="B96" s="411" t="s">
        <v>1031</v>
      </c>
      <c r="C96" s="964"/>
      <c r="D96" s="410">
        <v>0</v>
      </c>
      <c r="E96" s="530">
        <v>0</v>
      </c>
      <c r="F96" s="410">
        <v>0</v>
      </c>
      <c r="G96" s="409" t="s">
        <v>1492</v>
      </c>
    </row>
    <row r="97" spans="1:7" ht="29.25" customHeight="1">
      <c r="A97" s="964"/>
      <c r="B97" s="411" t="s">
        <v>399</v>
      </c>
      <c r="C97" s="964"/>
      <c r="D97" s="410">
        <v>0</v>
      </c>
      <c r="E97" s="530">
        <v>0</v>
      </c>
      <c r="F97" s="410">
        <v>0</v>
      </c>
      <c r="G97" s="409" t="s">
        <v>1492</v>
      </c>
    </row>
    <row r="98" spans="1:7" ht="27" customHeight="1">
      <c r="A98" s="964">
        <v>17</v>
      </c>
      <c r="B98" s="413" t="s">
        <v>1241</v>
      </c>
      <c r="C98" s="964" t="s">
        <v>1039</v>
      </c>
      <c r="D98" s="412">
        <f>SUM(D99:D101)</f>
        <v>128</v>
      </c>
      <c r="E98" s="412">
        <f t="shared" ref="E98:F98" si="8">SUM(E99:E101)</f>
        <v>0</v>
      </c>
      <c r="F98" s="412">
        <f t="shared" si="8"/>
        <v>128</v>
      </c>
      <c r="G98" s="409" t="s">
        <v>1631</v>
      </c>
    </row>
    <row r="99" spans="1:7" ht="13.5" customHeight="1">
      <c r="A99" s="964"/>
      <c r="B99" s="411" t="s">
        <v>1237</v>
      </c>
      <c r="C99" s="964"/>
      <c r="D99" s="410">
        <v>126</v>
      </c>
      <c r="E99" s="410">
        <v>0</v>
      </c>
      <c r="F99" s="410">
        <v>126</v>
      </c>
      <c r="G99" s="418" t="s">
        <v>1490</v>
      </c>
    </row>
    <row r="100" spans="1:7" ht="26.25" customHeight="1">
      <c r="A100" s="964"/>
      <c r="B100" s="411" t="s">
        <v>1031</v>
      </c>
      <c r="C100" s="964"/>
      <c r="D100" s="410">
        <v>2</v>
      </c>
      <c r="E100" s="410">
        <v>0</v>
      </c>
      <c r="F100" s="410">
        <v>2</v>
      </c>
      <c r="G100" s="409" t="s">
        <v>1632</v>
      </c>
    </row>
    <row r="101" spans="1:7" ht="30" customHeight="1">
      <c r="A101" s="964"/>
      <c r="B101" s="411" t="s">
        <v>399</v>
      </c>
      <c r="C101" s="964"/>
      <c r="D101" s="410">
        <v>0</v>
      </c>
      <c r="E101" s="410">
        <v>0</v>
      </c>
      <c r="F101" s="410">
        <v>0</v>
      </c>
      <c r="G101" s="409" t="s">
        <v>1492</v>
      </c>
    </row>
    <row r="102" spans="1:7" ht="45" customHeight="1">
      <c r="A102" s="964">
        <v>18</v>
      </c>
      <c r="B102" s="413" t="s">
        <v>336</v>
      </c>
      <c r="C102" s="966" t="s">
        <v>1039</v>
      </c>
      <c r="D102" s="412">
        <f>SUM(D103:D105)</f>
        <v>6903</v>
      </c>
      <c r="E102" s="412">
        <f>E103</f>
        <v>6</v>
      </c>
      <c r="F102" s="257">
        <f>F103+F104+F105</f>
        <v>6909</v>
      </c>
      <c r="G102" s="409" t="s">
        <v>1631</v>
      </c>
    </row>
    <row r="103" spans="1:7" ht="13.5" customHeight="1">
      <c r="A103" s="964"/>
      <c r="B103" s="411" t="s">
        <v>1237</v>
      </c>
      <c r="C103" s="967"/>
      <c r="D103" s="410">
        <v>1673</v>
      </c>
      <c r="E103" s="410">
        <v>6</v>
      </c>
      <c r="F103" s="258">
        <f>D103+E103</f>
        <v>1679</v>
      </c>
      <c r="G103" s="409" t="s">
        <v>1633</v>
      </c>
    </row>
    <row r="104" spans="1:7" ht="29.25" customHeight="1">
      <c r="A104" s="964"/>
      <c r="B104" s="411" t="s">
        <v>1031</v>
      </c>
      <c r="C104" s="967"/>
      <c r="D104" s="410">
        <v>5230</v>
      </c>
      <c r="E104" s="424">
        <v>0</v>
      </c>
      <c r="F104" s="410">
        <f>D104-E104</f>
        <v>5230</v>
      </c>
      <c r="G104" s="409" t="s">
        <v>1631</v>
      </c>
    </row>
    <row r="105" spans="1:7" ht="27" customHeight="1">
      <c r="A105" s="964"/>
      <c r="B105" s="411" t="s">
        <v>399</v>
      </c>
      <c r="C105" s="968"/>
      <c r="D105" s="410">
        <v>0</v>
      </c>
      <c r="E105" s="410">
        <v>0</v>
      </c>
      <c r="F105" s="410">
        <v>0</v>
      </c>
      <c r="G105" s="409" t="s">
        <v>1492</v>
      </c>
    </row>
    <row r="106" spans="1:7" ht="15" customHeight="1">
      <c r="A106" s="970"/>
      <c r="B106" s="970"/>
      <c r="C106" s="970"/>
      <c r="D106" s="970"/>
      <c r="E106" s="970"/>
      <c r="F106" s="970"/>
    </row>
    <row r="107" spans="1:7" ht="30" customHeight="1">
      <c r="A107" s="969" t="s">
        <v>444</v>
      </c>
      <c r="B107" s="969"/>
      <c r="C107" s="969"/>
      <c r="D107" s="969"/>
      <c r="E107" s="969"/>
      <c r="F107" s="969"/>
    </row>
  </sheetData>
  <mergeCells count="39">
    <mergeCell ref="A62:A68"/>
    <mergeCell ref="C55:C61"/>
    <mergeCell ref="C48:C54"/>
    <mergeCell ref="C62:C68"/>
    <mergeCell ref="C34:C40"/>
    <mergeCell ref="A41:A47"/>
    <mergeCell ref="C41:C47"/>
    <mergeCell ref="A48:A54"/>
    <mergeCell ref="A55:A61"/>
    <mergeCell ref="C84:C89"/>
    <mergeCell ref="A84:A89"/>
    <mergeCell ref="A106:F106"/>
    <mergeCell ref="C102:C105"/>
    <mergeCell ref="C74:C78"/>
    <mergeCell ref="C90:C93"/>
    <mergeCell ref="C79:C83"/>
    <mergeCell ref="A90:A93"/>
    <mergeCell ref="A107:F107"/>
    <mergeCell ref="C98:C101"/>
    <mergeCell ref="C94:C97"/>
    <mergeCell ref="A98:A101"/>
    <mergeCell ref="A94:A97"/>
    <mergeCell ref="A102:A105"/>
    <mergeCell ref="A69:A73"/>
    <mergeCell ref="C69:C73"/>
    <mergeCell ref="A79:A83"/>
    <mergeCell ref="A1:F1"/>
    <mergeCell ref="C4:C9"/>
    <mergeCell ref="A74:A78"/>
    <mergeCell ref="A4:A9"/>
    <mergeCell ref="A10:A15"/>
    <mergeCell ref="C10:C15"/>
    <mergeCell ref="A16:A21"/>
    <mergeCell ref="C16:C21"/>
    <mergeCell ref="A22:A27"/>
    <mergeCell ref="C22:C27"/>
    <mergeCell ref="C28:C33"/>
    <mergeCell ref="A28:A33"/>
    <mergeCell ref="A34:A40"/>
  </mergeCells>
  <phoneticPr fontId="3" type="noConversion"/>
  <pageMargins left="0.6" right="0.32" top="0.34" bottom="0.45" header="0.25" footer="0.24"/>
  <pageSetup paperSize="9" scale="77" orientation="portrait" r:id="rId1"/>
  <headerFooter alignWithMargins="0"/>
  <rowBreaks count="1" manualBreakCount="1">
    <brk id="68" max="5"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M184"/>
  <sheetViews>
    <sheetView view="pageBreakPreview" topLeftCell="A175" zoomScale="85" zoomScaleNormal="100" zoomScaleSheetLayoutView="85" workbookViewId="0">
      <selection activeCell="G157" sqref="G157"/>
    </sheetView>
  </sheetViews>
  <sheetFormatPr defaultColWidth="9.140625" defaultRowHeight="12.75"/>
  <cols>
    <col min="1" max="1" width="3.28515625" style="425" customWidth="1"/>
    <col min="2" max="2" width="33.28515625" style="425" customWidth="1"/>
    <col min="3" max="3" width="14.7109375" style="425" customWidth="1"/>
    <col min="4" max="4" width="10.42578125" style="425" customWidth="1"/>
    <col min="5" max="5" width="8" style="425" customWidth="1"/>
    <col min="6" max="6" width="9.28515625" style="425" customWidth="1"/>
    <col min="7" max="7" width="10.42578125" style="425" customWidth="1"/>
    <col min="8" max="8" width="8.7109375" style="425" customWidth="1"/>
    <col min="9" max="9" width="12.7109375" style="425" customWidth="1"/>
    <col min="10" max="16384" width="9.140625" style="425"/>
  </cols>
  <sheetData>
    <row r="1" spans="1:10" ht="21.75" customHeight="1">
      <c r="A1" s="1028" t="s">
        <v>400</v>
      </c>
      <c r="B1" s="1029"/>
      <c r="C1" s="1029"/>
      <c r="D1" s="1029"/>
      <c r="E1" s="1029"/>
      <c r="F1" s="1029"/>
      <c r="G1" s="1029"/>
      <c r="H1" s="1029"/>
      <c r="I1" s="1029"/>
    </row>
    <row r="2" spans="1:10" ht="50.25" customHeight="1">
      <c r="A2" s="422" t="s">
        <v>1009</v>
      </c>
      <c r="B2" s="422" t="s">
        <v>1032</v>
      </c>
      <c r="C2" s="422" t="s">
        <v>1089</v>
      </c>
      <c r="D2" s="1030" t="s">
        <v>1634</v>
      </c>
      <c r="E2" s="1031"/>
      <c r="F2" s="1031"/>
      <c r="G2" s="1032" t="s">
        <v>1635</v>
      </c>
      <c r="H2" s="1032"/>
      <c r="I2" s="1032"/>
    </row>
    <row r="3" spans="1:10" ht="14.25" customHeight="1">
      <c r="A3" s="433">
        <v>1</v>
      </c>
      <c r="B3" s="433">
        <v>2</v>
      </c>
      <c r="C3" s="433">
        <v>3</v>
      </c>
      <c r="D3" s="1039">
        <v>4</v>
      </c>
      <c r="E3" s="1040"/>
      <c r="F3" s="1040"/>
      <c r="G3" s="1039">
        <v>5</v>
      </c>
      <c r="H3" s="1040"/>
      <c r="I3" s="1041"/>
    </row>
    <row r="4" spans="1:10" ht="42" customHeight="1">
      <c r="A4" s="966">
        <v>1</v>
      </c>
      <c r="B4" s="429" t="s">
        <v>1243</v>
      </c>
      <c r="C4" s="976" t="s">
        <v>1030</v>
      </c>
      <c r="D4" s="1042">
        <f>D6+D7+D9+D11+D13+D15+D17</f>
        <v>25898.421999999999</v>
      </c>
      <c r="E4" s="1043"/>
      <c r="F4" s="1044"/>
      <c r="G4" s="1033">
        <f>G6+G7+G9+G11+G13+G15+G17</f>
        <v>25898.421999999999</v>
      </c>
      <c r="H4" s="1034"/>
      <c r="I4" s="1035"/>
    </row>
    <row r="5" spans="1:10" ht="15">
      <c r="A5" s="967"/>
      <c r="B5" s="428" t="s">
        <v>1051</v>
      </c>
      <c r="C5" s="977"/>
      <c r="D5" s="1045"/>
      <c r="E5" s="1046"/>
      <c r="F5" s="1047"/>
      <c r="G5" s="1036"/>
      <c r="H5" s="1037"/>
      <c r="I5" s="1038"/>
    </row>
    <row r="6" spans="1:10" ht="15">
      <c r="A6" s="967"/>
      <c r="B6" s="429" t="s">
        <v>338</v>
      </c>
      <c r="C6" s="427" t="s">
        <v>407</v>
      </c>
      <c r="D6" s="711">
        <v>0</v>
      </c>
      <c r="E6" s="971">
        <v>0</v>
      </c>
      <c r="F6" s="972"/>
      <c r="G6" s="711">
        <v>0</v>
      </c>
      <c r="H6" s="971">
        <v>0</v>
      </c>
      <c r="I6" s="972"/>
      <c r="J6" s="409" t="s">
        <v>1636</v>
      </c>
    </row>
    <row r="7" spans="1:10" ht="15">
      <c r="A7" s="967"/>
      <c r="B7" s="429" t="s">
        <v>1046</v>
      </c>
      <c r="C7" s="427" t="s">
        <v>407</v>
      </c>
      <c r="D7" s="711">
        <v>0</v>
      </c>
      <c r="E7" s="971">
        <v>0</v>
      </c>
      <c r="F7" s="972"/>
      <c r="G7" s="711">
        <v>0</v>
      </c>
      <c r="H7" s="971">
        <v>0</v>
      </c>
      <c r="I7" s="972"/>
      <c r="J7" s="409" t="s">
        <v>1636</v>
      </c>
    </row>
    <row r="8" spans="1:10" ht="15">
      <c r="A8" s="967"/>
      <c r="B8" s="428" t="s">
        <v>1033</v>
      </c>
      <c r="C8" s="427" t="s">
        <v>407</v>
      </c>
      <c r="D8" s="711">
        <v>0</v>
      </c>
      <c r="E8" s="971">
        <v>0</v>
      </c>
      <c r="F8" s="972"/>
      <c r="G8" s="711">
        <v>0</v>
      </c>
      <c r="H8" s="971">
        <v>0</v>
      </c>
      <c r="I8" s="972"/>
      <c r="J8" s="409" t="s">
        <v>1636</v>
      </c>
    </row>
    <row r="9" spans="1:10" ht="15">
      <c r="A9" s="967"/>
      <c r="B9" s="429" t="s">
        <v>1047</v>
      </c>
      <c r="C9" s="427" t="s">
        <v>407</v>
      </c>
      <c r="D9" s="711">
        <v>1264.2</v>
      </c>
      <c r="E9" s="971">
        <f>D9/D4</f>
        <v>4.8813784870753905E-2</v>
      </c>
      <c r="F9" s="972"/>
      <c r="G9" s="711">
        <v>1264.2</v>
      </c>
      <c r="H9" s="971">
        <f>G9/G4</f>
        <v>4.8813784870753905E-2</v>
      </c>
      <c r="I9" s="972"/>
      <c r="J9" s="409" t="s">
        <v>1636</v>
      </c>
    </row>
    <row r="10" spans="1:10" ht="15">
      <c r="A10" s="967"/>
      <c r="B10" s="428" t="s">
        <v>1033</v>
      </c>
      <c r="C10" s="427" t="s">
        <v>407</v>
      </c>
      <c r="D10" s="711">
        <v>0</v>
      </c>
      <c r="E10" s="971">
        <v>0</v>
      </c>
      <c r="F10" s="972"/>
      <c r="G10" s="711">
        <v>0</v>
      </c>
      <c r="H10" s="971">
        <v>0</v>
      </c>
      <c r="I10" s="972"/>
      <c r="J10" s="409" t="s">
        <v>1636</v>
      </c>
    </row>
    <row r="11" spans="1:10" ht="15">
      <c r="A11" s="967"/>
      <c r="B11" s="429" t="s">
        <v>1048</v>
      </c>
      <c r="C11" s="427" t="s">
        <v>407</v>
      </c>
      <c r="D11" s="711">
        <v>1500.55</v>
      </c>
      <c r="E11" s="971">
        <f>D11/D4</f>
        <v>5.7939823515116097E-2</v>
      </c>
      <c r="F11" s="972"/>
      <c r="G11" s="711">
        <v>1500.55</v>
      </c>
      <c r="H11" s="971">
        <f>G11/G4</f>
        <v>5.7939823515116097E-2</v>
      </c>
      <c r="I11" s="972"/>
      <c r="J11" s="409" t="s">
        <v>1636</v>
      </c>
    </row>
    <row r="12" spans="1:10" ht="15">
      <c r="A12" s="967"/>
      <c r="B12" s="428" t="s">
        <v>1034</v>
      </c>
      <c r="C12" s="427" t="s">
        <v>407</v>
      </c>
      <c r="D12" s="711">
        <v>0</v>
      </c>
      <c r="E12" s="971">
        <v>0</v>
      </c>
      <c r="F12" s="972"/>
      <c r="G12" s="711">
        <v>0</v>
      </c>
      <c r="H12" s="971">
        <v>0</v>
      </c>
      <c r="I12" s="972"/>
      <c r="J12" s="409" t="s">
        <v>1636</v>
      </c>
    </row>
    <row r="13" spans="1:10" ht="15">
      <c r="A13" s="967"/>
      <c r="B13" s="429" t="s">
        <v>1049</v>
      </c>
      <c r="C13" s="427" t="s">
        <v>407</v>
      </c>
      <c r="D13" s="711">
        <v>9216.8389999999999</v>
      </c>
      <c r="E13" s="971">
        <f>D13/D4</f>
        <v>0.35588419248091641</v>
      </c>
      <c r="F13" s="972"/>
      <c r="G13" s="711">
        <f>D13</f>
        <v>9216.8389999999999</v>
      </c>
      <c r="H13" s="971">
        <f>G13/G4</f>
        <v>0.35588419248091641</v>
      </c>
      <c r="I13" s="972"/>
      <c r="J13" s="409" t="s">
        <v>1493</v>
      </c>
    </row>
    <row r="14" spans="1:10" ht="15">
      <c r="A14" s="967"/>
      <c r="B14" s="428" t="s">
        <v>1034</v>
      </c>
      <c r="C14" s="427" t="s">
        <v>407</v>
      </c>
      <c r="D14" s="711">
        <v>162.54300000000001</v>
      </c>
      <c r="E14" s="971">
        <f>D14/D4</f>
        <v>6.2761738919846167E-3</v>
      </c>
      <c r="F14" s="972"/>
      <c r="G14" s="711">
        <f>D14-11.23</f>
        <v>151.31300000000002</v>
      </c>
      <c r="H14" s="971">
        <f>G14/G4</f>
        <v>5.8425567395573377E-3</v>
      </c>
      <c r="I14" s="972"/>
      <c r="J14" s="409" t="s">
        <v>1495</v>
      </c>
    </row>
    <row r="15" spans="1:10" ht="15">
      <c r="A15" s="967"/>
      <c r="B15" s="429" t="s">
        <v>1050</v>
      </c>
      <c r="C15" s="427" t="s">
        <v>407</v>
      </c>
      <c r="D15" s="711">
        <v>11.1</v>
      </c>
      <c r="E15" s="971">
        <f>D15/D4</f>
        <v>4.2859754157994649E-4</v>
      </c>
      <c r="F15" s="972"/>
      <c r="G15" s="711">
        <v>11.1</v>
      </c>
      <c r="H15" s="971">
        <f>G15/G4</f>
        <v>4.2859754157994649E-4</v>
      </c>
      <c r="I15" s="972"/>
      <c r="J15" s="409" t="s">
        <v>1636</v>
      </c>
    </row>
    <row r="16" spans="1:10" ht="15">
      <c r="A16" s="967"/>
      <c r="B16" s="428" t="s">
        <v>1033</v>
      </c>
      <c r="C16" s="427" t="s">
        <v>407</v>
      </c>
      <c r="D16" s="711">
        <v>0.18</v>
      </c>
      <c r="E16" s="971">
        <f>D16/D4</f>
        <v>6.9502304039991315E-6</v>
      </c>
      <c r="F16" s="972"/>
      <c r="G16" s="711">
        <v>0.18</v>
      </c>
      <c r="H16" s="971">
        <f>G16/G4</f>
        <v>6.9502304039991315E-6</v>
      </c>
      <c r="I16" s="972"/>
      <c r="J16" s="409" t="s">
        <v>1636</v>
      </c>
    </row>
    <row r="17" spans="1:13" ht="15">
      <c r="A17" s="967"/>
      <c r="B17" s="429" t="s">
        <v>1052</v>
      </c>
      <c r="C17" s="427" t="s">
        <v>407</v>
      </c>
      <c r="D17" s="711">
        <v>13905.733</v>
      </c>
      <c r="E17" s="971">
        <f>D17/D4</f>
        <v>0.53693360159163372</v>
      </c>
      <c r="F17" s="972"/>
      <c r="G17" s="711">
        <f>D17+'4. Технічний стан'!E29</f>
        <v>13905.733</v>
      </c>
      <c r="H17" s="971">
        <f>G17/G4</f>
        <v>0.53693360159163372</v>
      </c>
      <c r="I17" s="972"/>
      <c r="J17" s="409" t="s">
        <v>1493</v>
      </c>
    </row>
    <row r="18" spans="1:13" ht="15">
      <c r="A18" s="967"/>
      <c r="B18" s="428" t="s">
        <v>1033</v>
      </c>
      <c r="C18" s="427" t="s">
        <v>407</v>
      </c>
      <c r="D18" s="711">
        <v>2173.4</v>
      </c>
      <c r="E18" s="971">
        <f>D18/D4</f>
        <v>8.3920170889176193E-2</v>
      </c>
      <c r="F18" s="972"/>
      <c r="G18" s="711">
        <f>D18-'4. Технічний стан'!E30</f>
        <v>2071.1600000000003</v>
      </c>
      <c r="H18" s="971">
        <f>G18/G4</f>
        <v>7.9972440019704688E-2</v>
      </c>
      <c r="I18" s="972"/>
      <c r="J18" s="409" t="s">
        <v>1493</v>
      </c>
    </row>
    <row r="19" spans="1:13" ht="15">
      <c r="A19" s="967"/>
      <c r="B19" s="428" t="s">
        <v>448</v>
      </c>
      <c r="C19" s="427" t="s">
        <v>1030</v>
      </c>
      <c r="D19" s="1020">
        <v>0</v>
      </c>
      <c r="E19" s="1027"/>
      <c r="F19" s="1021"/>
      <c r="G19" s="1020">
        <v>0</v>
      </c>
      <c r="H19" s="1027"/>
      <c r="I19" s="1021"/>
      <c r="J19" s="409" t="s">
        <v>1636</v>
      </c>
    </row>
    <row r="20" spans="1:13" ht="30">
      <c r="A20" s="967"/>
      <c r="B20" s="428" t="s">
        <v>406</v>
      </c>
      <c r="C20" s="427" t="s">
        <v>1030</v>
      </c>
      <c r="D20" s="1020">
        <v>841.93</v>
      </c>
      <c r="E20" s="1027"/>
      <c r="F20" s="1021"/>
      <c r="G20" s="1020">
        <f>D20+'4. Технічний стан'!E30</f>
        <v>944.17</v>
      </c>
      <c r="H20" s="1027"/>
      <c r="I20" s="1021"/>
      <c r="J20" s="409" t="s">
        <v>1494</v>
      </c>
    </row>
    <row r="21" spans="1:13" ht="15" customHeight="1">
      <c r="A21" s="967"/>
      <c r="B21" s="429" t="s">
        <v>1244</v>
      </c>
      <c r="C21" s="427" t="s">
        <v>411</v>
      </c>
      <c r="D21" s="709">
        <v>326114</v>
      </c>
      <c r="E21" s="1020">
        <v>7151.78</v>
      </c>
      <c r="F21" s="1021"/>
      <c r="G21" s="709">
        <v>328169</v>
      </c>
      <c r="H21" s="1020">
        <v>7233.98</v>
      </c>
      <c r="I21" s="1021"/>
      <c r="J21" s="409" t="s">
        <v>1500</v>
      </c>
    </row>
    <row r="22" spans="1:13" ht="30">
      <c r="A22" s="968"/>
      <c r="B22" s="428" t="s">
        <v>1249</v>
      </c>
      <c r="C22" s="427" t="s">
        <v>570</v>
      </c>
      <c r="D22" s="711">
        <v>117243</v>
      </c>
      <c r="E22" s="971">
        <f>D22/D21</f>
        <v>0.35951538419080442</v>
      </c>
      <c r="F22" s="972"/>
      <c r="G22" s="711">
        <v>119298</v>
      </c>
      <c r="H22" s="971">
        <f>G22/G21</f>
        <v>0.36352611002257984</v>
      </c>
      <c r="I22" s="972"/>
      <c r="J22" s="409" t="s">
        <v>1499</v>
      </c>
      <c r="M22" s="409"/>
    </row>
    <row r="23" spans="1:13" ht="27.75" customHeight="1">
      <c r="A23" s="966">
        <v>2</v>
      </c>
      <c r="B23" s="429" t="s">
        <v>1245</v>
      </c>
      <c r="C23" s="976" t="s">
        <v>1030</v>
      </c>
      <c r="D23" s="1042">
        <f>D25+D27+D29+D31+D33+D35</f>
        <v>1315.3019999999999</v>
      </c>
      <c r="E23" s="1043"/>
      <c r="F23" s="1044"/>
      <c r="G23" s="1042">
        <f>G25+G27+G29+G31+G33+G35</f>
        <v>1315.3019999999999</v>
      </c>
      <c r="H23" s="1043"/>
      <c r="I23" s="1044"/>
    </row>
    <row r="24" spans="1:13" ht="15">
      <c r="A24" s="967"/>
      <c r="B24" s="428" t="s">
        <v>1051</v>
      </c>
      <c r="C24" s="977"/>
      <c r="D24" s="1045"/>
      <c r="E24" s="1046"/>
      <c r="F24" s="1047"/>
      <c r="G24" s="1045"/>
      <c r="H24" s="1046"/>
      <c r="I24" s="1047"/>
    </row>
    <row r="25" spans="1:13" ht="15">
      <c r="A25" s="967"/>
      <c r="B25" s="429" t="s">
        <v>338</v>
      </c>
      <c r="C25" s="427" t="s">
        <v>407</v>
      </c>
      <c r="D25" s="432">
        <v>0</v>
      </c>
      <c r="E25" s="971">
        <v>0</v>
      </c>
      <c r="F25" s="972"/>
      <c r="G25" s="432">
        <v>0</v>
      </c>
      <c r="H25" s="971">
        <v>0</v>
      </c>
      <c r="I25" s="972"/>
      <c r="J25" s="409" t="s">
        <v>1495</v>
      </c>
    </row>
    <row r="26" spans="1:13" ht="15">
      <c r="A26" s="967"/>
      <c r="B26" s="428" t="s">
        <v>1054</v>
      </c>
      <c r="C26" s="427" t="s">
        <v>407</v>
      </c>
      <c r="D26" s="432">
        <v>0</v>
      </c>
      <c r="E26" s="971">
        <v>0</v>
      </c>
      <c r="F26" s="972"/>
      <c r="G26" s="432">
        <v>0</v>
      </c>
      <c r="H26" s="971">
        <v>0</v>
      </c>
      <c r="I26" s="972"/>
      <c r="J26" s="409" t="s">
        <v>1495</v>
      </c>
    </row>
    <row r="27" spans="1:13" ht="15">
      <c r="A27" s="967"/>
      <c r="B27" s="429" t="s">
        <v>1047</v>
      </c>
      <c r="C27" s="427" t="s">
        <v>407</v>
      </c>
      <c r="D27" s="432">
        <v>0</v>
      </c>
      <c r="E27" s="971">
        <v>0</v>
      </c>
      <c r="F27" s="972"/>
      <c r="G27" s="432">
        <v>0</v>
      </c>
      <c r="H27" s="971">
        <v>0</v>
      </c>
      <c r="I27" s="972"/>
      <c r="J27" s="409" t="s">
        <v>1495</v>
      </c>
    </row>
    <row r="28" spans="1:13" ht="15">
      <c r="A28" s="967"/>
      <c r="B28" s="428" t="s">
        <v>1054</v>
      </c>
      <c r="C28" s="427" t="s">
        <v>407</v>
      </c>
      <c r="D28" s="432">
        <v>0</v>
      </c>
      <c r="E28" s="971">
        <v>0</v>
      </c>
      <c r="F28" s="972"/>
      <c r="G28" s="432">
        <v>0</v>
      </c>
      <c r="H28" s="971">
        <v>0</v>
      </c>
      <c r="I28" s="972"/>
      <c r="J28" s="409" t="s">
        <v>1495</v>
      </c>
    </row>
    <row r="29" spans="1:13" ht="15">
      <c r="A29" s="967"/>
      <c r="B29" s="429" t="s">
        <v>1048</v>
      </c>
      <c r="C29" s="427" t="s">
        <v>407</v>
      </c>
      <c r="D29" s="432">
        <v>2.2999999999999998</v>
      </c>
      <c r="E29" s="971">
        <f>D29/D23</f>
        <v>1.7486478390514118E-3</v>
      </c>
      <c r="F29" s="972"/>
      <c r="G29" s="432">
        <v>2.2999999999999998</v>
      </c>
      <c r="H29" s="971">
        <f>G29/G23</f>
        <v>1.7486478390514118E-3</v>
      </c>
      <c r="I29" s="972"/>
      <c r="J29" s="409" t="s">
        <v>1495</v>
      </c>
    </row>
    <row r="30" spans="1:13" ht="15">
      <c r="A30" s="967"/>
      <c r="B30" s="428" t="s">
        <v>1054</v>
      </c>
      <c r="C30" s="427" t="s">
        <v>407</v>
      </c>
      <c r="D30" s="432">
        <v>0</v>
      </c>
      <c r="E30" s="971">
        <f>D30/D23</f>
        <v>0</v>
      </c>
      <c r="F30" s="972"/>
      <c r="G30" s="432">
        <v>0</v>
      </c>
      <c r="H30" s="971">
        <f>G30/G23</f>
        <v>0</v>
      </c>
      <c r="I30" s="972"/>
      <c r="J30" s="409" t="s">
        <v>1495</v>
      </c>
    </row>
    <row r="31" spans="1:13" ht="15">
      <c r="A31" s="967"/>
      <c r="B31" s="429" t="s">
        <v>1049</v>
      </c>
      <c r="C31" s="427" t="s">
        <v>407</v>
      </c>
      <c r="D31" s="711">
        <v>825.06200000000001</v>
      </c>
      <c r="E31" s="971">
        <f>D31/D23</f>
        <v>0.62727951451453745</v>
      </c>
      <c r="F31" s="972"/>
      <c r="G31" s="711">
        <v>825.06200000000001</v>
      </c>
      <c r="H31" s="971">
        <f>G31/G23</f>
        <v>0.62727951451453745</v>
      </c>
      <c r="I31" s="972"/>
      <c r="J31" s="409" t="s">
        <v>1495</v>
      </c>
    </row>
    <row r="32" spans="1:13" ht="15">
      <c r="A32" s="967"/>
      <c r="B32" s="428" t="s">
        <v>1054</v>
      </c>
      <c r="C32" s="427" t="s">
        <v>407</v>
      </c>
      <c r="D32" s="711">
        <v>539.97</v>
      </c>
      <c r="E32" s="971">
        <f>D32/D23</f>
        <v>0.41052929289243084</v>
      </c>
      <c r="F32" s="972"/>
      <c r="G32" s="711">
        <v>539.97</v>
      </c>
      <c r="H32" s="971">
        <f>G32/G23</f>
        <v>0.41052929289243084</v>
      </c>
      <c r="I32" s="972"/>
      <c r="J32" s="409" t="s">
        <v>1495</v>
      </c>
    </row>
    <row r="33" spans="1:10" ht="15">
      <c r="A33" s="967"/>
      <c r="B33" s="429" t="s">
        <v>1050</v>
      </c>
      <c r="C33" s="427" t="s">
        <v>407</v>
      </c>
      <c r="D33" s="711">
        <v>62.23</v>
      </c>
      <c r="E33" s="971">
        <f>D33/D23</f>
        <v>4.7312328271377983E-2</v>
      </c>
      <c r="F33" s="972"/>
      <c r="G33" s="711">
        <v>62.23</v>
      </c>
      <c r="H33" s="971">
        <f>G33/G23</f>
        <v>4.7312328271377983E-2</v>
      </c>
      <c r="I33" s="972"/>
      <c r="J33" s="409" t="s">
        <v>1495</v>
      </c>
    </row>
    <row r="34" spans="1:10" ht="15">
      <c r="A34" s="967"/>
      <c r="B34" s="428" t="s">
        <v>1054</v>
      </c>
      <c r="C34" s="427" t="s">
        <v>407</v>
      </c>
      <c r="D34" s="711">
        <v>42.65</v>
      </c>
      <c r="E34" s="971">
        <f>D34/D23</f>
        <v>3.2426013189366401E-2</v>
      </c>
      <c r="F34" s="972"/>
      <c r="G34" s="711">
        <v>42.65</v>
      </c>
      <c r="H34" s="971">
        <f>G34/G23</f>
        <v>3.2426013189366401E-2</v>
      </c>
      <c r="I34" s="972"/>
      <c r="J34" s="409" t="s">
        <v>1495</v>
      </c>
    </row>
    <row r="35" spans="1:10" ht="15">
      <c r="A35" s="967"/>
      <c r="B35" s="429" t="s">
        <v>1053</v>
      </c>
      <c r="C35" s="427" t="s">
        <v>407</v>
      </c>
      <c r="D35" s="711">
        <v>425.71</v>
      </c>
      <c r="E35" s="971">
        <f>D35/D23</f>
        <v>0.32365950937503329</v>
      </c>
      <c r="F35" s="972"/>
      <c r="G35" s="711">
        <v>425.71</v>
      </c>
      <c r="H35" s="971">
        <f>G35/G23</f>
        <v>0.32365950937503329</v>
      </c>
      <c r="I35" s="972"/>
      <c r="J35" s="409" t="s">
        <v>1495</v>
      </c>
    </row>
    <row r="36" spans="1:10" ht="15">
      <c r="A36" s="968"/>
      <c r="B36" s="428" t="s">
        <v>1054</v>
      </c>
      <c r="C36" s="427" t="s">
        <v>407</v>
      </c>
      <c r="D36" s="711">
        <v>296.98</v>
      </c>
      <c r="E36" s="971">
        <f>D36/D23</f>
        <v>0.22578845010499493</v>
      </c>
      <c r="F36" s="972"/>
      <c r="G36" s="711">
        <v>296.98</v>
      </c>
      <c r="H36" s="971">
        <f>G36/G23</f>
        <v>0.22578845010499493</v>
      </c>
      <c r="I36" s="972"/>
      <c r="J36" s="409" t="s">
        <v>1495</v>
      </c>
    </row>
    <row r="37" spans="1:10" ht="58.5" customHeight="1">
      <c r="A37" s="966">
        <v>3</v>
      </c>
      <c r="B37" s="429" t="s">
        <v>339</v>
      </c>
      <c r="C37" s="1018" t="s">
        <v>408</v>
      </c>
      <c r="D37" s="1052">
        <v>126</v>
      </c>
      <c r="E37" s="1053">
        <f>E39+E40+E41+E42</f>
        <v>1217.23</v>
      </c>
      <c r="F37" s="1053"/>
      <c r="G37" s="1052">
        <v>126</v>
      </c>
      <c r="H37" s="1053">
        <f>H39+H40+H41+H42</f>
        <v>1250.23</v>
      </c>
      <c r="I37" s="1053"/>
      <c r="J37" s="409" t="s">
        <v>1492</v>
      </c>
    </row>
    <row r="38" spans="1:10" ht="14.25" customHeight="1">
      <c r="A38" s="967"/>
      <c r="B38" s="428" t="s">
        <v>1051</v>
      </c>
      <c r="C38" s="1018"/>
      <c r="D38" s="1052"/>
      <c r="E38" s="1053"/>
      <c r="F38" s="1053"/>
      <c r="G38" s="1052"/>
      <c r="H38" s="1053"/>
      <c r="I38" s="1053"/>
      <c r="J38" s="409" t="s">
        <v>1492</v>
      </c>
    </row>
    <row r="39" spans="1:10" ht="15">
      <c r="A39" s="967"/>
      <c r="B39" s="429" t="s">
        <v>340</v>
      </c>
      <c r="C39" s="427" t="s">
        <v>408</v>
      </c>
      <c r="D39" s="709">
        <v>0</v>
      </c>
      <c r="E39" s="1048">
        <v>0</v>
      </c>
      <c r="F39" s="1048"/>
      <c r="G39" s="709">
        <v>0</v>
      </c>
      <c r="H39" s="1048">
        <v>0</v>
      </c>
      <c r="I39" s="1048"/>
      <c r="J39" s="409" t="s">
        <v>1492</v>
      </c>
    </row>
    <row r="40" spans="1:10" ht="15">
      <c r="A40" s="967"/>
      <c r="B40" s="429" t="s">
        <v>1040</v>
      </c>
      <c r="C40" s="427" t="s">
        <v>408</v>
      </c>
      <c r="D40" s="709">
        <v>0</v>
      </c>
      <c r="E40" s="1048">
        <v>0</v>
      </c>
      <c r="F40" s="1048"/>
      <c r="G40" s="709">
        <v>0</v>
      </c>
      <c r="H40" s="1048">
        <v>0</v>
      </c>
      <c r="I40" s="1048"/>
      <c r="J40" s="409" t="s">
        <v>1492</v>
      </c>
    </row>
    <row r="41" spans="1:10" ht="15">
      <c r="A41" s="967"/>
      <c r="B41" s="429" t="s">
        <v>1029</v>
      </c>
      <c r="C41" s="427" t="s">
        <v>408</v>
      </c>
      <c r="D41" s="709">
        <v>35</v>
      </c>
      <c r="E41" s="1020">
        <v>794.6</v>
      </c>
      <c r="F41" s="1021"/>
      <c r="G41" s="709">
        <v>37</v>
      </c>
      <c r="H41" s="1020">
        <v>827.6</v>
      </c>
      <c r="I41" s="1021"/>
      <c r="J41" s="409" t="s">
        <v>1492</v>
      </c>
    </row>
    <row r="42" spans="1:10" ht="15">
      <c r="A42" s="968"/>
      <c r="B42" s="429" t="s">
        <v>1041</v>
      </c>
      <c r="C42" s="427" t="s">
        <v>408</v>
      </c>
      <c r="D42" s="709">
        <v>91</v>
      </c>
      <c r="E42" s="1048">
        <v>422.63</v>
      </c>
      <c r="F42" s="1048"/>
      <c r="G42" s="709">
        <v>91</v>
      </c>
      <c r="H42" s="1048">
        <v>422.63</v>
      </c>
      <c r="I42" s="1048"/>
      <c r="J42" s="409" t="s">
        <v>1492</v>
      </c>
    </row>
    <row r="43" spans="1:10" ht="45" customHeight="1">
      <c r="A43" s="966">
        <v>4</v>
      </c>
      <c r="B43" s="429" t="s">
        <v>458</v>
      </c>
      <c r="C43" s="427" t="s">
        <v>1039</v>
      </c>
      <c r="D43" s="1049">
        <v>126</v>
      </c>
      <c r="E43" s="1050"/>
      <c r="F43" s="1051"/>
      <c r="G43" s="1022">
        <v>126</v>
      </c>
      <c r="H43" s="1022"/>
      <c r="I43" s="1022"/>
      <c r="J43" s="409" t="s">
        <v>1492</v>
      </c>
    </row>
    <row r="44" spans="1:10" ht="15" customHeight="1">
      <c r="A44" s="967"/>
      <c r="B44" s="428" t="s">
        <v>1042</v>
      </c>
      <c r="C44" s="427" t="s">
        <v>409</v>
      </c>
      <c r="D44" s="434">
        <v>58</v>
      </c>
      <c r="E44" s="1023">
        <f>IF(D43=0,0,D44/D43)</f>
        <v>0.46031746031746029</v>
      </c>
      <c r="F44" s="1024"/>
      <c r="G44" s="709">
        <v>59</v>
      </c>
      <c r="H44" s="1019">
        <f>G44/G43</f>
        <v>0.46825396825396826</v>
      </c>
      <c r="I44" s="1019"/>
      <c r="J44" s="409" t="s">
        <v>1492</v>
      </c>
    </row>
    <row r="45" spans="1:10" ht="15" customHeight="1">
      <c r="A45" s="967"/>
      <c r="B45" s="428" t="s">
        <v>1043</v>
      </c>
      <c r="C45" s="427" t="s">
        <v>1039</v>
      </c>
      <c r="D45" s="986">
        <v>102</v>
      </c>
      <c r="E45" s="987"/>
      <c r="F45" s="988"/>
      <c r="G45" s="1012">
        <v>103</v>
      </c>
      <c r="H45" s="1012"/>
      <c r="I45" s="1012"/>
      <c r="J45" s="409" t="s">
        <v>1492</v>
      </c>
    </row>
    <row r="46" spans="1:10" ht="16.5" customHeight="1">
      <c r="A46" s="967"/>
      <c r="B46" s="428" t="s">
        <v>445</v>
      </c>
      <c r="C46" s="427" t="s">
        <v>409</v>
      </c>
      <c r="D46" s="434">
        <v>123</v>
      </c>
      <c r="E46" s="1023">
        <f>IF(D43=0,0,D46/D43)</f>
        <v>0.97619047619047616</v>
      </c>
      <c r="F46" s="1024"/>
      <c r="G46" s="709">
        <v>124</v>
      </c>
      <c r="H46" s="1019">
        <f>G46/G43</f>
        <v>0.98412698412698407</v>
      </c>
      <c r="I46" s="1019"/>
      <c r="J46" s="409" t="s">
        <v>1492</v>
      </c>
    </row>
    <row r="47" spans="1:10" ht="31.5" customHeight="1">
      <c r="A47" s="967"/>
      <c r="B47" s="428" t="s">
        <v>1250</v>
      </c>
      <c r="C47" s="427" t="s">
        <v>1039</v>
      </c>
      <c r="D47" s="986">
        <v>29</v>
      </c>
      <c r="E47" s="987"/>
      <c r="F47" s="988"/>
      <c r="G47" s="1012">
        <v>29</v>
      </c>
      <c r="H47" s="1012"/>
      <c r="I47" s="1012"/>
      <c r="J47" s="409" t="s">
        <v>1492</v>
      </c>
    </row>
    <row r="48" spans="1:10" ht="30">
      <c r="A48" s="968"/>
      <c r="B48" s="428" t="s">
        <v>1044</v>
      </c>
      <c r="C48" s="427" t="s">
        <v>1039</v>
      </c>
      <c r="D48" s="986">
        <v>5</v>
      </c>
      <c r="E48" s="987"/>
      <c r="F48" s="988"/>
      <c r="G48" s="1012">
        <v>5</v>
      </c>
      <c r="H48" s="1012"/>
      <c r="I48" s="1012"/>
      <c r="J48" s="409" t="s">
        <v>1492</v>
      </c>
    </row>
    <row r="49" spans="1:10" ht="117" customHeight="1">
      <c r="A49" s="966">
        <v>5</v>
      </c>
      <c r="B49" s="429" t="s">
        <v>412</v>
      </c>
      <c r="C49" s="427" t="s">
        <v>408</v>
      </c>
      <c r="D49" s="712">
        <f>D52+D54+D56+D58</f>
        <v>7087</v>
      </c>
      <c r="E49" s="1007">
        <f>F52+F54+F56+F58</f>
        <v>3630.877</v>
      </c>
      <c r="F49" s="1008"/>
      <c r="G49" s="712">
        <v>6801</v>
      </c>
      <c r="H49" s="1007">
        <f>I52+I54+I56+I58</f>
        <v>3674.8590000000004</v>
      </c>
      <c r="I49" s="1008"/>
      <c r="J49" s="409" t="s">
        <v>1492</v>
      </c>
    </row>
    <row r="50" spans="1:10" ht="15">
      <c r="A50" s="967"/>
      <c r="B50" s="428" t="s">
        <v>1035</v>
      </c>
      <c r="C50" s="976" t="s">
        <v>410</v>
      </c>
      <c r="D50" s="1005">
        <v>4670</v>
      </c>
      <c r="E50" s="992">
        <f>D50/D49</f>
        <v>0.65895301255820515</v>
      </c>
      <c r="F50" s="1025">
        <v>1894.49</v>
      </c>
      <c r="G50" s="1005">
        <f>G53+G55+G57+G59</f>
        <v>4373</v>
      </c>
      <c r="H50" s="992">
        <f>G50/G49</f>
        <v>0.64299367740038227</v>
      </c>
      <c r="I50" s="1025">
        <f>I53+I55+I57+I59</f>
        <v>1725.9</v>
      </c>
      <c r="J50" s="409" t="s">
        <v>1492</v>
      </c>
    </row>
    <row r="51" spans="1:10" ht="15">
      <c r="A51" s="967"/>
      <c r="B51" s="428" t="s">
        <v>1051</v>
      </c>
      <c r="C51" s="977"/>
      <c r="D51" s="1006"/>
      <c r="E51" s="993"/>
      <c r="F51" s="1026"/>
      <c r="G51" s="1006"/>
      <c r="H51" s="993"/>
      <c r="I51" s="1026"/>
      <c r="J51" s="409" t="s">
        <v>1492</v>
      </c>
    </row>
    <row r="52" spans="1:10" ht="15">
      <c r="A52" s="967"/>
      <c r="B52" s="429" t="s">
        <v>338</v>
      </c>
      <c r="C52" s="427" t="s">
        <v>410</v>
      </c>
      <c r="D52" s="709">
        <v>0</v>
      </c>
      <c r="E52" s="710">
        <v>0</v>
      </c>
      <c r="F52" s="430">
        <v>0</v>
      </c>
      <c r="G52" s="709">
        <v>0</v>
      </c>
      <c r="H52" s="710">
        <v>0</v>
      </c>
      <c r="I52" s="711">
        <v>0</v>
      </c>
      <c r="J52" s="409" t="s">
        <v>1492</v>
      </c>
    </row>
    <row r="53" spans="1:10" ht="15">
      <c r="A53" s="967"/>
      <c r="B53" s="428" t="s">
        <v>1035</v>
      </c>
      <c r="C53" s="427" t="s">
        <v>410</v>
      </c>
      <c r="D53" s="709">
        <v>0</v>
      </c>
      <c r="E53" s="710">
        <v>0</v>
      </c>
      <c r="F53" s="430">
        <v>0</v>
      </c>
      <c r="G53" s="709">
        <v>0</v>
      </c>
      <c r="H53" s="710">
        <v>0</v>
      </c>
      <c r="I53" s="711">
        <v>0</v>
      </c>
      <c r="J53" s="409" t="s">
        <v>1492</v>
      </c>
    </row>
    <row r="54" spans="1:10" ht="15">
      <c r="A54" s="967"/>
      <c r="B54" s="429" t="s">
        <v>1056</v>
      </c>
      <c r="C54" s="427" t="s">
        <v>410</v>
      </c>
      <c r="D54" s="709">
        <v>56</v>
      </c>
      <c r="E54" s="710">
        <f>D54/D49</f>
        <v>7.9017920135459295E-3</v>
      </c>
      <c r="F54" s="430">
        <v>794.6</v>
      </c>
      <c r="G54" s="709">
        <v>58</v>
      </c>
      <c r="H54" s="601">
        <f>G54/G49</f>
        <v>8.5281576238788407E-3</v>
      </c>
      <c r="I54" s="430">
        <v>828</v>
      </c>
      <c r="J54" s="409" t="s">
        <v>1492</v>
      </c>
    </row>
    <row r="55" spans="1:10" ht="15">
      <c r="A55" s="967"/>
      <c r="B55" s="428" t="s">
        <v>1035</v>
      </c>
      <c r="C55" s="431" t="s">
        <v>410</v>
      </c>
      <c r="D55" s="709">
        <v>51</v>
      </c>
      <c r="E55" s="710">
        <f>D55/D49</f>
        <v>7.1962748694793287E-3</v>
      </c>
      <c r="F55" s="430">
        <v>732.6</v>
      </c>
      <c r="G55" s="709">
        <v>44</v>
      </c>
      <c r="H55" s="601">
        <f>G55/G49</f>
        <v>6.4696368181149828E-3</v>
      </c>
      <c r="I55" s="430">
        <v>622</v>
      </c>
      <c r="J55" s="409" t="s">
        <v>1492</v>
      </c>
    </row>
    <row r="56" spans="1:10" ht="15">
      <c r="A56" s="967"/>
      <c r="B56" s="429" t="s">
        <v>1048</v>
      </c>
      <c r="C56" s="431" t="s">
        <v>410</v>
      </c>
      <c r="D56" s="709">
        <v>128</v>
      </c>
      <c r="E56" s="710">
        <f>D56/D49</f>
        <v>1.8061238888104982E-2</v>
      </c>
      <c r="F56" s="430">
        <v>422.63</v>
      </c>
      <c r="G56" s="709">
        <v>128</v>
      </c>
      <c r="H56" s="601">
        <f>G56/G49</f>
        <v>1.8820761652698133E-2</v>
      </c>
      <c r="I56" s="430">
        <v>431.43</v>
      </c>
      <c r="J56" s="409" t="s">
        <v>1492</v>
      </c>
    </row>
    <row r="57" spans="1:10" ht="15">
      <c r="A57" s="967"/>
      <c r="B57" s="428" t="s">
        <v>1035</v>
      </c>
      <c r="C57" s="431" t="s">
        <v>410</v>
      </c>
      <c r="D57" s="709">
        <v>126</v>
      </c>
      <c r="E57" s="710">
        <f>D57/D49</f>
        <v>1.7779032030478342E-2</v>
      </c>
      <c r="F57" s="430">
        <v>418.53</v>
      </c>
      <c r="G57" s="709">
        <v>116</v>
      </c>
      <c r="H57" s="601">
        <f>G57/G49</f>
        <v>1.7056315247757681E-2</v>
      </c>
      <c r="I57" s="430">
        <v>387</v>
      </c>
      <c r="J57" s="409" t="s">
        <v>1492</v>
      </c>
    </row>
    <row r="58" spans="1:10" ht="15">
      <c r="A58" s="967"/>
      <c r="B58" s="429" t="s">
        <v>1055</v>
      </c>
      <c r="C58" s="431" t="s">
        <v>410</v>
      </c>
      <c r="D58" s="709">
        <v>6903</v>
      </c>
      <c r="E58" s="710">
        <f>D58/D49</f>
        <v>0.97403696909834914</v>
      </c>
      <c r="F58" s="430">
        <v>2413.6469999999999</v>
      </c>
      <c r="G58" s="709">
        <f>D58+'4. Технічний стан'!E103</f>
        <v>6909</v>
      </c>
      <c r="H58" s="601">
        <f>G58/G49</f>
        <v>1.015880017644464</v>
      </c>
      <c r="I58" s="602">
        <v>2415.4290000000001</v>
      </c>
      <c r="J58" s="409" t="s">
        <v>1501</v>
      </c>
    </row>
    <row r="59" spans="1:10" ht="15">
      <c r="A59" s="968"/>
      <c r="B59" s="428" t="s">
        <v>1035</v>
      </c>
      <c r="C59" s="431" t="s">
        <v>410</v>
      </c>
      <c r="D59" s="709">
        <v>4493</v>
      </c>
      <c r="E59" s="710">
        <f>D59/D49</f>
        <v>0.63397770565824751</v>
      </c>
      <c r="F59" s="430">
        <v>743.36</v>
      </c>
      <c r="G59" s="709">
        <v>4213</v>
      </c>
      <c r="H59" s="710">
        <f>G59/G49</f>
        <v>0.61946772533450967</v>
      </c>
      <c r="I59" s="709">
        <v>716.9</v>
      </c>
      <c r="J59" s="409" t="s">
        <v>1492</v>
      </c>
    </row>
    <row r="60" spans="1:10" ht="59.25" customHeight="1">
      <c r="A60" s="966">
        <v>6</v>
      </c>
      <c r="B60" s="429" t="s">
        <v>341</v>
      </c>
      <c r="C60" s="427" t="s">
        <v>1039</v>
      </c>
      <c r="D60" s="1054">
        <v>40</v>
      </c>
      <c r="E60" s="1055"/>
      <c r="F60" s="1056"/>
      <c r="G60" s="1054">
        <v>38</v>
      </c>
      <c r="H60" s="1055"/>
      <c r="I60" s="1056"/>
      <c r="J60" s="409" t="s">
        <v>1492</v>
      </c>
    </row>
    <row r="61" spans="1:10" ht="15">
      <c r="A61" s="967"/>
      <c r="B61" s="428" t="s">
        <v>1036</v>
      </c>
      <c r="C61" s="976" t="s">
        <v>409</v>
      </c>
      <c r="D61" s="1005">
        <v>13</v>
      </c>
      <c r="E61" s="992">
        <f>D61/D60</f>
        <v>0.32500000000000001</v>
      </c>
      <c r="F61" s="992"/>
      <c r="G61" s="1005">
        <v>8</v>
      </c>
      <c r="H61" s="992">
        <f>G61/G60</f>
        <v>0.21052631578947367</v>
      </c>
      <c r="I61" s="992"/>
      <c r="J61" s="409" t="s">
        <v>1492</v>
      </c>
    </row>
    <row r="62" spans="1:10" ht="15">
      <c r="A62" s="967"/>
      <c r="B62" s="428" t="s">
        <v>1051</v>
      </c>
      <c r="C62" s="977"/>
      <c r="D62" s="1006"/>
      <c r="E62" s="993"/>
      <c r="F62" s="993"/>
      <c r="G62" s="1006"/>
      <c r="H62" s="993"/>
      <c r="I62" s="993"/>
      <c r="J62" s="409" t="s">
        <v>1492</v>
      </c>
    </row>
    <row r="63" spans="1:10" ht="15">
      <c r="A63" s="967"/>
      <c r="B63" s="429" t="s">
        <v>338</v>
      </c>
      <c r="C63" s="427" t="s">
        <v>1039</v>
      </c>
      <c r="D63" s="989">
        <v>0</v>
      </c>
      <c r="E63" s="990"/>
      <c r="F63" s="991"/>
      <c r="G63" s="989">
        <v>0</v>
      </c>
      <c r="H63" s="990"/>
      <c r="I63" s="991"/>
      <c r="J63" s="409" t="s">
        <v>1492</v>
      </c>
    </row>
    <row r="64" spans="1:10" ht="15">
      <c r="A64" s="967"/>
      <c r="B64" s="428" t="s">
        <v>1036</v>
      </c>
      <c r="C64" s="427" t="s">
        <v>1039</v>
      </c>
      <c r="D64" s="989">
        <v>0</v>
      </c>
      <c r="E64" s="990"/>
      <c r="F64" s="991"/>
      <c r="G64" s="989">
        <v>0</v>
      </c>
      <c r="H64" s="990"/>
      <c r="I64" s="991"/>
      <c r="J64" s="409" t="s">
        <v>1492</v>
      </c>
    </row>
    <row r="65" spans="1:10" ht="15">
      <c r="A65" s="967"/>
      <c r="B65" s="429" t="s">
        <v>1046</v>
      </c>
      <c r="C65" s="427" t="s">
        <v>1039</v>
      </c>
      <c r="D65" s="989">
        <v>0</v>
      </c>
      <c r="E65" s="990"/>
      <c r="F65" s="991"/>
      <c r="G65" s="989">
        <v>0</v>
      </c>
      <c r="H65" s="990"/>
      <c r="I65" s="991"/>
      <c r="J65" s="409" t="s">
        <v>1492</v>
      </c>
    </row>
    <row r="66" spans="1:10" ht="15">
      <c r="A66" s="967"/>
      <c r="B66" s="428" t="s">
        <v>1036</v>
      </c>
      <c r="C66" s="427" t="s">
        <v>1039</v>
      </c>
      <c r="D66" s="989">
        <v>0</v>
      </c>
      <c r="E66" s="990"/>
      <c r="F66" s="991"/>
      <c r="G66" s="989">
        <v>0</v>
      </c>
      <c r="H66" s="990"/>
      <c r="I66" s="991"/>
      <c r="J66" s="409" t="s">
        <v>1492</v>
      </c>
    </row>
    <row r="67" spans="1:10" ht="15">
      <c r="A67" s="967"/>
      <c r="B67" s="429" t="s">
        <v>1047</v>
      </c>
      <c r="C67" s="427" t="s">
        <v>1039</v>
      </c>
      <c r="D67" s="989">
        <v>35</v>
      </c>
      <c r="E67" s="990"/>
      <c r="F67" s="991"/>
      <c r="G67" s="989">
        <v>33</v>
      </c>
      <c r="H67" s="990"/>
      <c r="I67" s="991"/>
      <c r="J67" s="409" t="s">
        <v>1492</v>
      </c>
    </row>
    <row r="68" spans="1:10" ht="15">
      <c r="A68" s="967"/>
      <c r="B68" s="428" t="s">
        <v>1036</v>
      </c>
      <c r="C68" s="427" t="s">
        <v>1039</v>
      </c>
      <c r="D68" s="989">
        <v>8</v>
      </c>
      <c r="E68" s="990"/>
      <c r="F68" s="991"/>
      <c r="G68" s="989">
        <v>6</v>
      </c>
      <c r="H68" s="990"/>
      <c r="I68" s="991"/>
      <c r="J68" s="409" t="s">
        <v>1492</v>
      </c>
    </row>
    <row r="69" spans="1:10" ht="15">
      <c r="A69" s="967"/>
      <c r="B69" s="429" t="s">
        <v>1048</v>
      </c>
      <c r="C69" s="427" t="s">
        <v>1039</v>
      </c>
      <c r="D69" s="989">
        <v>5</v>
      </c>
      <c r="E69" s="990"/>
      <c r="F69" s="991"/>
      <c r="G69" s="989">
        <v>2</v>
      </c>
      <c r="H69" s="990"/>
      <c r="I69" s="991"/>
      <c r="J69" s="409" t="s">
        <v>1492</v>
      </c>
    </row>
    <row r="70" spans="1:10" ht="15">
      <c r="A70" s="968"/>
      <c r="B70" s="428" t="s">
        <v>1036</v>
      </c>
      <c r="C70" s="427" t="s">
        <v>1039</v>
      </c>
      <c r="D70" s="989">
        <v>5</v>
      </c>
      <c r="E70" s="990"/>
      <c r="F70" s="991"/>
      <c r="G70" s="989">
        <v>2</v>
      </c>
      <c r="H70" s="990"/>
      <c r="I70" s="991"/>
      <c r="J70" s="409" t="s">
        <v>1492</v>
      </c>
    </row>
    <row r="71" spans="1:10" ht="60.75" customHeight="1">
      <c r="A71" s="966">
        <v>7</v>
      </c>
      <c r="B71" s="429" t="s">
        <v>342</v>
      </c>
      <c r="C71" s="427" t="s">
        <v>1039</v>
      </c>
      <c r="D71" s="1052">
        <v>42</v>
      </c>
      <c r="E71" s="1052"/>
      <c r="F71" s="1052"/>
      <c r="G71" s="1052">
        <v>37</v>
      </c>
      <c r="H71" s="1052"/>
      <c r="I71" s="1052"/>
      <c r="J71" s="409" t="s">
        <v>1492</v>
      </c>
    </row>
    <row r="72" spans="1:10" ht="14.25" customHeight="1">
      <c r="A72" s="967"/>
      <c r="B72" s="428" t="s">
        <v>1036</v>
      </c>
      <c r="C72" s="1018" t="s">
        <v>409</v>
      </c>
      <c r="D72" s="1009">
        <v>20</v>
      </c>
      <c r="E72" s="1019">
        <f>D72/D71</f>
        <v>0.47619047619047616</v>
      </c>
      <c r="F72" s="1019"/>
      <c r="G72" s="1009">
        <v>15</v>
      </c>
      <c r="H72" s="1019">
        <f>G72/G71</f>
        <v>0.40540540540540543</v>
      </c>
      <c r="I72" s="1019"/>
      <c r="J72" s="409" t="s">
        <v>1492</v>
      </c>
    </row>
    <row r="73" spans="1:10" ht="15">
      <c r="A73" s="967"/>
      <c r="B73" s="428" t="s">
        <v>1051</v>
      </c>
      <c r="C73" s="1018"/>
      <c r="D73" s="1009"/>
      <c r="E73" s="1019"/>
      <c r="F73" s="1019"/>
      <c r="G73" s="1009"/>
      <c r="H73" s="1019"/>
      <c r="I73" s="1019"/>
      <c r="J73" s="409" t="s">
        <v>1492</v>
      </c>
    </row>
    <row r="74" spans="1:10" ht="15">
      <c r="A74" s="967"/>
      <c r="B74" s="429" t="s">
        <v>338</v>
      </c>
      <c r="C74" s="427" t="s">
        <v>1039</v>
      </c>
      <c r="D74" s="1012">
        <v>0</v>
      </c>
      <c r="E74" s="1012"/>
      <c r="F74" s="1012"/>
      <c r="G74" s="1012">
        <v>0</v>
      </c>
      <c r="H74" s="1012"/>
      <c r="I74" s="1012"/>
      <c r="J74" s="409" t="s">
        <v>1492</v>
      </c>
    </row>
    <row r="75" spans="1:10" ht="15">
      <c r="A75" s="967"/>
      <c r="B75" s="428" t="s">
        <v>1036</v>
      </c>
      <c r="C75" s="427" t="s">
        <v>1039</v>
      </c>
      <c r="D75" s="1012">
        <v>0</v>
      </c>
      <c r="E75" s="1012"/>
      <c r="F75" s="1012"/>
      <c r="G75" s="1012">
        <v>0</v>
      </c>
      <c r="H75" s="1012"/>
      <c r="I75" s="1012"/>
      <c r="J75" s="409" t="s">
        <v>1492</v>
      </c>
    </row>
    <row r="76" spans="1:10" ht="15">
      <c r="A76" s="967"/>
      <c r="B76" s="429" t="s">
        <v>1046</v>
      </c>
      <c r="C76" s="427" t="s">
        <v>1039</v>
      </c>
      <c r="D76" s="1012">
        <v>0</v>
      </c>
      <c r="E76" s="1012"/>
      <c r="F76" s="1012"/>
      <c r="G76" s="1012">
        <v>0</v>
      </c>
      <c r="H76" s="1012"/>
      <c r="I76" s="1012"/>
      <c r="J76" s="409" t="s">
        <v>1492</v>
      </c>
    </row>
    <row r="77" spans="1:10" ht="15">
      <c r="A77" s="967"/>
      <c r="B77" s="428" t="s">
        <v>1036</v>
      </c>
      <c r="C77" s="427" t="s">
        <v>1039</v>
      </c>
      <c r="D77" s="1012">
        <v>0</v>
      </c>
      <c r="E77" s="1012"/>
      <c r="F77" s="1012"/>
      <c r="G77" s="1012">
        <v>0</v>
      </c>
      <c r="H77" s="1012"/>
      <c r="I77" s="1012"/>
      <c r="J77" s="409" t="s">
        <v>1492</v>
      </c>
    </row>
    <row r="78" spans="1:10" ht="15">
      <c r="A78" s="967"/>
      <c r="B78" s="429" t="s">
        <v>1047</v>
      </c>
      <c r="C78" s="427" t="s">
        <v>1039</v>
      </c>
      <c r="D78" s="1012">
        <v>37</v>
      </c>
      <c r="E78" s="1012"/>
      <c r="F78" s="1012"/>
      <c r="G78" s="1012">
        <v>35</v>
      </c>
      <c r="H78" s="1012"/>
      <c r="I78" s="1012"/>
      <c r="J78" s="409" t="s">
        <v>1492</v>
      </c>
    </row>
    <row r="79" spans="1:10" ht="15">
      <c r="A79" s="967"/>
      <c r="B79" s="428" t="s">
        <v>1036</v>
      </c>
      <c r="C79" s="427" t="s">
        <v>1039</v>
      </c>
      <c r="D79" s="1012">
        <v>15</v>
      </c>
      <c r="E79" s="1012"/>
      <c r="F79" s="1012"/>
      <c r="G79" s="1012">
        <v>13</v>
      </c>
      <c r="H79" s="1012"/>
      <c r="I79" s="1012"/>
      <c r="J79" s="409" t="s">
        <v>1492</v>
      </c>
    </row>
    <row r="80" spans="1:10" ht="15">
      <c r="A80" s="967"/>
      <c r="B80" s="429" t="s">
        <v>1048</v>
      </c>
      <c r="C80" s="427" t="s">
        <v>1039</v>
      </c>
      <c r="D80" s="1012">
        <v>5</v>
      </c>
      <c r="E80" s="1012"/>
      <c r="F80" s="1012"/>
      <c r="G80" s="1012">
        <v>2</v>
      </c>
      <c r="H80" s="1012"/>
      <c r="I80" s="1012"/>
      <c r="J80" s="409" t="s">
        <v>1492</v>
      </c>
    </row>
    <row r="81" spans="1:10" ht="15">
      <c r="A81" s="968"/>
      <c r="B81" s="428" t="s">
        <v>1036</v>
      </c>
      <c r="C81" s="427" t="s">
        <v>1039</v>
      </c>
      <c r="D81" s="1012">
        <v>5</v>
      </c>
      <c r="E81" s="1012"/>
      <c r="F81" s="1012"/>
      <c r="G81" s="1012">
        <v>2</v>
      </c>
      <c r="H81" s="1012"/>
      <c r="I81" s="1012"/>
      <c r="J81" s="409" t="s">
        <v>1492</v>
      </c>
    </row>
    <row r="82" spans="1:10" ht="58.5" customHeight="1">
      <c r="A82" s="966">
        <v>8</v>
      </c>
      <c r="B82" s="429" t="s">
        <v>343</v>
      </c>
      <c r="C82" s="427" t="s">
        <v>1039</v>
      </c>
      <c r="D82" s="1052">
        <v>987</v>
      </c>
      <c r="E82" s="1052"/>
      <c r="F82" s="1052"/>
      <c r="G82" s="1052">
        <v>989</v>
      </c>
      <c r="H82" s="1052"/>
      <c r="I82" s="1052"/>
      <c r="J82" s="409" t="s">
        <v>1492</v>
      </c>
    </row>
    <row r="83" spans="1:10" ht="15" customHeight="1">
      <c r="A83" s="967"/>
      <c r="B83" s="428" t="s">
        <v>1036</v>
      </c>
      <c r="C83" s="1018" t="s">
        <v>409</v>
      </c>
      <c r="D83" s="1009">
        <v>0</v>
      </c>
      <c r="E83" s="1019">
        <v>0</v>
      </c>
      <c r="F83" s="1019"/>
      <c r="G83" s="1009">
        <v>0</v>
      </c>
      <c r="H83" s="1019">
        <v>0</v>
      </c>
      <c r="I83" s="1019"/>
      <c r="J83" s="409" t="s">
        <v>1492</v>
      </c>
    </row>
    <row r="84" spans="1:10" ht="15">
      <c r="A84" s="967"/>
      <c r="B84" s="428" t="s">
        <v>1051</v>
      </c>
      <c r="C84" s="1018"/>
      <c r="D84" s="1009"/>
      <c r="E84" s="1019"/>
      <c r="F84" s="1019"/>
      <c r="G84" s="1009"/>
      <c r="H84" s="1019"/>
      <c r="I84" s="1019"/>
      <c r="J84" s="409" t="s">
        <v>1492</v>
      </c>
    </row>
    <row r="85" spans="1:10" ht="15">
      <c r="A85" s="967"/>
      <c r="B85" s="429" t="s">
        <v>338</v>
      </c>
      <c r="C85" s="427" t="s">
        <v>1039</v>
      </c>
      <c r="D85" s="1012">
        <v>0</v>
      </c>
      <c r="E85" s="1012"/>
      <c r="F85" s="1012"/>
      <c r="G85" s="1012">
        <v>0</v>
      </c>
      <c r="H85" s="1012"/>
      <c r="I85" s="1012"/>
      <c r="J85" s="409" t="s">
        <v>1492</v>
      </c>
    </row>
    <row r="86" spans="1:10" ht="15">
      <c r="A86" s="967"/>
      <c r="B86" s="428" t="s">
        <v>1036</v>
      </c>
      <c r="C86" s="427" t="s">
        <v>1039</v>
      </c>
      <c r="D86" s="1012">
        <v>0</v>
      </c>
      <c r="E86" s="1012"/>
      <c r="F86" s="1012"/>
      <c r="G86" s="1012">
        <v>0</v>
      </c>
      <c r="H86" s="1012"/>
      <c r="I86" s="1012"/>
      <c r="J86" s="409" t="s">
        <v>1492</v>
      </c>
    </row>
    <row r="87" spans="1:10" ht="15">
      <c r="A87" s="967"/>
      <c r="B87" s="429" t="s">
        <v>1046</v>
      </c>
      <c r="C87" s="427" t="s">
        <v>1039</v>
      </c>
      <c r="D87" s="1012">
        <v>0</v>
      </c>
      <c r="E87" s="1012"/>
      <c r="F87" s="1012"/>
      <c r="G87" s="1012">
        <v>0</v>
      </c>
      <c r="H87" s="1012"/>
      <c r="I87" s="1012"/>
      <c r="J87" s="409" t="s">
        <v>1492</v>
      </c>
    </row>
    <row r="88" spans="1:10" ht="15">
      <c r="A88" s="967"/>
      <c r="B88" s="428" t="s">
        <v>1036</v>
      </c>
      <c r="C88" s="427" t="s">
        <v>1039</v>
      </c>
      <c r="D88" s="1012">
        <v>0</v>
      </c>
      <c r="E88" s="1012"/>
      <c r="F88" s="1012"/>
      <c r="G88" s="1012">
        <v>0</v>
      </c>
      <c r="H88" s="1012"/>
      <c r="I88" s="1012"/>
      <c r="J88" s="409" t="s">
        <v>1492</v>
      </c>
    </row>
    <row r="89" spans="1:10" ht="15">
      <c r="A89" s="967"/>
      <c r="B89" s="429" t="s">
        <v>1047</v>
      </c>
      <c r="C89" s="427" t="s">
        <v>1039</v>
      </c>
      <c r="D89" s="1012">
        <v>293</v>
      </c>
      <c r="E89" s="1012"/>
      <c r="F89" s="1012"/>
      <c r="G89" s="1012">
        <v>295</v>
      </c>
      <c r="H89" s="1012"/>
      <c r="I89" s="1012"/>
      <c r="J89" s="409" t="s">
        <v>1492</v>
      </c>
    </row>
    <row r="90" spans="1:10" ht="15">
      <c r="A90" s="967"/>
      <c r="B90" s="428" t="s">
        <v>1036</v>
      </c>
      <c r="C90" s="427" t="s">
        <v>1039</v>
      </c>
      <c r="D90" s="1012">
        <v>0</v>
      </c>
      <c r="E90" s="1012"/>
      <c r="F90" s="1012"/>
      <c r="G90" s="1012">
        <v>0</v>
      </c>
      <c r="H90" s="1012"/>
      <c r="I90" s="1012"/>
      <c r="J90" s="409" t="s">
        <v>1492</v>
      </c>
    </row>
    <row r="91" spans="1:10" ht="15">
      <c r="A91" s="967"/>
      <c r="B91" s="429" t="s">
        <v>1048</v>
      </c>
      <c r="C91" s="427" t="s">
        <v>1039</v>
      </c>
      <c r="D91" s="1012">
        <v>692</v>
      </c>
      <c r="E91" s="1012"/>
      <c r="F91" s="1012"/>
      <c r="G91" s="1012">
        <v>692</v>
      </c>
      <c r="H91" s="1012"/>
      <c r="I91" s="1012"/>
      <c r="J91" s="409" t="s">
        <v>1492</v>
      </c>
    </row>
    <row r="92" spans="1:10" ht="15">
      <c r="A92" s="968"/>
      <c r="B92" s="428" t="s">
        <v>1036</v>
      </c>
      <c r="C92" s="427" t="s">
        <v>1039</v>
      </c>
      <c r="D92" s="1012">
        <v>0</v>
      </c>
      <c r="E92" s="1012"/>
      <c r="F92" s="1012"/>
      <c r="G92" s="1012">
        <v>0</v>
      </c>
      <c r="H92" s="1012"/>
      <c r="I92" s="1012"/>
      <c r="J92" s="409" t="s">
        <v>1492</v>
      </c>
    </row>
    <row r="93" spans="1:10" ht="58.5" customHeight="1">
      <c r="A93" s="966">
        <v>9</v>
      </c>
      <c r="B93" s="429" t="s">
        <v>413</v>
      </c>
      <c r="C93" s="976" t="s">
        <v>1039</v>
      </c>
      <c r="D93" s="978">
        <f>D111+D119+D127</f>
        <v>2554</v>
      </c>
      <c r="E93" s="979"/>
      <c r="F93" s="980"/>
      <c r="G93" s="978">
        <f>G111+G119+G127</f>
        <v>2590</v>
      </c>
      <c r="H93" s="979"/>
      <c r="I93" s="980"/>
      <c r="J93" s="409" t="s">
        <v>1492</v>
      </c>
    </row>
    <row r="94" spans="1:10" ht="14.25" customHeight="1">
      <c r="A94" s="967"/>
      <c r="B94" s="428" t="s">
        <v>1057</v>
      </c>
      <c r="C94" s="977"/>
      <c r="D94" s="981"/>
      <c r="E94" s="982"/>
      <c r="F94" s="983"/>
      <c r="G94" s="981"/>
      <c r="H94" s="982"/>
      <c r="I94" s="983"/>
      <c r="J94" s="409" t="s">
        <v>1492</v>
      </c>
    </row>
    <row r="95" spans="1:10" ht="15">
      <c r="A95" s="967"/>
      <c r="B95" s="429" t="s">
        <v>348</v>
      </c>
      <c r="C95" s="427" t="s">
        <v>1039</v>
      </c>
      <c r="D95" s="1002">
        <v>0</v>
      </c>
      <c r="E95" s="1003"/>
      <c r="F95" s="1004"/>
      <c r="G95" s="1002">
        <v>0</v>
      </c>
      <c r="H95" s="1003"/>
      <c r="I95" s="1004"/>
      <c r="J95" s="409" t="s">
        <v>1492</v>
      </c>
    </row>
    <row r="96" spans="1:10" ht="15">
      <c r="A96" s="967"/>
      <c r="B96" s="428" t="s">
        <v>1058</v>
      </c>
      <c r="C96" s="427" t="s">
        <v>1039</v>
      </c>
      <c r="D96" s="989">
        <v>0</v>
      </c>
      <c r="E96" s="990"/>
      <c r="F96" s="991"/>
      <c r="G96" s="989">
        <v>0</v>
      </c>
      <c r="H96" s="990"/>
      <c r="I96" s="991"/>
      <c r="J96" s="409" t="s">
        <v>1492</v>
      </c>
    </row>
    <row r="97" spans="1:10" ht="15">
      <c r="A97" s="967"/>
      <c r="B97" s="428" t="s">
        <v>1045</v>
      </c>
      <c r="C97" s="427" t="s">
        <v>1039</v>
      </c>
      <c r="D97" s="989">
        <v>0</v>
      </c>
      <c r="E97" s="990"/>
      <c r="F97" s="991"/>
      <c r="G97" s="989">
        <v>0</v>
      </c>
      <c r="H97" s="990"/>
      <c r="I97" s="991"/>
      <c r="J97" s="409" t="s">
        <v>1492</v>
      </c>
    </row>
    <row r="98" spans="1:10" ht="15">
      <c r="A98" s="967"/>
      <c r="B98" s="428" t="s">
        <v>349</v>
      </c>
      <c r="C98" s="427" t="s">
        <v>1039</v>
      </c>
      <c r="D98" s="989">
        <v>0</v>
      </c>
      <c r="E98" s="990"/>
      <c r="F98" s="991"/>
      <c r="G98" s="989">
        <v>0</v>
      </c>
      <c r="H98" s="990"/>
      <c r="I98" s="991"/>
      <c r="J98" s="409" t="s">
        <v>1492</v>
      </c>
    </row>
    <row r="99" spans="1:10" ht="15">
      <c r="A99" s="967"/>
      <c r="B99" s="428" t="s">
        <v>414</v>
      </c>
      <c r="C99" s="427" t="s">
        <v>1039</v>
      </c>
      <c r="D99" s="989">
        <v>0</v>
      </c>
      <c r="E99" s="990"/>
      <c r="F99" s="991"/>
      <c r="G99" s="989">
        <v>0</v>
      </c>
      <c r="H99" s="990"/>
      <c r="I99" s="991"/>
      <c r="J99" s="409" t="s">
        <v>1492</v>
      </c>
    </row>
    <row r="100" spans="1:10" ht="15">
      <c r="A100" s="967"/>
      <c r="B100" s="428" t="s">
        <v>350</v>
      </c>
      <c r="C100" s="427" t="s">
        <v>1039</v>
      </c>
      <c r="D100" s="989">
        <v>0</v>
      </c>
      <c r="E100" s="990"/>
      <c r="F100" s="991"/>
      <c r="G100" s="989">
        <v>0</v>
      </c>
      <c r="H100" s="990"/>
      <c r="I100" s="991"/>
      <c r="J100" s="409" t="s">
        <v>1492</v>
      </c>
    </row>
    <row r="101" spans="1:10" ht="15">
      <c r="A101" s="967"/>
      <c r="B101" s="428" t="s">
        <v>351</v>
      </c>
      <c r="C101" s="427" t="s">
        <v>1039</v>
      </c>
      <c r="D101" s="989">
        <v>0</v>
      </c>
      <c r="E101" s="990"/>
      <c r="F101" s="991"/>
      <c r="G101" s="989">
        <v>0</v>
      </c>
      <c r="H101" s="990"/>
      <c r="I101" s="991"/>
      <c r="J101" s="409" t="s">
        <v>1492</v>
      </c>
    </row>
    <row r="102" spans="1:10" ht="15">
      <c r="A102" s="967"/>
      <c r="B102" s="428" t="s">
        <v>352</v>
      </c>
      <c r="C102" s="427" t="s">
        <v>1039</v>
      </c>
      <c r="D102" s="989">
        <v>0</v>
      </c>
      <c r="E102" s="990"/>
      <c r="F102" s="991"/>
      <c r="G102" s="989">
        <v>0</v>
      </c>
      <c r="H102" s="990"/>
      <c r="I102" s="991"/>
      <c r="J102" s="409" t="s">
        <v>1492</v>
      </c>
    </row>
    <row r="103" spans="1:10" ht="15">
      <c r="A103" s="967"/>
      <c r="B103" s="429" t="s">
        <v>347</v>
      </c>
      <c r="C103" s="427" t="s">
        <v>1039</v>
      </c>
      <c r="D103" s="1002">
        <v>0</v>
      </c>
      <c r="E103" s="1003"/>
      <c r="F103" s="1004"/>
      <c r="G103" s="1002">
        <v>0</v>
      </c>
      <c r="H103" s="1003"/>
      <c r="I103" s="1004"/>
      <c r="J103" s="409" t="s">
        <v>1492</v>
      </c>
    </row>
    <row r="104" spans="1:10" ht="15">
      <c r="A104" s="967"/>
      <c r="B104" s="428" t="s">
        <v>1058</v>
      </c>
      <c r="C104" s="427" t="s">
        <v>1039</v>
      </c>
      <c r="D104" s="989">
        <v>0</v>
      </c>
      <c r="E104" s="990"/>
      <c r="F104" s="991"/>
      <c r="G104" s="989">
        <v>0</v>
      </c>
      <c r="H104" s="990"/>
      <c r="I104" s="991"/>
      <c r="J104" s="409" t="s">
        <v>1492</v>
      </c>
    </row>
    <row r="105" spans="1:10" ht="15">
      <c r="A105" s="967"/>
      <c r="B105" s="428" t="s">
        <v>1045</v>
      </c>
      <c r="C105" s="427" t="s">
        <v>1039</v>
      </c>
      <c r="D105" s="989">
        <v>0</v>
      </c>
      <c r="E105" s="990"/>
      <c r="F105" s="991"/>
      <c r="G105" s="989">
        <v>0</v>
      </c>
      <c r="H105" s="990"/>
      <c r="I105" s="991"/>
      <c r="J105" s="409" t="s">
        <v>1492</v>
      </c>
    </row>
    <row r="106" spans="1:10" ht="15">
      <c r="A106" s="967"/>
      <c r="B106" s="428" t="s">
        <v>349</v>
      </c>
      <c r="C106" s="427" t="s">
        <v>1039</v>
      </c>
      <c r="D106" s="989">
        <v>0</v>
      </c>
      <c r="E106" s="990"/>
      <c r="F106" s="991"/>
      <c r="G106" s="989">
        <v>0</v>
      </c>
      <c r="H106" s="990"/>
      <c r="I106" s="991"/>
      <c r="J106" s="409" t="s">
        <v>1492</v>
      </c>
    </row>
    <row r="107" spans="1:10" ht="15">
      <c r="A107" s="967"/>
      <c r="B107" s="428" t="s">
        <v>414</v>
      </c>
      <c r="C107" s="427" t="s">
        <v>1039</v>
      </c>
      <c r="D107" s="989">
        <v>0</v>
      </c>
      <c r="E107" s="990"/>
      <c r="F107" s="991"/>
      <c r="G107" s="989">
        <v>0</v>
      </c>
      <c r="H107" s="990"/>
      <c r="I107" s="991"/>
      <c r="J107" s="409" t="s">
        <v>1492</v>
      </c>
    </row>
    <row r="108" spans="1:10" ht="15">
      <c r="A108" s="967"/>
      <c r="B108" s="428" t="s">
        <v>350</v>
      </c>
      <c r="C108" s="427" t="s">
        <v>1039</v>
      </c>
      <c r="D108" s="989">
        <v>0</v>
      </c>
      <c r="E108" s="990"/>
      <c r="F108" s="991"/>
      <c r="G108" s="989">
        <v>0</v>
      </c>
      <c r="H108" s="990"/>
      <c r="I108" s="991"/>
      <c r="J108" s="409" t="s">
        <v>1492</v>
      </c>
    </row>
    <row r="109" spans="1:10" ht="15">
      <c r="A109" s="967"/>
      <c r="B109" s="428" t="s">
        <v>351</v>
      </c>
      <c r="C109" s="427" t="s">
        <v>1039</v>
      </c>
      <c r="D109" s="989">
        <v>0</v>
      </c>
      <c r="E109" s="990"/>
      <c r="F109" s="991"/>
      <c r="G109" s="989">
        <v>0</v>
      </c>
      <c r="H109" s="990"/>
      <c r="I109" s="991"/>
      <c r="J109" s="409" t="s">
        <v>1492</v>
      </c>
    </row>
    <row r="110" spans="1:10" ht="15">
      <c r="A110" s="967"/>
      <c r="B110" s="428" t="s">
        <v>352</v>
      </c>
      <c r="C110" s="427" t="s">
        <v>1039</v>
      </c>
      <c r="D110" s="989">
        <v>0</v>
      </c>
      <c r="E110" s="990"/>
      <c r="F110" s="991"/>
      <c r="G110" s="989">
        <v>0</v>
      </c>
      <c r="H110" s="990"/>
      <c r="I110" s="991"/>
      <c r="J110" s="409" t="s">
        <v>1492</v>
      </c>
    </row>
    <row r="111" spans="1:10" ht="15">
      <c r="A111" s="967"/>
      <c r="B111" s="429" t="s">
        <v>346</v>
      </c>
      <c r="C111" s="427" t="s">
        <v>1039</v>
      </c>
      <c r="D111" s="1002">
        <v>58</v>
      </c>
      <c r="E111" s="1003"/>
      <c r="F111" s="1004"/>
      <c r="G111" s="1002">
        <v>63</v>
      </c>
      <c r="H111" s="1003"/>
      <c r="I111" s="1004"/>
      <c r="J111" s="409" t="s">
        <v>1492</v>
      </c>
    </row>
    <row r="112" spans="1:10" ht="15">
      <c r="A112" s="967"/>
      <c r="B112" s="428" t="s">
        <v>1058</v>
      </c>
      <c r="C112" s="427" t="s">
        <v>1039</v>
      </c>
      <c r="D112" s="989">
        <v>43</v>
      </c>
      <c r="E112" s="990"/>
      <c r="F112" s="991"/>
      <c r="G112" s="989">
        <v>37</v>
      </c>
      <c r="H112" s="990"/>
      <c r="I112" s="991"/>
      <c r="J112" s="409" t="s">
        <v>1492</v>
      </c>
    </row>
    <row r="113" spans="1:10" ht="15">
      <c r="A113" s="967"/>
      <c r="B113" s="428" t="s">
        <v>1045</v>
      </c>
      <c r="C113" s="427" t="s">
        <v>1039</v>
      </c>
      <c r="D113" s="989">
        <v>0</v>
      </c>
      <c r="E113" s="990"/>
      <c r="F113" s="991"/>
      <c r="G113" s="989">
        <v>0</v>
      </c>
      <c r="H113" s="990"/>
      <c r="I113" s="991"/>
      <c r="J113" s="409" t="s">
        <v>1492</v>
      </c>
    </row>
    <row r="114" spans="1:10" ht="15">
      <c r="A114" s="967"/>
      <c r="B114" s="428" t="s">
        <v>349</v>
      </c>
      <c r="C114" s="427" t="s">
        <v>1039</v>
      </c>
      <c r="D114" s="989">
        <v>0</v>
      </c>
      <c r="E114" s="990"/>
      <c r="F114" s="991"/>
      <c r="G114" s="989">
        <v>0</v>
      </c>
      <c r="H114" s="990"/>
      <c r="I114" s="991"/>
      <c r="J114" s="409" t="s">
        <v>1492</v>
      </c>
    </row>
    <row r="115" spans="1:10" ht="15">
      <c r="A115" s="967"/>
      <c r="B115" s="428" t="s">
        <v>414</v>
      </c>
      <c r="C115" s="427" t="s">
        <v>1039</v>
      </c>
      <c r="D115" s="989">
        <v>1</v>
      </c>
      <c r="E115" s="990"/>
      <c r="F115" s="991"/>
      <c r="G115" s="989">
        <v>1</v>
      </c>
      <c r="H115" s="990"/>
      <c r="I115" s="991"/>
      <c r="J115" s="409" t="s">
        <v>1492</v>
      </c>
    </row>
    <row r="116" spans="1:10" ht="15">
      <c r="A116" s="967"/>
      <c r="B116" s="428" t="s">
        <v>350</v>
      </c>
      <c r="C116" s="427" t="s">
        <v>1039</v>
      </c>
      <c r="D116" s="989">
        <v>14</v>
      </c>
      <c r="E116" s="990"/>
      <c r="F116" s="991"/>
      <c r="G116" s="989">
        <v>25</v>
      </c>
      <c r="H116" s="990"/>
      <c r="I116" s="991"/>
      <c r="J116" s="409" t="s">
        <v>1492</v>
      </c>
    </row>
    <row r="117" spans="1:10" ht="15">
      <c r="A117" s="967"/>
      <c r="B117" s="428" t="s">
        <v>351</v>
      </c>
      <c r="C117" s="427" t="s">
        <v>1039</v>
      </c>
      <c r="D117" s="989">
        <v>0</v>
      </c>
      <c r="E117" s="990"/>
      <c r="F117" s="991"/>
      <c r="G117" s="989">
        <v>0</v>
      </c>
      <c r="H117" s="990"/>
      <c r="I117" s="991"/>
      <c r="J117" s="409" t="s">
        <v>1492</v>
      </c>
    </row>
    <row r="118" spans="1:10" ht="15">
      <c r="A118" s="967"/>
      <c r="B118" s="428" t="s">
        <v>352</v>
      </c>
      <c r="C118" s="427" t="s">
        <v>1039</v>
      </c>
      <c r="D118" s="989">
        <v>14</v>
      </c>
      <c r="E118" s="990"/>
      <c r="F118" s="991"/>
      <c r="G118" s="989">
        <v>25</v>
      </c>
      <c r="H118" s="990"/>
      <c r="I118" s="991"/>
      <c r="J118" s="409" t="s">
        <v>1492</v>
      </c>
    </row>
    <row r="119" spans="1:10" ht="15">
      <c r="A119" s="967"/>
      <c r="B119" s="429" t="s">
        <v>345</v>
      </c>
      <c r="C119" s="427" t="s">
        <v>1039</v>
      </c>
      <c r="D119" s="1002">
        <v>308</v>
      </c>
      <c r="E119" s="1003"/>
      <c r="F119" s="1004"/>
      <c r="G119" s="1002">
        <v>311</v>
      </c>
      <c r="H119" s="1003"/>
      <c r="I119" s="1004"/>
      <c r="J119" s="409" t="s">
        <v>1492</v>
      </c>
    </row>
    <row r="120" spans="1:10" ht="15">
      <c r="A120" s="967"/>
      <c r="B120" s="428" t="s">
        <v>1058</v>
      </c>
      <c r="C120" s="427" t="s">
        <v>1039</v>
      </c>
      <c r="D120" s="989">
        <v>292</v>
      </c>
      <c r="E120" s="990"/>
      <c r="F120" s="991"/>
      <c r="G120" s="989">
        <v>286</v>
      </c>
      <c r="H120" s="990"/>
      <c r="I120" s="991"/>
      <c r="J120" s="409" t="s">
        <v>1492</v>
      </c>
    </row>
    <row r="121" spans="1:10" ht="15">
      <c r="A121" s="967"/>
      <c r="B121" s="428" t="s">
        <v>1045</v>
      </c>
      <c r="C121" s="427" t="s">
        <v>1039</v>
      </c>
      <c r="D121" s="989">
        <v>0</v>
      </c>
      <c r="E121" s="990"/>
      <c r="F121" s="991"/>
      <c r="G121" s="989">
        <v>0</v>
      </c>
      <c r="H121" s="990"/>
      <c r="I121" s="991"/>
      <c r="J121" s="409" t="s">
        <v>1492</v>
      </c>
    </row>
    <row r="122" spans="1:10" ht="15">
      <c r="A122" s="967"/>
      <c r="B122" s="428" t="s">
        <v>349</v>
      </c>
      <c r="C122" s="427" t="s">
        <v>1039</v>
      </c>
      <c r="D122" s="989">
        <v>0</v>
      </c>
      <c r="E122" s="990"/>
      <c r="F122" s="991"/>
      <c r="G122" s="989">
        <v>0</v>
      </c>
      <c r="H122" s="990"/>
      <c r="I122" s="991"/>
      <c r="J122" s="409" t="s">
        <v>1492</v>
      </c>
    </row>
    <row r="123" spans="1:10" ht="15">
      <c r="A123" s="967"/>
      <c r="B123" s="428" t="s">
        <v>414</v>
      </c>
      <c r="C123" s="427" t="s">
        <v>1039</v>
      </c>
      <c r="D123" s="989">
        <v>16</v>
      </c>
      <c r="E123" s="990"/>
      <c r="F123" s="991"/>
      <c r="G123" s="989">
        <v>22</v>
      </c>
      <c r="H123" s="990"/>
      <c r="I123" s="991"/>
      <c r="J123" s="409" t="s">
        <v>1492</v>
      </c>
    </row>
    <row r="124" spans="1:10" ht="15">
      <c r="A124" s="967"/>
      <c r="B124" s="428" t="s">
        <v>350</v>
      </c>
      <c r="C124" s="427" t="s">
        <v>1039</v>
      </c>
      <c r="D124" s="989">
        <v>0</v>
      </c>
      <c r="E124" s="990"/>
      <c r="F124" s="991"/>
      <c r="G124" s="989">
        <v>0</v>
      </c>
      <c r="H124" s="990"/>
      <c r="I124" s="991"/>
      <c r="J124" s="409" t="s">
        <v>1492</v>
      </c>
    </row>
    <row r="125" spans="1:10" ht="15">
      <c r="A125" s="967"/>
      <c r="B125" s="428" t="s">
        <v>351</v>
      </c>
      <c r="C125" s="427" t="s">
        <v>1039</v>
      </c>
      <c r="D125" s="989">
        <v>0</v>
      </c>
      <c r="E125" s="990"/>
      <c r="F125" s="991"/>
      <c r="G125" s="989">
        <v>0</v>
      </c>
      <c r="H125" s="990"/>
      <c r="I125" s="991"/>
      <c r="J125" s="409" t="s">
        <v>1492</v>
      </c>
    </row>
    <row r="126" spans="1:10" ht="15">
      <c r="A126" s="967"/>
      <c r="B126" s="428" t="s">
        <v>352</v>
      </c>
      <c r="C126" s="427" t="s">
        <v>1039</v>
      </c>
      <c r="D126" s="989">
        <v>0</v>
      </c>
      <c r="E126" s="990"/>
      <c r="F126" s="991"/>
      <c r="G126" s="989">
        <v>0</v>
      </c>
      <c r="H126" s="990"/>
      <c r="I126" s="991"/>
      <c r="J126" s="409" t="s">
        <v>1492</v>
      </c>
    </row>
    <row r="127" spans="1:10" ht="15">
      <c r="A127" s="967"/>
      <c r="B127" s="429" t="s">
        <v>344</v>
      </c>
      <c r="C127" s="427" t="s">
        <v>1039</v>
      </c>
      <c r="D127" s="1002">
        <f>SUM(D128:F131)</f>
        <v>2188</v>
      </c>
      <c r="E127" s="1003"/>
      <c r="F127" s="1004"/>
      <c r="G127" s="1002">
        <f>SUM(G128:I131)</f>
        <v>2216</v>
      </c>
      <c r="H127" s="1003"/>
      <c r="I127" s="1004"/>
      <c r="J127" s="409" t="s">
        <v>1492</v>
      </c>
    </row>
    <row r="128" spans="1:10" ht="15">
      <c r="A128" s="967"/>
      <c r="B128" s="428" t="s">
        <v>1058</v>
      </c>
      <c r="C128" s="427" t="s">
        <v>1039</v>
      </c>
      <c r="D128" s="989">
        <v>1709</v>
      </c>
      <c r="E128" s="990"/>
      <c r="F128" s="991"/>
      <c r="G128" s="989">
        <v>1649</v>
      </c>
      <c r="H128" s="990"/>
      <c r="I128" s="991"/>
      <c r="J128" s="409" t="s">
        <v>1492</v>
      </c>
    </row>
    <row r="129" spans="1:10" ht="15">
      <c r="A129" s="967"/>
      <c r="B129" s="428" t="s">
        <v>1045</v>
      </c>
      <c r="C129" s="427" t="s">
        <v>1039</v>
      </c>
      <c r="D129" s="989">
        <v>0</v>
      </c>
      <c r="E129" s="990"/>
      <c r="F129" s="991"/>
      <c r="G129" s="989">
        <v>0</v>
      </c>
      <c r="H129" s="990"/>
      <c r="I129" s="991"/>
      <c r="J129" s="409" t="s">
        <v>1492</v>
      </c>
    </row>
    <row r="130" spans="1:10" ht="15">
      <c r="A130" s="967"/>
      <c r="B130" s="428" t="s">
        <v>349</v>
      </c>
      <c r="C130" s="427" t="s">
        <v>1039</v>
      </c>
      <c r="D130" s="989">
        <v>25</v>
      </c>
      <c r="E130" s="990"/>
      <c r="F130" s="991"/>
      <c r="G130" s="989">
        <v>25</v>
      </c>
      <c r="H130" s="990"/>
      <c r="I130" s="991"/>
      <c r="J130" s="409" t="s">
        <v>1492</v>
      </c>
    </row>
    <row r="131" spans="1:10" ht="15">
      <c r="A131" s="967"/>
      <c r="B131" s="428" t="s">
        <v>414</v>
      </c>
      <c r="C131" s="427" t="s">
        <v>1039</v>
      </c>
      <c r="D131" s="989">
        <v>454</v>
      </c>
      <c r="E131" s="990"/>
      <c r="F131" s="991"/>
      <c r="G131" s="989">
        <v>542</v>
      </c>
      <c r="H131" s="990"/>
      <c r="I131" s="991"/>
      <c r="J131" s="409" t="s">
        <v>1492</v>
      </c>
    </row>
    <row r="132" spans="1:10" ht="15">
      <c r="A132" s="967"/>
      <c r="B132" s="428" t="s">
        <v>350</v>
      </c>
      <c r="C132" s="427" t="s">
        <v>1039</v>
      </c>
      <c r="D132" s="989">
        <v>0</v>
      </c>
      <c r="E132" s="990"/>
      <c r="F132" s="991"/>
      <c r="G132" s="989">
        <v>0</v>
      </c>
      <c r="H132" s="990"/>
      <c r="I132" s="991"/>
      <c r="J132" s="409" t="s">
        <v>1492</v>
      </c>
    </row>
    <row r="133" spans="1:10" ht="15">
      <c r="A133" s="967"/>
      <c r="B133" s="428" t="s">
        <v>351</v>
      </c>
      <c r="C133" s="427" t="s">
        <v>1039</v>
      </c>
      <c r="D133" s="989">
        <v>0</v>
      </c>
      <c r="E133" s="990"/>
      <c r="F133" s="991"/>
      <c r="G133" s="989">
        <v>0</v>
      </c>
      <c r="H133" s="990"/>
      <c r="I133" s="991"/>
      <c r="J133" s="409" t="s">
        <v>1492</v>
      </c>
    </row>
    <row r="134" spans="1:10" ht="15">
      <c r="A134" s="968"/>
      <c r="B134" s="428" t="s">
        <v>352</v>
      </c>
      <c r="C134" s="427" t="s">
        <v>1039</v>
      </c>
      <c r="D134" s="989">
        <v>0</v>
      </c>
      <c r="E134" s="990"/>
      <c r="F134" s="991"/>
      <c r="G134" s="989">
        <v>0</v>
      </c>
      <c r="H134" s="990"/>
      <c r="I134" s="991"/>
      <c r="J134" s="409" t="s">
        <v>1492</v>
      </c>
    </row>
    <row r="135" spans="1:10" ht="32.25" customHeight="1">
      <c r="A135" s="966">
        <v>10</v>
      </c>
      <c r="B135" s="429" t="s">
        <v>1251</v>
      </c>
      <c r="C135" s="976" t="s">
        <v>409</v>
      </c>
      <c r="D135" s="998">
        <v>727</v>
      </c>
      <c r="E135" s="1010">
        <f>D135/D93</f>
        <v>0.28465152701644481</v>
      </c>
      <c r="F135" s="1010"/>
      <c r="G135" s="998">
        <v>727</v>
      </c>
      <c r="H135" s="1010">
        <f>G135/G93</f>
        <v>0.28069498069498072</v>
      </c>
      <c r="I135" s="1010"/>
      <c r="J135" s="409" t="s">
        <v>1492</v>
      </c>
    </row>
    <row r="136" spans="1:10" ht="14.25" customHeight="1">
      <c r="A136" s="967"/>
      <c r="B136" s="428" t="s">
        <v>1051</v>
      </c>
      <c r="C136" s="977"/>
      <c r="D136" s="999"/>
      <c r="E136" s="1011"/>
      <c r="F136" s="1011"/>
      <c r="G136" s="999"/>
      <c r="H136" s="1011"/>
      <c r="I136" s="1011"/>
      <c r="J136" s="409" t="s">
        <v>1492</v>
      </c>
    </row>
    <row r="137" spans="1:10" ht="15">
      <c r="A137" s="967"/>
      <c r="B137" s="429" t="s">
        <v>338</v>
      </c>
      <c r="C137" s="427" t="s">
        <v>409</v>
      </c>
      <c r="D137" s="709">
        <v>0</v>
      </c>
      <c r="E137" s="971">
        <v>0</v>
      </c>
      <c r="F137" s="972"/>
      <c r="G137" s="709">
        <v>0</v>
      </c>
      <c r="H137" s="971">
        <v>0</v>
      </c>
      <c r="I137" s="972"/>
      <c r="J137" s="409" t="s">
        <v>1492</v>
      </c>
    </row>
    <row r="138" spans="1:10" ht="15">
      <c r="A138" s="967"/>
      <c r="B138" s="429" t="s">
        <v>1046</v>
      </c>
      <c r="C138" s="427" t="s">
        <v>409</v>
      </c>
      <c r="D138" s="709">
        <v>0</v>
      </c>
      <c r="E138" s="971">
        <v>0</v>
      </c>
      <c r="F138" s="972"/>
      <c r="G138" s="709">
        <v>0</v>
      </c>
      <c r="H138" s="971">
        <v>0</v>
      </c>
      <c r="I138" s="972"/>
      <c r="J138" s="409" t="s">
        <v>1492</v>
      </c>
    </row>
    <row r="139" spans="1:10" ht="15">
      <c r="A139" s="967"/>
      <c r="B139" s="429" t="s">
        <v>1047</v>
      </c>
      <c r="C139" s="427" t="s">
        <v>409</v>
      </c>
      <c r="D139" s="709">
        <v>21</v>
      </c>
      <c r="E139" s="971">
        <f>D139/D135</f>
        <v>2.8885832187070151E-2</v>
      </c>
      <c r="F139" s="972"/>
      <c r="G139" s="709">
        <v>21</v>
      </c>
      <c r="H139" s="971">
        <f>G139/G135</f>
        <v>2.8885832187070151E-2</v>
      </c>
      <c r="I139" s="972"/>
      <c r="J139" s="409" t="s">
        <v>1492</v>
      </c>
    </row>
    <row r="140" spans="1:10" ht="15">
      <c r="A140" s="967"/>
      <c r="B140" s="429" t="s">
        <v>1048</v>
      </c>
      <c r="C140" s="427" t="s">
        <v>409</v>
      </c>
      <c r="D140" s="709">
        <v>175</v>
      </c>
      <c r="E140" s="971">
        <f>D140/D135</f>
        <v>0.24071526822558459</v>
      </c>
      <c r="F140" s="972"/>
      <c r="G140" s="709">
        <v>175</v>
      </c>
      <c r="H140" s="971">
        <f>G140/G135</f>
        <v>0.24071526822558459</v>
      </c>
      <c r="I140" s="972"/>
      <c r="J140" s="409" t="s">
        <v>1492</v>
      </c>
    </row>
    <row r="141" spans="1:10" ht="15">
      <c r="A141" s="968"/>
      <c r="B141" s="429" t="s">
        <v>203</v>
      </c>
      <c r="C141" s="427" t="s">
        <v>409</v>
      </c>
      <c r="D141" s="709">
        <v>531</v>
      </c>
      <c r="E141" s="971">
        <f>D141/D135</f>
        <v>0.73039889958734527</v>
      </c>
      <c r="F141" s="972"/>
      <c r="G141" s="709">
        <v>471</v>
      </c>
      <c r="H141" s="971">
        <f>G141/G135</f>
        <v>0.64786795048143053</v>
      </c>
      <c r="I141" s="972"/>
      <c r="J141" s="409" t="s">
        <v>1492</v>
      </c>
    </row>
    <row r="142" spans="1:10" ht="72.75" customHeight="1">
      <c r="A142" s="966">
        <v>11</v>
      </c>
      <c r="B142" s="429" t="s">
        <v>1246</v>
      </c>
      <c r="C142" s="976" t="s">
        <v>1039</v>
      </c>
      <c r="D142" s="978">
        <f>D144+D145+D146+D147+D148</f>
        <v>18</v>
      </c>
      <c r="E142" s="979"/>
      <c r="F142" s="980"/>
      <c r="G142" s="978">
        <f>G144+G145+G146+G147+G148</f>
        <v>18</v>
      </c>
      <c r="H142" s="979"/>
      <c r="I142" s="980"/>
      <c r="J142" s="409" t="s">
        <v>1492</v>
      </c>
    </row>
    <row r="143" spans="1:10" ht="15">
      <c r="A143" s="967"/>
      <c r="B143" s="428" t="s">
        <v>1051</v>
      </c>
      <c r="C143" s="977"/>
      <c r="D143" s="981"/>
      <c r="E143" s="982"/>
      <c r="F143" s="983"/>
      <c r="G143" s="981"/>
      <c r="H143" s="982"/>
      <c r="I143" s="983"/>
      <c r="J143" s="409" t="s">
        <v>1492</v>
      </c>
    </row>
    <row r="144" spans="1:10" ht="15">
      <c r="A144" s="967"/>
      <c r="B144" s="429" t="s">
        <v>338</v>
      </c>
      <c r="C144" s="427" t="s">
        <v>1039</v>
      </c>
      <c r="D144" s="989">
        <v>0</v>
      </c>
      <c r="E144" s="990"/>
      <c r="F144" s="991"/>
      <c r="G144" s="989">
        <v>0</v>
      </c>
      <c r="H144" s="990"/>
      <c r="I144" s="991"/>
      <c r="J144" s="409" t="s">
        <v>1492</v>
      </c>
    </row>
    <row r="145" spans="1:10" ht="15">
      <c r="A145" s="967"/>
      <c r="B145" s="429" t="s">
        <v>1046</v>
      </c>
      <c r="C145" s="427" t="s">
        <v>1039</v>
      </c>
      <c r="D145" s="989">
        <v>0</v>
      </c>
      <c r="E145" s="990"/>
      <c r="F145" s="991"/>
      <c r="G145" s="989">
        <v>0</v>
      </c>
      <c r="H145" s="990"/>
      <c r="I145" s="991"/>
      <c r="J145" s="409" t="s">
        <v>1492</v>
      </c>
    </row>
    <row r="146" spans="1:10" ht="15">
      <c r="A146" s="967"/>
      <c r="B146" s="429" t="s">
        <v>1047</v>
      </c>
      <c r="C146" s="427" t="s">
        <v>1039</v>
      </c>
      <c r="D146" s="989">
        <v>2</v>
      </c>
      <c r="E146" s="990"/>
      <c r="F146" s="991"/>
      <c r="G146" s="989">
        <v>2</v>
      </c>
      <c r="H146" s="990"/>
      <c r="I146" s="991"/>
      <c r="J146" s="409" t="s">
        <v>1492</v>
      </c>
    </row>
    <row r="147" spans="1:10" ht="15">
      <c r="A147" s="967"/>
      <c r="B147" s="429" t="s">
        <v>1048</v>
      </c>
      <c r="C147" s="427" t="s">
        <v>1039</v>
      </c>
      <c r="D147" s="989">
        <v>2</v>
      </c>
      <c r="E147" s="1000"/>
      <c r="F147" s="1001"/>
      <c r="G147" s="989">
        <v>2</v>
      </c>
      <c r="H147" s="1000"/>
      <c r="I147" s="1001"/>
      <c r="J147" s="409" t="s">
        <v>1492</v>
      </c>
    </row>
    <row r="148" spans="1:10" ht="15">
      <c r="A148" s="968"/>
      <c r="B148" s="429" t="s">
        <v>203</v>
      </c>
      <c r="C148" s="427" t="s">
        <v>1039</v>
      </c>
      <c r="D148" s="989">
        <v>14</v>
      </c>
      <c r="E148" s="990"/>
      <c r="F148" s="991"/>
      <c r="G148" s="989">
        <v>14</v>
      </c>
      <c r="H148" s="990"/>
      <c r="I148" s="991"/>
      <c r="J148" s="409" t="s">
        <v>1492</v>
      </c>
    </row>
    <row r="149" spans="1:10" ht="30" customHeight="1">
      <c r="A149" s="966">
        <v>12</v>
      </c>
      <c r="B149" s="429" t="s">
        <v>202</v>
      </c>
      <c r="C149" s="427" t="s">
        <v>408</v>
      </c>
      <c r="D149" s="712">
        <f>D152+D156</f>
        <v>6001</v>
      </c>
      <c r="E149" s="996">
        <v>1180.037</v>
      </c>
      <c r="F149" s="997"/>
      <c r="G149" s="712">
        <f>G152+G156</f>
        <v>6006</v>
      </c>
      <c r="H149" s="996">
        <v>1185.537</v>
      </c>
      <c r="I149" s="997"/>
      <c r="J149" s="409" t="s">
        <v>1501</v>
      </c>
    </row>
    <row r="150" spans="1:10" ht="15">
      <c r="A150" s="967"/>
      <c r="B150" s="428" t="s">
        <v>1035</v>
      </c>
      <c r="C150" s="976" t="s">
        <v>409</v>
      </c>
      <c r="D150" s="994">
        <v>4609</v>
      </c>
      <c r="E150" s="992">
        <f>D150/D149</f>
        <v>0.76803866022329614</v>
      </c>
      <c r="F150" s="992"/>
      <c r="G150" s="994">
        <v>4522</v>
      </c>
      <c r="H150" s="992">
        <f>G150/G149</f>
        <v>0.75291375291375295</v>
      </c>
      <c r="I150" s="992"/>
      <c r="J150" s="409" t="s">
        <v>1497</v>
      </c>
    </row>
    <row r="151" spans="1:10" ht="15">
      <c r="A151" s="967"/>
      <c r="B151" s="428" t="s">
        <v>1051</v>
      </c>
      <c r="C151" s="977"/>
      <c r="D151" s="995"/>
      <c r="E151" s="993"/>
      <c r="F151" s="993"/>
      <c r="G151" s="995"/>
      <c r="H151" s="993"/>
      <c r="I151" s="993"/>
    </row>
    <row r="152" spans="1:10" ht="15">
      <c r="A152" s="967"/>
      <c r="B152" s="428" t="s">
        <v>1498</v>
      </c>
      <c r="C152" s="427" t="s">
        <v>409</v>
      </c>
      <c r="D152" s="708">
        <v>4760</v>
      </c>
      <c r="E152" s="971">
        <f>D152/D149</f>
        <v>0.79320113314447593</v>
      </c>
      <c r="F152" s="972"/>
      <c r="G152" s="708">
        <f>D152</f>
        <v>4760</v>
      </c>
      <c r="H152" s="971">
        <f>G152/G149</f>
        <v>0.79254079254079257</v>
      </c>
      <c r="I152" s="972"/>
      <c r="J152" s="409" t="s">
        <v>1492</v>
      </c>
    </row>
    <row r="153" spans="1:10" ht="15">
      <c r="A153" s="967"/>
      <c r="B153" s="428" t="s">
        <v>1105</v>
      </c>
      <c r="C153" s="427" t="s">
        <v>409</v>
      </c>
      <c r="D153" s="709">
        <v>4759</v>
      </c>
      <c r="E153" s="971">
        <f>D153/D149</f>
        <v>0.79303449425095818</v>
      </c>
      <c r="F153" s="972"/>
      <c r="G153" s="709">
        <f>D153</f>
        <v>4759</v>
      </c>
      <c r="H153" s="971">
        <f>G153/G149</f>
        <v>0.79237429237429235</v>
      </c>
      <c r="I153" s="972"/>
      <c r="J153" s="409" t="s">
        <v>1496</v>
      </c>
    </row>
    <row r="154" spans="1:10" ht="15">
      <c r="A154" s="967"/>
      <c r="B154" s="428" t="s">
        <v>1106</v>
      </c>
      <c r="C154" s="427" t="s">
        <v>409</v>
      </c>
      <c r="D154" s="709">
        <v>50</v>
      </c>
      <c r="E154" s="971">
        <f>D154/D149</f>
        <v>8.3319446758873521E-3</v>
      </c>
      <c r="F154" s="972"/>
      <c r="G154" s="709">
        <f>D154</f>
        <v>50</v>
      </c>
      <c r="H154" s="971">
        <f>G154/G149</f>
        <v>8.3250083250083259E-3</v>
      </c>
      <c r="I154" s="972"/>
      <c r="J154" s="409" t="s">
        <v>1492</v>
      </c>
    </row>
    <row r="155" spans="1:10" ht="15">
      <c r="A155" s="967"/>
      <c r="B155" s="428" t="s">
        <v>1107</v>
      </c>
      <c r="C155" s="427" t="s">
        <v>409</v>
      </c>
      <c r="D155" s="709">
        <v>1</v>
      </c>
      <c r="E155" s="971">
        <f>D155/D149</f>
        <v>1.6663889351774705E-4</v>
      </c>
      <c r="F155" s="972"/>
      <c r="G155" s="709">
        <v>1</v>
      </c>
      <c r="H155" s="971">
        <f>G155/G149</f>
        <v>1.665001665001665E-4</v>
      </c>
      <c r="I155" s="972"/>
      <c r="J155" s="409" t="s">
        <v>1492</v>
      </c>
    </row>
    <row r="156" spans="1:10" ht="15">
      <c r="A156" s="967"/>
      <c r="B156" s="428" t="s">
        <v>1104</v>
      </c>
      <c r="C156" s="427" t="s">
        <v>409</v>
      </c>
      <c r="D156" s="708">
        <v>1241</v>
      </c>
      <c r="E156" s="971">
        <f>D156/D149</f>
        <v>0.20679886685552407</v>
      </c>
      <c r="F156" s="972"/>
      <c r="G156" s="708">
        <v>1246</v>
      </c>
      <c r="H156" s="971">
        <f>G156/G149</f>
        <v>0.20745920745920746</v>
      </c>
      <c r="I156" s="972"/>
      <c r="J156" s="409" t="s">
        <v>1496</v>
      </c>
    </row>
    <row r="157" spans="1:10" ht="15">
      <c r="A157" s="967"/>
      <c r="B157" s="428" t="s">
        <v>1105</v>
      </c>
      <c r="C157" s="427" t="s">
        <v>409</v>
      </c>
      <c r="D157" s="709">
        <v>597</v>
      </c>
      <c r="E157" s="971">
        <f>D157/D149</f>
        <v>9.9483419430094991E-2</v>
      </c>
      <c r="F157" s="972"/>
      <c r="G157" s="709">
        <v>602</v>
      </c>
      <c r="H157" s="971">
        <f>G157/G149</f>
        <v>0.10023310023310024</v>
      </c>
      <c r="I157" s="972"/>
      <c r="J157" s="409" t="s">
        <v>1492</v>
      </c>
    </row>
    <row r="158" spans="1:10" ht="15">
      <c r="A158" s="967"/>
      <c r="B158" s="428" t="s">
        <v>1107</v>
      </c>
      <c r="C158" s="427" t="s">
        <v>409</v>
      </c>
      <c r="D158" s="709">
        <v>644</v>
      </c>
      <c r="E158" s="971">
        <f>D158/D149</f>
        <v>0.10731544742542909</v>
      </c>
      <c r="F158" s="972"/>
      <c r="G158" s="709">
        <f>D158</f>
        <v>644</v>
      </c>
      <c r="H158" s="971">
        <f>G158/G149</f>
        <v>0.10722610722610723</v>
      </c>
      <c r="I158" s="972"/>
      <c r="J158" s="409" t="s">
        <v>1492</v>
      </c>
    </row>
    <row r="159" spans="1:10" ht="15">
      <c r="A159" s="966">
        <v>13</v>
      </c>
      <c r="B159" s="429" t="s">
        <v>1247</v>
      </c>
      <c r="C159" s="427" t="s">
        <v>1039</v>
      </c>
      <c r="D159" s="973">
        <v>28</v>
      </c>
      <c r="E159" s="974"/>
      <c r="F159" s="975"/>
      <c r="G159" s="973">
        <v>28</v>
      </c>
      <c r="H159" s="974"/>
      <c r="I159" s="975"/>
      <c r="J159" s="409" t="s">
        <v>1492</v>
      </c>
    </row>
    <row r="160" spans="1:10" ht="15">
      <c r="A160" s="968"/>
      <c r="B160" s="428" t="s">
        <v>1035</v>
      </c>
      <c r="C160" s="427" t="s">
        <v>409</v>
      </c>
      <c r="D160" s="709">
        <v>22</v>
      </c>
      <c r="E160" s="971">
        <f>D160/D159</f>
        <v>0.7857142857142857</v>
      </c>
      <c r="F160" s="972"/>
      <c r="G160" s="709">
        <v>21</v>
      </c>
      <c r="H160" s="971">
        <f>G160/G159</f>
        <v>0.75</v>
      </c>
      <c r="I160" s="972"/>
      <c r="J160" s="409" t="s">
        <v>1492</v>
      </c>
    </row>
    <row r="161" spans="1:10" ht="27.75" customHeight="1">
      <c r="A161" s="966">
        <v>14</v>
      </c>
      <c r="B161" s="429" t="s">
        <v>204</v>
      </c>
      <c r="C161" s="976" t="s">
        <v>1039</v>
      </c>
      <c r="D161" s="978">
        <v>633</v>
      </c>
      <c r="E161" s="979"/>
      <c r="F161" s="980"/>
      <c r="G161" s="978">
        <v>633</v>
      </c>
      <c r="H161" s="979"/>
      <c r="I161" s="980"/>
      <c r="J161" s="409" t="s">
        <v>1637</v>
      </c>
    </row>
    <row r="162" spans="1:10" ht="14.25" customHeight="1">
      <c r="A162" s="967"/>
      <c r="B162" s="428" t="s">
        <v>1051</v>
      </c>
      <c r="C162" s="977"/>
      <c r="D162" s="981"/>
      <c r="E162" s="982"/>
      <c r="F162" s="983"/>
      <c r="G162" s="981"/>
      <c r="H162" s="982"/>
      <c r="I162" s="983"/>
      <c r="J162" s="409" t="s">
        <v>1637</v>
      </c>
    </row>
    <row r="163" spans="1:10" ht="30">
      <c r="A163" s="967"/>
      <c r="B163" s="428" t="s">
        <v>205</v>
      </c>
      <c r="C163" s="427" t="s">
        <v>409</v>
      </c>
      <c r="D163" s="709">
        <v>348</v>
      </c>
      <c r="E163" s="971">
        <f>D163/D161</f>
        <v>0.54976303317535546</v>
      </c>
      <c r="F163" s="972"/>
      <c r="G163" s="709">
        <v>348</v>
      </c>
      <c r="H163" s="971">
        <f>G163/G161</f>
        <v>0.54976303317535546</v>
      </c>
      <c r="I163" s="972"/>
      <c r="J163" s="409" t="s">
        <v>1637</v>
      </c>
    </row>
    <row r="164" spans="1:10" ht="19.5" customHeight="1">
      <c r="A164" s="967"/>
      <c r="B164" s="428" t="s">
        <v>1111</v>
      </c>
      <c r="C164" s="427" t="s">
        <v>409</v>
      </c>
      <c r="D164" s="709">
        <v>270</v>
      </c>
      <c r="E164" s="971">
        <f>D164/D161</f>
        <v>0.42654028436018959</v>
      </c>
      <c r="F164" s="972"/>
      <c r="G164" s="709">
        <v>270</v>
      </c>
      <c r="H164" s="971">
        <f>G164/G161</f>
        <v>0.42654028436018959</v>
      </c>
      <c r="I164" s="972"/>
      <c r="J164" s="409" t="s">
        <v>1637</v>
      </c>
    </row>
    <row r="165" spans="1:10" ht="30">
      <c r="A165" s="968"/>
      <c r="B165" s="428" t="s">
        <v>206</v>
      </c>
      <c r="C165" s="427" t="s">
        <v>409</v>
      </c>
      <c r="D165" s="709">
        <v>15</v>
      </c>
      <c r="E165" s="971">
        <f>D165/D161</f>
        <v>2.3696682464454975E-2</v>
      </c>
      <c r="F165" s="972"/>
      <c r="G165" s="709">
        <v>15</v>
      </c>
      <c r="H165" s="971">
        <f>G165/G161</f>
        <v>2.3696682464454975E-2</v>
      </c>
      <c r="I165" s="972"/>
      <c r="J165" s="409" t="s">
        <v>1637</v>
      </c>
    </row>
    <row r="166" spans="1:10" ht="45" customHeight="1">
      <c r="A166" s="966">
        <v>15</v>
      </c>
      <c r="B166" s="429" t="s">
        <v>1248</v>
      </c>
      <c r="C166" s="427" t="s">
        <v>1039</v>
      </c>
      <c r="D166" s="973">
        <v>7736</v>
      </c>
      <c r="E166" s="974"/>
      <c r="F166" s="975"/>
      <c r="G166" s="973">
        <v>7741</v>
      </c>
      <c r="H166" s="974"/>
      <c r="I166" s="975"/>
      <c r="J166" s="409" t="s">
        <v>1496</v>
      </c>
    </row>
    <row r="167" spans="1:10" ht="15">
      <c r="A167" s="968"/>
      <c r="B167" s="428" t="s">
        <v>1036</v>
      </c>
      <c r="C167" s="427" t="s">
        <v>409</v>
      </c>
      <c r="D167" s="709">
        <v>4</v>
      </c>
      <c r="E167" s="971">
        <f>D167/D166</f>
        <v>5.1706308169596695E-4</v>
      </c>
      <c r="F167" s="972"/>
      <c r="G167" s="709">
        <v>4</v>
      </c>
      <c r="H167" s="971">
        <f>G167/G166</f>
        <v>5.1672910476682603E-4</v>
      </c>
      <c r="I167" s="972"/>
      <c r="J167" s="409" t="s">
        <v>1492</v>
      </c>
    </row>
    <row r="168" spans="1:10" ht="28.5" customHeight="1">
      <c r="A168" s="966">
        <v>16</v>
      </c>
      <c r="B168" s="429" t="s">
        <v>353</v>
      </c>
      <c r="C168" s="427" t="s">
        <v>1039</v>
      </c>
      <c r="D168" s="973">
        <v>4373</v>
      </c>
      <c r="E168" s="974"/>
      <c r="F168" s="975"/>
      <c r="G168" s="973">
        <v>4373</v>
      </c>
      <c r="H168" s="974"/>
      <c r="I168" s="975"/>
      <c r="J168" s="409" t="s">
        <v>1491</v>
      </c>
    </row>
    <row r="169" spans="1:10" ht="15">
      <c r="A169" s="968"/>
      <c r="B169" s="428" t="s">
        <v>1036</v>
      </c>
      <c r="C169" s="427" t="s">
        <v>409</v>
      </c>
      <c r="D169" s="709">
        <v>62</v>
      </c>
      <c r="E169" s="971">
        <f>D169/D168</f>
        <v>1.4177909901669335E-2</v>
      </c>
      <c r="F169" s="972"/>
      <c r="G169" s="709">
        <v>205</v>
      </c>
      <c r="H169" s="971">
        <f>G169/G168</f>
        <v>4.6878573061971185E-2</v>
      </c>
      <c r="I169" s="972"/>
      <c r="J169" s="409" t="s">
        <v>1491</v>
      </c>
    </row>
    <row r="170" spans="1:10" ht="27.75" customHeight="1">
      <c r="A170" s="966">
        <v>17</v>
      </c>
      <c r="B170" s="429" t="s">
        <v>459</v>
      </c>
      <c r="C170" s="427" t="s">
        <v>1030</v>
      </c>
      <c r="D170" s="1007">
        <v>1395.2</v>
      </c>
      <c r="E170" s="1017"/>
      <c r="F170" s="1008"/>
      <c r="G170" s="1007">
        <v>1395.2</v>
      </c>
      <c r="H170" s="1017"/>
      <c r="I170" s="1008"/>
      <c r="J170" s="409" t="s">
        <v>1502</v>
      </c>
    </row>
    <row r="171" spans="1:10" ht="28.5" customHeight="1">
      <c r="A171" s="967"/>
      <c r="B171" s="428" t="s">
        <v>1038</v>
      </c>
      <c r="C171" s="976" t="s">
        <v>407</v>
      </c>
      <c r="D171" s="984">
        <v>1.1499999999999999</v>
      </c>
      <c r="E171" s="992">
        <f>D171/D170</f>
        <v>8.2425458715596324E-4</v>
      </c>
      <c r="F171" s="992"/>
      <c r="G171" s="984">
        <v>0</v>
      </c>
      <c r="H171" s="1013">
        <f>G171/G170</f>
        <v>0</v>
      </c>
      <c r="I171" s="1014"/>
      <c r="J171" s="409" t="s">
        <v>1502</v>
      </c>
    </row>
    <row r="172" spans="1:10" ht="14.25" customHeight="1">
      <c r="A172" s="967"/>
      <c r="B172" s="428" t="s">
        <v>1051</v>
      </c>
      <c r="C172" s="977"/>
      <c r="D172" s="985"/>
      <c r="E172" s="993"/>
      <c r="F172" s="993"/>
      <c r="G172" s="985"/>
      <c r="H172" s="1015"/>
      <c r="I172" s="1016"/>
      <c r="J172" s="409" t="s">
        <v>1502</v>
      </c>
    </row>
    <row r="173" spans="1:10" ht="15">
      <c r="A173" s="967"/>
      <c r="B173" s="429" t="s">
        <v>354</v>
      </c>
      <c r="C173" s="427" t="s">
        <v>407</v>
      </c>
      <c r="D173" s="711">
        <v>0</v>
      </c>
      <c r="E173" s="971">
        <v>0</v>
      </c>
      <c r="F173" s="972"/>
      <c r="G173" s="711">
        <v>0</v>
      </c>
      <c r="H173" s="971">
        <v>0</v>
      </c>
      <c r="I173" s="972"/>
      <c r="J173" s="409" t="s">
        <v>1502</v>
      </c>
    </row>
    <row r="174" spans="1:10" ht="15">
      <c r="A174" s="967"/>
      <c r="B174" s="429" t="s">
        <v>1075</v>
      </c>
      <c r="C174" s="427" t="s">
        <v>407</v>
      </c>
      <c r="D174" s="711">
        <v>0</v>
      </c>
      <c r="E174" s="971">
        <v>0</v>
      </c>
      <c r="F174" s="972"/>
      <c r="G174" s="711">
        <v>0</v>
      </c>
      <c r="H174" s="971">
        <v>0</v>
      </c>
      <c r="I174" s="972"/>
      <c r="J174" s="409" t="s">
        <v>1502</v>
      </c>
    </row>
    <row r="175" spans="1:10" ht="15">
      <c r="A175" s="967"/>
      <c r="B175" s="429" t="s">
        <v>1074</v>
      </c>
      <c r="C175" s="427" t="s">
        <v>407</v>
      </c>
      <c r="D175" s="711">
        <v>1112</v>
      </c>
      <c r="E175" s="971">
        <f>D175/D170</f>
        <v>0.79701834862385323</v>
      </c>
      <c r="F175" s="972"/>
      <c r="G175" s="813">
        <v>1112</v>
      </c>
      <c r="H175" s="971">
        <f>G175/G170</f>
        <v>0.79701834862385323</v>
      </c>
      <c r="I175" s="972"/>
      <c r="J175" s="409" t="s">
        <v>1502</v>
      </c>
    </row>
    <row r="176" spans="1:10" ht="15">
      <c r="A176" s="968"/>
      <c r="B176" s="429" t="s">
        <v>1073</v>
      </c>
      <c r="C176" s="427" t="s">
        <v>407</v>
      </c>
      <c r="D176" s="711">
        <v>283.2</v>
      </c>
      <c r="E176" s="971">
        <f>D176/D170</f>
        <v>0.20298165137614677</v>
      </c>
      <c r="F176" s="972"/>
      <c r="G176" s="813">
        <v>283.2</v>
      </c>
      <c r="H176" s="971">
        <f>G176/G170</f>
        <v>0.20298165137614677</v>
      </c>
      <c r="I176" s="972"/>
      <c r="J176" s="409" t="s">
        <v>1502</v>
      </c>
    </row>
    <row r="177" spans="1:10" ht="28.5">
      <c r="A177" s="966">
        <v>18</v>
      </c>
      <c r="B177" s="429" t="s">
        <v>446</v>
      </c>
      <c r="C177" s="976" t="s">
        <v>1039</v>
      </c>
      <c r="D177" s="978">
        <f>D179+D180+D181+D182+D183</f>
        <v>936</v>
      </c>
      <c r="E177" s="979"/>
      <c r="F177" s="980"/>
      <c r="G177" s="978">
        <f>G179+G180+G181+G182+G183</f>
        <v>1011</v>
      </c>
      <c r="H177" s="979"/>
      <c r="I177" s="980"/>
      <c r="J177" s="409" t="s">
        <v>1492</v>
      </c>
    </row>
    <row r="178" spans="1:10" ht="13.5" customHeight="1">
      <c r="A178" s="967"/>
      <c r="B178" s="428" t="s">
        <v>1051</v>
      </c>
      <c r="C178" s="977"/>
      <c r="D178" s="981"/>
      <c r="E178" s="982"/>
      <c r="F178" s="983"/>
      <c r="G178" s="981"/>
      <c r="H178" s="982"/>
      <c r="I178" s="983"/>
      <c r="J178" s="409" t="s">
        <v>1492</v>
      </c>
    </row>
    <row r="179" spans="1:10" ht="15">
      <c r="A179" s="967"/>
      <c r="B179" s="428" t="s">
        <v>338</v>
      </c>
      <c r="C179" s="427" t="s">
        <v>1039</v>
      </c>
      <c r="D179" s="989">
        <v>0</v>
      </c>
      <c r="E179" s="990"/>
      <c r="F179" s="991"/>
      <c r="G179" s="989">
        <v>0</v>
      </c>
      <c r="H179" s="990"/>
      <c r="I179" s="991"/>
      <c r="J179" s="409" t="s">
        <v>1492</v>
      </c>
    </row>
    <row r="180" spans="1:10" ht="15">
      <c r="A180" s="967"/>
      <c r="B180" s="428" t="s">
        <v>1046</v>
      </c>
      <c r="C180" s="427" t="s">
        <v>1039</v>
      </c>
      <c r="D180" s="989">
        <v>0</v>
      </c>
      <c r="E180" s="990"/>
      <c r="F180" s="991"/>
      <c r="G180" s="989">
        <v>0</v>
      </c>
      <c r="H180" s="990"/>
      <c r="I180" s="991"/>
      <c r="J180" s="409" t="s">
        <v>1492</v>
      </c>
    </row>
    <row r="181" spans="1:10" ht="15">
      <c r="A181" s="967"/>
      <c r="B181" s="428" t="s">
        <v>1047</v>
      </c>
      <c r="C181" s="427" t="s">
        <v>1039</v>
      </c>
      <c r="D181" s="989">
        <v>39</v>
      </c>
      <c r="E181" s="990"/>
      <c r="F181" s="991"/>
      <c r="G181" s="989">
        <v>48</v>
      </c>
      <c r="H181" s="990"/>
      <c r="I181" s="991"/>
      <c r="J181" s="409" t="s">
        <v>1492</v>
      </c>
    </row>
    <row r="182" spans="1:10" ht="15">
      <c r="A182" s="967"/>
      <c r="B182" s="428" t="s">
        <v>1048</v>
      </c>
      <c r="C182" s="427" t="s">
        <v>1039</v>
      </c>
      <c r="D182" s="989">
        <v>78</v>
      </c>
      <c r="E182" s="1000"/>
      <c r="F182" s="1001"/>
      <c r="G182" s="989">
        <v>84</v>
      </c>
      <c r="H182" s="1000"/>
      <c r="I182" s="1001"/>
      <c r="J182" s="409" t="s">
        <v>1492</v>
      </c>
    </row>
    <row r="183" spans="1:10" ht="15">
      <c r="A183" s="968"/>
      <c r="B183" s="428" t="s">
        <v>203</v>
      </c>
      <c r="C183" s="427" t="s">
        <v>1039</v>
      </c>
      <c r="D183" s="989">
        <v>819</v>
      </c>
      <c r="E183" s="990"/>
      <c r="F183" s="991"/>
      <c r="G183" s="989">
        <v>879</v>
      </c>
      <c r="H183" s="990"/>
      <c r="I183" s="991"/>
      <c r="J183" s="409" t="s">
        <v>1492</v>
      </c>
    </row>
    <row r="184" spans="1:10">
      <c r="A184" s="426"/>
      <c r="B184" s="426"/>
      <c r="C184" s="426"/>
      <c r="D184" s="426"/>
      <c r="E184" s="426"/>
      <c r="F184" s="426"/>
      <c r="G184" s="426"/>
      <c r="H184" s="426"/>
      <c r="I184" s="426"/>
    </row>
  </sheetData>
  <mergeCells count="371">
    <mergeCell ref="H83:I84"/>
    <mergeCell ref="G101:I101"/>
    <mergeCell ref="G95:I95"/>
    <mergeCell ref="D97:F97"/>
    <mergeCell ref="G97:I97"/>
    <mergeCell ref="G99:I99"/>
    <mergeCell ref="D99:F99"/>
    <mergeCell ref="G98:I98"/>
    <mergeCell ref="G96:I96"/>
    <mergeCell ref="G88:I88"/>
    <mergeCell ref="G86:I86"/>
    <mergeCell ref="G85:I85"/>
    <mergeCell ref="D95:F95"/>
    <mergeCell ref="G92:I92"/>
    <mergeCell ref="D87:F87"/>
    <mergeCell ref="G89:I89"/>
    <mergeCell ref="G90:I90"/>
    <mergeCell ref="G82:I82"/>
    <mergeCell ref="D37:D38"/>
    <mergeCell ref="E37:F38"/>
    <mergeCell ref="E42:F42"/>
    <mergeCell ref="E39:F39"/>
    <mergeCell ref="G80:I80"/>
    <mergeCell ref="D60:F60"/>
    <mergeCell ref="G60:I60"/>
    <mergeCell ref="G66:I66"/>
    <mergeCell ref="G71:I71"/>
    <mergeCell ref="H72:I73"/>
    <mergeCell ref="H40:I40"/>
    <mergeCell ref="G47:I47"/>
    <mergeCell ref="G50:G51"/>
    <mergeCell ref="G77:I77"/>
    <mergeCell ref="G81:I81"/>
    <mergeCell ref="G78:I78"/>
    <mergeCell ref="G79:I79"/>
    <mergeCell ref="H31:I31"/>
    <mergeCell ref="H28:I28"/>
    <mergeCell ref="H42:I42"/>
    <mergeCell ref="G45:I45"/>
    <mergeCell ref="G63:I63"/>
    <mergeCell ref="G61:G62"/>
    <mergeCell ref="H50:H51"/>
    <mergeCell ref="H61:I62"/>
    <mergeCell ref="H36:I36"/>
    <mergeCell ref="H37:I38"/>
    <mergeCell ref="H39:I39"/>
    <mergeCell ref="G37:G38"/>
    <mergeCell ref="A93:A134"/>
    <mergeCell ref="D63:F63"/>
    <mergeCell ref="D85:F85"/>
    <mergeCell ref="D70:F70"/>
    <mergeCell ref="D72:D73"/>
    <mergeCell ref="D78:F78"/>
    <mergeCell ref="D96:F96"/>
    <mergeCell ref="E72:F73"/>
    <mergeCell ref="D98:F98"/>
    <mergeCell ref="D79:F79"/>
    <mergeCell ref="D91:F91"/>
    <mergeCell ref="D88:F88"/>
    <mergeCell ref="D82:F82"/>
    <mergeCell ref="D71:F71"/>
    <mergeCell ref="A71:A81"/>
    <mergeCell ref="A82:A92"/>
    <mergeCell ref="D126:F126"/>
    <mergeCell ref="D118:F118"/>
    <mergeCell ref="D120:F120"/>
    <mergeCell ref="D112:F112"/>
    <mergeCell ref="D110:F110"/>
    <mergeCell ref="D106:F106"/>
    <mergeCell ref="D105:F105"/>
    <mergeCell ref="A60:A70"/>
    <mergeCell ref="C23:C24"/>
    <mergeCell ref="E27:F27"/>
    <mergeCell ref="H26:I26"/>
    <mergeCell ref="G23:I24"/>
    <mergeCell ref="E26:F26"/>
    <mergeCell ref="E25:F25"/>
    <mergeCell ref="E34:F34"/>
    <mergeCell ref="G110:I110"/>
    <mergeCell ref="G106:I106"/>
    <mergeCell ref="E36:F36"/>
    <mergeCell ref="E40:F40"/>
    <mergeCell ref="G76:I76"/>
    <mergeCell ref="D23:F24"/>
    <mergeCell ref="E44:F44"/>
    <mergeCell ref="D65:F65"/>
    <mergeCell ref="D43:F43"/>
    <mergeCell ref="E41:F41"/>
    <mergeCell ref="G69:I69"/>
    <mergeCell ref="H46:I46"/>
    <mergeCell ref="H35:I35"/>
    <mergeCell ref="H33:I33"/>
    <mergeCell ref="H25:I25"/>
    <mergeCell ref="H34:I34"/>
    <mergeCell ref="H29:I29"/>
    <mergeCell ref="D125:F125"/>
    <mergeCell ref="D124:F124"/>
    <mergeCell ref="D75:F75"/>
    <mergeCell ref="D67:F67"/>
    <mergeCell ref="C93:C94"/>
    <mergeCell ref="C83:C84"/>
    <mergeCell ref="D64:F64"/>
    <mergeCell ref="D76:F76"/>
    <mergeCell ref="D80:F80"/>
    <mergeCell ref="D123:F123"/>
    <mergeCell ref="D122:F122"/>
    <mergeCell ref="D121:F121"/>
    <mergeCell ref="D101:F101"/>
    <mergeCell ref="D100:F100"/>
    <mergeCell ref="D103:F103"/>
    <mergeCell ref="A49:A59"/>
    <mergeCell ref="G3:I3"/>
    <mergeCell ref="D3:F3"/>
    <mergeCell ref="E10:F10"/>
    <mergeCell ref="E11:F11"/>
    <mergeCell ref="H13:I13"/>
    <mergeCell ref="H27:I27"/>
    <mergeCell ref="C4:C5"/>
    <mergeCell ref="E8:F8"/>
    <mergeCell ref="H10:I10"/>
    <mergeCell ref="H15:I15"/>
    <mergeCell ref="H14:I14"/>
    <mergeCell ref="E14:F14"/>
    <mergeCell ref="E12:F12"/>
    <mergeCell ref="H11:I11"/>
    <mergeCell ref="E15:F15"/>
    <mergeCell ref="A43:A48"/>
    <mergeCell ref="A4:A22"/>
    <mergeCell ref="A23:A36"/>
    <mergeCell ref="A37:A42"/>
    <mergeCell ref="E7:F7"/>
    <mergeCell ref="E9:F9"/>
    <mergeCell ref="D4:F5"/>
    <mergeCell ref="E35:F35"/>
    <mergeCell ref="E6:F6"/>
    <mergeCell ref="A1:I1"/>
    <mergeCell ref="D2:F2"/>
    <mergeCell ref="G2:I2"/>
    <mergeCell ref="H9:I9"/>
    <mergeCell ref="H7:I7"/>
    <mergeCell ref="G4:I5"/>
    <mergeCell ref="H8:I8"/>
    <mergeCell ref="H6:I6"/>
    <mergeCell ref="H12:I12"/>
    <mergeCell ref="E31:F31"/>
    <mergeCell ref="E32:F32"/>
    <mergeCell ref="E33:F33"/>
    <mergeCell ref="E22:F22"/>
    <mergeCell ref="H17:I17"/>
    <mergeCell ref="E30:F30"/>
    <mergeCell ref="H18:I18"/>
    <mergeCell ref="G20:I20"/>
    <mergeCell ref="E16:F16"/>
    <mergeCell ref="E29:F29"/>
    <mergeCell ref="H16:I16"/>
    <mergeCell ref="H32:I32"/>
    <mergeCell ref="E18:F18"/>
    <mergeCell ref="D20:F20"/>
    <mergeCell ref="E21:F21"/>
    <mergeCell ref="H21:I21"/>
    <mergeCell ref="H22:I22"/>
    <mergeCell ref="E17:F17"/>
    <mergeCell ref="E13:F13"/>
    <mergeCell ref="G19:I19"/>
    <mergeCell ref="D19:F19"/>
    <mergeCell ref="E28:F28"/>
    <mergeCell ref="H30:I30"/>
    <mergeCell ref="A177:A183"/>
    <mergeCell ref="A159:A160"/>
    <mergeCell ref="A161:A165"/>
    <mergeCell ref="A166:A167"/>
    <mergeCell ref="A168:A169"/>
    <mergeCell ref="A170:A176"/>
    <mergeCell ref="D128:F128"/>
    <mergeCell ref="D90:F90"/>
    <mergeCell ref="D107:F107"/>
    <mergeCell ref="D108:F108"/>
    <mergeCell ref="A135:A141"/>
    <mergeCell ref="A149:A158"/>
    <mergeCell ref="A142:A148"/>
    <mergeCell ref="D113:F113"/>
    <mergeCell ref="D179:F179"/>
    <mergeCell ref="E152:F152"/>
    <mergeCell ref="E153:F153"/>
    <mergeCell ref="E154:F154"/>
    <mergeCell ref="E171:F172"/>
    <mergeCell ref="D159:F159"/>
    <mergeCell ref="E155:F155"/>
    <mergeCell ref="D170:F170"/>
    <mergeCell ref="E169:F169"/>
    <mergeCell ref="D168:F168"/>
    <mergeCell ref="D127:F127"/>
    <mergeCell ref="D89:F89"/>
    <mergeCell ref="G87:I87"/>
    <mergeCell ref="G103:I103"/>
    <mergeCell ref="D115:F115"/>
    <mergeCell ref="D111:F111"/>
    <mergeCell ref="C72:C73"/>
    <mergeCell ref="G48:I48"/>
    <mergeCell ref="I50:I51"/>
    <mergeCell ref="C50:C51"/>
    <mergeCell ref="D50:D51"/>
    <mergeCell ref="G104:I104"/>
    <mergeCell ref="D77:F77"/>
    <mergeCell ref="G68:I68"/>
    <mergeCell ref="D83:D84"/>
    <mergeCell ref="D92:F92"/>
    <mergeCell ref="D86:F86"/>
    <mergeCell ref="H49:I49"/>
    <mergeCell ref="G102:I102"/>
    <mergeCell ref="D104:F104"/>
    <mergeCell ref="E50:E51"/>
    <mergeCell ref="F50:F51"/>
    <mergeCell ref="D74:F74"/>
    <mergeCell ref="D66:F66"/>
    <mergeCell ref="C37:C38"/>
    <mergeCell ref="D109:F109"/>
    <mergeCell ref="D114:F114"/>
    <mergeCell ref="D119:F119"/>
    <mergeCell ref="D117:F117"/>
    <mergeCell ref="D116:F116"/>
    <mergeCell ref="E83:F84"/>
    <mergeCell ref="H41:I41"/>
    <mergeCell ref="G107:I107"/>
    <mergeCell ref="G108:I108"/>
    <mergeCell ref="G43:I43"/>
    <mergeCell ref="D45:F45"/>
    <mergeCell ref="E46:F46"/>
    <mergeCell ref="H44:I44"/>
    <mergeCell ref="D102:F102"/>
    <mergeCell ref="D81:F81"/>
    <mergeCell ref="D47:F47"/>
    <mergeCell ref="D69:F69"/>
    <mergeCell ref="G74:I74"/>
    <mergeCell ref="G75:I75"/>
    <mergeCell ref="G64:I64"/>
    <mergeCell ref="G70:I70"/>
    <mergeCell ref="G72:G73"/>
    <mergeCell ref="G100:I100"/>
    <mergeCell ref="D133:F133"/>
    <mergeCell ref="D132:F132"/>
    <mergeCell ref="H154:I154"/>
    <mergeCell ref="G177:I178"/>
    <mergeCell ref="H171:I172"/>
    <mergeCell ref="H167:I167"/>
    <mergeCell ref="G171:G172"/>
    <mergeCell ref="H169:I169"/>
    <mergeCell ref="G170:I170"/>
    <mergeCell ref="H155:I155"/>
    <mergeCell ref="H135:I136"/>
    <mergeCell ref="G135:G136"/>
    <mergeCell ref="D134:F134"/>
    <mergeCell ref="H164:I164"/>
    <mergeCell ref="H163:I163"/>
    <mergeCell ref="H140:I140"/>
    <mergeCell ref="D145:F145"/>
    <mergeCell ref="E138:F138"/>
    <mergeCell ref="E140:F140"/>
    <mergeCell ref="D146:F146"/>
    <mergeCell ref="E157:F157"/>
    <mergeCell ref="H152:I152"/>
    <mergeCell ref="G168:I168"/>
    <mergeCell ref="G166:I166"/>
    <mergeCell ref="D181:F181"/>
    <mergeCell ref="G145:I145"/>
    <mergeCell ref="D144:F144"/>
    <mergeCell ref="D61:D62"/>
    <mergeCell ref="E61:F62"/>
    <mergeCell ref="E49:F49"/>
    <mergeCell ref="D93:F94"/>
    <mergeCell ref="G124:I124"/>
    <mergeCell ref="G93:I94"/>
    <mergeCell ref="G83:G84"/>
    <mergeCell ref="H138:I138"/>
    <mergeCell ref="H139:I139"/>
    <mergeCell ref="G142:I143"/>
    <mergeCell ref="G131:I131"/>
    <mergeCell ref="E137:F137"/>
    <mergeCell ref="E135:F136"/>
    <mergeCell ref="H137:I137"/>
    <mergeCell ref="G146:I146"/>
    <mergeCell ref="H141:I141"/>
    <mergeCell ref="H149:I149"/>
    <mergeCell ref="D130:F130"/>
    <mergeCell ref="D131:F131"/>
    <mergeCell ref="G91:I91"/>
    <mergeCell ref="G128:I128"/>
    <mergeCell ref="G120:I120"/>
    <mergeCell ref="G119:I119"/>
    <mergeCell ref="G118:I118"/>
    <mergeCell ref="G112:I112"/>
    <mergeCell ref="G114:I114"/>
    <mergeCell ref="G113:I113"/>
    <mergeCell ref="G133:I133"/>
    <mergeCell ref="G105:I105"/>
    <mergeCell ref="G132:I132"/>
    <mergeCell ref="G109:I109"/>
    <mergeCell ref="G121:I121"/>
    <mergeCell ref="G117:I117"/>
    <mergeCell ref="G126:I126"/>
    <mergeCell ref="G122:I122"/>
    <mergeCell ref="G125:I125"/>
    <mergeCell ref="G127:I127"/>
    <mergeCell ref="G123:I123"/>
    <mergeCell ref="G116:I116"/>
    <mergeCell ref="G115:I115"/>
    <mergeCell ref="G111:I111"/>
    <mergeCell ref="G183:I183"/>
    <mergeCell ref="G161:I162"/>
    <mergeCell ref="H160:I160"/>
    <mergeCell ref="H175:I175"/>
    <mergeCell ref="H176:I176"/>
    <mergeCell ref="G179:I179"/>
    <mergeCell ref="G148:I148"/>
    <mergeCell ref="G147:I147"/>
    <mergeCell ref="D183:F183"/>
    <mergeCell ref="G180:I180"/>
    <mergeCell ref="D180:F180"/>
    <mergeCell ref="G181:I181"/>
    <mergeCell ref="D182:F182"/>
    <mergeCell ref="G182:I182"/>
    <mergeCell ref="H174:I174"/>
    <mergeCell ref="E158:F158"/>
    <mergeCell ref="H153:I153"/>
    <mergeCell ref="E160:F160"/>
    <mergeCell ref="E167:F167"/>
    <mergeCell ref="E163:F163"/>
    <mergeCell ref="E156:F156"/>
    <mergeCell ref="H158:I158"/>
    <mergeCell ref="H157:I157"/>
    <mergeCell ref="H156:I156"/>
    <mergeCell ref="C61:C62"/>
    <mergeCell ref="D48:F48"/>
    <mergeCell ref="G65:I65"/>
    <mergeCell ref="G67:I67"/>
    <mergeCell ref="D68:F68"/>
    <mergeCell ref="C150:C151"/>
    <mergeCell ref="D148:F148"/>
    <mergeCell ref="G144:I144"/>
    <mergeCell ref="C135:C136"/>
    <mergeCell ref="C142:C143"/>
    <mergeCell ref="D142:F143"/>
    <mergeCell ref="H150:I151"/>
    <mergeCell ref="G150:G151"/>
    <mergeCell ref="E150:F151"/>
    <mergeCell ref="D150:D151"/>
    <mergeCell ref="E149:F149"/>
    <mergeCell ref="D135:D136"/>
    <mergeCell ref="G130:I130"/>
    <mergeCell ref="D129:F129"/>
    <mergeCell ref="G129:I129"/>
    <mergeCell ref="G134:I134"/>
    <mergeCell ref="D147:F147"/>
    <mergeCell ref="E141:F141"/>
    <mergeCell ref="E139:F139"/>
    <mergeCell ref="H165:I165"/>
    <mergeCell ref="H173:I173"/>
    <mergeCell ref="E164:F164"/>
    <mergeCell ref="G159:I159"/>
    <mergeCell ref="C161:C162"/>
    <mergeCell ref="C177:C178"/>
    <mergeCell ref="D177:F178"/>
    <mergeCell ref="C171:C172"/>
    <mergeCell ref="D171:D172"/>
    <mergeCell ref="E175:F175"/>
    <mergeCell ref="E176:F176"/>
    <mergeCell ref="E173:F173"/>
    <mergeCell ref="E165:F165"/>
    <mergeCell ref="D161:F162"/>
    <mergeCell ref="D166:F166"/>
    <mergeCell ref="E174:F174"/>
  </mergeCells>
  <phoneticPr fontId="3" type="noConversion"/>
  <pageMargins left="0.71" right="0.32" top="0.38" bottom="0.28999999999999998" header="0.21" footer="0.24"/>
  <pageSetup paperSize="9" scale="78"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rgb="FFFF0000"/>
  </sheetPr>
  <dimension ref="A1:DZ46"/>
  <sheetViews>
    <sheetView topLeftCell="A22" zoomScale="70" zoomScaleNormal="70" zoomScaleSheetLayoutView="75" workbookViewId="0">
      <selection activeCell="L23" sqref="L23:N24"/>
    </sheetView>
  </sheetViews>
  <sheetFormatPr defaultRowHeight="12.75" outlineLevelCol="1"/>
  <cols>
    <col min="1" max="1" width="13.140625" style="310" customWidth="1"/>
    <col min="2" max="2" width="14" style="310" customWidth="1"/>
    <col min="3" max="3" width="15.85546875" style="310" customWidth="1"/>
    <col min="4" max="4" width="11" style="310" customWidth="1"/>
    <col min="5" max="5" width="13.42578125" style="310" hidden="1" customWidth="1" outlineLevel="1"/>
    <col min="6" max="6" width="21" style="310" customWidth="1" collapsed="1"/>
    <col min="7" max="7" width="13.140625" style="310" customWidth="1"/>
    <col min="8" max="8" width="21.28515625" style="310" hidden="1" customWidth="1" outlineLevel="1"/>
    <col min="9" max="9" width="14.140625" style="310" customWidth="1" collapsed="1"/>
    <col min="10" max="10" width="15.85546875" style="310" customWidth="1"/>
    <col min="11" max="11" width="14.42578125" style="310" customWidth="1"/>
    <col min="12" max="12" width="16" style="310" customWidth="1"/>
    <col min="13" max="13" width="13.42578125" style="310" customWidth="1"/>
    <col min="14" max="14" width="11.5703125" style="310" customWidth="1"/>
    <col min="15" max="15" width="12.7109375" style="310" customWidth="1"/>
    <col min="16" max="16" width="13.140625" style="310" customWidth="1"/>
    <col min="17" max="17" width="11" style="310" customWidth="1"/>
    <col min="18" max="18" width="10.42578125" style="310" customWidth="1"/>
    <col min="19" max="19" width="12.140625" style="310" customWidth="1"/>
    <col min="20" max="20" width="19" style="310" hidden="1" customWidth="1" outlineLevel="1"/>
    <col min="21" max="21" width="25.28515625" style="310" hidden="1" customWidth="1" outlineLevel="1"/>
    <col min="22" max="22" width="26.85546875" style="310" hidden="1" customWidth="1" outlineLevel="1"/>
    <col min="23" max="23" width="2.5703125" style="310" customWidth="1" collapsed="1"/>
    <col min="24" max="24" width="12.7109375" style="310" customWidth="1"/>
    <col min="25" max="25" width="21.140625" style="310" customWidth="1"/>
    <col min="26" max="27" width="8.140625" style="310" customWidth="1"/>
    <col min="28" max="28" width="11.5703125" style="310" customWidth="1"/>
    <col min="29" max="29" width="24.42578125" style="310" hidden="1" customWidth="1" outlineLevel="1"/>
    <col min="30" max="30" width="13.85546875" style="310" customWidth="1" collapsed="1"/>
    <col min="31" max="31" width="12.28515625" style="310" customWidth="1"/>
    <col min="32" max="32" width="11.5703125" style="310" customWidth="1"/>
    <col min="33" max="33" width="11.140625" style="310" customWidth="1"/>
    <col min="34" max="34" width="18" style="310" hidden="1" customWidth="1" outlineLevel="1"/>
    <col min="35" max="35" width="17" style="310" customWidth="1" collapsed="1"/>
    <col min="36" max="36" width="10.7109375" style="310" customWidth="1"/>
    <col min="37" max="37" width="19.42578125" style="310" customWidth="1"/>
    <col min="38" max="38" width="14.42578125" style="310" customWidth="1"/>
    <col min="39" max="39" width="15.7109375" style="310" customWidth="1"/>
    <col min="40" max="40" width="21.7109375" style="310" hidden="1" customWidth="1" outlineLevel="1"/>
    <col min="41" max="41" width="16.5703125" style="310" hidden="1" customWidth="1" outlineLevel="1"/>
    <col min="42" max="42" width="9.140625" style="310" collapsed="1"/>
    <col min="43" max="43" width="9.140625" style="310"/>
    <col min="44" max="44" width="16.85546875" style="310" customWidth="1"/>
    <col min="45" max="45" width="16.5703125" style="310" customWidth="1"/>
    <col min="46" max="256" width="9.140625" style="310"/>
    <col min="257" max="257" width="13.140625" style="310" customWidth="1"/>
    <col min="258" max="258" width="14" style="310" customWidth="1"/>
    <col min="259" max="259" width="15.85546875" style="310" customWidth="1"/>
    <col min="260" max="260" width="11" style="310" customWidth="1"/>
    <col min="261" max="261" width="0" style="310" hidden="1" customWidth="1"/>
    <col min="262" max="262" width="21" style="310" customWidth="1"/>
    <col min="263" max="263" width="13.140625" style="310" customWidth="1"/>
    <col min="264" max="264" width="0" style="310" hidden="1" customWidth="1"/>
    <col min="265" max="265" width="14.140625" style="310" customWidth="1"/>
    <col min="266" max="266" width="15.85546875" style="310" customWidth="1"/>
    <col min="267" max="267" width="14.42578125" style="310" customWidth="1"/>
    <col min="268" max="268" width="16" style="310" customWidth="1"/>
    <col min="269" max="269" width="13.42578125" style="310" customWidth="1"/>
    <col min="270" max="270" width="11.5703125" style="310" customWidth="1"/>
    <col min="271" max="271" width="12.7109375" style="310" customWidth="1"/>
    <col min="272" max="272" width="13.140625" style="310" customWidth="1"/>
    <col min="273" max="273" width="11" style="310" customWidth="1"/>
    <col min="274" max="274" width="10.42578125" style="310" customWidth="1"/>
    <col min="275" max="275" width="12.140625" style="310" customWidth="1"/>
    <col min="276" max="278" width="0" style="310" hidden="1" customWidth="1"/>
    <col min="279" max="279" width="2.5703125" style="310" customWidth="1"/>
    <col min="280" max="280" width="12.7109375" style="310" customWidth="1"/>
    <col min="281" max="281" width="21.140625" style="310" customWidth="1"/>
    <col min="282" max="283" width="8.140625" style="310" customWidth="1"/>
    <col min="284" max="284" width="11.5703125" style="310" customWidth="1"/>
    <col min="285" max="285" width="0" style="310" hidden="1" customWidth="1"/>
    <col min="286" max="286" width="13.85546875" style="310" customWidth="1"/>
    <col min="287" max="287" width="12.28515625" style="310" customWidth="1"/>
    <col min="288" max="288" width="11.5703125" style="310" customWidth="1"/>
    <col min="289" max="289" width="11.140625" style="310" customWidth="1"/>
    <col min="290" max="290" width="0" style="310" hidden="1" customWidth="1"/>
    <col min="291" max="291" width="17" style="310" customWidth="1"/>
    <col min="292" max="292" width="10.7109375" style="310" customWidth="1"/>
    <col min="293" max="293" width="19.42578125" style="310" customWidth="1"/>
    <col min="294" max="294" width="14.42578125" style="310" customWidth="1"/>
    <col min="295" max="295" width="15.7109375" style="310" customWidth="1"/>
    <col min="296" max="297" width="0" style="310" hidden="1" customWidth="1"/>
    <col min="298" max="299" width="9.140625" style="310"/>
    <col min="300" max="300" width="16.85546875" style="310" customWidth="1"/>
    <col min="301" max="301" width="16.5703125" style="310" customWidth="1"/>
    <col min="302" max="512" width="9.140625" style="310"/>
    <col min="513" max="513" width="13.140625" style="310" customWidth="1"/>
    <col min="514" max="514" width="14" style="310" customWidth="1"/>
    <col min="515" max="515" width="15.85546875" style="310" customWidth="1"/>
    <col min="516" max="516" width="11" style="310" customWidth="1"/>
    <col min="517" max="517" width="0" style="310" hidden="1" customWidth="1"/>
    <col min="518" max="518" width="21" style="310" customWidth="1"/>
    <col min="519" max="519" width="13.140625" style="310" customWidth="1"/>
    <col min="520" max="520" width="0" style="310" hidden="1" customWidth="1"/>
    <col min="521" max="521" width="14.140625" style="310" customWidth="1"/>
    <col min="522" max="522" width="15.85546875" style="310" customWidth="1"/>
    <col min="523" max="523" width="14.42578125" style="310" customWidth="1"/>
    <col min="524" max="524" width="16" style="310" customWidth="1"/>
    <col min="525" max="525" width="13.42578125" style="310" customWidth="1"/>
    <col min="526" max="526" width="11.5703125" style="310" customWidth="1"/>
    <col min="527" max="527" width="12.7109375" style="310" customWidth="1"/>
    <col min="528" max="528" width="13.140625" style="310" customWidth="1"/>
    <col min="529" max="529" width="11" style="310" customWidth="1"/>
    <col min="530" max="530" width="10.42578125" style="310" customWidth="1"/>
    <col min="531" max="531" width="12.140625" style="310" customWidth="1"/>
    <col min="532" max="534" width="0" style="310" hidden="1" customWidth="1"/>
    <col min="535" max="535" width="2.5703125" style="310" customWidth="1"/>
    <col min="536" max="536" width="12.7109375" style="310" customWidth="1"/>
    <col min="537" max="537" width="21.140625" style="310" customWidth="1"/>
    <col min="538" max="539" width="8.140625" style="310" customWidth="1"/>
    <col min="540" max="540" width="11.5703125" style="310" customWidth="1"/>
    <col min="541" max="541" width="0" style="310" hidden="1" customWidth="1"/>
    <col min="542" max="542" width="13.85546875" style="310" customWidth="1"/>
    <col min="543" max="543" width="12.28515625" style="310" customWidth="1"/>
    <col min="544" max="544" width="11.5703125" style="310" customWidth="1"/>
    <col min="545" max="545" width="11.140625" style="310" customWidth="1"/>
    <col min="546" max="546" width="0" style="310" hidden="1" customWidth="1"/>
    <col min="547" max="547" width="17" style="310" customWidth="1"/>
    <col min="548" max="548" width="10.7109375" style="310" customWidth="1"/>
    <col min="549" max="549" width="19.42578125" style="310" customWidth="1"/>
    <col min="550" max="550" width="14.42578125" style="310" customWidth="1"/>
    <col min="551" max="551" width="15.7109375" style="310" customWidth="1"/>
    <col min="552" max="553" width="0" style="310" hidden="1" customWidth="1"/>
    <col min="554" max="555" width="9.140625" style="310"/>
    <col min="556" max="556" width="16.85546875" style="310" customWidth="1"/>
    <col min="557" max="557" width="16.5703125" style="310" customWidth="1"/>
    <col min="558" max="768" width="9.140625" style="310"/>
    <col min="769" max="769" width="13.140625" style="310" customWidth="1"/>
    <col min="770" max="770" width="14" style="310" customWidth="1"/>
    <col min="771" max="771" width="15.85546875" style="310" customWidth="1"/>
    <col min="772" max="772" width="11" style="310" customWidth="1"/>
    <col min="773" max="773" width="0" style="310" hidden="1" customWidth="1"/>
    <col min="774" max="774" width="21" style="310" customWidth="1"/>
    <col min="775" max="775" width="13.140625" style="310" customWidth="1"/>
    <col min="776" max="776" width="0" style="310" hidden="1" customWidth="1"/>
    <col min="777" max="777" width="14.140625" style="310" customWidth="1"/>
    <col min="778" max="778" width="15.85546875" style="310" customWidth="1"/>
    <col min="779" max="779" width="14.42578125" style="310" customWidth="1"/>
    <col min="780" max="780" width="16" style="310" customWidth="1"/>
    <col min="781" max="781" width="13.42578125" style="310" customWidth="1"/>
    <col min="782" max="782" width="11.5703125" style="310" customWidth="1"/>
    <col min="783" max="783" width="12.7109375" style="310" customWidth="1"/>
    <col min="784" max="784" width="13.140625" style="310" customWidth="1"/>
    <col min="785" max="785" width="11" style="310" customWidth="1"/>
    <col min="786" max="786" width="10.42578125" style="310" customWidth="1"/>
    <col min="787" max="787" width="12.140625" style="310" customWidth="1"/>
    <col min="788" max="790" width="0" style="310" hidden="1" customWidth="1"/>
    <col min="791" max="791" width="2.5703125" style="310" customWidth="1"/>
    <col min="792" max="792" width="12.7109375" style="310" customWidth="1"/>
    <col min="793" max="793" width="21.140625" style="310" customWidth="1"/>
    <col min="794" max="795" width="8.140625" style="310" customWidth="1"/>
    <col min="796" max="796" width="11.5703125" style="310" customWidth="1"/>
    <col min="797" max="797" width="0" style="310" hidden="1" customWidth="1"/>
    <col min="798" max="798" width="13.85546875" style="310" customWidth="1"/>
    <col min="799" max="799" width="12.28515625" style="310" customWidth="1"/>
    <col min="800" max="800" width="11.5703125" style="310" customWidth="1"/>
    <col min="801" max="801" width="11.140625" style="310" customWidth="1"/>
    <col min="802" max="802" width="0" style="310" hidden="1" customWidth="1"/>
    <col min="803" max="803" width="17" style="310" customWidth="1"/>
    <col min="804" max="804" width="10.7109375" style="310" customWidth="1"/>
    <col min="805" max="805" width="19.42578125" style="310" customWidth="1"/>
    <col min="806" max="806" width="14.42578125" style="310" customWidth="1"/>
    <col min="807" max="807" width="15.7109375" style="310" customWidth="1"/>
    <col min="808" max="809" width="0" style="310" hidden="1" customWidth="1"/>
    <col min="810" max="811" width="9.140625" style="310"/>
    <col min="812" max="812" width="16.85546875" style="310" customWidth="1"/>
    <col min="813" max="813" width="16.5703125" style="310" customWidth="1"/>
    <col min="814" max="1024" width="9.140625" style="310"/>
    <col min="1025" max="1025" width="13.140625" style="310" customWidth="1"/>
    <col min="1026" max="1026" width="14" style="310" customWidth="1"/>
    <col min="1027" max="1027" width="15.85546875" style="310" customWidth="1"/>
    <col min="1028" max="1028" width="11" style="310" customWidth="1"/>
    <col min="1029" max="1029" width="0" style="310" hidden="1" customWidth="1"/>
    <col min="1030" max="1030" width="21" style="310" customWidth="1"/>
    <col min="1031" max="1031" width="13.140625" style="310" customWidth="1"/>
    <col min="1032" max="1032" width="0" style="310" hidden="1" customWidth="1"/>
    <col min="1033" max="1033" width="14.140625" style="310" customWidth="1"/>
    <col min="1034" max="1034" width="15.85546875" style="310" customWidth="1"/>
    <col min="1035" max="1035" width="14.42578125" style="310" customWidth="1"/>
    <col min="1036" max="1036" width="16" style="310" customWidth="1"/>
    <col min="1037" max="1037" width="13.42578125" style="310" customWidth="1"/>
    <col min="1038" max="1038" width="11.5703125" style="310" customWidth="1"/>
    <col min="1039" max="1039" width="12.7109375" style="310" customWidth="1"/>
    <col min="1040" max="1040" width="13.140625" style="310" customWidth="1"/>
    <col min="1041" max="1041" width="11" style="310" customWidth="1"/>
    <col min="1042" max="1042" width="10.42578125" style="310" customWidth="1"/>
    <col min="1043" max="1043" width="12.140625" style="310" customWidth="1"/>
    <col min="1044" max="1046" width="0" style="310" hidden="1" customWidth="1"/>
    <col min="1047" max="1047" width="2.5703125" style="310" customWidth="1"/>
    <col min="1048" max="1048" width="12.7109375" style="310" customWidth="1"/>
    <col min="1049" max="1049" width="21.140625" style="310" customWidth="1"/>
    <col min="1050" max="1051" width="8.140625" style="310" customWidth="1"/>
    <col min="1052" max="1052" width="11.5703125" style="310" customWidth="1"/>
    <col min="1053" max="1053" width="0" style="310" hidden="1" customWidth="1"/>
    <col min="1054" max="1054" width="13.85546875" style="310" customWidth="1"/>
    <col min="1055" max="1055" width="12.28515625" style="310" customWidth="1"/>
    <col min="1056" max="1056" width="11.5703125" style="310" customWidth="1"/>
    <col min="1057" max="1057" width="11.140625" style="310" customWidth="1"/>
    <col min="1058" max="1058" width="0" style="310" hidden="1" customWidth="1"/>
    <col min="1059" max="1059" width="17" style="310" customWidth="1"/>
    <col min="1060" max="1060" width="10.7109375" style="310" customWidth="1"/>
    <col min="1061" max="1061" width="19.42578125" style="310" customWidth="1"/>
    <col min="1062" max="1062" width="14.42578125" style="310" customWidth="1"/>
    <col min="1063" max="1063" width="15.7109375" style="310" customWidth="1"/>
    <col min="1064" max="1065" width="0" style="310" hidden="1" customWidth="1"/>
    <col min="1066" max="1067" width="9.140625" style="310"/>
    <col min="1068" max="1068" width="16.85546875" style="310" customWidth="1"/>
    <col min="1069" max="1069" width="16.5703125" style="310" customWidth="1"/>
    <col min="1070" max="1280" width="9.140625" style="310"/>
    <col min="1281" max="1281" width="13.140625" style="310" customWidth="1"/>
    <col min="1282" max="1282" width="14" style="310" customWidth="1"/>
    <col min="1283" max="1283" width="15.85546875" style="310" customWidth="1"/>
    <col min="1284" max="1284" width="11" style="310" customWidth="1"/>
    <col min="1285" max="1285" width="0" style="310" hidden="1" customWidth="1"/>
    <col min="1286" max="1286" width="21" style="310" customWidth="1"/>
    <col min="1287" max="1287" width="13.140625" style="310" customWidth="1"/>
    <col min="1288" max="1288" width="0" style="310" hidden="1" customWidth="1"/>
    <col min="1289" max="1289" width="14.140625" style="310" customWidth="1"/>
    <col min="1290" max="1290" width="15.85546875" style="310" customWidth="1"/>
    <col min="1291" max="1291" width="14.42578125" style="310" customWidth="1"/>
    <col min="1292" max="1292" width="16" style="310" customWidth="1"/>
    <col min="1293" max="1293" width="13.42578125" style="310" customWidth="1"/>
    <col min="1294" max="1294" width="11.5703125" style="310" customWidth="1"/>
    <col min="1295" max="1295" width="12.7109375" style="310" customWidth="1"/>
    <col min="1296" max="1296" width="13.140625" style="310" customWidth="1"/>
    <col min="1297" max="1297" width="11" style="310" customWidth="1"/>
    <col min="1298" max="1298" width="10.42578125" style="310" customWidth="1"/>
    <col min="1299" max="1299" width="12.140625" style="310" customWidth="1"/>
    <col min="1300" max="1302" width="0" style="310" hidden="1" customWidth="1"/>
    <col min="1303" max="1303" width="2.5703125" style="310" customWidth="1"/>
    <col min="1304" max="1304" width="12.7109375" style="310" customWidth="1"/>
    <col min="1305" max="1305" width="21.140625" style="310" customWidth="1"/>
    <col min="1306" max="1307" width="8.140625" style="310" customWidth="1"/>
    <col min="1308" max="1308" width="11.5703125" style="310" customWidth="1"/>
    <col min="1309" max="1309" width="0" style="310" hidden="1" customWidth="1"/>
    <col min="1310" max="1310" width="13.85546875" style="310" customWidth="1"/>
    <col min="1311" max="1311" width="12.28515625" style="310" customWidth="1"/>
    <col min="1312" max="1312" width="11.5703125" style="310" customWidth="1"/>
    <col min="1313" max="1313" width="11.140625" style="310" customWidth="1"/>
    <col min="1314" max="1314" width="0" style="310" hidden="1" customWidth="1"/>
    <col min="1315" max="1315" width="17" style="310" customWidth="1"/>
    <col min="1316" max="1316" width="10.7109375" style="310" customWidth="1"/>
    <col min="1317" max="1317" width="19.42578125" style="310" customWidth="1"/>
    <col min="1318" max="1318" width="14.42578125" style="310" customWidth="1"/>
    <col min="1319" max="1319" width="15.7109375" style="310" customWidth="1"/>
    <col min="1320" max="1321" width="0" style="310" hidden="1" customWidth="1"/>
    <col min="1322" max="1323" width="9.140625" style="310"/>
    <col min="1324" max="1324" width="16.85546875" style="310" customWidth="1"/>
    <col min="1325" max="1325" width="16.5703125" style="310" customWidth="1"/>
    <col min="1326" max="1536" width="9.140625" style="310"/>
    <col min="1537" max="1537" width="13.140625" style="310" customWidth="1"/>
    <col min="1538" max="1538" width="14" style="310" customWidth="1"/>
    <col min="1539" max="1539" width="15.85546875" style="310" customWidth="1"/>
    <col min="1540" max="1540" width="11" style="310" customWidth="1"/>
    <col min="1541" max="1541" width="0" style="310" hidden="1" customWidth="1"/>
    <col min="1542" max="1542" width="21" style="310" customWidth="1"/>
    <col min="1543" max="1543" width="13.140625" style="310" customWidth="1"/>
    <col min="1544" max="1544" width="0" style="310" hidden="1" customWidth="1"/>
    <col min="1545" max="1545" width="14.140625" style="310" customWidth="1"/>
    <col min="1546" max="1546" width="15.85546875" style="310" customWidth="1"/>
    <col min="1547" max="1547" width="14.42578125" style="310" customWidth="1"/>
    <col min="1548" max="1548" width="16" style="310" customWidth="1"/>
    <col min="1549" max="1549" width="13.42578125" style="310" customWidth="1"/>
    <col min="1550" max="1550" width="11.5703125" style="310" customWidth="1"/>
    <col min="1551" max="1551" width="12.7109375" style="310" customWidth="1"/>
    <col min="1552" max="1552" width="13.140625" style="310" customWidth="1"/>
    <col min="1553" max="1553" width="11" style="310" customWidth="1"/>
    <col min="1554" max="1554" width="10.42578125" style="310" customWidth="1"/>
    <col min="1555" max="1555" width="12.140625" style="310" customWidth="1"/>
    <col min="1556" max="1558" width="0" style="310" hidden="1" customWidth="1"/>
    <col min="1559" max="1559" width="2.5703125" style="310" customWidth="1"/>
    <col min="1560" max="1560" width="12.7109375" style="310" customWidth="1"/>
    <col min="1561" max="1561" width="21.140625" style="310" customWidth="1"/>
    <col min="1562" max="1563" width="8.140625" style="310" customWidth="1"/>
    <col min="1564" max="1564" width="11.5703125" style="310" customWidth="1"/>
    <col min="1565" max="1565" width="0" style="310" hidden="1" customWidth="1"/>
    <col min="1566" max="1566" width="13.85546875" style="310" customWidth="1"/>
    <col min="1567" max="1567" width="12.28515625" style="310" customWidth="1"/>
    <col min="1568" max="1568" width="11.5703125" style="310" customWidth="1"/>
    <col min="1569" max="1569" width="11.140625" style="310" customWidth="1"/>
    <col min="1570" max="1570" width="0" style="310" hidden="1" customWidth="1"/>
    <col min="1571" max="1571" width="17" style="310" customWidth="1"/>
    <col min="1572" max="1572" width="10.7109375" style="310" customWidth="1"/>
    <col min="1573" max="1573" width="19.42578125" style="310" customWidth="1"/>
    <col min="1574" max="1574" width="14.42578125" style="310" customWidth="1"/>
    <col min="1575" max="1575" width="15.7109375" style="310" customWidth="1"/>
    <col min="1576" max="1577" width="0" style="310" hidden="1" customWidth="1"/>
    <col min="1578" max="1579" width="9.140625" style="310"/>
    <col min="1580" max="1580" width="16.85546875" style="310" customWidth="1"/>
    <col min="1581" max="1581" width="16.5703125" style="310" customWidth="1"/>
    <col min="1582" max="1792" width="9.140625" style="310"/>
    <col min="1793" max="1793" width="13.140625" style="310" customWidth="1"/>
    <col min="1794" max="1794" width="14" style="310" customWidth="1"/>
    <col min="1795" max="1795" width="15.85546875" style="310" customWidth="1"/>
    <col min="1796" max="1796" width="11" style="310" customWidth="1"/>
    <col min="1797" max="1797" width="0" style="310" hidden="1" customWidth="1"/>
    <col min="1798" max="1798" width="21" style="310" customWidth="1"/>
    <col min="1799" max="1799" width="13.140625" style="310" customWidth="1"/>
    <col min="1800" max="1800" width="0" style="310" hidden="1" customWidth="1"/>
    <col min="1801" max="1801" width="14.140625" style="310" customWidth="1"/>
    <col min="1802" max="1802" width="15.85546875" style="310" customWidth="1"/>
    <col min="1803" max="1803" width="14.42578125" style="310" customWidth="1"/>
    <col min="1804" max="1804" width="16" style="310" customWidth="1"/>
    <col min="1805" max="1805" width="13.42578125" style="310" customWidth="1"/>
    <col min="1806" max="1806" width="11.5703125" style="310" customWidth="1"/>
    <col min="1807" max="1807" width="12.7109375" style="310" customWidth="1"/>
    <col min="1808" max="1808" width="13.140625" style="310" customWidth="1"/>
    <col min="1809" max="1809" width="11" style="310" customWidth="1"/>
    <col min="1810" max="1810" width="10.42578125" style="310" customWidth="1"/>
    <col min="1811" max="1811" width="12.140625" style="310" customWidth="1"/>
    <col min="1812" max="1814" width="0" style="310" hidden="1" customWidth="1"/>
    <col min="1815" max="1815" width="2.5703125" style="310" customWidth="1"/>
    <col min="1816" max="1816" width="12.7109375" style="310" customWidth="1"/>
    <col min="1817" max="1817" width="21.140625" style="310" customWidth="1"/>
    <col min="1818" max="1819" width="8.140625" style="310" customWidth="1"/>
    <col min="1820" max="1820" width="11.5703125" style="310" customWidth="1"/>
    <col min="1821" max="1821" width="0" style="310" hidden="1" customWidth="1"/>
    <col min="1822" max="1822" width="13.85546875" style="310" customWidth="1"/>
    <col min="1823" max="1823" width="12.28515625" style="310" customWidth="1"/>
    <col min="1824" max="1824" width="11.5703125" style="310" customWidth="1"/>
    <col min="1825" max="1825" width="11.140625" style="310" customWidth="1"/>
    <col min="1826" max="1826" width="0" style="310" hidden="1" customWidth="1"/>
    <col min="1827" max="1827" width="17" style="310" customWidth="1"/>
    <col min="1828" max="1828" width="10.7109375" style="310" customWidth="1"/>
    <col min="1829" max="1829" width="19.42578125" style="310" customWidth="1"/>
    <col min="1830" max="1830" width="14.42578125" style="310" customWidth="1"/>
    <col min="1831" max="1831" width="15.7109375" style="310" customWidth="1"/>
    <col min="1832" max="1833" width="0" style="310" hidden="1" customWidth="1"/>
    <col min="1834" max="1835" width="9.140625" style="310"/>
    <col min="1836" max="1836" width="16.85546875" style="310" customWidth="1"/>
    <col min="1837" max="1837" width="16.5703125" style="310" customWidth="1"/>
    <col min="1838" max="2048" width="9.140625" style="310"/>
    <col min="2049" max="2049" width="13.140625" style="310" customWidth="1"/>
    <col min="2050" max="2050" width="14" style="310" customWidth="1"/>
    <col min="2051" max="2051" width="15.85546875" style="310" customWidth="1"/>
    <col min="2052" max="2052" width="11" style="310" customWidth="1"/>
    <col min="2053" max="2053" width="0" style="310" hidden="1" customWidth="1"/>
    <col min="2054" max="2054" width="21" style="310" customWidth="1"/>
    <col min="2055" max="2055" width="13.140625" style="310" customWidth="1"/>
    <col min="2056" max="2056" width="0" style="310" hidden="1" customWidth="1"/>
    <col min="2057" max="2057" width="14.140625" style="310" customWidth="1"/>
    <col min="2058" max="2058" width="15.85546875" style="310" customWidth="1"/>
    <col min="2059" max="2059" width="14.42578125" style="310" customWidth="1"/>
    <col min="2060" max="2060" width="16" style="310" customWidth="1"/>
    <col min="2061" max="2061" width="13.42578125" style="310" customWidth="1"/>
    <col min="2062" max="2062" width="11.5703125" style="310" customWidth="1"/>
    <col min="2063" max="2063" width="12.7109375" style="310" customWidth="1"/>
    <col min="2064" max="2064" width="13.140625" style="310" customWidth="1"/>
    <col min="2065" max="2065" width="11" style="310" customWidth="1"/>
    <col min="2066" max="2066" width="10.42578125" style="310" customWidth="1"/>
    <col min="2067" max="2067" width="12.140625" style="310" customWidth="1"/>
    <col min="2068" max="2070" width="0" style="310" hidden="1" customWidth="1"/>
    <col min="2071" max="2071" width="2.5703125" style="310" customWidth="1"/>
    <col min="2072" max="2072" width="12.7109375" style="310" customWidth="1"/>
    <col min="2073" max="2073" width="21.140625" style="310" customWidth="1"/>
    <col min="2074" max="2075" width="8.140625" style="310" customWidth="1"/>
    <col min="2076" max="2076" width="11.5703125" style="310" customWidth="1"/>
    <col min="2077" max="2077" width="0" style="310" hidden="1" customWidth="1"/>
    <col min="2078" max="2078" width="13.85546875" style="310" customWidth="1"/>
    <col min="2079" max="2079" width="12.28515625" style="310" customWidth="1"/>
    <col min="2080" max="2080" width="11.5703125" style="310" customWidth="1"/>
    <col min="2081" max="2081" width="11.140625" style="310" customWidth="1"/>
    <col min="2082" max="2082" width="0" style="310" hidden="1" customWidth="1"/>
    <col min="2083" max="2083" width="17" style="310" customWidth="1"/>
    <col min="2084" max="2084" width="10.7109375" style="310" customWidth="1"/>
    <col min="2085" max="2085" width="19.42578125" style="310" customWidth="1"/>
    <col min="2086" max="2086" width="14.42578125" style="310" customWidth="1"/>
    <col min="2087" max="2087" width="15.7109375" style="310" customWidth="1"/>
    <col min="2088" max="2089" width="0" style="310" hidden="1" customWidth="1"/>
    <col min="2090" max="2091" width="9.140625" style="310"/>
    <col min="2092" max="2092" width="16.85546875" style="310" customWidth="1"/>
    <col min="2093" max="2093" width="16.5703125" style="310" customWidth="1"/>
    <col min="2094" max="2304" width="9.140625" style="310"/>
    <col min="2305" max="2305" width="13.140625" style="310" customWidth="1"/>
    <col min="2306" max="2306" width="14" style="310" customWidth="1"/>
    <col min="2307" max="2307" width="15.85546875" style="310" customWidth="1"/>
    <col min="2308" max="2308" width="11" style="310" customWidth="1"/>
    <col min="2309" max="2309" width="0" style="310" hidden="1" customWidth="1"/>
    <col min="2310" max="2310" width="21" style="310" customWidth="1"/>
    <col min="2311" max="2311" width="13.140625" style="310" customWidth="1"/>
    <col min="2312" max="2312" width="0" style="310" hidden="1" customWidth="1"/>
    <col min="2313" max="2313" width="14.140625" style="310" customWidth="1"/>
    <col min="2314" max="2314" width="15.85546875" style="310" customWidth="1"/>
    <col min="2315" max="2315" width="14.42578125" style="310" customWidth="1"/>
    <col min="2316" max="2316" width="16" style="310" customWidth="1"/>
    <col min="2317" max="2317" width="13.42578125" style="310" customWidth="1"/>
    <col min="2318" max="2318" width="11.5703125" style="310" customWidth="1"/>
    <col min="2319" max="2319" width="12.7109375" style="310" customWidth="1"/>
    <col min="2320" max="2320" width="13.140625" style="310" customWidth="1"/>
    <col min="2321" max="2321" width="11" style="310" customWidth="1"/>
    <col min="2322" max="2322" width="10.42578125" style="310" customWidth="1"/>
    <col min="2323" max="2323" width="12.140625" style="310" customWidth="1"/>
    <col min="2324" max="2326" width="0" style="310" hidden="1" customWidth="1"/>
    <col min="2327" max="2327" width="2.5703125" style="310" customWidth="1"/>
    <col min="2328" max="2328" width="12.7109375" style="310" customWidth="1"/>
    <col min="2329" max="2329" width="21.140625" style="310" customWidth="1"/>
    <col min="2330" max="2331" width="8.140625" style="310" customWidth="1"/>
    <col min="2332" max="2332" width="11.5703125" style="310" customWidth="1"/>
    <col min="2333" max="2333" width="0" style="310" hidden="1" customWidth="1"/>
    <col min="2334" max="2334" width="13.85546875" style="310" customWidth="1"/>
    <col min="2335" max="2335" width="12.28515625" style="310" customWidth="1"/>
    <col min="2336" max="2336" width="11.5703125" style="310" customWidth="1"/>
    <col min="2337" max="2337" width="11.140625" style="310" customWidth="1"/>
    <col min="2338" max="2338" width="0" style="310" hidden="1" customWidth="1"/>
    <col min="2339" max="2339" width="17" style="310" customWidth="1"/>
    <col min="2340" max="2340" width="10.7109375" style="310" customWidth="1"/>
    <col min="2341" max="2341" width="19.42578125" style="310" customWidth="1"/>
    <col min="2342" max="2342" width="14.42578125" style="310" customWidth="1"/>
    <col min="2343" max="2343" width="15.7109375" style="310" customWidth="1"/>
    <col min="2344" max="2345" width="0" style="310" hidden="1" customWidth="1"/>
    <col min="2346" max="2347" width="9.140625" style="310"/>
    <col min="2348" max="2348" width="16.85546875" style="310" customWidth="1"/>
    <col min="2349" max="2349" width="16.5703125" style="310" customWidth="1"/>
    <col min="2350" max="2560" width="9.140625" style="310"/>
    <col min="2561" max="2561" width="13.140625" style="310" customWidth="1"/>
    <col min="2562" max="2562" width="14" style="310" customWidth="1"/>
    <col min="2563" max="2563" width="15.85546875" style="310" customWidth="1"/>
    <col min="2564" max="2564" width="11" style="310" customWidth="1"/>
    <col min="2565" max="2565" width="0" style="310" hidden="1" customWidth="1"/>
    <col min="2566" max="2566" width="21" style="310" customWidth="1"/>
    <col min="2567" max="2567" width="13.140625" style="310" customWidth="1"/>
    <col min="2568" max="2568" width="0" style="310" hidden="1" customWidth="1"/>
    <col min="2569" max="2569" width="14.140625" style="310" customWidth="1"/>
    <col min="2570" max="2570" width="15.85546875" style="310" customWidth="1"/>
    <col min="2571" max="2571" width="14.42578125" style="310" customWidth="1"/>
    <col min="2572" max="2572" width="16" style="310" customWidth="1"/>
    <col min="2573" max="2573" width="13.42578125" style="310" customWidth="1"/>
    <col min="2574" max="2574" width="11.5703125" style="310" customWidth="1"/>
    <col min="2575" max="2575" width="12.7109375" style="310" customWidth="1"/>
    <col min="2576" max="2576" width="13.140625" style="310" customWidth="1"/>
    <col min="2577" max="2577" width="11" style="310" customWidth="1"/>
    <col min="2578" max="2578" width="10.42578125" style="310" customWidth="1"/>
    <col min="2579" max="2579" width="12.140625" style="310" customWidth="1"/>
    <col min="2580" max="2582" width="0" style="310" hidden="1" customWidth="1"/>
    <col min="2583" max="2583" width="2.5703125" style="310" customWidth="1"/>
    <col min="2584" max="2584" width="12.7109375" style="310" customWidth="1"/>
    <col min="2585" max="2585" width="21.140625" style="310" customWidth="1"/>
    <col min="2586" max="2587" width="8.140625" style="310" customWidth="1"/>
    <col min="2588" max="2588" width="11.5703125" style="310" customWidth="1"/>
    <col min="2589" max="2589" width="0" style="310" hidden="1" customWidth="1"/>
    <col min="2590" max="2590" width="13.85546875" style="310" customWidth="1"/>
    <col min="2591" max="2591" width="12.28515625" style="310" customWidth="1"/>
    <col min="2592" max="2592" width="11.5703125" style="310" customWidth="1"/>
    <col min="2593" max="2593" width="11.140625" style="310" customWidth="1"/>
    <col min="2594" max="2594" width="0" style="310" hidden="1" customWidth="1"/>
    <col min="2595" max="2595" width="17" style="310" customWidth="1"/>
    <col min="2596" max="2596" width="10.7109375" style="310" customWidth="1"/>
    <col min="2597" max="2597" width="19.42578125" style="310" customWidth="1"/>
    <col min="2598" max="2598" width="14.42578125" style="310" customWidth="1"/>
    <col min="2599" max="2599" width="15.7109375" style="310" customWidth="1"/>
    <col min="2600" max="2601" width="0" style="310" hidden="1" customWidth="1"/>
    <col min="2602" max="2603" width="9.140625" style="310"/>
    <col min="2604" max="2604" width="16.85546875" style="310" customWidth="1"/>
    <col min="2605" max="2605" width="16.5703125" style="310" customWidth="1"/>
    <col min="2606" max="2816" width="9.140625" style="310"/>
    <col min="2817" max="2817" width="13.140625" style="310" customWidth="1"/>
    <col min="2818" max="2818" width="14" style="310" customWidth="1"/>
    <col min="2819" max="2819" width="15.85546875" style="310" customWidth="1"/>
    <col min="2820" max="2820" width="11" style="310" customWidth="1"/>
    <col min="2821" max="2821" width="0" style="310" hidden="1" customWidth="1"/>
    <col min="2822" max="2822" width="21" style="310" customWidth="1"/>
    <col min="2823" max="2823" width="13.140625" style="310" customWidth="1"/>
    <col min="2824" max="2824" width="0" style="310" hidden="1" customWidth="1"/>
    <col min="2825" max="2825" width="14.140625" style="310" customWidth="1"/>
    <col min="2826" max="2826" width="15.85546875" style="310" customWidth="1"/>
    <col min="2827" max="2827" width="14.42578125" style="310" customWidth="1"/>
    <col min="2828" max="2828" width="16" style="310" customWidth="1"/>
    <col min="2829" max="2829" width="13.42578125" style="310" customWidth="1"/>
    <col min="2830" max="2830" width="11.5703125" style="310" customWidth="1"/>
    <col min="2831" max="2831" width="12.7109375" style="310" customWidth="1"/>
    <col min="2832" max="2832" width="13.140625" style="310" customWidth="1"/>
    <col min="2833" max="2833" width="11" style="310" customWidth="1"/>
    <col min="2834" max="2834" width="10.42578125" style="310" customWidth="1"/>
    <col min="2835" max="2835" width="12.140625" style="310" customWidth="1"/>
    <col min="2836" max="2838" width="0" style="310" hidden="1" customWidth="1"/>
    <col min="2839" max="2839" width="2.5703125" style="310" customWidth="1"/>
    <col min="2840" max="2840" width="12.7109375" style="310" customWidth="1"/>
    <col min="2841" max="2841" width="21.140625" style="310" customWidth="1"/>
    <col min="2842" max="2843" width="8.140625" style="310" customWidth="1"/>
    <col min="2844" max="2844" width="11.5703125" style="310" customWidth="1"/>
    <col min="2845" max="2845" width="0" style="310" hidden="1" customWidth="1"/>
    <col min="2846" max="2846" width="13.85546875" style="310" customWidth="1"/>
    <col min="2847" max="2847" width="12.28515625" style="310" customWidth="1"/>
    <col min="2848" max="2848" width="11.5703125" style="310" customWidth="1"/>
    <col min="2849" max="2849" width="11.140625" style="310" customWidth="1"/>
    <col min="2850" max="2850" width="0" style="310" hidden="1" customWidth="1"/>
    <col min="2851" max="2851" width="17" style="310" customWidth="1"/>
    <col min="2852" max="2852" width="10.7109375" style="310" customWidth="1"/>
    <col min="2853" max="2853" width="19.42578125" style="310" customWidth="1"/>
    <col min="2854" max="2854" width="14.42578125" style="310" customWidth="1"/>
    <col min="2855" max="2855" width="15.7109375" style="310" customWidth="1"/>
    <col min="2856" max="2857" width="0" style="310" hidden="1" customWidth="1"/>
    <col min="2858" max="2859" width="9.140625" style="310"/>
    <col min="2860" max="2860" width="16.85546875" style="310" customWidth="1"/>
    <col min="2861" max="2861" width="16.5703125" style="310" customWidth="1"/>
    <col min="2862" max="3072" width="9.140625" style="310"/>
    <col min="3073" max="3073" width="13.140625" style="310" customWidth="1"/>
    <col min="3074" max="3074" width="14" style="310" customWidth="1"/>
    <col min="3075" max="3075" width="15.85546875" style="310" customWidth="1"/>
    <col min="3076" max="3076" width="11" style="310" customWidth="1"/>
    <col min="3077" max="3077" width="0" style="310" hidden="1" customWidth="1"/>
    <col min="3078" max="3078" width="21" style="310" customWidth="1"/>
    <col min="3079" max="3079" width="13.140625" style="310" customWidth="1"/>
    <col min="3080" max="3080" width="0" style="310" hidden="1" customWidth="1"/>
    <col min="3081" max="3081" width="14.140625" style="310" customWidth="1"/>
    <col min="3082" max="3082" width="15.85546875" style="310" customWidth="1"/>
    <col min="3083" max="3083" width="14.42578125" style="310" customWidth="1"/>
    <col min="3084" max="3084" width="16" style="310" customWidth="1"/>
    <col min="3085" max="3085" width="13.42578125" style="310" customWidth="1"/>
    <col min="3086" max="3086" width="11.5703125" style="310" customWidth="1"/>
    <col min="3087" max="3087" width="12.7109375" style="310" customWidth="1"/>
    <col min="3088" max="3088" width="13.140625" style="310" customWidth="1"/>
    <col min="3089" max="3089" width="11" style="310" customWidth="1"/>
    <col min="3090" max="3090" width="10.42578125" style="310" customWidth="1"/>
    <col min="3091" max="3091" width="12.140625" style="310" customWidth="1"/>
    <col min="3092" max="3094" width="0" style="310" hidden="1" customWidth="1"/>
    <col min="3095" max="3095" width="2.5703125" style="310" customWidth="1"/>
    <col min="3096" max="3096" width="12.7109375" style="310" customWidth="1"/>
    <col min="3097" max="3097" width="21.140625" style="310" customWidth="1"/>
    <col min="3098" max="3099" width="8.140625" style="310" customWidth="1"/>
    <col min="3100" max="3100" width="11.5703125" style="310" customWidth="1"/>
    <col min="3101" max="3101" width="0" style="310" hidden="1" customWidth="1"/>
    <col min="3102" max="3102" width="13.85546875" style="310" customWidth="1"/>
    <col min="3103" max="3103" width="12.28515625" style="310" customWidth="1"/>
    <col min="3104" max="3104" width="11.5703125" style="310" customWidth="1"/>
    <col min="3105" max="3105" width="11.140625" style="310" customWidth="1"/>
    <col min="3106" max="3106" width="0" style="310" hidden="1" customWidth="1"/>
    <col min="3107" max="3107" width="17" style="310" customWidth="1"/>
    <col min="3108" max="3108" width="10.7109375" style="310" customWidth="1"/>
    <col min="3109" max="3109" width="19.42578125" style="310" customWidth="1"/>
    <col min="3110" max="3110" width="14.42578125" style="310" customWidth="1"/>
    <col min="3111" max="3111" width="15.7109375" style="310" customWidth="1"/>
    <col min="3112" max="3113" width="0" style="310" hidden="1" customWidth="1"/>
    <col min="3114" max="3115" width="9.140625" style="310"/>
    <col min="3116" max="3116" width="16.85546875" style="310" customWidth="1"/>
    <col min="3117" max="3117" width="16.5703125" style="310" customWidth="1"/>
    <col min="3118" max="3328" width="9.140625" style="310"/>
    <col min="3329" max="3329" width="13.140625" style="310" customWidth="1"/>
    <col min="3330" max="3330" width="14" style="310" customWidth="1"/>
    <col min="3331" max="3331" width="15.85546875" style="310" customWidth="1"/>
    <col min="3332" max="3332" width="11" style="310" customWidth="1"/>
    <col min="3333" max="3333" width="0" style="310" hidden="1" customWidth="1"/>
    <col min="3334" max="3334" width="21" style="310" customWidth="1"/>
    <col min="3335" max="3335" width="13.140625" style="310" customWidth="1"/>
    <col min="3336" max="3336" width="0" style="310" hidden="1" customWidth="1"/>
    <col min="3337" max="3337" width="14.140625" style="310" customWidth="1"/>
    <col min="3338" max="3338" width="15.85546875" style="310" customWidth="1"/>
    <col min="3339" max="3339" width="14.42578125" style="310" customWidth="1"/>
    <col min="3340" max="3340" width="16" style="310" customWidth="1"/>
    <col min="3341" max="3341" width="13.42578125" style="310" customWidth="1"/>
    <col min="3342" max="3342" width="11.5703125" style="310" customWidth="1"/>
    <col min="3343" max="3343" width="12.7109375" style="310" customWidth="1"/>
    <col min="3344" max="3344" width="13.140625" style="310" customWidth="1"/>
    <col min="3345" max="3345" width="11" style="310" customWidth="1"/>
    <col min="3346" max="3346" width="10.42578125" style="310" customWidth="1"/>
    <col min="3347" max="3347" width="12.140625" style="310" customWidth="1"/>
    <col min="3348" max="3350" width="0" style="310" hidden="1" customWidth="1"/>
    <col min="3351" max="3351" width="2.5703125" style="310" customWidth="1"/>
    <col min="3352" max="3352" width="12.7109375" style="310" customWidth="1"/>
    <col min="3353" max="3353" width="21.140625" style="310" customWidth="1"/>
    <col min="3354" max="3355" width="8.140625" style="310" customWidth="1"/>
    <col min="3356" max="3356" width="11.5703125" style="310" customWidth="1"/>
    <col min="3357" max="3357" width="0" style="310" hidden="1" customWidth="1"/>
    <col min="3358" max="3358" width="13.85546875" style="310" customWidth="1"/>
    <col min="3359" max="3359" width="12.28515625" style="310" customWidth="1"/>
    <col min="3360" max="3360" width="11.5703125" style="310" customWidth="1"/>
    <col min="3361" max="3361" width="11.140625" style="310" customWidth="1"/>
    <col min="3362" max="3362" width="0" style="310" hidden="1" customWidth="1"/>
    <col min="3363" max="3363" width="17" style="310" customWidth="1"/>
    <col min="3364" max="3364" width="10.7109375" style="310" customWidth="1"/>
    <col min="3365" max="3365" width="19.42578125" style="310" customWidth="1"/>
    <col min="3366" max="3366" width="14.42578125" style="310" customWidth="1"/>
    <col min="3367" max="3367" width="15.7109375" style="310" customWidth="1"/>
    <col min="3368" max="3369" width="0" style="310" hidden="1" customWidth="1"/>
    <col min="3370" max="3371" width="9.140625" style="310"/>
    <col min="3372" max="3372" width="16.85546875" style="310" customWidth="1"/>
    <col min="3373" max="3373" width="16.5703125" style="310" customWidth="1"/>
    <col min="3374" max="3584" width="9.140625" style="310"/>
    <col min="3585" max="3585" width="13.140625" style="310" customWidth="1"/>
    <col min="3586" max="3586" width="14" style="310" customWidth="1"/>
    <col min="3587" max="3587" width="15.85546875" style="310" customWidth="1"/>
    <col min="3588" max="3588" width="11" style="310" customWidth="1"/>
    <col min="3589" max="3589" width="0" style="310" hidden="1" customWidth="1"/>
    <col min="3590" max="3590" width="21" style="310" customWidth="1"/>
    <col min="3591" max="3591" width="13.140625" style="310" customWidth="1"/>
    <col min="3592" max="3592" width="0" style="310" hidden="1" customWidth="1"/>
    <col min="3593" max="3593" width="14.140625" style="310" customWidth="1"/>
    <col min="3594" max="3594" width="15.85546875" style="310" customWidth="1"/>
    <col min="3595" max="3595" width="14.42578125" style="310" customWidth="1"/>
    <col min="3596" max="3596" width="16" style="310" customWidth="1"/>
    <col min="3597" max="3597" width="13.42578125" style="310" customWidth="1"/>
    <col min="3598" max="3598" width="11.5703125" style="310" customWidth="1"/>
    <col min="3599" max="3599" width="12.7109375" style="310" customWidth="1"/>
    <col min="3600" max="3600" width="13.140625" style="310" customWidth="1"/>
    <col min="3601" max="3601" width="11" style="310" customWidth="1"/>
    <col min="3602" max="3602" width="10.42578125" style="310" customWidth="1"/>
    <col min="3603" max="3603" width="12.140625" style="310" customWidth="1"/>
    <col min="3604" max="3606" width="0" style="310" hidden="1" customWidth="1"/>
    <col min="3607" max="3607" width="2.5703125" style="310" customWidth="1"/>
    <col min="3608" max="3608" width="12.7109375" style="310" customWidth="1"/>
    <col min="3609" max="3609" width="21.140625" style="310" customWidth="1"/>
    <col min="3610" max="3611" width="8.140625" style="310" customWidth="1"/>
    <col min="3612" max="3612" width="11.5703125" style="310" customWidth="1"/>
    <col min="3613" max="3613" width="0" style="310" hidden="1" customWidth="1"/>
    <col min="3614" max="3614" width="13.85546875" style="310" customWidth="1"/>
    <col min="3615" max="3615" width="12.28515625" style="310" customWidth="1"/>
    <col min="3616" max="3616" width="11.5703125" style="310" customWidth="1"/>
    <col min="3617" max="3617" width="11.140625" style="310" customWidth="1"/>
    <col min="3618" max="3618" width="0" style="310" hidden="1" customWidth="1"/>
    <col min="3619" max="3619" width="17" style="310" customWidth="1"/>
    <col min="3620" max="3620" width="10.7109375" style="310" customWidth="1"/>
    <col min="3621" max="3621" width="19.42578125" style="310" customWidth="1"/>
    <col min="3622" max="3622" width="14.42578125" style="310" customWidth="1"/>
    <col min="3623" max="3623" width="15.7109375" style="310" customWidth="1"/>
    <col min="3624" max="3625" width="0" style="310" hidden="1" customWidth="1"/>
    <col min="3626" max="3627" width="9.140625" style="310"/>
    <col min="3628" max="3628" width="16.85546875" style="310" customWidth="1"/>
    <col min="3629" max="3629" width="16.5703125" style="310" customWidth="1"/>
    <col min="3630" max="3840" width="9.140625" style="310"/>
    <col min="3841" max="3841" width="13.140625" style="310" customWidth="1"/>
    <col min="3842" max="3842" width="14" style="310" customWidth="1"/>
    <col min="3843" max="3843" width="15.85546875" style="310" customWidth="1"/>
    <col min="3844" max="3844" width="11" style="310" customWidth="1"/>
    <col min="3845" max="3845" width="0" style="310" hidden="1" customWidth="1"/>
    <col min="3846" max="3846" width="21" style="310" customWidth="1"/>
    <col min="3847" max="3847" width="13.140625" style="310" customWidth="1"/>
    <col min="3848" max="3848" width="0" style="310" hidden="1" customWidth="1"/>
    <col min="3849" max="3849" width="14.140625" style="310" customWidth="1"/>
    <col min="3850" max="3850" width="15.85546875" style="310" customWidth="1"/>
    <col min="3851" max="3851" width="14.42578125" style="310" customWidth="1"/>
    <col min="3852" max="3852" width="16" style="310" customWidth="1"/>
    <col min="3853" max="3853" width="13.42578125" style="310" customWidth="1"/>
    <col min="3854" max="3854" width="11.5703125" style="310" customWidth="1"/>
    <col min="3855" max="3855" width="12.7109375" style="310" customWidth="1"/>
    <col min="3856" max="3856" width="13.140625" style="310" customWidth="1"/>
    <col min="3857" max="3857" width="11" style="310" customWidth="1"/>
    <col min="3858" max="3858" width="10.42578125" style="310" customWidth="1"/>
    <col min="3859" max="3859" width="12.140625" style="310" customWidth="1"/>
    <col min="3860" max="3862" width="0" style="310" hidden="1" customWidth="1"/>
    <col min="3863" max="3863" width="2.5703125" style="310" customWidth="1"/>
    <col min="3864" max="3864" width="12.7109375" style="310" customWidth="1"/>
    <col min="3865" max="3865" width="21.140625" style="310" customWidth="1"/>
    <col min="3866" max="3867" width="8.140625" style="310" customWidth="1"/>
    <col min="3868" max="3868" width="11.5703125" style="310" customWidth="1"/>
    <col min="3869" max="3869" width="0" style="310" hidden="1" customWidth="1"/>
    <col min="3870" max="3870" width="13.85546875" style="310" customWidth="1"/>
    <col min="3871" max="3871" width="12.28515625" style="310" customWidth="1"/>
    <col min="3872" max="3872" width="11.5703125" style="310" customWidth="1"/>
    <col min="3873" max="3873" width="11.140625" style="310" customWidth="1"/>
    <col min="3874" max="3874" width="0" style="310" hidden="1" customWidth="1"/>
    <col min="3875" max="3875" width="17" style="310" customWidth="1"/>
    <col min="3876" max="3876" width="10.7109375" style="310" customWidth="1"/>
    <col min="3877" max="3877" width="19.42578125" style="310" customWidth="1"/>
    <col min="3878" max="3878" width="14.42578125" style="310" customWidth="1"/>
    <col min="3879" max="3879" width="15.7109375" style="310" customWidth="1"/>
    <col min="3880" max="3881" width="0" style="310" hidden="1" customWidth="1"/>
    <col min="3882" max="3883" width="9.140625" style="310"/>
    <col min="3884" max="3884" width="16.85546875" style="310" customWidth="1"/>
    <col min="3885" max="3885" width="16.5703125" style="310" customWidth="1"/>
    <col min="3886" max="4096" width="9.140625" style="310"/>
    <col min="4097" max="4097" width="13.140625" style="310" customWidth="1"/>
    <col min="4098" max="4098" width="14" style="310" customWidth="1"/>
    <col min="4099" max="4099" width="15.85546875" style="310" customWidth="1"/>
    <col min="4100" max="4100" width="11" style="310" customWidth="1"/>
    <col min="4101" max="4101" width="0" style="310" hidden="1" customWidth="1"/>
    <col min="4102" max="4102" width="21" style="310" customWidth="1"/>
    <col min="4103" max="4103" width="13.140625" style="310" customWidth="1"/>
    <col min="4104" max="4104" width="0" style="310" hidden="1" customWidth="1"/>
    <col min="4105" max="4105" width="14.140625" style="310" customWidth="1"/>
    <col min="4106" max="4106" width="15.85546875" style="310" customWidth="1"/>
    <col min="4107" max="4107" width="14.42578125" style="310" customWidth="1"/>
    <col min="4108" max="4108" width="16" style="310" customWidth="1"/>
    <col min="4109" max="4109" width="13.42578125" style="310" customWidth="1"/>
    <col min="4110" max="4110" width="11.5703125" style="310" customWidth="1"/>
    <col min="4111" max="4111" width="12.7109375" style="310" customWidth="1"/>
    <col min="4112" max="4112" width="13.140625" style="310" customWidth="1"/>
    <col min="4113" max="4113" width="11" style="310" customWidth="1"/>
    <col min="4114" max="4114" width="10.42578125" style="310" customWidth="1"/>
    <col min="4115" max="4115" width="12.140625" style="310" customWidth="1"/>
    <col min="4116" max="4118" width="0" style="310" hidden="1" customWidth="1"/>
    <col min="4119" max="4119" width="2.5703125" style="310" customWidth="1"/>
    <col min="4120" max="4120" width="12.7109375" style="310" customWidth="1"/>
    <col min="4121" max="4121" width="21.140625" style="310" customWidth="1"/>
    <col min="4122" max="4123" width="8.140625" style="310" customWidth="1"/>
    <col min="4124" max="4124" width="11.5703125" style="310" customWidth="1"/>
    <col min="4125" max="4125" width="0" style="310" hidden="1" customWidth="1"/>
    <col min="4126" max="4126" width="13.85546875" style="310" customWidth="1"/>
    <col min="4127" max="4127" width="12.28515625" style="310" customWidth="1"/>
    <col min="4128" max="4128" width="11.5703125" style="310" customWidth="1"/>
    <col min="4129" max="4129" width="11.140625" style="310" customWidth="1"/>
    <col min="4130" max="4130" width="0" style="310" hidden="1" customWidth="1"/>
    <col min="4131" max="4131" width="17" style="310" customWidth="1"/>
    <col min="4132" max="4132" width="10.7109375" style="310" customWidth="1"/>
    <col min="4133" max="4133" width="19.42578125" style="310" customWidth="1"/>
    <col min="4134" max="4134" width="14.42578125" style="310" customWidth="1"/>
    <col min="4135" max="4135" width="15.7109375" style="310" customWidth="1"/>
    <col min="4136" max="4137" width="0" style="310" hidden="1" customWidth="1"/>
    <col min="4138" max="4139" width="9.140625" style="310"/>
    <col min="4140" max="4140" width="16.85546875" style="310" customWidth="1"/>
    <col min="4141" max="4141" width="16.5703125" style="310" customWidth="1"/>
    <col min="4142" max="4352" width="9.140625" style="310"/>
    <col min="4353" max="4353" width="13.140625" style="310" customWidth="1"/>
    <col min="4354" max="4354" width="14" style="310" customWidth="1"/>
    <col min="4355" max="4355" width="15.85546875" style="310" customWidth="1"/>
    <col min="4356" max="4356" width="11" style="310" customWidth="1"/>
    <col min="4357" max="4357" width="0" style="310" hidden="1" customWidth="1"/>
    <col min="4358" max="4358" width="21" style="310" customWidth="1"/>
    <col min="4359" max="4359" width="13.140625" style="310" customWidth="1"/>
    <col min="4360" max="4360" width="0" style="310" hidden="1" customWidth="1"/>
    <col min="4361" max="4361" width="14.140625" style="310" customWidth="1"/>
    <col min="4362" max="4362" width="15.85546875" style="310" customWidth="1"/>
    <col min="4363" max="4363" width="14.42578125" style="310" customWidth="1"/>
    <col min="4364" max="4364" width="16" style="310" customWidth="1"/>
    <col min="4365" max="4365" width="13.42578125" style="310" customWidth="1"/>
    <col min="4366" max="4366" width="11.5703125" style="310" customWidth="1"/>
    <col min="4367" max="4367" width="12.7109375" style="310" customWidth="1"/>
    <col min="4368" max="4368" width="13.140625" style="310" customWidth="1"/>
    <col min="4369" max="4369" width="11" style="310" customWidth="1"/>
    <col min="4370" max="4370" width="10.42578125" style="310" customWidth="1"/>
    <col min="4371" max="4371" width="12.140625" style="310" customWidth="1"/>
    <col min="4372" max="4374" width="0" style="310" hidden="1" customWidth="1"/>
    <col min="4375" max="4375" width="2.5703125" style="310" customWidth="1"/>
    <col min="4376" max="4376" width="12.7109375" style="310" customWidth="1"/>
    <col min="4377" max="4377" width="21.140625" style="310" customWidth="1"/>
    <col min="4378" max="4379" width="8.140625" style="310" customWidth="1"/>
    <col min="4380" max="4380" width="11.5703125" style="310" customWidth="1"/>
    <col min="4381" max="4381" width="0" style="310" hidden="1" customWidth="1"/>
    <col min="4382" max="4382" width="13.85546875" style="310" customWidth="1"/>
    <col min="4383" max="4383" width="12.28515625" style="310" customWidth="1"/>
    <col min="4384" max="4384" width="11.5703125" style="310" customWidth="1"/>
    <col min="4385" max="4385" width="11.140625" style="310" customWidth="1"/>
    <col min="4386" max="4386" width="0" style="310" hidden="1" customWidth="1"/>
    <col min="4387" max="4387" width="17" style="310" customWidth="1"/>
    <col min="4388" max="4388" width="10.7109375" style="310" customWidth="1"/>
    <col min="4389" max="4389" width="19.42578125" style="310" customWidth="1"/>
    <col min="4390" max="4390" width="14.42578125" style="310" customWidth="1"/>
    <col min="4391" max="4391" width="15.7109375" style="310" customWidth="1"/>
    <col min="4392" max="4393" width="0" style="310" hidden="1" customWidth="1"/>
    <col min="4394" max="4395" width="9.140625" style="310"/>
    <col min="4396" max="4396" width="16.85546875" style="310" customWidth="1"/>
    <col min="4397" max="4397" width="16.5703125" style="310" customWidth="1"/>
    <col min="4398" max="4608" width="9.140625" style="310"/>
    <col min="4609" max="4609" width="13.140625" style="310" customWidth="1"/>
    <col min="4610" max="4610" width="14" style="310" customWidth="1"/>
    <col min="4611" max="4611" width="15.85546875" style="310" customWidth="1"/>
    <col min="4612" max="4612" width="11" style="310" customWidth="1"/>
    <col min="4613" max="4613" width="0" style="310" hidden="1" customWidth="1"/>
    <col min="4614" max="4614" width="21" style="310" customWidth="1"/>
    <col min="4615" max="4615" width="13.140625" style="310" customWidth="1"/>
    <col min="4616" max="4616" width="0" style="310" hidden="1" customWidth="1"/>
    <col min="4617" max="4617" width="14.140625" style="310" customWidth="1"/>
    <col min="4618" max="4618" width="15.85546875" style="310" customWidth="1"/>
    <col min="4619" max="4619" width="14.42578125" style="310" customWidth="1"/>
    <col min="4620" max="4620" width="16" style="310" customWidth="1"/>
    <col min="4621" max="4621" width="13.42578125" style="310" customWidth="1"/>
    <col min="4622" max="4622" width="11.5703125" style="310" customWidth="1"/>
    <col min="4623" max="4623" width="12.7109375" style="310" customWidth="1"/>
    <col min="4624" max="4624" width="13.140625" style="310" customWidth="1"/>
    <col min="4625" max="4625" width="11" style="310" customWidth="1"/>
    <col min="4626" max="4626" width="10.42578125" style="310" customWidth="1"/>
    <col min="4627" max="4627" width="12.140625" style="310" customWidth="1"/>
    <col min="4628" max="4630" width="0" style="310" hidden="1" customWidth="1"/>
    <col min="4631" max="4631" width="2.5703125" style="310" customWidth="1"/>
    <col min="4632" max="4632" width="12.7109375" style="310" customWidth="1"/>
    <col min="4633" max="4633" width="21.140625" style="310" customWidth="1"/>
    <col min="4634" max="4635" width="8.140625" style="310" customWidth="1"/>
    <col min="4636" max="4636" width="11.5703125" style="310" customWidth="1"/>
    <col min="4637" max="4637" width="0" style="310" hidden="1" customWidth="1"/>
    <col min="4638" max="4638" width="13.85546875" style="310" customWidth="1"/>
    <col min="4639" max="4639" width="12.28515625" style="310" customWidth="1"/>
    <col min="4640" max="4640" width="11.5703125" style="310" customWidth="1"/>
    <col min="4641" max="4641" width="11.140625" style="310" customWidth="1"/>
    <col min="4642" max="4642" width="0" style="310" hidden="1" customWidth="1"/>
    <col min="4643" max="4643" width="17" style="310" customWidth="1"/>
    <col min="4644" max="4644" width="10.7109375" style="310" customWidth="1"/>
    <col min="4645" max="4645" width="19.42578125" style="310" customWidth="1"/>
    <col min="4646" max="4646" width="14.42578125" style="310" customWidth="1"/>
    <col min="4647" max="4647" width="15.7109375" style="310" customWidth="1"/>
    <col min="4648" max="4649" width="0" style="310" hidden="1" customWidth="1"/>
    <col min="4650" max="4651" width="9.140625" style="310"/>
    <col min="4652" max="4652" width="16.85546875" style="310" customWidth="1"/>
    <col min="4653" max="4653" width="16.5703125" style="310" customWidth="1"/>
    <col min="4654" max="4864" width="9.140625" style="310"/>
    <col min="4865" max="4865" width="13.140625" style="310" customWidth="1"/>
    <col min="4866" max="4866" width="14" style="310" customWidth="1"/>
    <col min="4867" max="4867" width="15.85546875" style="310" customWidth="1"/>
    <col min="4868" max="4868" width="11" style="310" customWidth="1"/>
    <col min="4869" max="4869" width="0" style="310" hidden="1" customWidth="1"/>
    <col min="4870" max="4870" width="21" style="310" customWidth="1"/>
    <col min="4871" max="4871" width="13.140625" style="310" customWidth="1"/>
    <col min="4872" max="4872" width="0" style="310" hidden="1" customWidth="1"/>
    <col min="4873" max="4873" width="14.140625" style="310" customWidth="1"/>
    <col min="4874" max="4874" width="15.85546875" style="310" customWidth="1"/>
    <col min="4875" max="4875" width="14.42578125" style="310" customWidth="1"/>
    <col min="4876" max="4876" width="16" style="310" customWidth="1"/>
    <col min="4877" max="4877" width="13.42578125" style="310" customWidth="1"/>
    <col min="4878" max="4878" width="11.5703125" style="310" customWidth="1"/>
    <col min="4879" max="4879" width="12.7109375" style="310" customWidth="1"/>
    <col min="4880" max="4880" width="13.140625" style="310" customWidth="1"/>
    <col min="4881" max="4881" width="11" style="310" customWidth="1"/>
    <col min="4882" max="4882" width="10.42578125" style="310" customWidth="1"/>
    <col min="4883" max="4883" width="12.140625" style="310" customWidth="1"/>
    <col min="4884" max="4886" width="0" style="310" hidden="1" customWidth="1"/>
    <col min="4887" max="4887" width="2.5703125" style="310" customWidth="1"/>
    <col min="4888" max="4888" width="12.7109375" style="310" customWidth="1"/>
    <col min="4889" max="4889" width="21.140625" style="310" customWidth="1"/>
    <col min="4890" max="4891" width="8.140625" style="310" customWidth="1"/>
    <col min="4892" max="4892" width="11.5703125" style="310" customWidth="1"/>
    <col min="4893" max="4893" width="0" style="310" hidden="1" customWidth="1"/>
    <col min="4894" max="4894" width="13.85546875" style="310" customWidth="1"/>
    <col min="4895" max="4895" width="12.28515625" style="310" customWidth="1"/>
    <col min="4896" max="4896" width="11.5703125" style="310" customWidth="1"/>
    <col min="4897" max="4897" width="11.140625" style="310" customWidth="1"/>
    <col min="4898" max="4898" width="0" style="310" hidden="1" customWidth="1"/>
    <col min="4899" max="4899" width="17" style="310" customWidth="1"/>
    <col min="4900" max="4900" width="10.7109375" style="310" customWidth="1"/>
    <col min="4901" max="4901" width="19.42578125" style="310" customWidth="1"/>
    <col min="4902" max="4902" width="14.42578125" style="310" customWidth="1"/>
    <col min="4903" max="4903" width="15.7109375" style="310" customWidth="1"/>
    <col min="4904" max="4905" width="0" style="310" hidden="1" customWidth="1"/>
    <col min="4906" max="4907" width="9.140625" style="310"/>
    <col min="4908" max="4908" width="16.85546875" style="310" customWidth="1"/>
    <col min="4909" max="4909" width="16.5703125" style="310" customWidth="1"/>
    <col min="4910" max="5120" width="9.140625" style="310"/>
    <col min="5121" max="5121" width="13.140625" style="310" customWidth="1"/>
    <col min="5122" max="5122" width="14" style="310" customWidth="1"/>
    <col min="5123" max="5123" width="15.85546875" style="310" customWidth="1"/>
    <col min="5124" max="5124" width="11" style="310" customWidth="1"/>
    <col min="5125" max="5125" width="0" style="310" hidden="1" customWidth="1"/>
    <col min="5126" max="5126" width="21" style="310" customWidth="1"/>
    <col min="5127" max="5127" width="13.140625" style="310" customWidth="1"/>
    <col min="5128" max="5128" width="0" style="310" hidden="1" customWidth="1"/>
    <col min="5129" max="5129" width="14.140625" style="310" customWidth="1"/>
    <col min="5130" max="5130" width="15.85546875" style="310" customWidth="1"/>
    <col min="5131" max="5131" width="14.42578125" style="310" customWidth="1"/>
    <col min="5132" max="5132" width="16" style="310" customWidth="1"/>
    <col min="5133" max="5133" width="13.42578125" style="310" customWidth="1"/>
    <col min="5134" max="5134" width="11.5703125" style="310" customWidth="1"/>
    <col min="5135" max="5135" width="12.7109375" style="310" customWidth="1"/>
    <col min="5136" max="5136" width="13.140625" style="310" customWidth="1"/>
    <col min="5137" max="5137" width="11" style="310" customWidth="1"/>
    <col min="5138" max="5138" width="10.42578125" style="310" customWidth="1"/>
    <col min="5139" max="5139" width="12.140625" style="310" customWidth="1"/>
    <col min="5140" max="5142" width="0" style="310" hidden="1" customWidth="1"/>
    <col min="5143" max="5143" width="2.5703125" style="310" customWidth="1"/>
    <col min="5144" max="5144" width="12.7109375" style="310" customWidth="1"/>
    <col min="5145" max="5145" width="21.140625" style="310" customWidth="1"/>
    <col min="5146" max="5147" width="8.140625" style="310" customWidth="1"/>
    <col min="5148" max="5148" width="11.5703125" style="310" customWidth="1"/>
    <col min="5149" max="5149" width="0" style="310" hidden="1" customWidth="1"/>
    <col min="5150" max="5150" width="13.85546875" style="310" customWidth="1"/>
    <col min="5151" max="5151" width="12.28515625" style="310" customWidth="1"/>
    <col min="5152" max="5152" width="11.5703125" style="310" customWidth="1"/>
    <col min="5153" max="5153" width="11.140625" style="310" customWidth="1"/>
    <col min="5154" max="5154" width="0" style="310" hidden="1" customWidth="1"/>
    <col min="5155" max="5155" width="17" style="310" customWidth="1"/>
    <col min="5156" max="5156" width="10.7109375" style="310" customWidth="1"/>
    <col min="5157" max="5157" width="19.42578125" style="310" customWidth="1"/>
    <col min="5158" max="5158" width="14.42578125" style="310" customWidth="1"/>
    <col min="5159" max="5159" width="15.7109375" style="310" customWidth="1"/>
    <col min="5160" max="5161" width="0" style="310" hidden="1" customWidth="1"/>
    <col min="5162" max="5163" width="9.140625" style="310"/>
    <col min="5164" max="5164" width="16.85546875" style="310" customWidth="1"/>
    <col min="5165" max="5165" width="16.5703125" style="310" customWidth="1"/>
    <col min="5166" max="5376" width="9.140625" style="310"/>
    <col min="5377" max="5377" width="13.140625" style="310" customWidth="1"/>
    <col min="5378" max="5378" width="14" style="310" customWidth="1"/>
    <col min="5379" max="5379" width="15.85546875" style="310" customWidth="1"/>
    <col min="5380" max="5380" width="11" style="310" customWidth="1"/>
    <col min="5381" max="5381" width="0" style="310" hidden="1" customWidth="1"/>
    <col min="5382" max="5382" width="21" style="310" customWidth="1"/>
    <col min="5383" max="5383" width="13.140625" style="310" customWidth="1"/>
    <col min="5384" max="5384" width="0" style="310" hidden="1" customWidth="1"/>
    <col min="5385" max="5385" width="14.140625" style="310" customWidth="1"/>
    <col min="5386" max="5386" width="15.85546875" style="310" customWidth="1"/>
    <col min="5387" max="5387" width="14.42578125" style="310" customWidth="1"/>
    <col min="5388" max="5388" width="16" style="310" customWidth="1"/>
    <col min="5389" max="5389" width="13.42578125" style="310" customWidth="1"/>
    <col min="5390" max="5390" width="11.5703125" style="310" customWidth="1"/>
    <col min="5391" max="5391" width="12.7109375" style="310" customWidth="1"/>
    <col min="5392" max="5392" width="13.140625" style="310" customWidth="1"/>
    <col min="5393" max="5393" width="11" style="310" customWidth="1"/>
    <col min="5394" max="5394" width="10.42578125" style="310" customWidth="1"/>
    <col min="5395" max="5395" width="12.140625" style="310" customWidth="1"/>
    <col min="5396" max="5398" width="0" style="310" hidden="1" customWidth="1"/>
    <col min="5399" max="5399" width="2.5703125" style="310" customWidth="1"/>
    <col min="5400" max="5400" width="12.7109375" style="310" customWidth="1"/>
    <col min="5401" max="5401" width="21.140625" style="310" customWidth="1"/>
    <col min="5402" max="5403" width="8.140625" style="310" customWidth="1"/>
    <col min="5404" max="5404" width="11.5703125" style="310" customWidth="1"/>
    <col min="5405" max="5405" width="0" style="310" hidden="1" customWidth="1"/>
    <col min="5406" max="5406" width="13.85546875" style="310" customWidth="1"/>
    <col min="5407" max="5407" width="12.28515625" style="310" customWidth="1"/>
    <col min="5408" max="5408" width="11.5703125" style="310" customWidth="1"/>
    <col min="5409" max="5409" width="11.140625" style="310" customWidth="1"/>
    <col min="5410" max="5410" width="0" style="310" hidden="1" customWidth="1"/>
    <col min="5411" max="5411" width="17" style="310" customWidth="1"/>
    <col min="5412" max="5412" width="10.7109375" style="310" customWidth="1"/>
    <col min="5413" max="5413" width="19.42578125" style="310" customWidth="1"/>
    <col min="5414" max="5414" width="14.42578125" style="310" customWidth="1"/>
    <col min="5415" max="5415" width="15.7109375" style="310" customWidth="1"/>
    <col min="5416" max="5417" width="0" style="310" hidden="1" customWidth="1"/>
    <col min="5418" max="5419" width="9.140625" style="310"/>
    <col min="5420" max="5420" width="16.85546875" style="310" customWidth="1"/>
    <col min="5421" max="5421" width="16.5703125" style="310" customWidth="1"/>
    <col min="5422" max="5632" width="9.140625" style="310"/>
    <col min="5633" max="5633" width="13.140625" style="310" customWidth="1"/>
    <col min="5634" max="5634" width="14" style="310" customWidth="1"/>
    <col min="5635" max="5635" width="15.85546875" style="310" customWidth="1"/>
    <col min="5636" max="5636" width="11" style="310" customWidth="1"/>
    <col min="5637" max="5637" width="0" style="310" hidden="1" customWidth="1"/>
    <col min="5638" max="5638" width="21" style="310" customWidth="1"/>
    <col min="5639" max="5639" width="13.140625" style="310" customWidth="1"/>
    <col min="5640" max="5640" width="0" style="310" hidden="1" customWidth="1"/>
    <col min="5641" max="5641" width="14.140625" style="310" customWidth="1"/>
    <col min="5642" max="5642" width="15.85546875" style="310" customWidth="1"/>
    <col min="5643" max="5643" width="14.42578125" style="310" customWidth="1"/>
    <col min="5644" max="5644" width="16" style="310" customWidth="1"/>
    <col min="5645" max="5645" width="13.42578125" style="310" customWidth="1"/>
    <col min="5646" max="5646" width="11.5703125" style="310" customWidth="1"/>
    <col min="5647" max="5647" width="12.7109375" style="310" customWidth="1"/>
    <col min="5648" max="5648" width="13.140625" style="310" customWidth="1"/>
    <col min="5649" max="5649" width="11" style="310" customWidth="1"/>
    <col min="5650" max="5650" width="10.42578125" style="310" customWidth="1"/>
    <col min="5651" max="5651" width="12.140625" style="310" customWidth="1"/>
    <col min="5652" max="5654" width="0" style="310" hidden="1" customWidth="1"/>
    <col min="5655" max="5655" width="2.5703125" style="310" customWidth="1"/>
    <col min="5656" max="5656" width="12.7109375" style="310" customWidth="1"/>
    <col min="5657" max="5657" width="21.140625" style="310" customWidth="1"/>
    <col min="5658" max="5659" width="8.140625" style="310" customWidth="1"/>
    <col min="5660" max="5660" width="11.5703125" style="310" customWidth="1"/>
    <col min="5661" max="5661" width="0" style="310" hidden="1" customWidth="1"/>
    <col min="5662" max="5662" width="13.85546875" style="310" customWidth="1"/>
    <col min="5663" max="5663" width="12.28515625" style="310" customWidth="1"/>
    <col min="5664" max="5664" width="11.5703125" style="310" customWidth="1"/>
    <col min="5665" max="5665" width="11.140625" style="310" customWidth="1"/>
    <col min="5666" max="5666" width="0" style="310" hidden="1" customWidth="1"/>
    <col min="5667" max="5667" width="17" style="310" customWidth="1"/>
    <col min="5668" max="5668" width="10.7109375" style="310" customWidth="1"/>
    <col min="5669" max="5669" width="19.42578125" style="310" customWidth="1"/>
    <col min="5670" max="5670" width="14.42578125" style="310" customWidth="1"/>
    <col min="5671" max="5671" width="15.7109375" style="310" customWidth="1"/>
    <col min="5672" max="5673" width="0" style="310" hidden="1" customWidth="1"/>
    <col min="5674" max="5675" width="9.140625" style="310"/>
    <col min="5676" max="5676" width="16.85546875" style="310" customWidth="1"/>
    <col min="5677" max="5677" width="16.5703125" style="310" customWidth="1"/>
    <col min="5678" max="5888" width="9.140625" style="310"/>
    <col min="5889" max="5889" width="13.140625" style="310" customWidth="1"/>
    <col min="5890" max="5890" width="14" style="310" customWidth="1"/>
    <col min="5891" max="5891" width="15.85546875" style="310" customWidth="1"/>
    <col min="5892" max="5892" width="11" style="310" customWidth="1"/>
    <col min="5893" max="5893" width="0" style="310" hidden="1" customWidth="1"/>
    <col min="5894" max="5894" width="21" style="310" customWidth="1"/>
    <col min="5895" max="5895" width="13.140625" style="310" customWidth="1"/>
    <col min="5896" max="5896" width="0" style="310" hidden="1" customWidth="1"/>
    <col min="5897" max="5897" width="14.140625" style="310" customWidth="1"/>
    <col min="5898" max="5898" width="15.85546875" style="310" customWidth="1"/>
    <col min="5899" max="5899" width="14.42578125" style="310" customWidth="1"/>
    <col min="5900" max="5900" width="16" style="310" customWidth="1"/>
    <col min="5901" max="5901" width="13.42578125" style="310" customWidth="1"/>
    <col min="5902" max="5902" width="11.5703125" style="310" customWidth="1"/>
    <col min="5903" max="5903" width="12.7109375" style="310" customWidth="1"/>
    <col min="5904" max="5904" width="13.140625" style="310" customWidth="1"/>
    <col min="5905" max="5905" width="11" style="310" customWidth="1"/>
    <col min="5906" max="5906" width="10.42578125" style="310" customWidth="1"/>
    <col min="5907" max="5907" width="12.140625" style="310" customWidth="1"/>
    <col min="5908" max="5910" width="0" style="310" hidden="1" customWidth="1"/>
    <col min="5911" max="5911" width="2.5703125" style="310" customWidth="1"/>
    <col min="5912" max="5912" width="12.7109375" style="310" customWidth="1"/>
    <col min="5913" max="5913" width="21.140625" style="310" customWidth="1"/>
    <col min="5914" max="5915" width="8.140625" style="310" customWidth="1"/>
    <col min="5916" max="5916" width="11.5703125" style="310" customWidth="1"/>
    <col min="5917" max="5917" width="0" style="310" hidden="1" customWidth="1"/>
    <col min="5918" max="5918" width="13.85546875" style="310" customWidth="1"/>
    <col min="5919" max="5919" width="12.28515625" style="310" customWidth="1"/>
    <col min="5920" max="5920" width="11.5703125" style="310" customWidth="1"/>
    <col min="5921" max="5921" width="11.140625" style="310" customWidth="1"/>
    <col min="5922" max="5922" width="0" style="310" hidden="1" customWidth="1"/>
    <col min="5923" max="5923" width="17" style="310" customWidth="1"/>
    <col min="5924" max="5924" width="10.7109375" style="310" customWidth="1"/>
    <col min="5925" max="5925" width="19.42578125" style="310" customWidth="1"/>
    <col min="5926" max="5926" width="14.42578125" style="310" customWidth="1"/>
    <col min="5927" max="5927" width="15.7109375" style="310" customWidth="1"/>
    <col min="5928" max="5929" width="0" style="310" hidden="1" customWidth="1"/>
    <col min="5930" max="5931" width="9.140625" style="310"/>
    <col min="5932" max="5932" width="16.85546875" style="310" customWidth="1"/>
    <col min="5933" max="5933" width="16.5703125" style="310" customWidth="1"/>
    <col min="5934" max="6144" width="9.140625" style="310"/>
    <col min="6145" max="6145" width="13.140625" style="310" customWidth="1"/>
    <col min="6146" max="6146" width="14" style="310" customWidth="1"/>
    <col min="6147" max="6147" width="15.85546875" style="310" customWidth="1"/>
    <col min="6148" max="6148" width="11" style="310" customWidth="1"/>
    <col min="6149" max="6149" width="0" style="310" hidden="1" customWidth="1"/>
    <col min="6150" max="6150" width="21" style="310" customWidth="1"/>
    <col min="6151" max="6151" width="13.140625" style="310" customWidth="1"/>
    <col min="6152" max="6152" width="0" style="310" hidden="1" customWidth="1"/>
    <col min="6153" max="6153" width="14.140625" style="310" customWidth="1"/>
    <col min="6154" max="6154" width="15.85546875" style="310" customWidth="1"/>
    <col min="6155" max="6155" width="14.42578125" style="310" customWidth="1"/>
    <col min="6156" max="6156" width="16" style="310" customWidth="1"/>
    <col min="6157" max="6157" width="13.42578125" style="310" customWidth="1"/>
    <col min="6158" max="6158" width="11.5703125" style="310" customWidth="1"/>
    <col min="6159" max="6159" width="12.7109375" style="310" customWidth="1"/>
    <col min="6160" max="6160" width="13.140625" style="310" customWidth="1"/>
    <col min="6161" max="6161" width="11" style="310" customWidth="1"/>
    <col min="6162" max="6162" width="10.42578125" style="310" customWidth="1"/>
    <col min="6163" max="6163" width="12.140625" style="310" customWidth="1"/>
    <col min="6164" max="6166" width="0" style="310" hidden="1" customWidth="1"/>
    <col min="6167" max="6167" width="2.5703125" style="310" customWidth="1"/>
    <col min="6168" max="6168" width="12.7109375" style="310" customWidth="1"/>
    <col min="6169" max="6169" width="21.140625" style="310" customWidth="1"/>
    <col min="6170" max="6171" width="8.140625" style="310" customWidth="1"/>
    <col min="6172" max="6172" width="11.5703125" style="310" customWidth="1"/>
    <col min="6173" max="6173" width="0" style="310" hidden="1" customWidth="1"/>
    <col min="6174" max="6174" width="13.85546875" style="310" customWidth="1"/>
    <col min="6175" max="6175" width="12.28515625" style="310" customWidth="1"/>
    <col min="6176" max="6176" width="11.5703125" style="310" customWidth="1"/>
    <col min="6177" max="6177" width="11.140625" style="310" customWidth="1"/>
    <col min="6178" max="6178" width="0" style="310" hidden="1" customWidth="1"/>
    <col min="6179" max="6179" width="17" style="310" customWidth="1"/>
    <col min="6180" max="6180" width="10.7109375" style="310" customWidth="1"/>
    <col min="6181" max="6181" width="19.42578125" style="310" customWidth="1"/>
    <col min="6182" max="6182" width="14.42578125" style="310" customWidth="1"/>
    <col min="6183" max="6183" width="15.7109375" style="310" customWidth="1"/>
    <col min="6184" max="6185" width="0" style="310" hidden="1" customWidth="1"/>
    <col min="6186" max="6187" width="9.140625" style="310"/>
    <col min="6188" max="6188" width="16.85546875" style="310" customWidth="1"/>
    <col min="6189" max="6189" width="16.5703125" style="310" customWidth="1"/>
    <col min="6190" max="6400" width="9.140625" style="310"/>
    <col min="6401" max="6401" width="13.140625" style="310" customWidth="1"/>
    <col min="6402" max="6402" width="14" style="310" customWidth="1"/>
    <col min="6403" max="6403" width="15.85546875" style="310" customWidth="1"/>
    <col min="6404" max="6404" width="11" style="310" customWidth="1"/>
    <col min="6405" max="6405" width="0" style="310" hidden="1" customWidth="1"/>
    <col min="6406" max="6406" width="21" style="310" customWidth="1"/>
    <col min="6407" max="6407" width="13.140625" style="310" customWidth="1"/>
    <col min="6408" max="6408" width="0" style="310" hidden="1" customWidth="1"/>
    <col min="6409" max="6409" width="14.140625" style="310" customWidth="1"/>
    <col min="6410" max="6410" width="15.85546875" style="310" customWidth="1"/>
    <col min="6411" max="6411" width="14.42578125" style="310" customWidth="1"/>
    <col min="6412" max="6412" width="16" style="310" customWidth="1"/>
    <col min="6413" max="6413" width="13.42578125" style="310" customWidth="1"/>
    <col min="6414" max="6414" width="11.5703125" style="310" customWidth="1"/>
    <col min="6415" max="6415" width="12.7109375" style="310" customWidth="1"/>
    <col min="6416" max="6416" width="13.140625" style="310" customWidth="1"/>
    <col min="6417" max="6417" width="11" style="310" customWidth="1"/>
    <col min="6418" max="6418" width="10.42578125" style="310" customWidth="1"/>
    <col min="6419" max="6419" width="12.140625" style="310" customWidth="1"/>
    <col min="6420" max="6422" width="0" style="310" hidden="1" customWidth="1"/>
    <col min="6423" max="6423" width="2.5703125" style="310" customWidth="1"/>
    <col min="6424" max="6424" width="12.7109375" style="310" customWidth="1"/>
    <col min="6425" max="6425" width="21.140625" style="310" customWidth="1"/>
    <col min="6426" max="6427" width="8.140625" style="310" customWidth="1"/>
    <col min="6428" max="6428" width="11.5703125" style="310" customWidth="1"/>
    <col min="6429" max="6429" width="0" style="310" hidden="1" customWidth="1"/>
    <col min="6430" max="6430" width="13.85546875" style="310" customWidth="1"/>
    <col min="6431" max="6431" width="12.28515625" style="310" customWidth="1"/>
    <col min="6432" max="6432" width="11.5703125" style="310" customWidth="1"/>
    <col min="6433" max="6433" width="11.140625" style="310" customWidth="1"/>
    <col min="6434" max="6434" width="0" style="310" hidden="1" customWidth="1"/>
    <col min="6435" max="6435" width="17" style="310" customWidth="1"/>
    <col min="6436" max="6436" width="10.7109375" style="310" customWidth="1"/>
    <col min="6437" max="6437" width="19.42578125" style="310" customWidth="1"/>
    <col min="6438" max="6438" width="14.42578125" style="310" customWidth="1"/>
    <col min="6439" max="6439" width="15.7109375" style="310" customWidth="1"/>
    <col min="6440" max="6441" width="0" style="310" hidden="1" customWidth="1"/>
    <col min="6442" max="6443" width="9.140625" style="310"/>
    <col min="6444" max="6444" width="16.85546875" style="310" customWidth="1"/>
    <col min="6445" max="6445" width="16.5703125" style="310" customWidth="1"/>
    <col min="6446" max="6656" width="9.140625" style="310"/>
    <col min="6657" max="6657" width="13.140625" style="310" customWidth="1"/>
    <col min="6658" max="6658" width="14" style="310" customWidth="1"/>
    <col min="6659" max="6659" width="15.85546875" style="310" customWidth="1"/>
    <col min="6660" max="6660" width="11" style="310" customWidth="1"/>
    <col min="6661" max="6661" width="0" style="310" hidden="1" customWidth="1"/>
    <col min="6662" max="6662" width="21" style="310" customWidth="1"/>
    <col min="6663" max="6663" width="13.140625" style="310" customWidth="1"/>
    <col min="6664" max="6664" width="0" style="310" hidden="1" customWidth="1"/>
    <col min="6665" max="6665" width="14.140625" style="310" customWidth="1"/>
    <col min="6666" max="6666" width="15.85546875" style="310" customWidth="1"/>
    <col min="6667" max="6667" width="14.42578125" style="310" customWidth="1"/>
    <col min="6668" max="6668" width="16" style="310" customWidth="1"/>
    <col min="6669" max="6669" width="13.42578125" style="310" customWidth="1"/>
    <col min="6670" max="6670" width="11.5703125" style="310" customWidth="1"/>
    <col min="6671" max="6671" width="12.7109375" style="310" customWidth="1"/>
    <col min="6672" max="6672" width="13.140625" style="310" customWidth="1"/>
    <col min="6673" max="6673" width="11" style="310" customWidth="1"/>
    <col min="6674" max="6674" width="10.42578125" style="310" customWidth="1"/>
    <col min="6675" max="6675" width="12.140625" style="310" customWidth="1"/>
    <col min="6676" max="6678" width="0" style="310" hidden="1" customWidth="1"/>
    <col min="6679" max="6679" width="2.5703125" style="310" customWidth="1"/>
    <col min="6680" max="6680" width="12.7109375" style="310" customWidth="1"/>
    <col min="6681" max="6681" width="21.140625" style="310" customWidth="1"/>
    <col min="6682" max="6683" width="8.140625" style="310" customWidth="1"/>
    <col min="6684" max="6684" width="11.5703125" style="310" customWidth="1"/>
    <col min="6685" max="6685" width="0" style="310" hidden="1" customWidth="1"/>
    <col min="6686" max="6686" width="13.85546875" style="310" customWidth="1"/>
    <col min="6687" max="6687" width="12.28515625" style="310" customWidth="1"/>
    <col min="6688" max="6688" width="11.5703125" style="310" customWidth="1"/>
    <col min="6689" max="6689" width="11.140625" style="310" customWidth="1"/>
    <col min="6690" max="6690" width="0" style="310" hidden="1" customWidth="1"/>
    <col min="6691" max="6691" width="17" style="310" customWidth="1"/>
    <col min="6692" max="6692" width="10.7109375" style="310" customWidth="1"/>
    <col min="6693" max="6693" width="19.42578125" style="310" customWidth="1"/>
    <col min="6694" max="6694" width="14.42578125" style="310" customWidth="1"/>
    <col min="6695" max="6695" width="15.7109375" style="310" customWidth="1"/>
    <col min="6696" max="6697" width="0" style="310" hidden="1" customWidth="1"/>
    <col min="6698" max="6699" width="9.140625" style="310"/>
    <col min="6700" max="6700" width="16.85546875" style="310" customWidth="1"/>
    <col min="6701" max="6701" width="16.5703125" style="310" customWidth="1"/>
    <col min="6702" max="6912" width="9.140625" style="310"/>
    <col min="6913" max="6913" width="13.140625" style="310" customWidth="1"/>
    <col min="6914" max="6914" width="14" style="310" customWidth="1"/>
    <col min="6915" max="6915" width="15.85546875" style="310" customWidth="1"/>
    <col min="6916" max="6916" width="11" style="310" customWidth="1"/>
    <col min="6917" max="6917" width="0" style="310" hidden="1" customWidth="1"/>
    <col min="6918" max="6918" width="21" style="310" customWidth="1"/>
    <col min="6919" max="6919" width="13.140625" style="310" customWidth="1"/>
    <col min="6920" max="6920" width="0" style="310" hidden="1" customWidth="1"/>
    <col min="6921" max="6921" width="14.140625" style="310" customWidth="1"/>
    <col min="6922" max="6922" width="15.85546875" style="310" customWidth="1"/>
    <col min="6923" max="6923" width="14.42578125" style="310" customWidth="1"/>
    <col min="6924" max="6924" width="16" style="310" customWidth="1"/>
    <col min="6925" max="6925" width="13.42578125" style="310" customWidth="1"/>
    <col min="6926" max="6926" width="11.5703125" style="310" customWidth="1"/>
    <col min="6927" max="6927" width="12.7109375" style="310" customWidth="1"/>
    <col min="6928" max="6928" width="13.140625" style="310" customWidth="1"/>
    <col min="6929" max="6929" width="11" style="310" customWidth="1"/>
    <col min="6930" max="6930" width="10.42578125" style="310" customWidth="1"/>
    <col min="6931" max="6931" width="12.140625" style="310" customWidth="1"/>
    <col min="6932" max="6934" width="0" style="310" hidden="1" customWidth="1"/>
    <col min="6935" max="6935" width="2.5703125" style="310" customWidth="1"/>
    <col min="6936" max="6936" width="12.7109375" style="310" customWidth="1"/>
    <col min="6937" max="6937" width="21.140625" style="310" customWidth="1"/>
    <col min="6938" max="6939" width="8.140625" style="310" customWidth="1"/>
    <col min="6940" max="6940" width="11.5703125" style="310" customWidth="1"/>
    <col min="6941" max="6941" width="0" style="310" hidden="1" customWidth="1"/>
    <col min="6942" max="6942" width="13.85546875" style="310" customWidth="1"/>
    <col min="6943" max="6943" width="12.28515625" style="310" customWidth="1"/>
    <col min="6944" max="6944" width="11.5703125" style="310" customWidth="1"/>
    <col min="6945" max="6945" width="11.140625" style="310" customWidth="1"/>
    <col min="6946" max="6946" width="0" style="310" hidden="1" customWidth="1"/>
    <col min="6947" max="6947" width="17" style="310" customWidth="1"/>
    <col min="6948" max="6948" width="10.7109375" style="310" customWidth="1"/>
    <col min="6949" max="6949" width="19.42578125" style="310" customWidth="1"/>
    <col min="6950" max="6950" width="14.42578125" style="310" customWidth="1"/>
    <col min="6951" max="6951" width="15.7109375" style="310" customWidth="1"/>
    <col min="6952" max="6953" width="0" style="310" hidden="1" customWidth="1"/>
    <col min="6954" max="6955" width="9.140625" style="310"/>
    <col min="6956" max="6956" width="16.85546875" style="310" customWidth="1"/>
    <col min="6957" max="6957" width="16.5703125" style="310" customWidth="1"/>
    <col min="6958" max="7168" width="9.140625" style="310"/>
    <col min="7169" max="7169" width="13.140625" style="310" customWidth="1"/>
    <col min="7170" max="7170" width="14" style="310" customWidth="1"/>
    <col min="7171" max="7171" width="15.85546875" style="310" customWidth="1"/>
    <col min="7172" max="7172" width="11" style="310" customWidth="1"/>
    <col min="7173" max="7173" width="0" style="310" hidden="1" customWidth="1"/>
    <col min="7174" max="7174" width="21" style="310" customWidth="1"/>
    <col min="7175" max="7175" width="13.140625" style="310" customWidth="1"/>
    <col min="7176" max="7176" width="0" style="310" hidden="1" customWidth="1"/>
    <col min="7177" max="7177" width="14.140625" style="310" customWidth="1"/>
    <col min="7178" max="7178" width="15.85546875" style="310" customWidth="1"/>
    <col min="7179" max="7179" width="14.42578125" style="310" customWidth="1"/>
    <col min="7180" max="7180" width="16" style="310" customWidth="1"/>
    <col min="7181" max="7181" width="13.42578125" style="310" customWidth="1"/>
    <col min="7182" max="7182" width="11.5703125" style="310" customWidth="1"/>
    <col min="7183" max="7183" width="12.7109375" style="310" customWidth="1"/>
    <col min="7184" max="7184" width="13.140625" style="310" customWidth="1"/>
    <col min="7185" max="7185" width="11" style="310" customWidth="1"/>
    <col min="7186" max="7186" width="10.42578125" style="310" customWidth="1"/>
    <col min="7187" max="7187" width="12.140625" style="310" customWidth="1"/>
    <col min="7188" max="7190" width="0" style="310" hidden="1" customWidth="1"/>
    <col min="7191" max="7191" width="2.5703125" style="310" customWidth="1"/>
    <col min="7192" max="7192" width="12.7109375" style="310" customWidth="1"/>
    <col min="7193" max="7193" width="21.140625" style="310" customWidth="1"/>
    <col min="7194" max="7195" width="8.140625" style="310" customWidth="1"/>
    <col min="7196" max="7196" width="11.5703125" style="310" customWidth="1"/>
    <col min="7197" max="7197" width="0" style="310" hidden="1" customWidth="1"/>
    <col min="7198" max="7198" width="13.85546875" style="310" customWidth="1"/>
    <col min="7199" max="7199" width="12.28515625" style="310" customWidth="1"/>
    <col min="7200" max="7200" width="11.5703125" style="310" customWidth="1"/>
    <col min="7201" max="7201" width="11.140625" style="310" customWidth="1"/>
    <col min="7202" max="7202" width="0" style="310" hidden="1" customWidth="1"/>
    <col min="7203" max="7203" width="17" style="310" customWidth="1"/>
    <col min="7204" max="7204" width="10.7109375" style="310" customWidth="1"/>
    <col min="7205" max="7205" width="19.42578125" style="310" customWidth="1"/>
    <col min="7206" max="7206" width="14.42578125" style="310" customWidth="1"/>
    <col min="7207" max="7207" width="15.7109375" style="310" customWidth="1"/>
    <col min="7208" max="7209" width="0" style="310" hidden="1" customWidth="1"/>
    <col min="7210" max="7211" width="9.140625" style="310"/>
    <col min="7212" max="7212" width="16.85546875" style="310" customWidth="1"/>
    <col min="7213" max="7213" width="16.5703125" style="310" customWidth="1"/>
    <col min="7214" max="7424" width="9.140625" style="310"/>
    <col min="7425" max="7425" width="13.140625" style="310" customWidth="1"/>
    <col min="7426" max="7426" width="14" style="310" customWidth="1"/>
    <col min="7427" max="7427" width="15.85546875" style="310" customWidth="1"/>
    <col min="7428" max="7428" width="11" style="310" customWidth="1"/>
    <col min="7429" max="7429" width="0" style="310" hidden="1" customWidth="1"/>
    <col min="7430" max="7430" width="21" style="310" customWidth="1"/>
    <col min="7431" max="7431" width="13.140625" style="310" customWidth="1"/>
    <col min="7432" max="7432" width="0" style="310" hidden="1" customWidth="1"/>
    <col min="7433" max="7433" width="14.140625" style="310" customWidth="1"/>
    <col min="7434" max="7434" width="15.85546875" style="310" customWidth="1"/>
    <col min="7435" max="7435" width="14.42578125" style="310" customWidth="1"/>
    <col min="7436" max="7436" width="16" style="310" customWidth="1"/>
    <col min="7437" max="7437" width="13.42578125" style="310" customWidth="1"/>
    <col min="7438" max="7438" width="11.5703125" style="310" customWidth="1"/>
    <col min="7439" max="7439" width="12.7109375" style="310" customWidth="1"/>
    <col min="7440" max="7440" width="13.140625" style="310" customWidth="1"/>
    <col min="7441" max="7441" width="11" style="310" customWidth="1"/>
    <col min="7442" max="7442" width="10.42578125" style="310" customWidth="1"/>
    <col min="7443" max="7443" width="12.140625" style="310" customWidth="1"/>
    <col min="7444" max="7446" width="0" style="310" hidden="1" customWidth="1"/>
    <col min="7447" max="7447" width="2.5703125" style="310" customWidth="1"/>
    <col min="7448" max="7448" width="12.7109375" style="310" customWidth="1"/>
    <col min="7449" max="7449" width="21.140625" style="310" customWidth="1"/>
    <col min="7450" max="7451" width="8.140625" style="310" customWidth="1"/>
    <col min="7452" max="7452" width="11.5703125" style="310" customWidth="1"/>
    <col min="7453" max="7453" width="0" style="310" hidden="1" customWidth="1"/>
    <col min="7454" max="7454" width="13.85546875" style="310" customWidth="1"/>
    <col min="7455" max="7455" width="12.28515625" style="310" customWidth="1"/>
    <col min="7456" max="7456" width="11.5703125" style="310" customWidth="1"/>
    <col min="7457" max="7457" width="11.140625" style="310" customWidth="1"/>
    <col min="7458" max="7458" width="0" style="310" hidden="1" customWidth="1"/>
    <col min="7459" max="7459" width="17" style="310" customWidth="1"/>
    <col min="7460" max="7460" width="10.7109375" style="310" customWidth="1"/>
    <col min="7461" max="7461" width="19.42578125" style="310" customWidth="1"/>
    <col min="7462" max="7462" width="14.42578125" style="310" customWidth="1"/>
    <col min="7463" max="7463" width="15.7109375" style="310" customWidth="1"/>
    <col min="7464" max="7465" width="0" style="310" hidden="1" customWidth="1"/>
    <col min="7466" max="7467" width="9.140625" style="310"/>
    <col min="7468" max="7468" width="16.85546875" style="310" customWidth="1"/>
    <col min="7469" max="7469" width="16.5703125" style="310" customWidth="1"/>
    <col min="7470" max="7680" width="9.140625" style="310"/>
    <col min="7681" max="7681" width="13.140625" style="310" customWidth="1"/>
    <col min="7682" max="7682" width="14" style="310" customWidth="1"/>
    <col min="7683" max="7683" width="15.85546875" style="310" customWidth="1"/>
    <col min="7684" max="7684" width="11" style="310" customWidth="1"/>
    <col min="7685" max="7685" width="0" style="310" hidden="1" customWidth="1"/>
    <col min="7686" max="7686" width="21" style="310" customWidth="1"/>
    <col min="7687" max="7687" width="13.140625" style="310" customWidth="1"/>
    <col min="7688" max="7688" width="0" style="310" hidden="1" customWidth="1"/>
    <col min="7689" max="7689" width="14.140625" style="310" customWidth="1"/>
    <col min="7690" max="7690" width="15.85546875" style="310" customWidth="1"/>
    <col min="7691" max="7691" width="14.42578125" style="310" customWidth="1"/>
    <col min="7692" max="7692" width="16" style="310" customWidth="1"/>
    <col min="7693" max="7693" width="13.42578125" style="310" customWidth="1"/>
    <col min="7694" max="7694" width="11.5703125" style="310" customWidth="1"/>
    <col min="7695" max="7695" width="12.7109375" style="310" customWidth="1"/>
    <col min="7696" max="7696" width="13.140625" style="310" customWidth="1"/>
    <col min="7697" max="7697" width="11" style="310" customWidth="1"/>
    <col min="7698" max="7698" width="10.42578125" style="310" customWidth="1"/>
    <col min="7699" max="7699" width="12.140625" style="310" customWidth="1"/>
    <col min="7700" max="7702" width="0" style="310" hidden="1" customWidth="1"/>
    <col min="7703" max="7703" width="2.5703125" style="310" customWidth="1"/>
    <col min="7704" max="7704" width="12.7109375" style="310" customWidth="1"/>
    <col min="7705" max="7705" width="21.140625" style="310" customWidth="1"/>
    <col min="7706" max="7707" width="8.140625" style="310" customWidth="1"/>
    <col min="7708" max="7708" width="11.5703125" style="310" customWidth="1"/>
    <col min="7709" max="7709" width="0" style="310" hidden="1" customWidth="1"/>
    <col min="7710" max="7710" width="13.85546875" style="310" customWidth="1"/>
    <col min="7711" max="7711" width="12.28515625" style="310" customWidth="1"/>
    <col min="7712" max="7712" width="11.5703125" style="310" customWidth="1"/>
    <col min="7713" max="7713" width="11.140625" style="310" customWidth="1"/>
    <col min="7714" max="7714" width="0" style="310" hidden="1" customWidth="1"/>
    <col min="7715" max="7715" width="17" style="310" customWidth="1"/>
    <col min="7716" max="7716" width="10.7109375" style="310" customWidth="1"/>
    <col min="7717" max="7717" width="19.42578125" style="310" customWidth="1"/>
    <col min="7718" max="7718" width="14.42578125" style="310" customWidth="1"/>
    <col min="7719" max="7719" width="15.7109375" style="310" customWidth="1"/>
    <col min="7720" max="7721" width="0" style="310" hidden="1" customWidth="1"/>
    <col min="7722" max="7723" width="9.140625" style="310"/>
    <col min="7724" max="7724" width="16.85546875" style="310" customWidth="1"/>
    <col min="7725" max="7725" width="16.5703125" style="310" customWidth="1"/>
    <col min="7726" max="7936" width="9.140625" style="310"/>
    <col min="7937" max="7937" width="13.140625" style="310" customWidth="1"/>
    <col min="7938" max="7938" width="14" style="310" customWidth="1"/>
    <col min="7939" max="7939" width="15.85546875" style="310" customWidth="1"/>
    <col min="7940" max="7940" width="11" style="310" customWidth="1"/>
    <col min="7941" max="7941" width="0" style="310" hidden="1" customWidth="1"/>
    <col min="7942" max="7942" width="21" style="310" customWidth="1"/>
    <col min="7943" max="7943" width="13.140625" style="310" customWidth="1"/>
    <col min="7944" max="7944" width="0" style="310" hidden="1" customWidth="1"/>
    <col min="7945" max="7945" width="14.140625" style="310" customWidth="1"/>
    <col min="7946" max="7946" width="15.85546875" style="310" customWidth="1"/>
    <col min="7947" max="7947" width="14.42578125" style="310" customWidth="1"/>
    <col min="7948" max="7948" width="16" style="310" customWidth="1"/>
    <col min="7949" max="7949" width="13.42578125" style="310" customWidth="1"/>
    <col min="7950" max="7950" width="11.5703125" style="310" customWidth="1"/>
    <col min="7951" max="7951" width="12.7109375" style="310" customWidth="1"/>
    <col min="7952" max="7952" width="13.140625" style="310" customWidth="1"/>
    <col min="7953" max="7953" width="11" style="310" customWidth="1"/>
    <col min="7954" max="7954" width="10.42578125" style="310" customWidth="1"/>
    <col min="7955" max="7955" width="12.140625" style="310" customWidth="1"/>
    <col min="7956" max="7958" width="0" style="310" hidden="1" customWidth="1"/>
    <col min="7959" max="7959" width="2.5703125" style="310" customWidth="1"/>
    <col min="7960" max="7960" width="12.7109375" style="310" customWidth="1"/>
    <col min="7961" max="7961" width="21.140625" style="310" customWidth="1"/>
    <col min="7962" max="7963" width="8.140625" style="310" customWidth="1"/>
    <col min="7964" max="7964" width="11.5703125" style="310" customWidth="1"/>
    <col min="7965" max="7965" width="0" style="310" hidden="1" customWidth="1"/>
    <col min="7966" max="7966" width="13.85546875" style="310" customWidth="1"/>
    <col min="7967" max="7967" width="12.28515625" style="310" customWidth="1"/>
    <col min="7968" max="7968" width="11.5703125" style="310" customWidth="1"/>
    <col min="7969" max="7969" width="11.140625" style="310" customWidth="1"/>
    <col min="7970" max="7970" width="0" style="310" hidden="1" customWidth="1"/>
    <col min="7971" max="7971" width="17" style="310" customWidth="1"/>
    <col min="7972" max="7972" width="10.7109375" style="310" customWidth="1"/>
    <col min="7973" max="7973" width="19.42578125" style="310" customWidth="1"/>
    <col min="7974" max="7974" width="14.42578125" style="310" customWidth="1"/>
    <col min="7975" max="7975" width="15.7109375" style="310" customWidth="1"/>
    <col min="7976" max="7977" width="0" style="310" hidden="1" customWidth="1"/>
    <col min="7978" max="7979" width="9.140625" style="310"/>
    <col min="7980" max="7980" width="16.85546875" style="310" customWidth="1"/>
    <col min="7981" max="7981" width="16.5703125" style="310" customWidth="1"/>
    <col min="7982" max="8192" width="9.140625" style="310"/>
    <col min="8193" max="8193" width="13.140625" style="310" customWidth="1"/>
    <col min="8194" max="8194" width="14" style="310" customWidth="1"/>
    <col min="8195" max="8195" width="15.85546875" style="310" customWidth="1"/>
    <col min="8196" max="8196" width="11" style="310" customWidth="1"/>
    <col min="8197" max="8197" width="0" style="310" hidden="1" customWidth="1"/>
    <col min="8198" max="8198" width="21" style="310" customWidth="1"/>
    <col min="8199" max="8199" width="13.140625" style="310" customWidth="1"/>
    <col min="8200" max="8200" width="0" style="310" hidden="1" customWidth="1"/>
    <col min="8201" max="8201" width="14.140625" style="310" customWidth="1"/>
    <col min="8202" max="8202" width="15.85546875" style="310" customWidth="1"/>
    <col min="8203" max="8203" width="14.42578125" style="310" customWidth="1"/>
    <col min="8204" max="8204" width="16" style="310" customWidth="1"/>
    <col min="8205" max="8205" width="13.42578125" style="310" customWidth="1"/>
    <col min="8206" max="8206" width="11.5703125" style="310" customWidth="1"/>
    <col min="8207" max="8207" width="12.7109375" style="310" customWidth="1"/>
    <col min="8208" max="8208" width="13.140625" style="310" customWidth="1"/>
    <col min="8209" max="8209" width="11" style="310" customWidth="1"/>
    <col min="8210" max="8210" width="10.42578125" style="310" customWidth="1"/>
    <col min="8211" max="8211" width="12.140625" style="310" customWidth="1"/>
    <col min="8212" max="8214" width="0" style="310" hidden="1" customWidth="1"/>
    <col min="8215" max="8215" width="2.5703125" style="310" customWidth="1"/>
    <col min="8216" max="8216" width="12.7109375" style="310" customWidth="1"/>
    <col min="8217" max="8217" width="21.140625" style="310" customWidth="1"/>
    <col min="8218" max="8219" width="8.140625" style="310" customWidth="1"/>
    <col min="8220" max="8220" width="11.5703125" style="310" customWidth="1"/>
    <col min="8221" max="8221" width="0" style="310" hidden="1" customWidth="1"/>
    <col min="8222" max="8222" width="13.85546875" style="310" customWidth="1"/>
    <col min="8223" max="8223" width="12.28515625" style="310" customWidth="1"/>
    <col min="8224" max="8224" width="11.5703125" style="310" customWidth="1"/>
    <col min="8225" max="8225" width="11.140625" style="310" customWidth="1"/>
    <col min="8226" max="8226" width="0" style="310" hidden="1" customWidth="1"/>
    <col min="8227" max="8227" width="17" style="310" customWidth="1"/>
    <col min="8228" max="8228" width="10.7109375" style="310" customWidth="1"/>
    <col min="8229" max="8229" width="19.42578125" style="310" customWidth="1"/>
    <col min="8230" max="8230" width="14.42578125" style="310" customWidth="1"/>
    <col min="8231" max="8231" width="15.7109375" style="310" customWidth="1"/>
    <col min="8232" max="8233" width="0" style="310" hidden="1" customWidth="1"/>
    <col min="8234" max="8235" width="9.140625" style="310"/>
    <col min="8236" max="8236" width="16.85546875" style="310" customWidth="1"/>
    <col min="8237" max="8237" width="16.5703125" style="310" customWidth="1"/>
    <col min="8238" max="8448" width="9.140625" style="310"/>
    <col min="8449" max="8449" width="13.140625" style="310" customWidth="1"/>
    <col min="8450" max="8450" width="14" style="310" customWidth="1"/>
    <col min="8451" max="8451" width="15.85546875" style="310" customWidth="1"/>
    <col min="8452" max="8452" width="11" style="310" customWidth="1"/>
    <col min="8453" max="8453" width="0" style="310" hidden="1" customWidth="1"/>
    <col min="8454" max="8454" width="21" style="310" customWidth="1"/>
    <col min="8455" max="8455" width="13.140625" style="310" customWidth="1"/>
    <col min="8456" max="8456" width="0" style="310" hidden="1" customWidth="1"/>
    <col min="8457" max="8457" width="14.140625" style="310" customWidth="1"/>
    <col min="8458" max="8458" width="15.85546875" style="310" customWidth="1"/>
    <col min="8459" max="8459" width="14.42578125" style="310" customWidth="1"/>
    <col min="8460" max="8460" width="16" style="310" customWidth="1"/>
    <col min="8461" max="8461" width="13.42578125" style="310" customWidth="1"/>
    <col min="8462" max="8462" width="11.5703125" style="310" customWidth="1"/>
    <col min="8463" max="8463" width="12.7109375" style="310" customWidth="1"/>
    <col min="8464" max="8464" width="13.140625" style="310" customWidth="1"/>
    <col min="8465" max="8465" width="11" style="310" customWidth="1"/>
    <col min="8466" max="8466" width="10.42578125" style="310" customWidth="1"/>
    <col min="8467" max="8467" width="12.140625" style="310" customWidth="1"/>
    <col min="8468" max="8470" width="0" style="310" hidden="1" customWidth="1"/>
    <col min="8471" max="8471" width="2.5703125" style="310" customWidth="1"/>
    <col min="8472" max="8472" width="12.7109375" style="310" customWidth="1"/>
    <col min="8473" max="8473" width="21.140625" style="310" customWidth="1"/>
    <col min="8474" max="8475" width="8.140625" style="310" customWidth="1"/>
    <col min="8476" max="8476" width="11.5703125" style="310" customWidth="1"/>
    <col min="8477" max="8477" width="0" style="310" hidden="1" customWidth="1"/>
    <col min="8478" max="8478" width="13.85546875" style="310" customWidth="1"/>
    <col min="8479" max="8479" width="12.28515625" style="310" customWidth="1"/>
    <col min="8480" max="8480" width="11.5703125" style="310" customWidth="1"/>
    <col min="8481" max="8481" width="11.140625" style="310" customWidth="1"/>
    <col min="8482" max="8482" width="0" style="310" hidden="1" customWidth="1"/>
    <col min="8483" max="8483" width="17" style="310" customWidth="1"/>
    <col min="8484" max="8484" width="10.7109375" style="310" customWidth="1"/>
    <col min="8485" max="8485" width="19.42578125" style="310" customWidth="1"/>
    <col min="8486" max="8486" width="14.42578125" style="310" customWidth="1"/>
    <col min="8487" max="8487" width="15.7109375" style="310" customWidth="1"/>
    <col min="8488" max="8489" width="0" style="310" hidden="1" customWidth="1"/>
    <col min="8490" max="8491" width="9.140625" style="310"/>
    <col min="8492" max="8492" width="16.85546875" style="310" customWidth="1"/>
    <col min="8493" max="8493" width="16.5703125" style="310" customWidth="1"/>
    <col min="8494" max="8704" width="9.140625" style="310"/>
    <col min="8705" max="8705" width="13.140625" style="310" customWidth="1"/>
    <col min="8706" max="8706" width="14" style="310" customWidth="1"/>
    <col min="8707" max="8707" width="15.85546875" style="310" customWidth="1"/>
    <col min="8708" max="8708" width="11" style="310" customWidth="1"/>
    <col min="8709" max="8709" width="0" style="310" hidden="1" customWidth="1"/>
    <col min="8710" max="8710" width="21" style="310" customWidth="1"/>
    <col min="8711" max="8711" width="13.140625" style="310" customWidth="1"/>
    <col min="8712" max="8712" width="0" style="310" hidden="1" customWidth="1"/>
    <col min="8713" max="8713" width="14.140625" style="310" customWidth="1"/>
    <col min="8714" max="8714" width="15.85546875" style="310" customWidth="1"/>
    <col min="8715" max="8715" width="14.42578125" style="310" customWidth="1"/>
    <col min="8716" max="8716" width="16" style="310" customWidth="1"/>
    <col min="8717" max="8717" width="13.42578125" style="310" customWidth="1"/>
    <col min="8718" max="8718" width="11.5703125" style="310" customWidth="1"/>
    <col min="8719" max="8719" width="12.7109375" style="310" customWidth="1"/>
    <col min="8720" max="8720" width="13.140625" style="310" customWidth="1"/>
    <col min="8721" max="8721" width="11" style="310" customWidth="1"/>
    <col min="8722" max="8722" width="10.42578125" style="310" customWidth="1"/>
    <col min="8723" max="8723" width="12.140625" style="310" customWidth="1"/>
    <col min="8724" max="8726" width="0" style="310" hidden="1" customWidth="1"/>
    <col min="8727" max="8727" width="2.5703125" style="310" customWidth="1"/>
    <col min="8728" max="8728" width="12.7109375" style="310" customWidth="1"/>
    <col min="8729" max="8729" width="21.140625" style="310" customWidth="1"/>
    <col min="8730" max="8731" width="8.140625" style="310" customWidth="1"/>
    <col min="8732" max="8732" width="11.5703125" style="310" customWidth="1"/>
    <col min="8733" max="8733" width="0" style="310" hidden="1" customWidth="1"/>
    <col min="8734" max="8734" width="13.85546875" style="310" customWidth="1"/>
    <col min="8735" max="8735" width="12.28515625" style="310" customWidth="1"/>
    <col min="8736" max="8736" width="11.5703125" style="310" customWidth="1"/>
    <col min="8737" max="8737" width="11.140625" style="310" customWidth="1"/>
    <col min="8738" max="8738" width="0" style="310" hidden="1" customWidth="1"/>
    <col min="8739" max="8739" width="17" style="310" customWidth="1"/>
    <col min="8740" max="8740" width="10.7109375" style="310" customWidth="1"/>
    <col min="8741" max="8741" width="19.42578125" style="310" customWidth="1"/>
    <col min="8742" max="8742" width="14.42578125" style="310" customWidth="1"/>
    <col min="8743" max="8743" width="15.7109375" style="310" customWidth="1"/>
    <col min="8744" max="8745" width="0" style="310" hidden="1" customWidth="1"/>
    <col min="8746" max="8747" width="9.140625" style="310"/>
    <col min="8748" max="8748" width="16.85546875" style="310" customWidth="1"/>
    <col min="8749" max="8749" width="16.5703125" style="310" customWidth="1"/>
    <col min="8750" max="8960" width="9.140625" style="310"/>
    <col min="8961" max="8961" width="13.140625" style="310" customWidth="1"/>
    <col min="8962" max="8962" width="14" style="310" customWidth="1"/>
    <col min="8963" max="8963" width="15.85546875" style="310" customWidth="1"/>
    <col min="8964" max="8964" width="11" style="310" customWidth="1"/>
    <col min="8965" max="8965" width="0" style="310" hidden="1" customWidth="1"/>
    <col min="8966" max="8966" width="21" style="310" customWidth="1"/>
    <col min="8967" max="8967" width="13.140625" style="310" customWidth="1"/>
    <col min="8968" max="8968" width="0" style="310" hidden="1" customWidth="1"/>
    <col min="8969" max="8969" width="14.140625" style="310" customWidth="1"/>
    <col min="8970" max="8970" width="15.85546875" style="310" customWidth="1"/>
    <col min="8971" max="8971" width="14.42578125" style="310" customWidth="1"/>
    <col min="8972" max="8972" width="16" style="310" customWidth="1"/>
    <col min="8973" max="8973" width="13.42578125" style="310" customWidth="1"/>
    <col min="8974" max="8974" width="11.5703125" style="310" customWidth="1"/>
    <col min="8975" max="8975" width="12.7109375" style="310" customWidth="1"/>
    <col min="8976" max="8976" width="13.140625" style="310" customWidth="1"/>
    <col min="8977" max="8977" width="11" style="310" customWidth="1"/>
    <col min="8978" max="8978" width="10.42578125" style="310" customWidth="1"/>
    <col min="8979" max="8979" width="12.140625" style="310" customWidth="1"/>
    <col min="8980" max="8982" width="0" style="310" hidden="1" customWidth="1"/>
    <col min="8983" max="8983" width="2.5703125" style="310" customWidth="1"/>
    <col min="8984" max="8984" width="12.7109375" style="310" customWidth="1"/>
    <col min="8985" max="8985" width="21.140625" style="310" customWidth="1"/>
    <col min="8986" max="8987" width="8.140625" style="310" customWidth="1"/>
    <col min="8988" max="8988" width="11.5703125" style="310" customWidth="1"/>
    <col min="8989" max="8989" width="0" style="310" hidden="1" customWidth="1"/>
    <col min="8990" max="8990" width="13.85546875" style="310" customWidth="1"/>
    <col min="8991" max="8991" width="12.28515625" style="310" customWidth="1"/>
    <col min="8992" max="8992" width="11.5703125" style="310" customWidth="1"/>
    <col min="8993" max="8993" width="11.140625" style="310" customWidth="1"/>
    <col min="8994" max="8994" width="0" style="310" hidden="1" customWidth="1"/>
    <col min="8995" max="8995" width="17" style="310" customWidth="1"/>
    <col min="8996" max="8996" width="10.7109375" style="310" customWidth="1"/>
    <col min="8997" max="8997" width="19.42578125" style="310" customWidth="1"/>
    <col min="8998" max="8998" width="14.42578125" style="310" customWidth="1"/>
    <col min="8999" max="8999" width="15.7109375" style="310" customWidth="1"/>
    <col min="9000" max="9001" width="0" style="310" hidden="1" customWidth="1"/>
    <col min="9002" max="9003" width="9.140625" style="310"/>
    <col min="9004" max="9004" width="16.85546875" style="310" customWidth="1"/>
    <col min="9005" max="9005" width="16.5703125" style="310" customWidth="1"/>
    <col min="9006" max="9216" width="9.140625" style="310"/>
    <col min="9217" max="9217" width="13.140625" style="310" customWidth="1"/>
    <col min="9218" max="9218" width="14" style="310" customWidth="1"/>
    <col min="9219" max="9219" width="15.85546875" style="310" customWidth="1"/>
    <col min="9220" max="9220" width="11" style="310" customWidth="1"/>
    <col min="9221" max="9221" width="0" style="310" hidden="1" customWidth="1"/>
    <col min="9222" max="9222" width="21" style="310" customWidth="1"/>
    <col min="9223" max="9223" width="13.140625" style="310" customWidth="1"/>
    <col min="9224" max="9224" width="0" style="310" hidden="1" customWidth="1"/>
    <col min="9225" max="9225" width="14.140625" style="310" customWidth="1"/>
    <col min="9226" max="9226" width="15.85546875" style="310" customWidth="1"/>
    <col min="9227" max="9227" width="14.42578125" style="310" customWidth="1"/>
    <col min="9228" max="9228" width="16" style="310" customWidth="1"/>
    <col min="9229" max="9229" width="13.42578125" style="310" customWidth="1"/>
    <col min="9230" max="9230" width="11.5703125" style="310" customWidth="1"/>
    <col min="9231" max="9231" width="12.7109375" style="310" customWidth="1"/>
    <col min="9232" max="9232" width="13.140625" style="310" customWidth="1"/>
    <col min="9233" max="9233" width="11" style="310" customWidth="1"/>
    <col min="9234" max="9234" width="10.42578125" style="310" customWidth="1"/>
    <col min="9235" max="9235" width="12.140625" style="310" customWidth="1"/>
    <col min="9236" max="9238" width="0" style="310" hidden="1" customWidth="1"/>
    <col min="9239" max="9239" width="2.5703125" style="310" customWidth="1"/>
    <col min="9240" max="9240" width="12.7109375" style="310" customWidth="1"/>
    <col min="9241" max="9241" width="21.140625" style="310" customWidth="1"/>
    <col min="9242" max="9243" width="8.140625" style="310" customWidth="1"/>
    <col min="9244" max="9244" width="11.5703125" style="310" customWidth="1"/>
    <col min="9245" max="9245" width="0" style="310" hidden="1" customWidth="1"/>
    <col min="9246" max="9246" width="13.85546875" style="310" customWidth="1"/>
    <col min="9247" max="9247" width="12.28515625" style="310" customWidth="1"/>
    <col min="9248" max="9248" width="11.5703125" style="310" customWidth="1"/>
    <col min="9249" max="9249" width="11.140625" style="310" customWidth="1"/>
    <col min="9250" max="9250" width="0" style="310" hidden="1" customWidth="1"/>
    <col min="9251" max="9251" width="17" style="310" customWidth="1"/>
    <col min="9252" max="9252" width="10.7109375" style="310" customWidth="1"/>
    <col min="9253" max="9253" width="19.42578125" style="310" customWidth="1"/>
    <col min="9254" max="9254" width="14.42578125" style="310" customWidth="1"/>
    <col min="9255" max="9255" width="15.7109375" style="310" customWidth="1"/>
    <col min="9256" max="9257" width="0" style="310" hidden="1" customWidth="1"/>
    <col min="9258" max="9259" width="9.140625" style="310"/>
    <col min="9260" max="9260" width="16.85546875" style="310" customWidth="1"/>
    <col min="9261" max="9261" width="16.5703125" style="310" customWidth="1"/>
    <col min="9262" max="9472" width="9.140625" style="310"/>
    <col min="9473" max="9473" width="13.140625" style="310" customWidth="1"/>
    <col min="9474" max="9474" width="14" style="310" customWidth="1"/>
    <col min="9475" max="9475" width="15.85546875" style="310" customWidth="1"/>
    <col min="9476" max="9476" width="11" style="310" customWidth="1"/>
    <col min="9477" max="9477" width="0" style="310" hidden="1" customWidth="1"/>
    <col min="9478" max="9478" width="21" style="310" customWidth="1"/>
    <col min="9479" max="9479" width="13.140625" style="310" customWidth="1"/>
    <col min="9480" max="9480" width="0" style="310" hidden="1" customWidth="1"/>
    <col min="9481" max="9481" width="14.140625" style="310" customWidth="1"/>
    <col min="9482" max="9482" width="15.85546875" style="310" customWidth="1"/>
    <col min="9483" max="9483" width="14.42578125" style="310" customWidth="1"/>
    <col min="9484" max="9484" width="16" style="310" customWidth="1"/>
    <col min="9485" max="9485" width="13.42578125" style="310" customWidth="1"/>
    <col min="9486" max="9486" width="11.5703125" style="310" customWidth="1"/>
    <col min="9487" max="9487" width="12.7109375" style="310" customWidth="1"/>
    <col min="9488" max="9488" width="13.140625" style="310" customWidth="1"/>
    <col min="9489" max="9489" width="11" style="310" customWidth="1"/>
    <col min="9490" max="9490" width="10.42578125" style="310" customWidth="1"/>
    <col min="9491" max="9491" width="12.140625" style="310" customWidth="1"/>
    <col min="9492" max="9494" width="0" style="310" hidden="1" customWidth="1"/>
    <col min="9495" max="9495" width="2.5703125" style="310" customWidth="1"/>
    <col min="9496" max="9496" width="12.7109375" style="310" customWidth="1"/>
    <col min="9497" max="9497" width="21.140625" style="310" customWidth="1"/>
    <col min="9498" max="9499" width="8.140625" style="310" customWidth="1"/>
    <col min="9500" max="9500" width="11.5703125" style="310" customWidth="1"/>
    <col min="9501" max="9501" width="0" style="310" hidden="1" customWidth="1"/>
    <col min="9502" max="9502" width="13.85546875" style="310" customWidth="1"/>
    <col min="9503" max="9503" width="12.28515625" style="310" customWidth="1"/>
    <col min="9504" max="9504" width="11.5703125" style="310" customWidth="1"/>
    <col min="9505" max="9505" width="11.140625" style="310" customWidth="1"/>
    <col min="9506" max="9506" width="0" style="310" hidden="1" customWidth="1"/>
    <col min="9507" max="9507" width="17" style="310" customWidth="1"/>
    <col min="9508" max="9508" width="10.7109375" style="310" customWidth="1"/>
    <col min="9509" max="9509" width="19.42578125" style="310" customWidth="1"/>
    <col min="9510" max="9510" width="14.42578125" style="310" customWidth="1"/>
    <col min="9511" max="9511" width="15.7109375" style="310" customWidth="1"/>
    <col min="9512" max="9513" width="0" style="310" hidden="1" customWidth="1"/>
    <col min="9514" max="9515" width="9.140625" style="310"/>
    <col min="9516" max="9516" width="16.85546875" style="310" customWidth="1"/>
    <col min="9517" max="9517" width="16.5703125" style="310" customWidth="1"/>
    <col min="9518" max="9728" width="9.140625" style="310"/>
    <col min="9729" max="9729" width="13.140625" style="310" customWidth="1"/>
    <col min="9730" max="9730" width="14" style="310" customWidth="1"/>
    <col min="9731" max="9731" width="15.85546875" style="310" customWidth="1"/>
    <col min="9732" max="9732" width="11" style="310" customWidth="1"/>
    <col min="9733" max="9733" width="0" style="310" hidden="1" customWidth="1"/>
    <col min="9734" max="9734" width="21" style="310" customWidth="1"/>
    <col min="9735" max="9735" width="13.140625" style="310" customWidth="1"/>
    <col min="9736" max="9736" width="0" style="310" hidden="1" customWidth="1"/>
    <col min="9737" max="9737" width="14.140625" style="310" customWidth="1"/>
    <col min="9738" max="9738" width="15.85546875" style="310" customWidth="1"/>
    <col min="9739" max="9739" width="14.42578125" style="310" customWidth="1"/>
    <col min="9740" max="9740" width="16" style="310" customWidth="1"/>
    <col min="9741" max="9741" width="13.42578125" style="310" customWidth="1"/>
    <col min="9742" max="9742" width="11.5703125" style="310" customWidth="1"/>
    <col min="9743" max="9743" width="12.7109375" style="310" customWidth="1"/>
    <col min="9744" max="9744" width="13.140625" style="310" customWidth="1"/>
    <col min="9745" max="9745" width="11" style="310" customWidth="1"/>
    <col min="9746" max="9746" width="10.42578125" style="310" customWidth="1"/>
    <col min="9747" max="9747" width="12.140625" style="310" customWidth="1"/>
    <col min="9748" max="9750" width="0" style="310" hidden="1" customWidth="1"/>
    <col min="9751" max="9751" width="2.5703125" style="310" customWidth="1"/>
    <col min="9752" max="9752" width="12.7109375" style="310" customWidth="1"/>
    <col min="9753" max="9753" width="21.140625" style="310" customWidth="1"/>
    <col min="9754" max="9755" width="8.140625" style="310" customWidth="1"/>
    <col min="9756" max="9756" width="11.5703125" style="310" customWidth="1"/>
    <col min="9757" max="9757" width="0" style="310" hidden="1" customWidth="1"/>
    <col min="9758" max="9758" width="13.85546875" style="310" customWidth="1"/>
    <col min="9759" max="9759" width="12.28515625" style="310" customWidth="1"/>
    <col min="9760" max="9760" width="11.5703125" style="310" customWidth="1"/>
    <col min="9761" max="9761" width="11.140625" style="310" customWidth="1"/>
    <col min="9762" max="9762" width="0" style="310" hidden="1" customWidth="1"/>
    <col min="9763" max="9763" width="17" style="310" customWidth="1"/>
    <col min="9764" max="9764" width="10.7109375" style="310" customWidth="1"/>
    <col min="9765" max="9765" width="19.42578125" style="310" customWidth="1"/>
    <col min="9766" max="9766" width="14.42578125" style="310" customWidth="1"/>
    <col min="9767" max="9767" width="15.7109375" style="310" customWidth="1"/>
    <col min="9768" max="9769" width="0" style="310" hidden="1" customWidth="1"/>
    <col min="9770" max="9771" width="9.140625" style="310"/>
    <col min="9772" max="9772" width="16.85546875" style="310" customWidth="1"/>
    <col min="9773" max="9773" width="16.5703125" style="310" customWidth="1"/>
    <col min="9774" max="9984" width="9.140625" style="310"/>
    <col min="9985" max="9985" width="13.140625" style="310" customWidth="1"/>
    <col min="9986" max="9986" width="14" style="310" customWidth="1"/>
    <col min="9987" max="9987" width="15.85546875" style="310" customWidth="1"/>
    <col min="9988" max="9988" width="11" style="310" customWidth="1"/>
    <col min="9989" max="9989" width="0" style="310" hidden="1" customWidth="1"/>
    <col min="9990" max="9990" width="21" style="310" customWidth="1"/>
    <col min="9991" max="9991" width="13.140625" style="310" customWidth="1"/>
    <col min="9992" max="9992" width="0" style="310" hidden="1" customWidth="1"/>
    <col min="9993" max="9993" width="14.140625" style="310" customWidth="1"/>
    <col min="9994" max="9994" width="15.85546875" style="310" customWidth="1"/>
    <col min="9995" max="9995" width="14.42578125" style="310" customWidth="1"/>
    <col min="9996" max="9996" width="16" style="310" customWidth="1"/>
    <col min="9997" max="9997" width="13.42578125" style="310" customWidth="1"/>
    <col min="9998" max="9998" width="11.5703125" style="310" customWidth="1"/>
    <col min="9999" max="9999" width="12.7109375" style="310" customWidth="1"/>
    <col min="10000" max="10000" width="13.140625" style="310" customWidth="1"/>
    <col min="10001" max="10001" width="11" style="310" customWidth="1"/>
    <col min="10002" max="10002" width="10.42578125" style="310" customWidth="1"/>
    <col min="10003" max="10003" width="12.140625" style="310" customWidth="1"/>
    <col min="10004" max="10006" width="0" style="310" hidden="1" customWidth="1"/>
    <col min="10007" max="10007" width="2.5703125" style="310" customWidth="1"/>
    <col min="10008" max="10008" width="12.7109375" style="310" customWidth="1"/>
    <col min="10009" max="10009" width="21.140625" style="310" customWidth="1"/>
    <col min="10010" max="10011" width="8.140625" style="310" customWidth="1"/>
    <col min="10012" max="10012" width="11.5703125" style="310" customWidth="1"/>
    <col min="10013" max="10013" width="0" style="310" hidden="1" customWidth="1"/>
    <col min="10014" max="10014" width="13.85546875" style="310" customWidth="1"/>
    <col min="10015" max="10015" width="12.28515625" style="310" customWidth="1"/>
    <col min="10016" max="10016" width="11.5703125" style="310" customWidth="1"/>
    <col min="10017" max="10017" width="11.140625" style="310" customWidth="1"/>
    <col min="10018" max="10018" width="0" style="310" hidden="1" customWidth="1"/>
    <col min="10019" max="10019" width="17" style="310" customWidth="1"/>
    <col min="10020" max="10020" width="10.7109375" style="310" customWidth="1"/>
    <col min="10021" max="10021" width="19.42578125" style="310" customWidth="1"/>
    <col min="10022" max="10022" width="14.42578125" style="310" customWidth="1"/>
    <col min="10023" max="10023" width="15.7109375" style="310" customWidth="1"/>
    <col min="10024" max="10025" width="0" style="310" hidden="1" customWidth="1"/>
    <col min="10026" max="10027" width="9.140625" style="310"/>
    <col min="10028" max="10028" width="16.85546875" style="310" customWidth="1"/>
    <col min="10029" max="10029" width="16.5703125" style="310" customWidth="1"/>
    <col min="10030" max="10240" width="9.140625" style="310"/>
    <col min="10241" max="10241" width="13.140625" style="310" customWidth="1"/>
    <col min="10242" max="10242" width="14" style="310" customWidth="1"/>
    <col min="10243" max="10243" width="15.85546875" style="310" customWidth="1"/>
    <col min="10244" max="10244" width="11" style="310" customWidth="1"/>
    <col min="10245" max="10245" width="0" style="310" hidden="1" customWidth="1"/>
    <col min="10246" max="10246" width="21" style="310" customWidth="1"/>
    <col min="10247" max="10247" width="13.140625" style="310" customWidth="1"/>
    <col min="10248" max="10248" width="0" style="310" hidden="1" customWidth="1"/>
    <col min="10249" max="10249" width="14.140625" style="310" customWidth="1"/>
    <col min="10250" max="10250" width="15.85546875" style="310" customWidth="1"/>
    <col min="10251" max="10251" width="14.42578125" style="310" customWidth="1"/>
    <col min="10252" max="10252" width="16" style="310" customWidth="1"/>
    <col min="10253" max="10253" width="13.42578125" style="310" customWidth="1"/>
    <col min="10254" max="10254" width="11.5703125" style="310" customWidth="1"/>
    <col min="10255" max="10255" width="12.7109375" style="310" customWidth="1"/>
    <col min="10256" max="10256" width="13.140625" style="310" customWidth="1"/>
    <col min="10257" max="10257" width="11" style="310" customWidth="1"/>
    <col min="10258" max="10258" width="10.42578125" style="310" customWidth="1"/>
    <col min="10259" max="10259" width="12.140625" style="310" customWidth="1"/>
    <col min="10260" max="10262" width="0" style="310" hidden="1" customWidth="1"/>
    <col min="10263" max="10263" width="2.5703125" style="310" customWidth="1"/>
    <col min="10264" max="10264" width="12.7109375" style="310" customWidth="1"/>
    <col min="10265" max="10265" width="21.140625" style="310" customWidth="1"/>
    <col min="10266" max="10267" width="8.140625" style="310" customWidth="1"/>
    <col min="10268" max="10268" width="11.5703125" style="310" customWidth="1"/>
    <col min="10269" max="10269" width="0" style="310" hidden="1" customWidth="1"/>
    <col min="10270" max="10270" width="13.85546875" style="310" customWidth="1"/>
    <col min="10271" max="10271" width="12.28515625" style="310" customWidth="1"/>
    <col min="10272" max="10272" width="11.5703125" style="310" customWidth="1"/>
    <col min="10273" max="10273" width="11.140625" style="310" customWidth="1"/>
    <col min="10274" max="10274" width="0" style="310" hidden="1" customWidth="1"/>
    <col min="10275" max="10275" width="17" style="310" customWidth="1"/>
    <col min="10276" max="10276" width="10.7109375" style="310" customWidth="1"/>
    <col min="10277" max="10277" width="19.42578125" style="310" customWidth="1"/>
    <col min="10278" max="10278" width="14.42578125" style="310" customWidth="1"/>
    <col min="10279" max="10279" width="15.7109375" style="310" customWidth="1"/>
    <col min="10280" max="10281" width="0" style="310" hidden="1" customWidth="1"/>
    <col min="10282" max="10283" width="9.140625" style="310"/>
    <col min="10284" max="10284" width="16.85546875" style="310" customWidth="1"/>
    <col min="10285" max="10285" width="16.5703125" style="310" customWidth="1"/>
    <col min="10286" max="10496" width="9.140625" style="310"/>
    <col min="10497" max="10497" width="13.140625" style="310" customWidth="1"/>
    <col min="10498" max="10498" width="14" style="310" customWidth="1"/>
    <col min="10499" max="10499" width="15.85546875" style="310" customWidth="1"/>
    <col min="10500" max="10500" width="11" style="310" customWidth="1"/>
    <col min="10501" max="10501" width="0" style="310" hidden="1" customWidth="1"/>
    <col min="10502" max="10502" width="21" style="310" customWidth="1"/>
    <col min="10503" max="10503" width="13.140625" style="310" customWidth="1"/>
    <col min="10504" max="10504" width="0" style="310" hidden="1" customWidth="1"/>
    <col min="10505" max="10505" width="14.140625" style="310" customWidth="1"/>
    <col min="10506" max="10506" width="15.85546875" style="310" customWidth="1"/>
    <col min="10507" max="10507" width="14.42578125" style="310" customWidth="1"/>
    <col min="10508" max="10508" width="16" style="310" customWidth="1"/>
    <col min="10509" max="10509" width="13.42578125" style="310" customWidth="1"/>
    <col min="10510" max="10510" width="11.5703125" style="310" customWidth="1"/>
    <col min="10511" max="10511" width="12.7109375" style="310" customWidth="1"/>
    <col min="10512" max="10512" width="13.140625" style="310" customWidth="1"/>
    <col min="10513" max="10513" width="11" style="310" customWidth="1"/>
    <col min="10514" max="10514" width="10.42578125" style="310" customWidth="1"/>
    <col min="10515" max="10515" width="12.140625" style="310" customWidth="1"/>
    <col min="10516" max="10518" width="0" style="310" hidden="1" customWidth="1"/>
    <col min="10519" max="10519" width="2.5703125" style="310" customWidth="1"/>
    <col min="10520" max="10520" width="12.7109375" style="310" customWidth="1"/>
    <col min="10521" max="10521" width="21.140625" style="310" customWidth="1"/>
    <col min="10522" max="10523" width="8.140625" style="310" customWidth="1"/>
    <col min="10524" max="10524" width="11.5703125" style="310" customWidth="1"/>
    <col min="10525" max="10525" width="0" style="310" hidden="1" customWidth="1"/>
    <col min="10526" max="10526" width="13.85546875" style="310" customWidth="1"/>
    <col min="10527" max="10527" width="12.28515625" style="310" customWidth="1"/>
    <col min="10528" max="10528" width="11.5703125" style="310" customWidth="1"/>
    <col min="10529" max="10529" width="11.140625" style="310" customWidth="1"/>
    <col min="10530" max="10530" width="0" style="310" hidden="1" customWidth="1"/>
    <col min="10531" max="10531" width="17" style="310" customWidth="1"/>
    <col min="10532" max="10532" width="10.7109375" style="310" customWidth="1"/>
    <col min="10533" max="10533" width="19.42578125" style="310" customWidth="1"/>
    <col min="10534" max="10534" width="14.42578125" style="310" customWidth="1"/>
    <col min="10535" max="10535" width="15.7109375" style="310" customWidth="1"/>
    <col min="10536" max="10537" width="0" style="310" hidden="1" customWidth="1"/>
    <col min="10538" max="10539" width="9.140625" style="310"/>
    <col min="10540" max="10540" width="16.85546875" style="310" customWidth="1"/>
    <col min="10541" max="10541" width="16.5703125" style="310" customWidth="1"/>
    <col min="10542" max="10752" width="9.140625" style="310"/>
    <col min="10753" max="10753" width="13.140625" style="310" customWidth="1"/>
    <col min="10754" max="10754" width="14" style="310" customWidth="1"/>
    <col min="10755" max="10755" width="15.85546875" style="310" customWidth="1"/>
    <col min="10756" max="10756" width="11" style="310" customWidth="1"/>
    <col min="10757" max="10757" width="0" style="310" hidden="1" customWidth="1"/>
    <col min="10758" max="10758" width="21" style="310" customWidth="1"/>
    <col min="10759" max="10759" width="13.140625" style="310" customWidth="1"/>
    <col min="10760" max="10760" width="0" style="310" hidden="1" customWidth="1"/>
    <col min="10761" max="10761" width="14.140625" style="310" customWidth="1"/>
    <col min="10762" max="10762" width="15.85546875" style="310" customWidth="1"/>
    <col min="10763" max="10763" width="14.42578125" style="310" customWidth="1"/>
    <col min="10764" max="10764" width="16" style="310" customWidth="1"/>
    <col min="10765" max="10765" width="13.42578125" style="310" customWidth="1"/>
    <col min="10766" max="10766" width="11.5703125" style="310" customWidth="1"/>
    <col min="10767" max="10767" width="12.7109375" style="310" customWidth="1"/>
    <col min="10768" max="10768" width="13.140625" style="310" customWidth="1"/>
    <col min="10769" max="10769" width="11" style="310" customWidth="1"/>
    <col min="10770" max="10770" width="10.42578125" style="310" customWidth="1"/>
    <col min="10771" max="10771" width="12.140625" style="310" customWidth="1"/>
    <col min="10772" max="10774" width="0" style="310" hidden="1" customWidth="1"/>
    <col min="10775" max="10775" width="2.5703125" style="310" customWidth="1"/>
    <col min="10776" max="10776" width="12.7109375" style="310" customWidth="1"/>
    <col min="10777" max="10777" width="21.140625" style="310" customWidth="1"/>
    <col min="10778" max="10779" width="8.140625" style="310" customWidth="1"/>
    <col min="10780" max="10780" width="11.5703125" style="310" customWidth="1"/>
    <col min="10781" max="10781" width="0" style="310" hidden="1" customWidth="1"/>
    <col min="10782" max="10782" width="13.85546875" style="310" customWidth="1"/>
    <col min="10783" max="10783" width="12.28515625" style="310" customWidth="1"/>
    <col min="10784" max="10784" width="11.5703125" style="310" customWidth="1"/>
    <col min="10785" max="10785" width="11.140625" style="310" customWidth="1"/>
    <col min="10786" max="10786" width="0" style="310" hidden="1" customWidth="1"/>
    <col min="10787" max="10787" width="17" style="310" customWidth="1"/>
    <col min="10788" max="10788" width="10.7109375" style="310" customWidth="1"/>
    <col min="10789" max="10789" width="19.42578125" style="310" customWidth="1"/>
    <col min="10790" max="10790" width="14.42578125" style="310" customWidth="1"/>
    <col min="10791" max="10791" width="15.7109375" style="310" customWidth="1"/>
    <col min="10792" max="10793" width="0" style="310" hidden="1" customWidth="1"/>
    <col min="10794" max="10795" width="9.140625" style="310"/>
    <col min="10796" max="10796" width="16.85546875" style="310" customWidth="1"/>
    <col min="10797" max="10797" width="16.5703125" style="310" customWidth="1"/>
    <col min="10798" max="11008" width="9.140625" style="310"/>
    <col min="11009" max="11009" width="13.140625" style="310" customWidth="1"/>
    <col min="11010" max="11010" width="14" style="310" customWidth="1"/>
    <col min="11011" max="11011" width="15.85546875" style="310" customWidth="1"/>
    <col min="11012" max="11012" width="11" style="310" customWidth="1"/>
    <col min="11013" max="11013" width="0" style="310" hidden="1" customWidth="1"/>
    <col min="11014" max="11014" width="21" style="310" customWidth="1"/>
    <col min="11015" max="11015" width="13.140625" style="310" customWidth="1"/>
    <col min="11016" max="11016" width="0" style="310" hidden="1" customWidth="1"/>
    <col min="11017" max="11017" width="14.140625" style="310" customWidth="1"/>
    <col min="11018" max="11018" width="15.85546875" style="310" customWidth="1"/>
    <col min="11019" max="11019" width="14.42578125" style="310" customWidth="1"/>
    <col min="11020" max="11020" width="16" style="310" customWidth="1"/>
    <col min="11021" max="11021" width="13.42578125" style="310" customWidth="1"/>
    <col min="11022" max="11022" width="11.5703125" style="310" customWidth="1"/>
    <col min="11023" max="11023" width="12.7109375" style="310" customWidth="1"/>
    <col min="11024" max="11024" width="13.140625" style="310" customWidth="1"/>
    <col min="11025" max="11025" width="11" style="310" customWidth="1"/>
    <col min="11026" max="11026" width="10.42578125" style="310" customWidth="1"/>
    <col min="11027" max="11027" width="12.140625" style="310" customWidth="1"/>
    <col min="11028" max="11030" width="0" style="310" hidden="1" customWidth="1"/>
    <col min="11031" max="11031" width="2.5703125" style="310" customWidth="1"/>
    <col min="11032" max="11032" width="12.7109375" style="310" customWidth="1"/>
    <col min="11033" max="11033" width="21.140625" style="310" customWidth="1"/>
    <col min="11034" max="11035" width="8.140625" style="310" customWidth="1"/>
    <col min="11036" max="11036" width="11.5703125" style="310" customWidth="1"/>
    <col min="11037" max="11037" width="0" style="310" hidden="1" customWidth="1"/>
    <col min="11038" max="11038" width="13.85546875" style="310" customWidth="1"/>
    <col min="11039" max="11039" width="12.28515625" style="310" customWidth="1"/>
    <col min="11040" max="11040" width="11.5703125" style="310" customWidth="1"/>
    <col min="11041" max="11041" width="11.140625" style="310" customWidth="1"/>
    <col min="11042" max="11042" width="0" style="310" hidden="1" customWidth="1"/>
    <col min="11043" max="11043" width="17" style="310" customWidth="1"/>
    <col min="11044" max="11044" width="10.7109375" style="310" customWidth="1"/>
    <col min="11045" max="11045" width="19.42578125" style="310" customWidth="1"/>
    <col min="11046" max="11046" width="14.42578125" style="310" customWidth="1"/>
    <col min="11047" max="11047" width="15.7109375" style="310" customWidth="1"/>
    <col min="11048" max="11049" width="0" style="310" hidden="1" customWidth="1"/>
    <col min="11050" max="11051" width="9.140625" style="310"/>
    <col min="11052" max="11052" width="16.85546875" style="310" customWidth="1"/>
    <col min="11053" max="11053" width="16.5703125" style="310" customWidth="1"/>
    <col min="11054" max="11264" width="9.140625" style="310"/>
    <col min="11265" max="11265" width="13.140625" style="310" customWidth="1"/>
    <col min="11266" max="11266" width="14" style="310" customWidth="1"/>
    <col min="11267" max="11267" width="15.85546875" style="310" customWidth="1"/>
    <col min="11268" max="11268" width="11" style="310" customWidth="1"/>
    <col min="11269" max="11269" width="0" style="310" hidden="1" customWidth="1"/>
    <col min="11270" max="11270" width="21" style="310" customWidth="1"/>
    <col min="11271" max="11271" width="13.140625" style="310" customWidth="1"/>
    <col min="11272" max="11272" width="0" style="310" hidden="1" customWidth="1"/>
    <col min="11273" max="11273" width="14.140625" style="310" customWidth="1"/>
    <col min="11274" max="11274" width="15.85546875" style="310" customWidth="1"/>
    <col min="11275" max="11275" width="14.42578125" style="310" customWidth="1"/>
    <col min="11276" max="11276" width="16" style="310" customWidth="1"/>
    <col min="11277" max="11277" width="13.42578125" style="310" customWidth="1"/>
    <col min="11278" max="11278" width="11.5703125" style="310" customWidth="1"/>
    <col min="11279" max="11279" width="12.7109375" style="310" customWidth="1"/>
    <col min="11280" max="11280" width="13.140625" style="310" customWidth="1"/>
    <col min="11281" max="11281" width="11" style="310" customWidth="1"/>
    <col min="11282" max="11282" width="10.42578125" style="310" customWidth="1"/>
    <col min="11283" max="11283" width="12.140625" style="310" customWidth="1"/>
    <col min="11284" max="11286" width="0" style="310" hidden="1" customWidth="1"/>
    <col min="11287" max="11287" width="2.5703125" style="310" customWidth="1"/>
    <col min="11288" max="11288" width="12.7109375" style="310" customWidth="1"/>
    <col min="11289" max="11289" width="21.140625" style="310" customWidth="1"/>
    <col min="11290" max="11291" width="8.140625" style="310" customWidth="1"/>
    <col min="11292" max="11292" width="11.5703125" style="310" customWidth="1"/>
    <col min="11293" max="11293" width="0" style="310" hidden="1" customWidth="1"/>
    <col min="11294" max="11294" width="13.85546875" style="310" customWidth="1"/>
    <col min="11295" max="11295" width="12.28515625" style="310" customWidth="1"/>
    <col min="11296" max="11296" width="11.5703125" style="310" customWidth="1"/>
    <col min="11297" max="11297" width="11.140625" style="310" customWidth="1"/>
    <col min="11298" max="11298" width="0" style="310" hidden="1" customWidth="1"/>
    <col min="11299" max="11299" width="17" style="310" customWidth="1"/>
    <col min="11300" max="11300" width="10.7109375" style="310" customWidth="1"/>
    <col min="11301" max="11301" width="19.42578125" style="310" customWidth="1"/>
    <col min="11302" max="11302" width="14.42578125" style="310" customWidth="1"/>
    <col min="11303" max="11303" width="15.7109375" style="310" customWidth="1"/>
    <col min="11304" max="11305" width="0" style="310" hidden="1" customWidth="1"/>
    <col min="11306" max="11307" width="9.140625" style="310"/>
    <col min="11308" max="11308" width="16.85546875" style="310" customWidth="1"/>
    <col min="11309" max="11309" width="16.5703125" style="310" customWidth="1"/>
    <col min="11310" max="11520" width="9.140625" style="310"/>
    <col min="11521" max="11521" width="13.140625" style="310" customWidth="1"/>
    <col min="11522" max="11522" width="14" style="310" customWidth="1"/>
    <col min="11523" max="11523" width="15.85546875" style="310" customWidth="1"/>
    <col min="11524" max="11524" width="11" style="310" customWidth="1"/>
    <col min="11525" max="11525" width="0" style="310" hidden="1" customWidth="1"/>
    <col min="11526" max="11526" width="21" style="310" customWidth="1"/>
    <col min="11527" max="11527" width="13.140625" style="310" customWidth="1"/>
    <col min="11528" max="11528" width="0" style="310" hidden="1" customWidth="1"/>
    <col min="11529" max="11529" width="14.140625" style="310" customWidth="1"/>
    <col min="11530" max="11530" width="15.85546875" style="310" customWidth="1"/>
    <col min="11531" max="11531" width="14.42578125" style="310" customWidth="1"/>
    <col min="11532" max="11532" width="16" style="310" customWidth="1"/>
    <col min="11533" max="11533" width="13.42578125" style="310" customWidth="1"/>
    <col min="11534" max="11534" width="11.5703125" style="310" customWidth="1"/>
    <col min="11535" max="11535" width="12.7109375" style="310" customWidth="1"/>
    <col min="11536" max="11536" width="13.140625" style="310" customWidth="1"/>
    <col min="11537" max="11537" width="11" style="310" customWidth="1"/>
    <col min="11538" max="11538" width="10.42578125" style="310" customWidth="1"/>
    <col min="11539" max="11539" width="12.140625" style="310" customWidth="1"/>
    <col min="11540" max="11542" width="0" style="310" hidden="1" customWidth="1"/>
    <col min="11543" max="11543" width="2.5703125" style="310" customWidth="1"/>
    <col min="11544" max="11544" width="12.7109375" style="310" customWidth="1"/>
    <col min="11545" max="11545" width="21.140625" style="310" customWidth="1"/>
    <col min="11546" max="11547" width="8.140625" style="310" customWidth="1"/>
    <col min="11548" max="11548" width="11.5703125" style="310" customWidth="1"/>
    <col min="11549" max="11549" width="0" style="310" hidden="1" customWidth="1"/>
    <col min="11550" max="11550" width="13.85546875" style="310" customWidth="1"/>
    <col min="11551" max="11551" width="12.28515625" style="310" customWidth="1"/>
    <col min="11552" max="11552" width="11.5703125" style="310" customWidth="1"/>
    <col min="11553" max="11553" width="11.140625" style="310" customWidth="1"/>
    <col min="11554" max="11554" width="0" style="310" hidden="1" customWidth="1"/>
    <col min="11555" max="11555" width="17" style="310" customWidth="1"/>
    <col min="11556" max="11556" width="10.7109375" style="310" customWidth="1"/>
    <col min="11557" max="11557" width="19.42578125" style="310" customWidth="1"/>
    <col min="11558" max="11558" width="14.42578125" style="310" customWidth="1"/>
    <col min="11559" max="11559" width="15.7109375" style="310" customWidth="1"/>
    <col min="11560" max="11561" width="0" style="310" hidden="1" customWidth="1"/>
    <col min="11562" max="11563" width="9.140625" style="310"/>
    <col min="11564" max="11564" width="16.85546875" style="310" customWidth="1"/>
    <col min="11565" max="11565" width="16.5703125" style="310" customWidth="1"/>
    <col min="11566" max="11776" width="9.140625" style="310"/>
    <col min="11777" max="11777" width="13.140625" style="310" customWidth="1"/>
    <col min="11778" max="11778" width="14" style="310" customWidth="1"/>
    <col min="11779" max="11779" width="15.85546875" style="310" customWidth="1"/>
    <col min="11780" max="11780" width="11" style="310" customWidth="1"/>
    <col min="11781" max="11781" width="0" style="310" hidden="1" customWidth="1"/>
    <col min="11782" max="11782" width="21" style="310" customWidth="1"/>
    <col min="11783" max="11783" width="13.140625" style="310" customWidth="1"/>
    <col min="11784" max="11784" width="0" style="310" hidden="1" customWidth="1"/>
    <col min="11785" max="11785" width="14.140625" style="310" customWidth="1"/>
    <col min="11786" max="11786" width="15.85546875" style="310" customWidth="1"/>
    <col min="11787" max="11787" width="14.42578125" style="310" customWidth="1"/>
    <col min="11788" max="11788" width="16" style="310" customWidth="1"/>
    <col min="11789" max="11789" width="13.42578125" style="310" customWidth="1"/>
    <col min="11790" max="11790" width="11.5703125" style="310" customWidth="1"/>
    <col min="11791" max="11791" width="12.7109375" style="310" customWidth="1"/>
    <col min="11792" max="11792" width="13.140625" style="310" customWidth="1"/>
    <col min="11793" max="11793" width="11" style="310" customWidth="1"/>
    <col min="11794" max="11794" width="10.42578125" style="310" customWidth="1"/>
    <col min="11795" max="11795" width="12.140625" style="310" customWidth="1"/>
    <col min="11796" max="11798" width="0" style="310" hidden="1" customWidth="1"/>
    <col min="11799" max="11799" width="2.5703125" style="310" customWidth="1"/>
    <col min="11800" max="11800" width="12.7109375" style="310" customWidth="1"/>
    <col min="11801" max="11801" width="21.140625" style="310" customWidth="1"/>
    <col min="11802" max="11803" width="8.140625" style="310" customWidth="1"/>
    <col min="11804" max="11804" width="11.5703125" style="310" customWidth="1"/>
    <col min="11805" max="11805" width="0" style="310" hidden="1" customWidth="1"/>
    <col min="11806" max="11806" width="13.85546875" style="310" customWidth="1"/>
    <col min="11807" max="11807" width="12.28515625" style="310" customWidth="1"/>
    <col min="11808" max="11808" width="11.5703125" style="310" customWidth="1"/>
    <col min="11809" max="11809" width="11.140625" style="310" customWidth="1"/>
    <col min="11810" max="11810" width="0" style="310" hidden="1" customWidth="1"/>
    <col min="11811" max="11811" width="17" style="310" customWidth="1"/>
    <col min="11812" max="11812" width="10.7109375" style="310" customWidth="1"/>
    <col min="11813" max="11813" width="19.42578125" style="310" customWidth="1"/>
    <col min="11814" max="11814" width="14.42578125" style="310" customWidth="1"/>
    <col min="11815" max="11815" width="15.7109375" style="310" customWidth="1"/>
    <col min="11816" max="11817" width="0" style="310" hidden="1" customWidth="1"/>
    <col min="11818" max="11819" width="9.140625" style="310"/>
    <col min="11820" max="11820" width="16.85546875" style="310" customWidth="1"/>
    <col min="11821" max="11821" width="16.5703125" style="310" customWidth="1"/>
    <col min="11822" max="12032" width="9.140625" style="310"/>
    <col min="12033" max="12033" width="13.140625" style="310" customWidth="1"/>
    <col min="12034" max="12034" width="14" style="310" customWidth="1"/>
    <col min="12035" max="12035" width="15.85546875" style="310" customWidth="1"/>
    <col min="12036" max="12036" width="11" style="310" customWidth="1"/>
    <col min="12037" max="12037" width="0" style="310" hidden="1" customWidth="1"/>
    <col min="12038" max="12038" width="21" style="310" customWidth="1"/>
    <col min="12039" max="12039" width="13.140625" style="310" customWidth="1"/>
    <col min="12040" max="12040" width="0" style="310" hidden="1" customWidth="1"/>
    <col min="12041" max="12041" width="14.140625" style="310" customWidth="1"/>
    <col min="12042" max="12042" width="15.85546875" style="310" customWidth="1"/>
    <col min="12043" max="12043" width="14.42578125" style="310" customWidth="1"/>
    <col min="12044" max="12044" width="16" style="310" customWidth="1"/>
    <col min="12045" max="12045" width="13.42578125" style="310" customWidth="1"/>
    <col min="12046" max="12046" width="11.5703125" style="310" customWidth="1"/>
    <col min="12047" max="12047" width="12.7109375" style="310" customWidth="1"/>
    <col min="12048" max="12048" width="13.140625" style="310" customWidth="1"/>
    <col min="12049" max="12049" width="11" style="310" customWidth="1"/>
    <col min="12050" max="12050" width="10.42578125" style="310" customWidth="1"/>
    <col min="12051" max="12051" width="12.140625" style="310" customWidth="1"/>
    <col min="12052" max="12054" width="0" style="310" hidden="1" customWidth="1"/>
    <col min="12055" max="12055" width="2.5703125" style="310" customWidth="1"/>
    <col min="12056" max="12056" width="12.7109375" style="310" customWidth="1"/>
    <col min="12057" max="12057" width="21.140625" style="310" customWidth="1"/>
    <col min="12058" max="12059" width="8.140625" style="310" customWidth="1"/>
    <col min="12060" max="12060" width="11.5703125" style="310" customWidth="1"/>
    <col min="12061" max="12061" width="0" style="310" hidden="1" customWidth="1"/>
    <col min="12062" max="12062" width="13.85546875" style="310" customWidth="1"/>
    <col min="12063" max="12063" width="12.28515625" style="310" customWidth="1"/>
    <col min="12064" max="12064" width="11.5703125" style="310" customWidth="1"/>
    <col min="12065" max="12065" width="11.140625" style="310" customWidth="1"/>
    <col min="12066" max="12066" width="0" style="310" hidden="1" customWidth="1"/>
    <col min="12067" max="12067" width="17" style="310" customWidth="1"/>
    <col min="12068" max="12068" width="10.7109375" style="310" customWidth="1"/>
    <col min="12069" max="12069" width="19.42578125" style="310" customWidth="1"/>
    <col min="12070" max="12070" width="14.42578125" style="310" customWidth="1"/>
    <col min="12071" max="12071" width="15.7109375" style="310" customWidth="1"/>
    <col min="12072" max="12073" width="0" style="310" hidden="1" customWidth="1"/>
    <col min="12074" max="12075" width="9.140625" style="310"/>
    <col min="12076" max="12076" width="16.85546875" style="310" customWidth="1"/>
    <col min="12077" max="12077" width="16.5703125" style="310" customWidth="1"/>
    <col min="12078" max="12288" width="9.140625" style="310"/>
    <col min="12289" max="12289" width="13.140625" style="310" customWidth="1"/>
    <col min="12290" max="12290" width="14" style="310" customWidth="1"/>
    <col min="12291" max="12291" width="15.85546875" style="310" customWidth="1"/>
    <col min="12292" max="12292" width="11" style="310" customWidth="1"/>
    <col min="12293" max="12293" width="0" style="310" hidden="1" customWidth="1"/>
    <col min="12294" max="12294" width="21" style="310" customWidth="1"/>
    <col min="12295" max="12295" width="13.140625" style="310" customWidth="1"/>
    <col min="12296" max="12296" width="0" style="310" hidden="1" customWidth="1"/>
    <col min="12297" max="12297" width="14.140625" style="310" customWidth="1"/>
    <col min="12298" max="12298" width="15.85546875" style="310" customWidth="1"/>
    <col min="12299" max="12299" width="14.42578125" style="310" customWidth="1"/>
    <col min="12300" max="12300" width="16" style="310" customWidth="1"/>
    <col min="12301" max="12301" width="13.42578125" style="310" customWidth="1"/>
    <col min="12302" max="12302" width="11.5703125" style="310" customWidth="1"/>
    <col min="12303" max="12303" width="12.7109375" style="310" customWidth="1"/>
    <col min="12304" max="12304" width="13.140625" style="310" customWidth="1"/>
    <col min="12305" max="12305" width="11" style="310" customWidth="1"/>
    <col min="12306" max="12306" width="10.42578125" style="310" customWidth="1"/>
    <col min="12307" max="12307" width="12.140625" style="310" customWidth="1"/>
    <col min="12308" max="12310" width="0" style="310" hidden="1" customWidth="1"/>
    <col min="12311" max="12311" width="2.5703125" style="310" customWidth="1"/>
    <col min="12312" max="12312" width="12.7109375" style="310" customWidth="1"/>
    <col min="12313" max="12313" width="21.140625" style="310" customWidth="1"/>
    <col min="12314" max="12315" width="8.140625" style="310" customWidth="1"/>
    <col min="12316" max="12316" width="11.5703125" style="310" customWidth="1"/>
    <col min="12317" max="12317" width="0" style="310" hidden="1" customWidth="1"/>
    <col min="12318" max="12318" width="13.85546875" style="310" customWidth="1"/>
    <col min="12319" max="12319" width="12.28515625" style="310" customWidth="1"/>
    <col min="12320" max="12320" width="11.5703125" style="310" customWidth="1"/>
    <col min="12321" max="12321" width="11.140625" style="310" customWidth="1"/>
    <col min="12322" max="12322" width="0" style="310" hidden="1" customWidth="1"/>
    <col min="12323" max="12323" width="17" style="310" customWidth="1"/>
    <col min="12324" max="12324" width="10.7109375" style="310" customWidth="1"/>
    <col min="12325" max="12325" width="19.42578125" style="310" customWidth="1"/>
    <col min="12326" max="12326" width="14.42578125" style="310" customWidth="1"/>
    <col min="12327" max="12327" width="15.7109375" style="310" customWidth="1"/>
    <col min="12328" max="12329" width="0" style="310" hidden="1" customWidth="1"/>
    <col min="12330" max="12331" width="9.140625" style="310"/>
    <col min="12332" max="12332" width="16.85546875" style="310" customWidth="1"/>
    <col min="12333" max="12333" width="16.5703125" style="310" customWidth="1"/>
    <col min="12334" max="12544" width="9.140625" style="310"/>
    <col min="12545" max="12545" width="13.140625" style="310" customWidth="1"/>
    <col min="12546" max="12546" width="14" style="310" customWidth="1"/>
    <col min="12547" max="12547" width="15.85546875" style="310" customWidth="1"/>
    <col min="12548" max="12548" width="11" style="310" customWidth="1"/>
    <col min="12549" max="12549" width="0" style="310" hidden="1" customWidth="1"/>
    <col min="12550" max="12550" width="21" style="310" customWidth="1"/>
    <col min="12551" max="12551" width="13.140625" style="310" customWidth="1"/>
    <col min="12552" max="12552" width="0" style="310" hidden="1" customWidth="1"/>
    <col min="12553" max="12553" width="14.140625" style="310" customWidth="1"/>
    <col min="12554" max="12554" width="15.85546875" style="310" customWidth="1"/>
    <col min="12555" max="12555" width="14.42578125" style="310" customWidth="1"/>
    <col min="12556" max="12556" width="16" style="310" customWidth="1"/>
    <col min="12557" max="12557" width="13.42578125" style="310" customWidth="1"/>
    <col min="12558" max="12558" width="11.5703125" style="310" customWidth="1"/>
    <col min="12559" max="12559" width="12.7109375" style="310" customWidth="1"/>
    <col min="12560" max="12560" width="13.140625" style="310" customWidth="1"/>
    <col min="12561" max="12561" width="11" style="310" customWidth="1"/>
    <col min="12562" max="12562" width="10.42578125" style="310" customWidth="1"/>
    <col min="12563" max="12563" width="12.140625" style="310" customWidth="1"/>
    <col min="12564" max="12566" width="0" style="310" hidden="1" customWidth="1"/>
    <col min="12567" max="12567" width="2.5703125" style="310" customWidth="1"/>
    <col min="12568" max="12568" width="12.7109375" style="310" customWidth="1"/>
    <col min="12569" max="12569" width="21.140625" style="310" customWidth="1"/>
    <col min="12570" max="12571" width="8.140625" style="310" customWidth="1"/>
    <col min="12572" max="12572" width="11.5703125" style="310" customWidth="1"/>
    <col min="12573" max="12573" width="0" style="310" hidden="1" customWidth="1"/>
    <col min="12574" max="12574" width="13.85546875" style="310" customWidth="1"/>
    <col min="12575" max="12575" width="12.28515625" style="310" customWidth="1"/>
    <col min="12576" max="12576" width="11.5703125" style="310" customWidth="1"/>
    <col min="12577" max="12577" width="11.140625" style="310" customWidth="1"/>
    <col min="12578" max="12578" width="0" style="310" hidden="1" customWidth="1"/>
    <col min="12579" max="12579" width="17" style="310" customWidth="1"/>
    <col min="12580" max="12580" width="10.7109375" style="310" customWidth="1"/>
    <col min="12581" max="12581" width="19.42578125" style="310" customWidth="1"/>
    <col min="12582" max="12582" width="14.42578125" style="310" customWidth="1"/>
    <col min="12583" max="12583" width="15.7109375" style="310" customWidth="1"/>
    <col min="12584" max="12585" width="0" style="310" hidden="1" customWidth="1"/>
    <col min="12586" max="12587" width="9.140625" style="310"/>
    <col min="12588" max="12588" width="16.85546875" style="310" customWidth="1"/>
    <col min="12589" max="12589" width="16.5703125" style="310" customWidth="1"/>
    <col min="12590" max="12800" width="9.140625" style="310"/>
    <col min="12801" max="12801" width="13.140625" style="310" customWidth="1"/>
    <col min="12802" max="12802" width="14" style="310" customWidth="1"/>
    <col min="12803" max="12803" width="15.85546875" style="310" customWidth="1"/>
    <col min="12804" max="12804" width="11" style="310" customWidth="1"/>
    <col min="12805" max="12805" width="0" style="310" hidden="1" customWidth="1"/>
    <col min="12806" max="12806" width="21" style="310" customWidth="1"/>
    <col min="12807" max="12807" width="13.140625" style="310" customWidth="1"/>
    <col min="12808" max="12808" width="0" style="310" hidden="1" customWidth="1"/>
    <col min="12809" max="12809" width="14.140625" style="310" customWidth="1"/>
    <col min="12810" max="12810" width="15.85546875" style="310" customWidth="1"/>
    <col min="12811" max="12811" width="14.42578125" style="310" customWidth="1"/>
    <col min="12812" max="12812" width="16" style="310" customWidth="1"/>
    <col min="12813" max="12813" width="13.42578125" style="310" customWidth="1"/>
    <col min="12814" max="12814" width="11.5703125" style="310" customWidth="1"/>
    <col min="12815" max="12815" width="12.7109375" style="310" customWidth="1"/>
    <col min="12816" max="12816" width="13.140625" style="310" customWidth="1"/>
    <col min="12817" max="12817" width="11" style="310" customWidth="1"/>
    <col min="12818" max="12818" width="10.42578125" style="310" customWidth="1"/>
    <col min="12819" max="12819" width="12.140625" style="310" customWidth="1"/>
    <col min="12820" max="12822" width="0" style="310" hidden="1" customWidth="1"/>
    <col min="12823" max="12823" width="2.5703125" style="310" customWidth="1"/>
    <col min="12824" max="12824" width="12.7109375" style="310" customWidth="1"/>
    <col min="12825" max="12825" width="21.140625" style="310" customWidth="1"/>
    <col min="12826" max="12827" width="8.140625" style="310" customWidth="1"/>
    <col min="12828" max="12828" width="11.5703125" style="310" customWidth="1"/>
    <col min="12829" max="12829" width="0" style="310" hidden="1" customWidth="1"/>
    <col min="12830" max="12830" width="13.85546875" style="310" customWidth="1"/>
    <col min="12831" max="12831" width="12.28515625" style="310" customWidth="1"/>
    <col min="12832" max="12832" width="11.5703125" style="310" customWidth="1"/>
    <col min="12833" max="12833" width="11.140625" style="310" customWidth="1"/>
    <col min="12834" max="12834" width="0" style="310" hidden="1" customWidth="1"/>
    <col min="12835" max="12835" width="17" style="310" customWidth="1"/>
    <col min="12836" max="12836" width="10.7109375" style="310" customWidth="1"/>
    <col min="12837" max="12837" width="19.42578125" style="310" customWidth="1"/>
    <col min="12838" max="12838" width="14.42578125" style="310" customWidth="1"/>
    <col min="12839" max="12839" width="15.7109375" style="310" customWidth="1"/>
    <col min="12840" max="12841" width="0" style="310" hidden="1" customWidth="1"/>
    <col min="12842" max="12843" width="9.140625" style="310"/>
    <col min="12844" max="12844" width="16.85546875" style="310" customWidth="1"/>
    <col min="12845" max="12845" width="16.5703125" style="310" customWidth="1"/>
    <col min="12846" max="13056" width="9.140625" style="310"/>
    <col min="13057" max="13057" width="13.140625" style="310" customWidth="1"/>
    <col min="13058" max="13058" width="14" style="310" customWidth="1"/>
    <col min="13059" max="13059" width="15.85546875" style="310" customWidth="1"/>
    <col min="13060" max="13060" width="11" style="310" customWidth="1"/>
    <col min="13061" max="13061" width="0" style="310" hidden="1" customWidth="1"/>
    <col min="13062" max="13062" width="21" style="310" customWidth="1"/>
    <col min="13063" max="13063" width="13.140625" style="310" customWidth="1"/>
    <col min="13064" max="13064" width="0" style="310" hidden="1" customWidth="1"/>
    <col min="13065" max="13065" width="14.140625" style="310" customWidth="1"/>
    <col min="13066" max="13066" width="15.85546875" style="310" customWidth="1"/>
    <col min="13067" max="13067" width="14.42578125" style="310" customWidth="1"/>
    <col min="13068" max="13068" width="16" style="310" customWidth="1"/>
    <col min="13069" max="13069" width="13.42578125" style="310" customWidth="1"/>
    <col min="13070" max="13070" width="11.5703125" style="310" customWidth="1"/>
    <col min="13071" max="13071" width="12.7109375" style="310" customWidth="1"/>
    <col min="13072" max="13072" width="13.140625" style="310" customWidth="1"/>
    <col min="13073" max="13073" width="11" style="310" customWidth="1"/>
    <col min="13074" max="13074" width="10.42578125" style="310" customWidth="1"/>
    <col min="13075" max="13075" width="12.140625" style="310" customWidth="1"/>
    <col min="13076" max="13078" width="0" style="310" hidden="1" customWidth="1"/>
    <col min="13079" max="13079" width="2.5703125" style="310" customWidth="1"/>
    <col min="13080" max="13080" width="12.7109375" style="310" customWidth="1"/>
    <col min="13081" max="13081" width="21.140625" style="310" customWidth="1"/>
    <col min="13082" max="13083" width="8.140625" style="310" customWidth="1"/>
    <col min="13084" max="13084" width="11.5703125" style="310" customWidth="1"/>
    <col min="13085" max="13085" width="0" style="310" hidden="1" customWidth="1"/>
    <col min="13086" max="13086" width="13.85546875" style="310" customWidth="1"/>
    <col min="13087" max="13087" width="12.28515625" style="310" customWidth="1"/>
    <col min="13088" max="13088" width="11.5703125" style="310" customWidth="1"/>
    <col min="13089" max="13089" width="11.140625" style="310" customWidth="1"/>
    <col min="13090" max="13090" width="0" style="310" hidden="1" customWidth="1"/>
    <col min="13091" max="13091" width="17" style="310" customWidth="1"/>
    <col min="13092" max="13092" width="10.7109375" style="310" customWidth="1"/>
    <col min="13093" max="13093" width="19.42578125" style="310" customWidth="1"/>
    <col min="13094" max="13094" width="14.42578125" style="310" customWidth="1"/>
    <col min="13095" max="13095" width="15.7109375" style="310" customWidth="1"/>
    <col min="13096" max="13097" width="0" style="310" hidden="1" customWidth="1"/>
    <col min="13098" max="13099" width="9.140625" style="310"/>
    <col min="13100" max="13100" width="16.85546875" style="310" customWidth="1"/>
    <col min="13101" max="13101" width="16.5703125" style="310" customWidth="1"/>
    <col min="13102" max="13312" width="9.140625" style="310"/>
    <col min="13313" max="13313" width="13.140625" style="310" customWidth="1"/>
    <col min="13314" max="13314" width="14" style="310" customWidth="1"/>
    <col min="13315" max="13315" width="15.85546875" style="310" customWidth="1"/>
    <col min="13316" max="13316" width="11" style="310" customWidth="1"/>
    <col min="13317" max="13317" width="0" style="310" hidden="1" customWidth="1"/>
    <col min="13318" max="13318" width="21" style="310" customWidth="1"/>
    <col min="13319" max="13319" width="13.140625" style="310" customWidth="1"/>
    <col min="13320" max="13320" width="0" style="310" hidden="1" customWidth="1"/>
    <col min="13321" max="13321" width="14.140625" style="310" customWidth="1"/>
    <col min="13322" max="13322" width="15.85546875" style="310" customWidth="1"/>
    <col min="13323" max="13323" width="14.42578125" style="310" customWidth="1"/>
    <col min="13324" max="13324" width="16" style="310" customWidth="1"/>
    <col min="13325" max="13325" width="13.42578125" style="310" customWidth="1"/>
    <col min="13326" max="13326" width="11.5703125" style="310" customWidth="1"/>
    <col min="13327" max="13327" width="12.7109375" style="310" customWidth="1"/>
    <col min="13328" max="13328" width="13.140625" style="310" customWidth="1"/>
    <col min="13329" max="13329" width="11" style="310" customWidth="1"/>
    <col min="13330" max="13330" width="10.42578125" style="310" customWidth="1"/>
    <col min="13331" max="13331" width="12.140625" style="310" customWidth="1"/>
    <col min="13332" max="13334" width="0" style="310" hidden="1" customWidth="1"/>
    <col min="13335" max="13335" width="2.5703125" style="310" customWidth="1"/>
    <col min="13336" max="13336" width="12.7109375" style="310" customWidth="1"/>
    <col min="13337" max="13337" width="21.140625" style="310" customWidth="1"/>
    <col min="13338" max="13339" width="8.140625" style="310" customWidth="1"/>
    <col min="13340" max="13340" width="11.5703125" style="310" customWidth="1"/>
    <col min="13341" max="13341" width="0" style="310" hidden="1" customWidth="1"/>
    <col min="13342" max="13342" width="13.85546875" style="310" customWidth="1"/>
    <col min="13343" max="13343" width="12.28515625" style="310" customWidth="1"/>
    <col min="13344" max="13344" width="11.5703125" style="310" customWidth="1"/>
    <col min="13345" max="13345" width="11.140625" style="310" customWidth="1"/>
    <col min="13346" max="13346" width="0" style="310" hidden="1" customWidth="1"/>
    <col min="13347" max="13347" width="17" style="310" customWidth="1"/>
    <col min="13348" max="13348" width="10.7109375" style="310" customWidth="1"/>
    <col min="13349" max="13349" width="19.42578125" style="310" customWidth="1"/>
    <col min="13350" max="13350" width="14.42578125" style="310" customWidth="1"/>
    <col min="13351" max="13351" width="15.7109375" style="310" customWidth="1"/>
    <col min="13352" max="13353" width="0" style="310" hidden="1" customWidth="1"/>
    <col min="13354" max="13355" width="9.140625" style="310"/>
    <col min="13356" max="13356" width="16.85546875" style="310" customWidth="1"/>
    <col min="13357" max="13357" width="16.5703125" style="310" customWidth="1"/>
    <col min="13358" max="13568" width="9.140625" style="310"/>
    <col min="13569" max="13569" width="13.140625" style="310" customWidth="1"/>
    <col min="13570" max="13570" width="14" style="310" customWidth="1"/>
    <col min="13571" max="13571" width="15.85546875" style="310" customWidth="1"/>
    <col min="13572" max="13572" width="11" style="310" customWidth="1"/>
    <col min="13573" max="13573" width="0" style="310" hidden="1" customWidth="1"/>
    <col min="13574" max="13574" width="21" style="310" customWidth="1"/>
    <col min="13575" max="13575" width="13.140625" style="310" customWidth="1"/>
    <col min="13576" max="13576" width="0" style="310" hidden="1" customWidth="1"/>
    <col min="13577" max="13577" width="14.140625" style="310" customWidth="1"/>
    <col min="13578" max="13578" width="15.85546875" style="310" customWidth="1"/>
    <col min="13579" max="13579" width="14.42578125" style="310" customWidth="1"/>
    <col min="13580" max="13580" width="16" style="310" customWidth="1"/>
    <col min="13581" max="13581" width="13.42578125" style="310" customWidth="1"/>
    <col min="13582" max="13582" width="11.5703125" style="310" customWidth="1"/>
    <col min="13583" max="13583" width="12.7109375" style="310" customWidth="1"/>
    <col min="13584" max="13584" width="13.140625" style="310" customWidth="1"/>
    <col min="13585" max="13585" width="11" style="310" customWidth="1"/>
    <col min="13586" max="13586" width="10.42578125" style="310" customWidth="1"/>
    <col min="13587" max="13587" width="12.140625" style="310" customWidth="1"/>
    <col min="13588" max="13590" width="0" style="310" hidden="1" customWidth="1"/>
    <col min="13591" max="13591" width="2.5703125" style="310" customWidth="1"/>
    <col min="13592" max="13592" width="12.7109375" style="310" customWidth="1"/>
    <col min="13593" max="13593" width="21.140625" style="310" customWidth="1"/>
    <col min="13594" max="13595" width="8.140625" style="310" customWidth="1"/>
    <col min="13596" max="13596" width="11.5703125" style="310" customWidth="1"/>
    <col min="13597" max="13597" width="0" style="310" hidden="1" customWidth="1"/>
    <col min="13598" max="13598" width="13.85546875" style="310" customWidth="1"/>
    <col min="13599" max="13599" width="12.28515625" style="310" customWidth="1"/>
    <col min="13600" max="13600" width="11.5703125" style="310" customWidth="1"/>
    <col min="13601" max="13601" width="11.140625" style="310" customWidth="1"/>
    <col min="13602" max="13602" width="0" style="310" hidden="1" customWidth="1"/>
    <col min="13603" max="13603" width="17" style="310" customWidth="1"/>
    <col min="13604" max="13604" width="10.7109375" style="310" customWidth="1"/>
    <col min="13605" max="13605" width="19.42578125" style="310" customWidth="1"/>
    <col min="13606" max="13606" width="14.42578125" style="310" customWidth="1"/>
    <col min="13607" max="13607" width="15.7109375" style="310" customWidth="1"/>
    <col min="13608" max="13609" width="0" style="310" hidden="1" customWidth="1"/>
    <col min="13610" max="13611" width="9.140625" style="310"/>
    <col min="13612" max="13612" width="16.85546875" style="310" customWidth="1"/>
    <col min="13613" max="13613" width="16.5703125" style="310" customWidth="1"/>
    <col min="13614" max="13824" width="9.140625" style="310"/>
    <col min="13825" max="13825" width="13.140625" style="310" customWidth="1"/>
    <col min="13826" max="13826" width="14" style="310" customWidth="1"/>
    <col min="13827" max="13827" width="15.85546875" style="310" customWidth="1"/>
    <col min="13828" max="13828" width="11" style="310" customWidth="1"/>
    <col min="13829" max="13829" width="0" style="310" hidden="1" customWidth="1"/>
    <col min="13830" max="13830" width="21" style="310" customWidth="1"/>
    <col min="13831" max="13831" width="13.140625" style="310" customWidth="1"/>
    <col min="13832" max="13832" width="0" style="310" hidden="1" customWidth="1"/>
    <col min="13833" max="13833" width="14.140625" style="310" customWidth="1"/>
    <col min="13834" max="13834" width="15.85546875" style="310" customWidth="1"/>
    <col min="13835" max="13835" width="14.42578125" style="310" customWidth="1"/>
    <col min="13836" max="13836" width="16" style="310" customWidth="1"/>
    <col min="13837" max="13837" width="13.42578125" style="310" customWidth="1"/>
    <col min="13838" max="13838" width="11.5703125" style="310" customWidth="1"/>
    <col min="13839" max="13839" width="12.7109375" style="310" customWidth="1"/>
    <col min="13840" max="13840" width="13.140625" style="310" customWidth="1"/>
    <col min="13841" max="13841" width="11" style="310" customWidth="1"/>
    <col min="13842" max="13842" width="10.42578125" style="310" customWidth="1"/>
    <col min="13843" max="13843" width="12.140625" style="310" customWidth="1"/>
    <col min="13844" max="13846" width="0" style="310" hidden="1" customWidth="1"/>
    <col min="13847" max="13847" width="2.5703125" style="310" customWidth="1"/>
    <col min="13848" max="13848" width="12.7109375" style="310" customWidth="1"/>
    <col min="13849" max="13849" width="21.140625" style="310" customWidth="1"/>
    <col min="13850" max="13851" width="8.140625" style="310" customWidth="1"/>
    <col min="13852" max="13852" width="11.5703125" style="310" customWidth="1"/>
    <col min="13853" max="13853" width="0" style="310" hidden="1" customWidth="1"/>
    <col min="13854" max="13854" width="13.85546875" style="310" customWidth="1"/>
    <col min="13855" max="13855" width="12.28515625" style="310" customWidth="1"/>
    <col min="13856" max="13856" width="11.5703125" style="310" customWidth="1"/>
    <col min="13857" max="13857" width="11.140625" style="310" customWidth="1"/>
    <col min="13858" max="13858" width="0" style="310" hidden="1" customWidth="1"/>
    <col min="13859" max="13859" width="17" style="310" customWidth="1"/>
    <col min="13860" max="13860" width="10.7109375" style="310" customWidth="1"/>
    <col min="13861" max="13861" width="19.42578125" style="310" customWidth="1"/>
    <col min="13862" max="13862" width="14.42578125" style="310" customWidth="1"/>
    <col min="13863" max="13863" width="15.7109375" style="310" customWidth="1"/>
    <col min="13864" max="13865" width="0" style="310" hidden="1" customWidth="1"/>
    <col min="13866" max="13867" width="9.140625" style="310"/>
    <col min="13868" max="13868" width="16.85546875" style="310" customWidth="1"/>
    <col min="13869" max="13869" width="16.5703125" style="310" customWidth="1"/>
    <col min="13870" max="14080" width="9.140625" style="310"/>
    <col min="14081" max="14081" width="13.140625" style="310" customWidth="1"/>
    <col min="14082" max="14082" width="14" style="310" customWidth="1"/>
    <col min="14083" max="14083" width="15.85546875" style="310" customWidth="1"/>
    <col min="14084" max="14084" width="11" style="310" customWidth="1"/>
    <col min="14085" max="14085" width="0" style="310" hidden="1" customWidth="1"/>
    <col min="14086" max="14086" width="21" style="310" customWidth="1"/>
    <col min="14087" max="14087" width="13.140625" style="310" customWidth="1"/>
    <col min="14088" max="14088" width="0" style="310" hidden="1" customWidth="1"/>
    <col min="14089" max="14089" width="14.140625" style="310" customWidth="1"/>
    <col min="14090" max="14090" width="15.85546875" style="310" customWidth="1"/>
    <col min="14091" max="14091" width="14.42578125" style="310" customWidth="1"/>
    <col min="14092" max="14092" width="16" style="310" customWidth="1"/>
    <col min="14093" max="14093" width="13.42578125" style="310" customWidth="1"/>
    <col min="14094" max="14094" width="11.5703125" style="310" customWidth="1"/>
    <col min="14095" max="14095" width="12.7109375" style="310" customWidth="1"/>
    <col min="14096" max="14096" width="13.140625" style="310" customWidth="1"/>
    <col min="14097" max="14097" width="11" style="310" customWidth="1"/>
    <col min="14098" max="14098" width="10.42578125" style="310" customWidth="1"/>
    <col min="14099" max="14099" width="12.140625" style="310" customWidth="1"/>
    <col min="14100" max="14102" width="0" style="310" hidden="1" customWidth="1"/>
    <col min="14103" max="14103" width="2.5703125" style="310" customWidth="1"/>
    <col min="14104" max="14104" width="12.7109375" style="310" customWidth="1"/>
    <col min="14105" max="14105" width="21.140625" style="310" customWidth="1"/>
    <col min="14106" max="14107" width="8.140625" style="310" customWidth="1"/>
    <col min="14108" max="14108" width="11.5703125" style="310" customWidth="1"/>
    <col min="14109" max="14109" width="0" style="310" hidden="1" customWidth="1"/>
    <col min="14110" max="14110" width="13.85546875" style="310" customWidth="1"/>
    <col min="14111" max="14111" width="12.28515625" style="310" customWidth="1"/>
    <col min="14112" max="14112" width="11.5703125" style="310" customWidth="1"/>
    <col min="14113" max="14113" width="11.140625" style="310" customWidth="1"/>
    <col min="14114" max="14114" width="0" style="310" hidden="1" customWidth="1"/>
    <col min="14115" max="14115" width="17" style="310" customWidth="1"/>
    <col min="14116" max="14116" width="10.7109375" style="310" customWidth="1"/>
    <col min="14117" max="14117" width="19.42578125" style="310" customWidth="1"/>
    <col min="14118" max="14118" width="14.42578125" style="310" customWidth="1"/>
    <col min="14119" max="14119" width="15.7109375" style="310" customWidth="1"/>
    <col min="14120" max="14121" width="0" style="310" hidden="1" customWidth="1"/>
    <col min="14122" max="14123" width="9.140625" style="310"/>
    <col min="14124" max="14124" width="16.85546875" style="310" customWidth="1"/>
    <col min="14125" max="14125" width="16.5703125" style="310" customWidth="1"/>
    <col min="14126" max="14336" width="9.140625" style="310"/>
    <col min="14337" max="14337" width="13.140625" style="310" customWidth="1"/>
    <col min="14338" max="14338" width="14" style="310" customWidth="1"/>
    <col min="14339" max="14339" width="15.85546875" style="310" customWidth="1"/>
    <col min="14340" max="14340" width="11" style="310" customWidth="1"/>
    <col min="14341" max="14341" width="0" style="310" hidden="1" customWidth="1"/>
    <col min="14342" max="14342" width="21" style="310" customWidth="1"/>
    <col min="14343" max="14343" width="13.140625" style="310" customWidth="1"/>
    <col min="14344" max="14344" width="0" style="310" hidden="1" customWidth="1"/>
    <col min="14345" max="14345" width="14.140625" style="310" customWidth="1"/>
    <col min="14346" max="14346" width="15.85546875" style="310" customWidth="1"/>
    <col min="14347" max="14347" width="14.42578125" style="310" customWidth="1"/>
    <col min="14348" max="14348" width="16" style="310" customWidth="1"/>
    <col min="14349" max="14349" width="13.42578125" style="310" customWidth="1"/>
    <col min="14350" max="14350" width="11.5703125" style="310" customWidth="1"/>
    <col min="14351" max="14351" width="12.7109375" style="310" customWidth="1"/>
    <col min="14352" max="14352" width="13.140625" style="310" customWidth="1"/>
    <col min="14353" max="14353" width="11" style="310" customWidth="1"/>
    <col min="14354" max="14354" width="10.42578125" style="310" customWidth="1"/>
    <col min="14355" max="14355" width="12.140625" style="310" customWidth="1"/>
    <col min="14356" max="14358" width="0" style="310" hidden="1" customWidth="1"/>
    <col min="14359" max="14359" width="2.5703125" style="310" customWidth="1"/>
    <col min="14360" max="14360" width="12.7109375" style="310" customWidth="1"/>
    <col min="14361" max="14361" width="21.140625" style="310" customWidth="1"/>
    <col min="14362" max="14363" width="8.140625" style="310" customWidth="1"/>
    <col min="14364" max="14364" width="11.5703125" style="310" customWidth="1"/>
    <col min="14365" max="14365" width="0" style="310" hidden="1" customWidth="1"/>
    <col min="14366" max="14366" width="13.85546875" style="310" customWidth="1"/>
    <col min="14367" max="14367" width="12.28515625" style="310" customWidth="1"/>
    <col min="14368" max="14368" width="11.5703125" style="310" customWidth="1"/>
    <col min="14369" max="14369" width="11.140625" style="310" customWidth="1"/>
    <col min="14370" max="14370" width="0" style="310" hidden="1" customWidth="1"/>
    <col min="14371" max="14371" width="17" style="310" customWidth="1"/>
    <col min="14372" max="14372" width="10.7109375" style="310" customWidth="1"/>
    <col min="14373" max="14373" width="19.42578125" style="310" customWidth="1"/>
    <col min="14374" max="14374" width="14.42578125" style="310" customWidth="1"/>
    <col min="14375" max="14375" width="15.7109375" style="310" customWidth="1"/>
    <col min="14376" max="14377" width="0" style="310" hidden="1" customWidth="1"/>
    <col min="14378" max="14379" width="9.140625" style="310"/>
    <col min="14380" max="14380" width="16.85546875" style="310" customWidth="1"/>
    <col min="14381" max="14381" width="16.5703125" style="310" customWidth="1"/>
    <col min="14382" max="14592" width="9.140625" style="310"/>
    <col min="14593" max="14593" width="13.140625" style="310" customWidth="1"/>
    <col min="14594" max="14594" width="14" style="310" customWidth="1"/>
    <col min="14595" max="14595" width="15.85546875" style="310" customWidth="1"/>
    <col min="14596" max="14596" width="11" style="310" customWidth="1"/>
    <col min="14597" max="14597" width="0" style="310" hidden="1" customWidth="1"/>
    <col min="14598" max="14598" width="21" style="310" customWidth="1"/>
    <col min="14599" max="14599" width="13.140625" style="310" customWidth="1"/>
    <col min="14600" max="14600" width="0" style="310" hidden="1" customWidth="1"/>
    <col min="14601" max="14601" width="14.140625" style="310" customWidth="1"/>
    <col min="14602" max="14602" width="15.85546875" style="310" customWidth="1"/>
    <col min="14603" max="14603" width="14.42578125" style="310" customWidth="1"/>
    <col min="14604" max="14604" width="16" style="310" customWidth="1"/>
    <col min="14605" max="14605" width="13.42578125" style="310" customWidth="1"/>
    <col min="14606" max="14606" width="11.5703125" style="310" customWidth="1"/>
    <col min="14607" max="14607" width="12.7109375" style="310" customWidth="1"/>
    <col min="14608" max="14608" width="13.140625" style="310" customWidth="1"/>
    <col min="14609" max="14609" width="11" style="310" customWidth="1"/>
    <col min="14610" max="14610" width="10.42578125" style="310" customWidth="1"/>
    <col min="14611" max="14611" width="12.140625" style="310" customWidth="1"/>
    <col min="14612" max="14614" width="0" style="310" hidden="1" customWidth="1"/>
    <col min="14615" max="14615" width="2.5703125" style="310" customWidth="1"/>
    <col min="14616" max="14616" width="12.7109375" style="310" customWidth="1"/>
    <col min="14617" max="14617" width="21.140625" style="310" customWidth="1"/>
    <col min="14618" max="14619" width="8.140625" style="310" customWidth="1"/>
    <col min="14620" max="14620" width="11.5703125" style="310" customWidth="1"/>
    <col min="14621" max="14621" width="0" style="310" hidden="1" customWidth="1"/>
    <col min="14622" max="14622" width="13.85546875" style="310" customWidth="1"/>
    <col min="14623" max="14623" width="12.28515625" style="310" customWidth="1"/>
    <col min="14624" max="14624" width="11.5703125" style="310" customWidth="1"/>
    <col min="14625" max="14625" width="11.140625" style="310" customWidth="1"/>
    <col min="14626" max="14626" width="0" style="310" hidden="1" customWidth="1"/>
    <col min="14627" max="14627" width="17" style="310" customWidth="1"/>
    <col min="14628" max="14628" width="10.7109375" style="310" customWidth="1"/>
    <col min="14629" max="14629" width="19.42578125" style="310" customWidth="1"/>
    <col min="14630" max="14630" width="14.42578125" style="310" customWidth="1"/>
    <col min="14631" max="14631" width="15.7109375" style="310" customWidth="1"/>
    <col min="14632" max="14633" width="0" style="310" hidden="1" customWidth="1"/>
    <col min="14634" max="14635" width="9.140625" style="310"/>
    <col min="14636" max="14636" width="16.85546875" style="310" customWidth="1"/>
    <col min="14637" max="14637" width="16.5703125" style="310" customWidth="1"/>
    <col min="14638" max="14848" width="9.140625" style="310"/>
    <col min="14849" max="14849" width="13.140625" style="310" customWidth="1"/>
    <col min="14850" max="14850" width="14" style="310" customWidth="1"/>
    <col min="14851" max="14851" width="15.85546875" style="310" customWidth="1"/>
    <col min="14852" max="14852" width="11" style="310" customWidth="1"/>
    <col min="14853" max="14853" width="0" style="310" hidden="1" customWidth="1"/>
    <col min="14854" max="14854" width="21" style="310" customWidth="1"/>
    <col min="14855" max="14855" width="13.140625" style="310" customWidth="1"/>
    <col min="14856" max="14856" width="0" style="310" hidden="1" customWidth="1"/>
    <col min="14857" max="14857" width="14.140625" style="310" customWidth="1"/>
    <col min="14858" max="14858" width="15.85546875" style="310" customWidth="1"/>
    <col min="14859" max="14859" width="14.42578125" style="310" customWidth="1"/>
    <col min="14860" max="14860" width="16" style="310" customWidth="1"/>
    <col min="14861" max="14861" width="13.42578125" style="310" customWidth="1"/>
    <col min="14862" max="14862" width="11.5703125" style="310" customWidth="1"/>
    <col min="14863" max="14863" width="12.7109375" style="310" customWidth="1"/>
    <col min="14864" max="14864" width="13.140625" style="310" customWidth="1"/>
    <col min="14865" max="14865" width="11" style="310" customWidth="1"/>
    <col min="14866" max="14866" width="10.42578125" style="310" customWidth="1"/>
    <col min="14867" max="14867" width="12.140625" style="310" customWidth="1"/>
    <col min="14868" max="14870" width="0" style="310" hidden="1" customWidth="1"/>
    <col min="14871" max="14871" width="2.5703125" style="310" customWidth="1"/>
    <col min="14872" max="14872" width="12.7109375" style="310" customWidth="1"/>
    <col min="14873" max="14873" width="21.140625" style="310" customWidth="1"/>
    <col min="14874" max="14875" width="8.140625" style="310" customWidth="1"/>
    <col min="14876" max="14876" width="11.5703125" style="310" customWidth="1"/>
    <col min="14877" max="14877" width="0" style="310" hidden="1" customWidth="1"/>
    <col min="14878" max="14878" width="13.85546875" style="310" customWidth="1"/>
    <col min="14879" max="14879" width="12.28515625" style="310" customWidth="1"/>
    <col min="14880" max="14880" width="11.5703125" style="310" customWidth="1"/>
    <col min="14881" max="14881" width="11.140625" style="310" customWidth="1"/>
    <col min="14882" max="14882" width="0" style="310" hidden="1" customWidth="1"/>
    <col min="14883" max="14883" width="17" style="310" customWidth="1"/>
    <col min="14884" max="14884" width="10.7109375" style="310" customWidth="1"/>
    <col min="14885" max="14885" width="19.42578125" style="310" customWidth="1"/>
    <col min="14886" max="14886" width="14.42578125" style="310" customWidth="1"/>
    <col min="14887" max="14887" width="15.7109375" style="310" customWidth="1"/>
    <col min="14888" max="14889" width="0" style="310" hidden="1" customWidth="1"/>
    <col min="14890" max="14891" width="9.140625" style="310"/>
    <col min="14892" max="14892" width="16.85546875" style="310" customWidth="1"/>
    <col min="14893" max="14893" width="16.5703125" style="310" customWidth="1"/>
    <col min="14894" max="15104" width="9.140625" style="310"/>
    <col min="15105" max="15105" width="13.140625" style="310" customWidth="1"/>
    <col min="15106" max="15106" width="14" style="310" customWidth="1"/>
    <col min="15107" max="15107" width="15.85546875" style="310" customWidth="1"/>
    <col min="15108" max="15108" width="11" style="310" customWidth="1"/>
    <col min="15109" max="15109" width="0" style="310" hidden="1" customWidth="1"/>
    <col min="15110" max="15110" width="21" style="310" customWidth="1"/>
    <col min="15111" max="15111" width="13.140625" style="310" customWidth="1"/>
    <col min="15112" max="15112" width="0" style="310" hidden="1" customWidth="1"/>
    <col min="15113" max="15113" width="14.140625" style="310" customWidth="1"/>
    <col min="15114" max="15114" width="15.85546875" style="310" customWidth="1"/>
    <col min="15115" max="15115" width="14.42578125" style="310" customWidth="1"/>
    <col min="15116" max="15116" width="16" style="310" customWidth="1"/>
    <col min="15117" max="15117" width="13.42578125" style="310" customWidth="1"/>
    <col min="15118" max="15118" width="11.5703125" style="310" customWidth="1"/>
    <col min="15119" max="15119" width="12.7109375" style="310" customWidth="1"/>
    <col min="15120" max="15120" width="13.140625" style="310" customWidth="1"/>
    <col min="15121" max="15121" width="11" style="310" customWidth="1"/>
    <col min="15122" max="15122" width="10.42578125" style="310" customWidth="1"/>
    <col min="15123" max="15123" width="12.140625" style="310" customWidth="1"/>
    <col min="15124" max="15126" width="0" style="310" hidden="1" customWidth="1"/>
    <col min="15127" max="15127" width="2.5703125" style="310" customWidth="1"/>
    <col min="15128" max="15128" width="12.7109375" style="310" customWidth="1"/>
    <col min="15129" max="15129" width="21.140625" style="310" customWidth="1"/>
    <col min="15130" max="15131" width="8.140625" style="310" customWidth="1"/>
    <col min="15132" max="15132" width="11.5703125" style="310" customWidth="1"/>
    <col min="15133" max="15133" width="0" style="310" hidden="1" customWidth="1"/>
    <col min="15134" max="15134" width="13.85546875" style="310" customWidth="1"/>
    <col min="15135" max="15135" width="12.28515625" style="310" customWidth="1"/>
    <col min="15136" max="15136" width="11.5703125" style="310" customWidth="1"/>
    <col min="15137" max="15137" width="11.140625" style="310" customWidth="1"/>
    <col min="15138" max="15138" width="0" style="310" hidden="1" customWidth="1"/>
    <col min="15139" max="15139" width="17" style="310" customWidth="1"/>
    <col min="15140" max="15140" width="10.7109375" style="310" customWidth="1"/>
    <col min="15141" max="15141" width="19.42578125" style="310" customWidth="1"/>
    <col min="15142" max="15142" width="14.42578125" style="310" customWidth="1"/>
    <col min="15143" max="15143" width="15.7109375" style="310" customWidth="1"/>
    <col min="15144" max="15145" width="0" style="310" hidden="1" customWidth="1"/>
    <col min="15146" max="15147" width="9.140625" style="310"/>
    <col min="15148" max="15148" width="16.85546875" style="310" customWidth="1"/>
    <col min="15149" max="15149" width="16.5703125" style="310" customWidth="1"/>
    <col min="15150" max="15360" width="9.140625" style="310"/>
    <col min="15361" max="15361" width="13.140625" style="310" customWidth="1"/>
    <col min="15362" max="15362" width="14" style="310" customWidth="1"/>
    <col min="15363" max="15363" width="15.85546875" style="310" customWidth="1"/>
    <col min="15364" max="15364" width="11" style="310" customWidth="1"/>
    <col min="15365" max="15365" width="0" style="310" hidden="1" customWidth="1"/>
    <col min="15366" max="15366" width="21" style="310" customWidth="1"/>
    <col min="15367" max="15367" width="13.140625" style="310" customWidth="1"/>
    <col min="15368" max="15368" width="0" style="310" hidden="1" customWidth="1"/>
    <col min="15369" max="15369" width="14.140625" style="310" customWidth="1"/>
    <col min="15370" max="15370" width="15.85546875" style="310" customWidth="1"/>
    <col min="15371" max="15371" width="14.42578125" style="310" customWidth="1"/>
    <col min="15372" max="15372" width="16" style="310" customWidth="1"/>
    <col min="15373" max="15373" width="13.42578125" style="310" customWidth="1"/>
    <col min="15374" max="15374" width="11.5703125" style="310" customWidth="1"/>
    <col min="15375" max="15375" width="12.7109375" style="310" customWidth="1"/>
    <col min="15376" max="15376" width="13.140625" style="310" customWidth="1"/>
    <col min="15377" max="15377" width="11" style="310" customWidth="1"/>
    <col min="15378" max="15378" width="10.42578125" style="310" customWidth="1"/>
    <col min="15379" max="15379" width="12.140625" style="310" customWidth="1"/>
    <col min="15380" max="15382" width="0" style="310" hidden="1" customWidth="1"/>
    <col min="15383" max="15383" width="2.5703125" style="310" customWidth="1"/>
    <col min="15384" max="15384" width="12.7109375" style="310" customWidth="1"/>
    <col min="15385" max="15385" width="21.140625" style="310" customWidth="1"/>
    <col min="15386" max="15387" width="8.140625" style="310" customWidth="1"/>
    <col min="15388" max="15388" width="11.5703125" style="310" customWidth="1"/>
    <col min="15389" max="15389" width="0" style="310" hidden="1" customWidth="1"/>
    <col min="15390" max="15390" width="13.85546875" style="310" customWidth="1"/>
    <col min="15391" max="15391" width="12.28515625" style="310" customWidth="1"/>
    <col min="15392" max="15392" width="11.5703125" style="310" customWidth="1"/>
    <col min="15393" max="15393" width="11.140625" style="310" customWidth="1"/>
    <col min="15394" max="15394" width="0" style="310" hidden="1" customWidth="1"/>
    <col min="15395" max="15395" width="17" style="310" customWidth="1"/>
    <col min="15396" max="15396" width="10.7109375" style="310" customWidth="1"/>
    <col min="15397" max="15397" width="19.42578125" style="310" customWidth="1"/>
    <col min="15398" max="15398" width="14.42578125" style="310" customWidth="1"/>
    <col min="15399" max="15399" width="15.7109375" style="310" customWidth="1"/>
    <col min="15400" max="15401" width="0" style="310" hidden="1" customWidth="1"/>
    <col min="15402" max="15403" width="9.140625" style="310"/>
    <col min="15404" max="15404" width="16.85546875" style="310" customWidth="1"/>
    <col min="15405" max="15405" width="16.5703125" style="310" customWidth="1"/>
    <col min="15406" max="15616" width="9.140625" style="310"/>
    <col min="15617" max="15617" width="13.140625" style="310" customWidth="1"/>
    <col min="15618" max="15618" width="14" style="310" customWidth="1"/>
    <col min="15619" max="15619" width="15.85546875" style="310" customWidth="1"/>
    <col min="15620" max="15620" width="11" style="310" customWidth="1"/>
    <col min="15621" max="15621" width="0" style="310" hidden="1" customWidth="1"/>
    <col min="15622" max="15622" width="21" style="310" customWidth="1"/>
    <col min="15623" max="15623" width="13.140625" style="310" customWidth="1"/>
    <col min="15624" max="15624" width="0" style="310" hidden="1" customWidth="1"/>
    <col min="15625" max="15625" width="14.140625" style="310" customWidth="1"/>
    <col min="15626" max="15626" width="15.85546875" style="310" customWidth="1"/>
    <col min="15627" max="15627" width="14.42578125" style="310" customWidth="1"/>
    <col min="15628" max="15628" width="16" style="310" customWidth="1"/>
    <col min="15629" max="15629" width="13.42578125" style="310" customWidth="1"/>
    <col min="15630" max="15630" width="11.5703125" style="310" customWidth="1"/>
    <col min="15631" max="15631" width="12.7109375" style="310" customWidth="1"/>
    <col min="15632" max="15632" width="13.140625" style="310" customWidth="1"/>
    <col min="15633" max="15633" width="11" style="310" customWidth="1"/>
    <col min="15634" max="15634" width="10.42578125" style="310" customWidth="1"/>
    <col min="15635" max="15635" width="12.140625" style="310" customWidth="1"/>
    <col min="15636" max="15638" width="0" style="310" hidden="1" customWidth="1"/>
    <col min="15639" max="15639" width="2.5703125" style="310" customWidth="1"/>
    <col min="15640" max="15640" width="12.7109375" style="310" customWidth="1"/>
    <col min="15641" max="15641" width="21.140625" style="310" customWidth="1"/>
    <col min="15642" max="15643" width="8.140625" style="310" customWidth="1"/>
    <col min="15644" max="15644" width="11.5703125" style="310" customWidth="1"/>
    <col min="15645" max="15645" width="0" style="310" hidden="1" customWidth="1"/>
    <col min="15646" max="15646" width="13.85546875" style="310" customWidth="1"/>
    <col min="15647" max="15647" width="12.28515625" style="310" customWidth="1"/>
    <col min="15648" max="15648" width="11.5703125" style="310" customWidth="1"/>
    <col min="15649" max="15649" width="11.140625" style="310" customWidth="1"/>
    <col min="15650" max="15650" width="0" style="310" hidden="1" customWidth="1"/>
    <col min="15651" max="15651" width="17" style="310" customWidth="1"/>
    <col min="15652" max="15652" width="10.7109375" style="310" customWidth="1"/>
    <col min="15653" max="15653" width="19.42578125" style="310" customWidth="1"/>
    <col min="15654" max="15654" width="14.42578125" style="310" customWidth="1"/>
    <col min="15655" max="15655" width="15.7109375" style="310" customWidth="1"/>
    <col min="15656" max="15657" width="0" style="310" hidden="1" customWidth="1"/>
    <col min="15658" max="15659" width="9.140625" style="310"/>
    <col min="15660" max="15660" width="16.85546875" style="310" customWidth="1"/>
    <col min="15661" max="15661" width="16.5703125" style="310" customWidth="1"/>
    <col min="15662" max="15872" width="9.140625" style="310"/>
    <col min="15873" max="15873" width="13.140625" style="310" customWidth="1"/>
    <col min="15874" max="15874" width="14" style="310" customWidth="1"/>
    <col min="15875" max="15875" width="15.85546875" style="310" customWidth="1"/>
    <col min="15876" max="15876" width="11" style="310" customWidth="1"/>
    <col min="15877" max="15877" width="0" style="310" hidden="1" customWidth="1"/>
    <col min="15878" max="15878" width="21" style="310" customWidth="1"/>
    <col min="15879" max="15879" width="13.140625" style="310" customWidth="1"/>
    <col min="15880" max="15880" width="0" style="310" hidden="1" customWidth="1"/>
    <col min="15881" max="15881" width="14.140625" style="310" customWidth="1"/>
    <col min="15882" max="15882" width="15.85546875" style="310" customWidth="1"/>
    <col min="15883" max="15883" width="14.42578125" style="310" customWidth="1"/>
    <col min="15884" max="15884" width="16" style="310" customWidth="1"/>
    <col min="15885" max="15885" width="13.42578125" style="310" customWidth="1"/>
    <col min="15886" max="15886" width="11.5703125" style="310" customWidth="1"/>
    <col min="15887" max="15887" width="12.7109375" style="310" customWidth="1"/>
    <col min="15888" max="15888" width="13.140625" style="310" customWidth="1"/>
    <col min="15889" max="15889" width="11" style="310" customWidth="1"/>
    <col min="15890" max="15890" width="10.42578125" style="310" customWidth="1"/>
    <col min="15891" max="15891" width="12.140625" style="310" customWidth="1"/>
    <col min="15892" max="15894" width="0" style="310" hidden="1" customWidth="1"/>
    <col min="15895" max="15895" width="2.5703125" style="310" customWidth="1"/>
    <col min="15896" max="15896" width="12.7109375" style="310" customWidth="1"/>
    <col min="15897" max="15897" width="21.140625" style="310" customWidth="1"/>
    <col min="15898" max="15899" width="8.140625" style="310" customWidth="1"/>
    <col min="15900" max="15900" width="11.5703125" style="310" customWidth="1"/>
    <col min="15901" max="15901" width="0" style="310" hidden="1" customWidth="1"/>
    <col min="15902" max="15902" width="13.85546875" style="310" customWidth="1"/>
    <col min="15903" max="15903" width="12.28515625" style="310" customWidth="1"/>
    <col min="15904" max="15904" width="11.5703125" style="310" customWidth="1"/>
    <col min="15905" max="15905" width="11.140625" style="310" customWidth="1"/>
    <col min="15906" max="15906" width="0" style="310" hidden="1" customWidth="1"/>
    <col min="15907" max="15907" width="17" style="310" customWidth="1"/>
    <col min="15908" max="15908" width="10.7109375" style="310" customWidth="1"/>
    <col min="15909" max="15909" width="19.42578125" style="310" customWidth="1"/>
    <col min="15910" max="15910" width="14.42578125" style="310" customWidth="1"/>
    <col min="15911" max="15911" width="15.7109375" style="310" customWidth="1"/>
    <col min="15912" max="15913" width="0" style="310" hidden="1" customWidth="1"/>
    <col min="15914" max="15915" width="9.140625" style="310"/>
    <col min="15916" max="15916" width="16.85546875" style="310" customWidth="1"/>
    <col min="15917" max="15917" width="16.5703125" style="310" customWidth="1"/>
    <col min="15918" max="16128" width="9.140625" style="310"/>
    <col min="16129" max="16129" width="13.140625" style="310" customWidth="1"/>
    <col min="16130" max="16130" width="14" style="310" customWidth="1"/>
    <col min="16131" max="16131" width="15.85546875" style="310" customWidth="1"/>
    <col min="16132" max="16132" width="11" style="310" customWidth="1"/>
    <col min="16133" max="16133" width="0" style="310" hidden="1" customWidth="1"/>
    <col min="16134" max="16134" width="21" style="310" customWidth="1"/>
    <col min="16135" max="16135" width="13.140625" style="310" customWidth="1"/>
    <col min="16136" max="16136" width="0" style="310" hidden="1" customWidth="1"/>
    <col min="16137" max="16137" width="14.140625" style="310" customWidth="1"/>
    <col min="16138" max="16138" width="15.85546875" style="310" customWidth="1"/>
    <col min="16139" max="16139" width="14.42578125" style="310" customWidth="1"/>
    <col min="16140" max="16140" width="16" style="310" customWidth="1"/>
    <col min="16141" max="16141" width="13.42578125" style="310" customWidth="1"/>
    <col min="16142" max="16142" width="11.5703125" style="310" customWidth="1"/>
    <col min="16143" max="16143" width="12.7109375" style="310" customWidth="1"/>
    <col min="16144" max="16144" width="13.140625" style="310" customWidth="1"/>
    <col min="16145" max="16145" width="11" style="310" customWidth="1"/>
    <col min="16146" max="16146" width="10.42578125" style="310" customWidth="1"/>
    <col min="16147" max="16147" width="12.140625" style="310" customWidth="1"/>
    <col min="16148" max="16150" width="0" style="310" hidden="1" customWidth="1"/>
    <col min="16151" max="16151" width="2.5703125" style="310" customWidth="1"/>
    <col min="16152" max="16152" width="12.7109375" style="310" customWidth="1"/>
    <col min="16153" max="16153" width="21.140625" style="310" customWidth="1"/>
    <col min="16154" max="16155" width="8.140625" style="310" customWidth="1"/>
    <col min="16156" max="16156" width="11.5703125" style="310" customWidth="1"/>
    <col min="16157" max="16157" width="0" style="310" hidden="1" customWidth="1"/>
    <col min="16158" max="16158" width="13.85546875" style="310" customWidth="1"/>
    <col min="16159" max="16159" width="12.28515625" style="310" customWidth="1"/>
    <col min="16160" max="16160" width="11.5703125" style="310" customWidth="1"/>
    <col min="16161" max="16161" width="11.140625" style="310" customWidth="1"/>
    <col min="16162" max="16162" width="0" style="310" hidden="1" customWidth="1"/>
    <col min="16163" max="16163" width="17" style="310" customWidth="1"/>
    <col min="16164" max="16164" width="10.7109375" style="310" customWidth="1"/>
    <col min="16165" max="16165" width="19.42578125" style="310" customWidth="1"/>
    <col min="16166" max="16166" width="14.42578125" style="310" customWidth="1"/>
    <col min="16167" max="16167" width="15.7109375" style="310" customWidth="1"/>
    <col min="16168" max="16169" width="0" style="310" hidden="1" customWidth="1"/>
    <col min="16170" max="16171" width="9.140625" style="310"/>
    <col min="16172" max="16172" width="16.85546875" style="310" customWidth="1"/>
    <col min="16173" max="16173" width="16.5703125" style="310" customWidth="1"/>
    <col min="16174" max="16384" width="9.140625" style="310"/>
  </cols>
  <sheetData>
    <row r="1" spans="1:44" ht="18.75">
      <c r="A1" s="1071" t="s">
        <v>1653</v>
      </c>
      <c r="B1" s="1071"/>
      <c r="C1" s="1071"/>
      <c r="D1" s="1071"/>
      <c r="E1" s="1071"/>
      <c r="F1" s="1071"/>
      <c r="G1" s="1071"/>
      <c r="H1" s="1071"/>
      <c r="I1" s="1071"/>
      <c r="J1" s="1071"/>
      <c r="K1" s="1071"/>
      <c r="L1" s="1071"/>
      <c r="M1" s="1071"/>
      <c r="N1" s="1071"/>
      <c r="O1" s="1071"/>
      <c r="P1" s="1071"/>
      <c r="Q1" s="1071"/>
      <c r="R1" s="1071"/>
      <c r="S1" s="1071"/>
      <c r="T1" s="311"/>
      <c r="U1" s="311"/>
      <c r="V1" s="311"/>
      <c r="W1" s="311"/>
      <c r="X1" s="311"/>
      <c r="Y1" s="311"/>
      <c r="Z1" s="311"/>
      <c r="AA1" s="311"/>
      <c r="AB1" s="312"/>
      <c r="AC1" s="312"/>
      <c r="AD1" s="312"/>
      <c r="AE1" s="312"/>
      <c r="AF1" s="312"/>
      <c r="AG1" s="309"/>
      <c r="AH1" s="309"/>
      <c r="AI1" s="309"/>
      <c r="AJ1" s="309"/>
      <c r="AK1" s="309"/>
      <c r="AL1" s="309"/>
      <c r="AM1" s="309"/>
      <c r="AN1" s="309"/>
      <c r="AO1" s="309"/>
      <c r="AP1" s="309"/>
      <c r="AQ1" s="309"/>
      <c r="AR1" s="309"/>
    </row>
    <row r="2" spans="1:44" ht="15.75" thickBot="1">
      <c r="A2" s="313" t="s">
        <v>1121</v>
      </c>
      <c r="B2" s="314"/>
      <c r="C2" s="314"/>
      <c r="D2" s="314"/>
      <c r="E2" s="314"/>
      <c r="F2" s="314"/>
      <c r="G2" s="314"/>
      <c r="H2" s="314"/>
      <c r="I2" s="314"/>
      <c r="J2" s="314"/>
      <c r="K2" s="314"/>
      <c r="L2" s="314"/>
      <c r="M2" s="314"/>
      <c r="N2" s="314"/>
      <c r="O2" s="314"/>
      <c r="P2" s="315"/>
      <c r="Q2" s="315"/>
      <c r="R2" s="315"/>
      <c r="S2" s="315"/>
      <c r="T2" s="314"/>
      <c r="U2" s="314"/>
      <c r="V2" s="316"/>
      <c r="W2" s="316"/>
      <c r="X2" s="1059" t="s">
        <v>307</v>
      </c>
      <c r="Y2" s="1059"/>
      <c r="Z2" s="1059"/>
      <c r="AA2" s="1059"/>
      <c r="AB2" s="317"/>
      <c r="AC2" s="314"/>
      <c r="AD2" s="314"/>
      <c r="AE2" s="314"/>
      <c r="AF2" s="314"/>
      <c r="AG2" s="318"/>
      <c r="AH2" s="318"/>
      <c r="AI2" s="318"/>
      <c r="AJ2" s="318"/>
      <c r="AK2" s="723"/>
      <c r="AL2" s="723"/>
      <c r="AM2" s="723"/>
      <c r="AN2" s="318"/>
      <c r="AO2" s="318"/>
      <c r="AP2" s="318"/>
      <c r="AQ2" s="309"/>
      <c r="AR2" s="309"/>
    </row>
    <row r="3" spans="1:44" ht="23.25" customHeight="1">
      <c r="A3" s="1057" t="s">
        <v>1122</v>
      </c>
      <c r="B3" s="1057" t="s">
        <v>367</v>
      </c>
      <c r="C3" s="1057" t="s">
        <v>368</v>
      </c>
      <c r="D3" s="1057" t="s">
        <v>369</v>
      </c>
      <c r="E3" s="1057"/>
      <c r="F3" s="1057"/>
      <c r="G3" s="1057"/>
      <c r="H3" s="1057"/>
      <c r="I3" s="1057"/>
      <c r="J3" s="1057"/>
      <c r="K3" s="1057"/>
      <c r="L3" s="1057" t="s">
        <v>1706</v>
      </c>
      <c r="M3" s="1057"/>
      <c r="N3" s="1057"/>
      <c r="O3" s="1057" t="s">
        <v>1705</v>
      </c>
      <c r="P3" s="1057"/>
      <c r="Q3" s="1057"/>
      <c r="R3" s="319"/>
      <c r="S3" s="319"/>
      <c r="T3" s="1063" t="s">
        <v>1123</v>
      </c>
      <c r="U3" s="1064"/>
      <c r="V3" s="716"/>
      <c r="W3" s="716"/>
      <c r="X3" s="1057" t="s">
        <v>1122</v>
      </c>
      <c r="Y3" s="1057" t="s">
        <v>371</v>
      </c>
      <c r="Z3" s="1057"/>
      <c r="AA3" s="1057"/>
      <c r="AB3" s="1057"/>
      <c r="AC3" s="1057"/>
      <c r="AD3" s="1057"/>
      <c r="AE3" s="1057"/>
      <c r="AF3" s="1057"/>
      <c r="AG3" s="1057"/>
      <c r="AH3" s="1057"/>
      <c r="AI3" s="1057"/>
      <c r="AJ3" s="1057"/>
      <c r="AK3" s="1057"/>
      <c r="AL3" s="1057"/>
      <c r="AM3" s="1057"/>
      <c r="AN3" s="320"/>
      <c r="AO3" s="321"/>
      <c r="AP3" s="318"/>
      <c r="AQ3" s="309"/>
      <c r="AR3" s="309"/>
    </row>
    <row r="4" spans="1:44" ht="23.25" customHeight="1">
      <c r="A4" s="1058"/>
      <c r="B4" s="1058"/>
      <c r="C4" s="1058"/>
      <c r="D4" s="1057" t="s">
        <v>1252</v>
      </c>
      <c r="E4" s="1061" t="s">
        <v>1123</v>
      </c>
      <c r="F4" s="1057" t="s">
        <v>207</v>
      </c>
      <c r="G4" s="1057"/>
      <c r="H4" s="1057"/>
      <c r="I4" s="1057"/>
      <c r="J4" s="1057"/>
      <c r="K4" s="1057"/>
      <c r="L4" s="1057"/>
      <c r="M4" s="1057"/>
      <c r="N4" s="1057"/>
      <c r="O4" s="1057"/>
      <c r="P4" s="1057"/>
      <c r="Q4" s="1057"/>
      <c r="R4" s="319"/>
      <c r="S4" s="319"/>
      <c r="T4" s="1065"/>
      <c r="U4" s="1066"/>
      <c r="V4" s="716"/>
      <c r="W4" s="716"/>
      <c r="X4" s="1058"/>
      <c r="Y4" s="1057" t="s">
        <v>212</v>
      </c>
      <c r="Z4" s="1057"/>
      <c r="AA4" s="1057"/>
      <c r="AB4" s="1057"/>
      <c r="AC4" s="1057"/>
      <c r="AD4" s="1057"/>
      <c r="AE4" s="1057"/>
      <c r="AF4" s="1057"/>
      <c r="AG4" s="1057"/>
      <c r="AH4" s="1061" t="s">
        <v>1123</v>
      </c>
      <c r="AI4" s="1057" t="s">
        <v>213</v>
      </c>
      <c r="AJ4" s="1057"/>
      <c r="AK4" s="1057"/>
      <c r="AL4" s="1057"/>
      <c r="AM4" s="1057"/>
      <c r="AN4" s="1069" t="s">
        <v>1123</v>
      </c>
      <c r="AO4" s="1066"/>
      <c r="AP4" s="318"/>
      <c r="AQ4" s="309"/>
      <c r="AR4" s="309"/>
    </row>
    <row r="5" spans="1:44" ht="27.75" customHeight="1">
      <c r="A5" s="1058"/>
      <c r="B5" s="1058"/>
      <c r="C5" s="1058"/>
      <c r="D5" s="1058"/>
      <c r="E5" s="1061"/>
      <c r="F5" s="1057" t="s">
        <v>1124</v>
      </c>
      <c r="G5" s="1057"/>
      <c r="H5" s="722" t="s">
        <v>1123</v>
      </c>
      <c r="I5" s="1057" t="s">
        <v>209</v>
      </c>
      <c r="J5" s="1057" t="s">
        <v>1125</v>
      </c>
      <c r="K5" s="1057" t="s">
        <v>1126</v>
      </c>
      <c r="L5" s="1057" t="s">
        <v>1252</v>
      </c>
      <c r="M5" s="1057" t="s">
        <v>207</v>
      </c>
      <c r="N5" s="1057"/>
      <c r="O5" s="1057" t="s">
        <v>1252</v>
      </c>
      <c r="P5" s="1057" t="s">
        <v>207</v>
      </c>
      <c r="Q5" s="1057"/>
      <c r="R5" s="319"/>
      <c r="S5" s="319"/>
      <c r="T5" s="1065"/>
      <c r="U5" s="1066"/>
      <c r="V5" s="716"/>
      <c r="W5" s="716"/>
      <c r="X5" s="1058"/>
      <c r="Y5" s="1057" t="s">
        <v>1252</v>
      </c>
      <c r="Z5" s="1057" t="s">
        <v>214</v>
      </c>
      <c r="AA5" s="1057"/>
      <c r="AB5" s="1057"/>
      <c r="AC5" s="722" t="s">
        <v>1123</v>
      </c>
      <c r="AD5" s="1057" t="s">
        <v>215</v>
      </c>
      <c r="AE5" s="1058"/>
      <c r="AF5" s="1058"/>
      <c r="AG5" s="1058"/>
      <c r="AH5" s="1061"/>
      <c r="AI5" s="1057" t="s">
        <v>1252</v>
      </c>
      <c r="AJ5" s="1057" t="s">
        <v>216</v>
      </c>
      <c r="AK5" s="1058"/>
      <c r="AL5" s="1057" t="s">
        <v>217</v>
      </c>
      <c r="AM5" s="1058"/>
      <c r="AN5" s="1069"/>
      <c r="AO5" s="1066"/>
      <c r="AP5" s="318"/>
      <c r="AQ5" s="309"/>
      <c r="AR5" s="309"/>
    </row>
    <row r="6" spans="1:44" ht="30" customHeight="1" thickBot="1">
      <c r="A6" s="1058"/>
      <c r="B6" s="1058"/>
      <c r="C6" s="1058"/>
      <c r="D6" s="1058"/>
      <c r="E6" s="1061"/>
      <c r="F6" s="491" t="s">
        <v>211</v>
      </c>
      <c r="G6" s="491" t="s">
        <v>1127</v>
      </c>
      <c r="H6" s="547"/>
      <c r="I6" s="1057"/>
      <c r="J6" s="1057"/>
      <c r="K6" s="1057"/>
      <c r="L6" s="1057"/>
      <c r="M6" s="720" t="s">
        <v>1128</v>
      </c>
      <c r="N6" s="720" t="s">
        <v>1129</v>
      </c>
      <c r="O6" s="1057"/>
      <c r="P6" s="720" t="s">
        <v>1128</v>
      </c>
      <c r="Q6" s="720" t="s">
        <v>1129</v>
      </c>
      <c r="R6" s="319"/>
      <c r="S6" s="319"/>
      <c r="T6" s="1067"/>
      <c r="U6" s="1068"/>
      <c r="V6" s="716"/>
      <c r="W6" s="716"/>
      <c r="X6" s="1058"/>
      <c r="Y6" s="1058"/>
      <c r="Z6" s="491">
        <v>2.5</v>
      </c>
      <c r="AA6" s="548">
        <v>2</v>
      </c>
      <c r="AB6" s="720" t="s">
        <v>356</v>
      </c>
      <c r="AC6" s="547"/>
      <c r="AD6" s="720" t="s">
        <v>1130</v>
      </c>
      <c r="AE6" s="720" t="s">
        <v>1131</v>
      </c>
      <c r="AF6" s="720" t="s">
        <v>1132</v>
      </c>
      <c r="AG6" s="720" t="s">
        <v>1133</v>
      </c>
      <c r="AH6" s="1061"/>
      <c r="AI6" s="1057"/>
      <c r="AJ6" s="548">
        <v>2</v>
      </c>
      <c r="AK6" s="720" t="s">
        <v>355</v>
      </c>
      <c r="AL6" s="720" t="s">
        <v>1134</v>
      </c>
      <c r="AM6" s="720" t="s">
        <v>1135</v>
      </c>
      <c r="AN6" s="1070"/>
      <c r="AO6" s="1068"/>
      <c r="AP6" s="318"/>
      <c r="AQ6" s="309"/>
      <c r="AR6" s="309"/>
    </row>
    <row r="7" spans="1:44" ht="30" customHeight="1" thickBot="1">
      <c r="A7" s="720">
        <v>1</v>
      </c>
      <c r="B7" s="751" t="s">
        <v>357</v>
      </c>
      <c r="C7" s="751">
        <v>3</v>
      </c>
      <c r="D7" s="751" t="s">
        <v>359</v>
      </c>
      <c r="E7" s="752" t="s">
        <v>1136</v>
      </c>
      <c r="F7" s="751">
        <v>5</v>
      </c>
      <c r="G7" s="751">
        <v>6</v>
      </c>
      <c r="H7" s="752" t="s">
        <v>1137</v>
      </c>
      <c r="I7" s="751">
        <v>7</v>
      </c>
      <c r="J7" s="751">
        <v>8</v>
      </c>
      <c r="K7" s="751">
        <v>9</v>
      </c>
      <c r="L7" s="751" t="s">
        <v>360</v>
      </c>
      <c r="M7" s="753">
        <v>11</v>
      </c>
      <c r="N7" s="753">
        <v>12</v>
      </c>
      <c r="O7" s="751" t="s">
        <v>362</v>
      </c>
      <c r="P7" s="753">
        <v>14</v>
      </c>
      <c r="Q7" s="753">
        <v>15</v>
      </c>
      <c r="R7" s="322"/>
      <c r="S7" s="322"/>
      <c r="T7" s="323" t="s">
        <v>1138</v>
      </c>
      <c r="U7" s="323" t="s">
        <v>1139</v>
      </c>
      <c r="V7" s="324"/>
      <c r="W7" s="324"/>
      <c r="X7" s="720" t="s">
        <v>1140</v>
      </c>
      <c r="Y7" s="751" t="s">
        <v>364</v>
      </c>
      <c r="Z7" s="751">
        <v>17</v>
      </c>
      <c r="AA7" s="751">
        <v>18</v>
      </c>
      <c r="AB7" s="751">
        <v>19</v>
      </c>
      <c r="AC7" s="752" t="s">
        <v>1141</v>
      </c>
      <c r="AD7" s="751">
        <v>20</v>
      </c>
      <c r="AE7" s="751">
        <v>21</v>
      </c>
      <c r="AF7" s="751">
        <v>22</v>
      </c>
      <c r="AG7" s="751">
        <v>23</v>
      </c>
      <c r="AH7" s="752" t="s">
        <v>1142</v>
      </c>
      <c r="AI7" s="751" t="s">
        <v>365</v>
      </c>
      <c r="AJ7" s="751">
        <v>25</v>
      </c>
      <c r="AK7" s="751">
        <v>26</v>
      </c>
      <c r="AL7" s="751">
        <v>27</v>
      </c>
      <c r="AM7" s="751">
        <v>28</v>
      </c>
      <c r="AN7" s="325" t="s">
        <v>1143</v>
      </c>
      <c r="AO7" s="323" t="s">
        <v>1144</v>
      </c>
      <c r="AP7" s="318"/>
      <c r="AQ7" s="309"/>
      <c r="AR7" s="309"/>
    </row>
    <row r="8" spans="1:44" ht="15" customHeight="1" thickBot="1">
      <c r="A8" s="754" t="s">
        <v>1145</v>
      </c>
      <c r="B8" s="755">
        <v>1510</v>
      </c>
      <c r="C8" s="756">
        <v>3</v>
      </c>
      <c r="D8" s="755">
        <v>1507</v>
      </c>
      <c r="E8" s="757" t="b">
        <f>B8=(C8+D8)</f>
        <v>1</v>
      </c>
      <c r="F8" s="756">
        <v>159</v>
      </c>
      <c r="G8" s="756">
        <v>1348</v>
      </c>
      <c r="H8" s="757" t="b">
        <f>D8=(F8+G8)</f>
        <v>1</v>
      </c>
      <c r="I8" s="756">
        <v>239</v>
      </c>
      <c r="J8" s="756">
        <v>16</v>
      </c>
      <c r="K8" s="756">
        <v>0</v>
      </c>
      <c r="L8" s="755">
        <v>239</v>
      </c>
      <c r="M8" s="758">
        <v>43</v>
      </c>
      <c r="N8" s="758">
        <v>196</v>
      </c>
      <c r="O8" s="580">
        <f>P8+Q8</f>
        <v>118</v>
      </c>
      <c r="P8" s="759">
        <v>46</v>
      </c>
      <c r="Q8" s="759">
        <v>72</v>
      </c>
      <c r="R8" s="319"/>
      <c r="S8" s="319"/>
      <c r="T8" s="550" t="b">
        <f>N8+M8=L8</f>
        <v>1</v>
      </c>
      <c r="U8" s="551" t="b">
        <f>O8=P8+Q8</f>
        <v>1</v>
      </c>
      <c r="V8" s="552"/>
      <c r="W8" s="552"/>
      <c r="X8" s="549" t="s">
        <v>1145</v>
      </c>
      <c r="Y8" s="760">
        <v>59</v>
      </c>
      <c r="Z8" s="761">
        <v>35</v>
      </c>
      <c r="AA8" s="761">
        <v>24</v>
      </c>
      <c r="AB8" s="761">
        <v>0</v>
      </c>
      <c r="AC8" s="757" t="b">
        <f>Y8=Z8+AA8+AB8</f>
        <v>1</v>
      </c>
      <c r="AD8" s="761">
        <v>0</v>
      </c>
      <c r="AE8" s="761">
        <v>0</v>
      </c>
      <c r="AF8" s="761">
        <v>23</v>
      </c>
      <c r="AG8" s="761">
        <v>36</v>
      </c>
      <c r="AH8" s="757" t="b">
        <f>Y8=AD8+AE8+AF8+AG8</f>
        <v>1</v>
      </c>
      <c r="AI8" s="760">
        <v>1448</v>
      </c>
      <c r="AJ8" s="761">
        <v>184</v>
      </c>
      <c r="AK8" s="761">
        <v>1264</v>
      </c>
      <c r="AL8" s="761">
        <v>695</v>
      </c>
      <c r="AM8" s="761">
        <v>753</v>
      </c>
      <c r="AN8" s="553" t="b">
        <f>AJ8+AK8=AL8+AM8</f>
        <v>1</v>
      </c>
      <c r="AO8" s="554" t="b">
        <f>D8=Y8+AI8</f>
        <v>1</v>
      </c>
      <c r="AP8" s="318"/>
      <c r="AQ8" s="309"/>
      <c r="AR8" s="309"/>
    </row>
    <row r="9" spans="1:44" ht="15" customHeight="1" thickBot="1">
      <c r="A9" s="754" t="s">
        <v>1146</v>
      </c>
      <c r="B9" s="755">
        <v>4134</v>
      </c>
      <c r="C9" s="756">
        <v>4</v>
      </c>
      <c r="D9" s="755">
        <v>4130</v>
      </c>
      <c r="E9" s="757" t="b">
        <f>B9=(C9+D9)</f>
        <v>1</v>
      </c>
      <c r="F9" s="756">
        <v>383</v>
      </c>
      <c r="G9" s="756">
        <v>3747</v>
      </c>
      <c r="H9" s="757" t="b">
        <f>D9=(F9+G9)</f>
        <v>1</v>
      </c>
      <c r="I9" s="756">
        <v>1151</v>
      </c>
      <c r="J9" s="756">
        <v>1110</v>
      </c>
      <c r="K9" s="756">
        <v>0</v>
      </c>
      <c r="L9" s="755">
        <v>1151</v>
      </c>
      <c r="M9" s="758">
        <v>266</v>
      </c>
      <c r="N9" s="758">
        <v>885</v>
      </c>
      <c r="O9" s="580">
        <f>P9+Q9</f>
        <v>337</v>
      </c>
      <c r="P9" s="759">
        <v>106</v>
      </c>
      <c r="Q9" s="759">
        <v>231</v>
      </c>
      <c r="R9" s="319"/>
      <c r="S9" s="319"/>
      <c r="T9" s="550" t="b">
        <f>N9+M9=L9</f>
        <v>1</v>
      </c>
      <c r="U9" s="551" t="b">
        <f>O9=P9+Q9</f>
        <v>1</v>
      </c>
      <c r="V9" s="552"/>
      <c r="W9" s="552"/>
      <c r="X9" s="549" t="s">
        <v>1146</v>
      </c>
      <c r="Y9" s="760">
        <v>415</v>
      </c>
      <c r="Z9" s="761">
        <v>0</v>
      </c>
      <c r="AA9" s="761">
        <v>415</v>
      </c>
      <c r="AB9" s="761">
        <v>0</v>
      </c>
      <c r="AC9" s="757" t="b">
        <f>Y9=Z9+AA9+AB9</f>
        <v>1</v>
      </c>
      <c r="AD9" s="761">
        <v>0</v>
      </c>
      <c r="AE9" s="761">
        <v>12</v>
      </c>
      <c r="AF9" s="761">
        <v>174</v>
      </c>
      <c r="AG9" s="761">
        <v>229</v>
      </c>
      <c r="AH9" s="757" t="b">
        <f>Y9=AD9+AE9+AF9+AG9</f>
        <v>1</v>
      </c>
      <c r="AI9" s="760">
        <v>3715</v>
      </c>
      <c r="AJ9" s="761">
        <v>114</v>
      </c>
      <c r="AK9" s="761">
        <v>3601</v>
      </c>
      <c r="AL9" s="761">
        <v>1246</v>
      </c>
      <c r="AM9" s="761">
        <v>2469</v>
      </c>
      <c r="AN9" s="553" t="b">
        <f>AJ9+AK9=AL9+AM9</f>
        <v>1</v>
      </c>
      <c r="AO9" s="554" t="b">
        <f>D9=Y9+AI9</f>
        <v>1</v>
      </c>
      <c r="AP9" s="318"/>
      <c r="AQ9" s="309"/>
      <c r="AR9" s="309"/>
    </row>
    <row r="10" spans="1:44" s="562" customFormat="1" ht="15" customHeight="1" thickBot="1">
      <c r="A10" s="762" t="s">
        <v>1147</v>
      </c>
      <c r="B10" s="763">
        <f>SUM(B8:B9)</f>
        <v>5644</v>
      </c>
      <c r="C10" s="763">
        <f>SUM(C8:C9)</f>
        <v>7</v>
      </c>
      <c r="D10" s="763">
        <f>SUM(D8:D9)</f>
        <v>5637</v>
      </c>
      <c r="E10" s="764" t="b">
        <f>B10=(C10+D10)</f>
        <v>1</v>
      </c>
      <c r="F10" s="763">
        <f>SUM(F8:F9)</f>
        <v>542</v>
      </c>
      <c r="G10" s="763">
        <f>SUM(G8:G9)</f>
        <v>5095</v>
      </c>
      <c r="H10" s="764" t="b">
        <f>D10=(F10+G10)</f>
        <v>1</v>
      </c>
      <c r="I10" s="763">
        <f>SUM(I8:I9)</f>
        <v>1390</v>
      </c>
      <c r="J10" s="763">
        <f>SUM(J8:J9)</f>
        <v>1126</v>
      </c>
      <c r="K10" s="763">
        <f>SUM(K8:K9)</f>
        <v>0</v>
      </c>
      <c r="L10" s="763">
        <f>M10+N10</f>
        <v>1390</v>
      </c>
      <c r="M10" s="763">
        <f>SUM(M8:M9)</f>
        <v>309</v>
      </c>
      <c r="N10" s="763">
        <f>SUM(N8:N9)</f>
        <v>1081</v>
      </c>
      <c r="O10" s="763">
        <f>SUM(O8:O9)</f>
        <v>455</v>
      </c>
      <c r="P10" s="763">
        <f>SUM(P8:P9)</f>
        <v>152</v>
      </c>
      <c r="Q10" s="763">
        <f>SUM(Q8:Q9)</f>
        <v>303</v>
      </c>
      <c r="R10" s="332"/>
      <c r="S10" s="332"/>
      <c r="T10" s="556" t="b">
        <f>N10+M10=L10</f>
        <v>1</v>
      </c>
      <c r="U10" s="557" t="b">
        <f>O10=P10+Q10</f>
        <v>1</v>
      </c>
      <c r="V10" s="558"/>
      <c r="W10" s="558"/>
      <c r="X10" s="555" t="s">
        <v>1147</v>
      </c>
      <c r="Y10" s="765">
        <f>SUM(Y8:Y9)</f>
        <v>474</v>
      </c>
      <c r="Z10" s="765">
        <f t="shared" ref="Z10:AM10" si="0">SUM(Z8:Z9)</f>
        <v>35</v>
      </c>
      <c r="AA10" s="765">
        <f t="shared" si="0"/>
        <v>439</v>
      </c>
      <c r="AB10" s="765">
        <f t="shared" si="0"/>
        <v>0</v>
      </c>
      <c r="AC10" s="764" t="b">
        <f>Y10=Z10+AA10+AB10</f>
        <v>1</v>
      </c>
      <c r="AD10" s="765">
        <f t="shared" si="0"/>
        <v>0</v>
      </c>
      <c r="AE10" s="765">
        <f t="shared" si="0"/>
        <v>12</v>
      </c>
      <c r="AF10" s="765">
        <f t="shared" si="0"/>
        <v>197</v>
      </c>
      <c r="AG10" s="765">
        <f t="shared" si="0"/>
        <v>265</v>
      </c>
      <c r="AH10" s="764" t="b">
        <f>Y10=AD10+AE10+AF10+AG10</f>
        <v>1</v>
      </c>
      <c r="AI10" s="765">
        <f t="shared" si="0"/>
        <v>5163</v>
      </c>
      <c r="AJ10" s="765">
        <f t="shared" si="0"/>
        <v>298</v>
      </c>
      <c r="AK10" s="765">
        <f t="shared" si="0"/>
        <v>4865</v>
      </c>
      <c r="AL10" s="765">
        <f t="shared" si="0"/>
        <v>1941</v>
      </c>
      <c r="AM10" s="765">
        <f t="shared" si="0"/>
        <v>3222</v>
      </c>
      <c r="AN10" s="559" t="b">
        <f>AJ10+AK10=AL10+AM10</f>
        <v>1</v>
      </c>
      <c r="AO10" s="557" t="b">
        <f>D10=Y10+AI10</f>
        <v>1</v>
      </c>
      <c r="AP10" s="560"/>
      <c r="AQ10" s="561"/>
      <c r="AR10" s="561"/>
    </row>
    <row r="11" spans="1:44" ht="8.25" customHeight="1">
      <c r="A11" s="326"/>
      <c r="B11" s="327"/>
      <c r="C11" s="328"/>
      <c r="D11" s="329"/>
      <c r="E11" s="329"/>
      <c r="F11" s="329"/>
      <c r="G11" s="329"/>
      <c r="H11" s="329"/>
      <c r="I11" s="329"/>
      <c r="J11" s="329"/>
      <c r="K11" s="328"/>
      <c r="L11" s="326"/>
      <c r="M11" s="326"/>
      <c r="N11" s="326"/>
      <c r="O11" s="326"/>
      <c r="P11" s="326"/>
      <c r="Q11" s="326"/>
      <c r="R11" s="326"/>
      <c r="S11" s="326"/>
      <c r="T11" s="326"/>
      <c r="U11" s="326"/>
      <c r="V11" s="326"/>
      <c r="W11" s="326"/>
      <c r="X11" s="326"/>
      <c r="Y11" s="329"/>
      <c r="Z11" s="329"/>
      <c r="AA11" s="329"/>
      <c r="AB11" s="329"/>
      <c r="AC11" s="329"/>
      <c r="AD11" s="329"/>
      <c r="AE11" s="329"/>
      <c r="AF11" s="329"/>
      <c r="AG11" s="329"/>
      <c r="AH11" s="329"/>
      <c r="AI11" s="329"/>
      <c r="AJ11" s="329"/>
      <c r="AK11" s="329"/>
      <c r="AL11" s="328"/>
      <c r="AM11" s="326"/>
      <c r="AN11" s="326"/>
      <c r="AO11" s="326"/>
      <c r="AP11" s="318"/>
      <c r="AQ11" s="309"/>
      <c r="AR11" s="309"/>
    </row>
    <row r="12" spans="1:44" ht="15.75" thickBot="1">
      <c r="A12" s="313" t="s">
        <v>1148</v>
      </c>
      <c r="B12" s="314"/>
      <c r="C12" s="314"/>
      <c r="D12" s="314"/>
      <c r="E12" s="314"/>
      <c r="F12" s="314"/>
      <c r="G12" s="314"/>
      <c r="H12" s="314"/>
      <c r="I12" s="314"/>
      <c r="J12" s="314"/>
      <c r="K12" s="314"/>
      <c r="L12" s="318"/>
      <c r="M12" s="318"/>
      <c r="N12" s="318"/>
      <c r="O12" s="326"/>
      <c r="P12" s="315"/>
      <c r="Q12" s="318"/>
      <c r="R12" s="326"/>
      <c r="S12" s="326"/>
      <c r="T12" s="318"/>
      <c r="U12" s="318"/>
      <c r="V12" s="326"/>
      <c r="W12" s="326"/>
      <c r="X12" s="1059" t="s">
        <v>308</v>
      </c>
      <c r="Y12" s="1059"/>
      <c r="Z12" s="1059"/>
      <c r="AA12" s="1059"/>
      <c r="AB12" s="318"/>
      <c r="AC12" s="318"/>
      <c r="AD12" s="318"/>
      <c r="AE12" s="318"/>
      <c r="AF12" s="330"/>
      <c r="AG12" s="331"/>
      <c r="AH12" s="331"/>
      <c r="AI12" s="318"/>
      <c r="AJ12" s="331"/>
      <c r="AK12" s="723"/>
      <c r="AL12" s="723"/>
      <c r="AM12" s="723"/>
      <c r="AN12" s="318"/>
      <c r="AO12" s="318"/>
      <c r="AP12" s="318"/>
      <c r="AQ12" s="309"/>
      <c r="AR12" s="309"/>
    </row>
    <row r="13" spans="1:44" ht="24" customHeight="1">
      <c r="A13" s="1057" t="s">
        <v>1122</v>
      </c>
      <c r="B13" s="1057" t="s">
        <v>367</v>
      </c>
      <c r="C13" s="1057" t="s">
        <v>368</v>
      </c>
      <c r="D13" s="1057" t="s">
        <v>369</v>
      </c>
      <c r="E13" s="1057"/>
      <c r="F13" s="1057"/>
      <c r="G13" s="1057"/>
      <c r="H13" s="1057"/>
      <c r="I13" s="1057"/>
      <c r="J13" s="1057"/>
      <c r="K13" s="1057"/>
      <c r="L13" s="1057" t="s">
        <v>1706</v>
      </c>
      <c r="M13" s="1057"/>
      <c r="N13" s="1057"/>
      <c r="O13" s="1057" t="s">
        <v>1705</v>
      </c>
      <c r="P13" s="1057"/>
      <c r="Q13" s="1057"/>
      <c r="R13" s="319"/>
      <c r="S13" s="319"/>
      <c r="T13" s="1063" t="s">
        <v>1123</v>
      </c>
      <c r="U13" s="1064"/>
      <c r="V13" s="716"/>
      <c r="W13" s="716"/>
      <c r="X13" s="1057" t="s">
        <v>1122</v>
      </c>
      <c r="Y13" s="1057" t="s">
        <v>371</v>
      </c>
      <c r="Z13" s="1057"/>
      <c r="AA13" s="1057"/>
      <c r="AB13" s="1057"/>
      <c r="AC13" s="1057"/>
      <c r="AD13" s="1057"/>
      <c r="AE13" s="1057"/>
      <c r="AF13" s="1057"/>
      <c r="AG13" s="1057"/>
      <c r="AH13" s="1057"/>
      <c r="AI13" s="1057"/>
      <c r="AJ13" s="1057"/>
      <c r="AK13" s="1057"/>
      <c r="AL13" s="1057"/>
      <c r="AM13" s="1057"/>
      <c r="AN13" s="320"/>
      <c r="AO13" s="321"/>
      <c r="AP13" s="318"/>
      <c r="AQ13" s="309"/>
      <c r="AR13" s="309"/>
    </row>
    <row r="14" spans="1:44" ht="19.5" customHeight="1">
      <c r="A14" s="1057"/>
      <c r="B14" s="1060"/>
      <c r="C14" s="1057"/>
      <c r="D14" s="1057" t="s">
        <v>1252</v>
      </c>
      <c r="E14" s="1061" t="s">
        <v>1123</v>
      </c>
      <c r="F14" s="1057" t="s">
        <v>207</v>
      </c>
      <c r="G14" s="1057"/>
      <c r="H14" s="1057"/>
      <c r="I14" s="1057"/>
      <c r="J14" s="1057"/>
      <c r="K14" s="1057"/>
      <c r="L14" s="1057"/>
      <c r="M14" s="1057"/>
      <c r="N14" s="1057"/>
      <c r="O14" s="1057"/>
      <c r="P14" s="1057"/>
      <c r="Q14" s="1057"/>
      <c r="R14" s="319"/>
      <c r="S14" s="319"/>
      <c r="T14" s="1065"/>
      <c r="U14" s="1066"/>
      <c r="V14" s="716"/>
      <c r="W14" s="716"/>
      <c r="X14" s="1057"/>
      <c r="Y14" s="1057" t="s">
        <v>212</v>
      </c>
      <c r="Z14" s="1057"/>
      <c r="AA14" s="1057"/>
      <c r="AB14" s="1057"/>
      <c r="AC14" s="1057"/>
      <c r="AD14" s="1057"/>
      <c r="AE14" s="1057"/>
      <c r="AF14" s="1057"/>
      <c r="AG14" s="1057"/>
      <c r="AH14" s="1061" t="s">
        <v>1123</v>
      </c>
      <c r="AI14" s="1057" t="s">
        <v>213</v>
      </c>
      <c r="AJ14" s="1057"/>
      <c r="AK14" s="1057"/>
      <c r="AL14" s="1057"/>
      <c r="AM14" s="1057"/>
      <c r="AN14" s="1069" t="s">
        <v>1123</v>
      </c>
      <c r="AO14" s="1066"/>
      <c r="AP14" s="318"/>
      <c r="AQ14" s="309"/>
      <c r="AR14" s="309"/>
    </row>
    <row r="15" spans="1:44" ht="25.5" customHeight="1">
      <c r="A15" s="1057"/>
      <c r="B15" s="1060"/>
      <c r="C15" s="1057"/>
      <c r="D15" s="1058"/>
      <c r="E15" s="1061"/>
      <c r="F15" s="1057" t="s">
        <v>1124</v>
      </c>
      <c r="G15" s="1057"/>
      <c r="H15" s="722" t="s">
        <v>1123</v>
      </c>
      <c r="I15" s="1057" t="s">
        <v>209</v>
      </c>
      <c r="J15" s="1057" t="s">
        <v>1125</v>
      </c>
      <c r="K15" s="1057" t="s">
        <v>1149</v>
      </c>
      <c r="L15" s="1057" t="s">
        <v>1252</v>
      </c>
      <c r="M15" s="1057" t="s">
        <v>207</v>
      </c>
      <c r="N15" s="1057"/>
      <c r="O15" s="1057" t="s">
        <v>1252</v>
      </c>
      <c r="P15" s="1057" t="s">
        <v>207</v>
      </c>
      <c r="Q15" s="1057"/>
      <c r="R15" s="319"/>
      <c r="S15" s="319"/>
      <c r="T15" s="1065"/>
      <c r="U15" s="1066"/>
      <c r="V15" s="716"/>
      <c r="W15" s="716"/>
      <c r="X15" s="1057"/>
      <c r="Y15" s="1057" t="s">
        <v>1252</v>
      </c>
      <c r="Z15" s="1057" t="s">
        <v>214</v>
      </c>
      <c r="AA15" s="1057"/>
      <c r="AB15" s="1057"/>
      <c r="AC15" s="722" t="s">
        <v>1123</v>
      </c>
      <c r="AD15" s="1057" t="s">
        <v>215</v>
      </c>
      <c r="AE15" s="1058"/>
      <c r="AF15" s="1058"/>
      <c r="AG15" s="1058"/>
      <c r="AH15" s="1061"/>
      <c r="AI15" s="1057" t="s">
        <v>1252</v>
      </c>
      <c r="AJ15" s="1057" t="s">
        <v>216</v>
      </c>
      <c r="AK15" s="1058"/>
      <c r="AL15" s="1057" t="s">
        <v>217</v>
      </c>
      <c r="AM15" s="1058"/>
      <c r="AN15" s="1069"/>
      <c r="AO15" s="1066"/>
      <c r="AP15" s="318"/>
      <c r="AQ15" s="309"/>
      <c r="AR15" s="309"/>
    </row>
    <row r="16" spans="1:44" ht="32.25" customHeight="1" thickBot="1">
      <c r="A16" s="1057"/>
      <c r="B16" s="1060"/>
      <c r="C16" s="1057"/>
      <c r="D16" s="1058"/>
      <c r="E16" s="1061"/>
      <c r="F16" s="491" t="s">
        <v>211</v>
      </c>
      <c r="G16" s="491" t="s">
        <v>1127</v>
      </c>
      <c r="H16" s="547"/>
      <c r="I16" s="1057"/>
      <c r="J16" s="1057"/>
      <c r="K16" s="1057"/>
      <c r="L16" s="1057"/>
      <c r="M16" s="720" t="s">
        <v>1128</v>
      </c>
      <c r="N16" s="720" t="s">
        <v>1129</v>
      </c>
      <c r="O16" s="1057"/>
      <c r="P16" s="720" t="s">
        <v>1128</v>
      </c>
      <c r="Q16" s="720" t="s">
        <v>1129</v>
      </c>
      <c r="R16" s="319"/>
      <c r="S16" s="319"/>
      <c r="T16" s="1067"/>
      <c r="U16" s="1068"/>
      <c r="V16" s="716"/>
      <c r="W16" s="716"/>
      <c r="X16" s="1057"/>
      <c r="Y16" s="1058"/>
      <c r="Z16" s="491">
        <v>2.5</v>
      </c>
      <c r="AA16" s="548">
        <v>2</v>
      </c>
      <c r="AB16" s="720" t="s">
        <v>356</v>
      </c>
      <c r="AC16" s="547"/>
      <c r="AD16" s="720" t="s">
        <v>1130</v>
      </c>
      <c r="AE16" s="720" t="s">
        <v>1131</v>
      </c>
      <c r="AF16" s="720" t="s">
        <v>1132</v>
      </c>
      <c r="AG16" s="720" t="s">
        <v>1133</v>
      </c>
      <c r="AH16" s="1061"/>
      <c r="AI16" s="1057"/>
      <c r="AJ16" s="548">
        <v>2</v>
      </c>
      <c r="AK16" s="720" t="s">
        <v>355</v>
      </c>
      <c r="AL16" s="720" t="s">
        <v>1134</v>
      </c>
      <c r="AM16" s="720" t="s">
        <v>1135</v>
      </c>
      <c r="AN16" s="1070"/>
      <c r="AO16" s="1068"/>
      <c r="AP16" s="318"/>
      <c r="AQ16" s="309"/>
      <c r="AR16" s="309"/>
    </row>
    <row r="17" spans="1:44" ht="30" customHeight="1" thickBot="1">
      <c r="A17" s="720">
        <v>1</v>
      </c>
      <c r="B17" s="751" t="s">
        <v>357</v>
      </c>
      <c r="C17" s="751">
        <v>3</v>
      </c>
      <c r="D17" s="751" t="s">
        <v>359</v>
      </c>
      <c r="E17" s="752" t="s">
        <v>1136</v>
      </c>
      <c r="F17" s="751">
        <v>5</v>
      </c>
      <c r="G17" s="751">
        <v>6</v>
      </c>
      <c r="H17" s="752" t="s">
        <v>1137</v>
      </c>
      <c r="I17" s="751">
        <v>7</v>
      </c>
      <c r="J17" s="751">
        <v>8</v>
      </c>
      <c r="K17" s="751">
        <v>9</v>
      </c>
      <c r="L17" s="751" t="s">
        <v>360</v>
      </c>
      <c r="M17" s="753">
        <v>11</v>
      </c>
      <c r="N17" s="753">
        <v>12</v>
      </c>
      <c r="O17" s="751" t="s">
        <v>362</v>
      </c>
      <c r="P17" s="753">
        <v>14</v>
      </c>
      <c r="Q17" s="753">
        <v>15</v>
      </c>
      <c r="R17" s="322"/>
      <c r="S17" s="322"/>
      <c r="T17" s="323" t="s">
        <v>1138</v>
      </c>
      <c r="U17" s="323" t="s">
        <v>1139</v>
      </c>
      <c r="V17" s="324"/>
      <c r="W17" s="324"/>
      <c r="X17" s="720" t="s">
        <v>1140</v>
      </c>
      <c r="Y17" s="751" t="s">
        <v>364</v>
      </c>
      <c r="Z17" s="751">
        <v>17</v>
      </c>
      <c r="AA17" s="751">
        <v>18</v>
      </c>
      <c r="AB17" s="751">
        <v>19</v>
      </c>
      <c r="AC17" s="752" t="s">
        <v>1141</v>
      </c>
      <c r="AD17" s="751">
        <v>20</v>
      </c>
      <c r="AE17" s="751">
        <v>21</v>
      </c>
      <c r="AF17" s="751">
        <v>22</v>
      </c>
      <c r="AG17" s="751">
        <v>23</v>
      </c>
      <c r="AH17" s="752" t="s">
        <v>1142</v>
      </c>
      <c r="AI17" s="751" t="s">
        <v>365</v>
      </c>
      <c r="AJ17" s="751">
        <v>25</v>
      </c>
      <c r="AK17" s="751">
        <v>26</v>
      </c>
      <c r="AL17" s="751">
        <v>27</v>
      </c>
      <c r="AM17" s="751">
        <v>28</v>
      </c>
      <c r="AN17" s="325" t="s">
        <v>1143</v>
      </c>
      <c r="AO17" s="323" t="s">
        <v>1144</v>
      </c>
      <c r="AP17" s="318"/>
      <c r="AQ17" s="309"/>
      <c r="AR17" s="309"/>
    </row>
    <row r="18" spans="1:44" ht="15" customHeight="1" thickBot="1">
      <c r="A18" s="754" t="s">
        <v>1145</v>
      </c>
      <c r="B18" s="755">
        <v>12968</v>
      </c>
      <c r="C18" s="756">
        <v>7</v>
      </c>
      <c r="D18" s="755">
        <v>12961</v>
      </c>
      <c r="E18" s="757" t="b">
        <f>B18=(C18+D18)</f>
        <v>1</v>
      </c>
      <c r="F18" s="756">
        <v>865</v>
      </c>
      <c r="G18" s="756">
        <v>12096</v>
      </c>
      <c r="H18" s="757" t="b">
        <f>D18=(F18+G18)</f>
        <v>1</v>
      </c>
      <c r="I18" s="756">
        <v>2569</v>
      </c>
      <c r="J18" s="756">
        <v>1249</v>
      </c>
      <c r="K18" s="756">
        <v>0</v>
      </c>
      <c r="L18" s="755">
        <v>2569</v>
      </c>
      <c r="M18" s="758">
        <v>536</v>
      </c>
      <c r="N18" s="758">
        <v>2033</v>
      </c>
      <c r="O18" s="758">
        <f>P18+Q18</f>
        <v>504</v>
      </c>
      <c r="P18" s="758">
        <v>232</v>
      </c>
      <c r="Q18" s="758">
        <v>272</v>
      </c>
      <c r="R18" s="322"/>
      <c r="S18" s="322"/>
      <c r="T18" s="550" t="b">
        <f>N18+M18=L18</f>
        <v>1</v>
      </c>
      <c r="U18" s="551" t="b">
        <f>O18=P18+Q18</f>
        <v>1</v>
      </c>
      <c r="V18" s="552"/>
      <c r="W18" s="552"/>
      <c r="X18" s="549" t="s">
        <v>1145</v>
      </c>
      <c r="Y18" s="760">
        <v>765</v>
      </c>
      <c r="Z18" s="761">
        <v>624</v>
      </c>
      <c r="AA18" s="761">
        <v>141</v>
      </c>
      <c r="AB18" s="761">
        <v>0</v>
      </c>
      <c r="AC18" s="757" t="b">
        <f>Y18=Z18+AA18+AB18</f>
        <v>1</v>
      </c>
      <c r="AD18" s="761">
        <v>0</v>
      </c>
      <c r="AE18" s="761">
        <v>0</v>
      </c>
      <c r="AF18" s="761">
        <v>296</v>
      </c>
      <c r="AG18" s="761">
        <v>469</v>
      </c>
      <c r="AH18" s="757" t="b">
        <f>Y18=AD18+AE18+AF18+AG18</f>
        <v>1</v>
      </c>
      <c r="AI18" s="760">
        <v>12196</v>
      </c>
      <c r="AJ18" s="761">
        <v>1528</v>
      </c>
      <c r="AK18" s="761">
        <v>10668</v>
      </c>
      <c r="AL18" s="761">
        <v>5546</v>
      </c>
      <c r="AM18" s="761">
        <v>6650</v>
      </c>
      <c r="AN18" s="553" t="b">
        <f>AJ18+AK18=AL18+AM18</f>
        <v>1</v>
      </c>
      <c r="AO18" s="554" t="b">
        <f>D18=Y18+AI18</f>
        <v>1</v>
      </c>
      <c r="AP18" s="318"/>
      <c r="AQ18" s="309"/>
      <c r="AR18" s="309"/>
    </row>
    <row r="19" spans="1:44" ht="15" customHeight="1" thickBot="1">
      <c r="A19" s="754" t="s">
        <v>1146</v>
      </c>
      <c r="B19" s="755">
        <v>17231</v>
      </c>
      <c r="C19" s="756">
        <v>6</v>
      </c>
      <c r="D19" s="755">
        <v>17225</v>
      </c>
      <c r="E19" s="757" t="b">
        <f>B19=(C19+D19)</f>
        <v>1</v>
      </c>
      <c r="F19" s="756">
        <v>1264</v>
      </c>
      <c r="G19" s="756">
        <v>15961</v>
      </c>
      <c r="H19" s="757" t="b">
        <f>D19=(F19+G19)</f>
        <v>1</v>
      </c>
      <c r="I19" s="756">
        <v>4905</v>
      </c>
      <c r="J19" s="756">
        <v>1729</v>
      </c>
      <c r="K19" s="756">
        <v>0</v>
      </c>
      <c r="L19" s="755">
        <v>4905</v>
      </c>
      <c r="M19" s="758">
        <v>1261</v>
      </c>
      <c r="N19" s="758">
        <v>3644</v>
      </c>
      <c r="O19" s="758">
        <f>P19+Q19</f>
        <v>1093</v>
      </c>
      <c r="P19" s="758">
        <v>449</v>
      </c>
      <c r="Q19" s="758">
        <v>644</v>
      </c>
      <c r="R19" s="322"/>
      <c r="S19" s="322"/>
      <c r="T19" s="550" t="b">
        <f>N19+M19=L19</f>
        <v>1</v>
      </c>
      <c r="U19" s="551" t="b">
        <f>O19=P19+Q19</f>
        <v>1</v>
      </c>
      <c r="V19" s="552"/>
      <c r="W19" s="552"/>
      <c r="X19" s="549" t="s">
        <v>1146</v>
      </c>
      <c r="Y19" s="760">
        <v>1767</v>
      </c>
      <c r="Z19" s="761">
        <v>0</v>
      </c>
      <c r="AA19" s="761">
        <v>1767</v>
      </c>
      <c r="AB19" s="761">
        <v>0</v>
      </c>
      <c r="AC19" s="757" t="b">
        <f>Y19=Z19+AA19+AB19</f>
        <v>1</v>
      </c>
      <c r="AD19" s="761">
        <v>0</v>
      </c>
      <c r="AE19" s="761">
        <v>173</v>
      </c>
      <c r="AF19" s="761">
        <v>804</v>
      </c>
      <c r="AG19" s="761">
        <v>790</v>
      </c>
      <c r="AH19" s="757" t="b">
        <f>Y19=AD19+AE19+AF19+AG19</f>
        <v>1</v>
      </c>
      <c r="AI19" s="760">
        <v>15458</v>
      </c>
      <c r="AJ19" s="761">
        <v>466</v>
      </c>
      <c r="AK19" s="761">
        <v>14992</v>
      </c>
      <c r="AL19" s="761">
        <v>6180</v>
      </c>
      <c r="AM19" s="761">
        <v>9278</v>
      </c>
      <c r="AN19" s="553" t="b">
        <f>AJ19+AK19=AL19+AM19</f>
        <v>1</v>
      </c>
      <c r="AO19" s="554" t="b">
        <f>D19=Y19+AI19</f>
        <v>1</v>
      </c>
      <c r="AP19" s="318"/>
      <c r="AQ19" s="309"/>
      <c r="AR19" s="309"/>
    </row>
    <row r="20" spans="1:44" s="562" customFormat="1" ht="15" customHeight="1" thickBot="1">
      <c r="A20" s="762" t="s">
        <v>1147</v>
      </c>
      <c r="B20" s="763">
        <f>SUM(B18:B19)</f>
        <v>30199</v>
      </c>
      <c r="C20" s="763">
        <f>SUM(C18:C19)</f>
        <v>13</v>
      </c>
      <c r="D20" s="763">
        <f>SUM(D18:D19)</f>
        <v>30186</v>
      </c>
      <c r="E20" s="764" t="b">
        <f>B20=(C20+D20)</f>
        <v>1</v>
      </c>
      <c r="F20" s="763">
        <f>SUM(F18:F19)</f>
        <v>2129</v>
      </c>
      <c r="G20" s="763">
        <f>SUM(G18:G19)</f>
        <v>28057</v>
      </c>
      <c r="H20" s="764" t="b">
        <f>D20=(F20+G20)</f>
        <v>1</v>
      </c>
      <c r="I20" s="763">
        <f>SUM(I18:I19)</f>
        <v>7474</v>
      </c>
      <c r="J20" s="763">
        <f>SUM(J18:J19)</f>
        <v>2978</v>
      </c>
      <c r="K20" s="763">
        <f>SUM(K18:K19)</f>
        <v>0</v>
      </c>
      <c r="L20" s="763">
        <f>M20+N20</f>
        <v>7474</v>
      </c>
      <c r="M20" s="763">
        <f>SUM(M18:M19)</f>
        <v>1797</v>
      </c>
      <c r="N20" s="763">
        <f>SUM(N18:N19)</f>
        <v>5677</v>
      </c>
      <c r="O20" s="763">
        <f>SUM(P20:Q20)</f>
        <v>1597</v>
      </c>
      <c r="P20" s="763">
        <f>SUM(P18:P19)</f>
        <v>681</v>
      </c>
      <c r="Q20" s="763">
        <f>SUM(Q18:Q19)</f>
        <v>916</v>
      </c>
      <c r="R20" s="332"/>
      <c r="S20" s="332"/>
      <c r="T20" s="556" t="b">
        <f>N20+M20=L20</f>
        <v>1</v>
      </c>
      <c r="U20" s="557" t="b">
        <f>O20=P20+Q20</f>
        <v>1</v>
      </c>
      <c r="V20" s="558"/>
      <c r="W20" s="558"/>
      <c r="X20" s="555" t="s">
        <v>1147</v>
      </c>
      <c r="Y20" s="765">
        <f>SUM(Y18:Y19)</f>
        <v>2532</v>
      </c>
      <c r="Z20" s="765">
        <f t="shared" ref="Z20:AM20" si="1">SUM(Z18:Z19)</f>
        <v>624</v>
      </c>
      <c r="AA20" s="765">
        <f t="shared" si="1"/>
        <v>1908</v>
      </c>
      <c r="AB20" s="765">
        <f t="shared" si="1"/>
        <v>0</v>
      </c>
      <c r="AC20" s="764" t="b">
        <f>Y20=Z20+AA20+AB20</f>
        <v>1</v>
      </c>
      <c r="AD20" s="765">
        <f t="shared" si="1"/>
        <v>0</v>
      </c>
      <c r="AE20" s="765">
        <f t="shared" si="1"/>
        <v>173</v>
      </c>
      <c r="AF20" s="765">
        <f t="shared" si="1"/>
        <v>1100</v>
      </c>
      <c r="AG20" s="765">
        <f t="shared" si="1"/>
        <v>1259</v>
      </c>
      <c r="AH20" s="764" t="b">
        <f>Y20=AD20+AE20+AF20+AG20</f>
        <v>1</v>
      </c>
      <c r="AI20" s="765">
        <f t="shared" si="1"/>
        <v>27654</v>
      </c>
      <c r="AJ20" s="765">
        <f t="shared" si="1"/>
        <v>1994</v>
      </c>
      <c r="AK20" s="765">
        <f t="shared" si="1"/>
        <v>25660</v>
      </c>
      <c r="AL20" s="765">
        <f t="shared" si="1"/>
        <v>11726</v>
      </c>
      <c r="AM20" s="765">
        <f t="shared" si="1"/>
        <v>15928</v>
      </c>
      <c r="AN20" s="559" t="b">
        <f>AJ20+AK20=AL20+AM20</f>
        <v>1</v>
      </c>
      <c r="AO20" s="557" t="b">
        <f>D20=Y20+AI20</f>
        <v>1</v>
      </c>
      <c r="AP20" s="560"/>
      <c r="AQ20" s="561"/>
      <c r="AR20" s="561"/>
    </row>
    <row r="21" spans="1:44" ht="8.25" customHeight="1">
      <c r="A21" s="318"/>
      <c r="B21" s="318"/>
      <c r="C21" s="318"/>
      <c r="D21" s="318"/>
      <c r="E21" s="318"/>
      <c r="F21" s="327"/>
      <c r="G21" s="318"/>
      <c r="H21" s="318"/>
      <c r="I21" s="318"/>
      <c r="J21" s="318"/>
      <c r="K21" s="318"/>
      <c r="L21" s="318"/>
      <c r="M21" s="318"/>
      <c r="N21" s="318"/>
      <c r="O21" s="318"/>
      <c r="P21" s="318"/>
      <c r="Q21" s="318"/>
      <c r="R21" s="326"/>
      <c r="S21" s="326"/>
      <c r="T21" s="318"/>
      <c r="U21" s="318"/>
      <c r="V21" s="326"/>
      <c r="W21" s="326"/>
      <c r="X21" s="318"/>
      <c r="Y21" s="318"/>
      <c r="Z21" s="318"/>
      <c r="AA21" s="318"/>
      <c r="AB21" s="318"/>
      <c r="AC21" s="318"/>
      <c r="AD21" s="318"/>
      <c r="AE21" s="318"/>
      <c r="AF21" s="318"/>
      <c r="AG21" s="318"/>
      <c r="AH21" s="318"/>
      <c r="AI21" s="318"/>
      <c r="AJ21" s="318"/>
      <c r="AK21" s="318"/>
      <c r="AL21" s="318"/>
      <c r="AM21" s="318"/>
      <c r="AN21" s="318"/>
      <c r="AO21" s="318"/>
      <c r="AP21" s="318"/>
      <c r="AQ21" s="309"/>
      <c r="AR21" s="309"/>
    </row>
    <row r="22" spans="1:44" ht="15.75" thickBot="1">
      <c r="A22" s="313" t="s">
        <v>1150</v>
      </c>
      <c r="B22" s="314"/>
      <c r="C22" s="314"/>
      <c r="D22" s="314"/>
      <c r="E22" s="314"/>
      <c r="F22" s="314"/>
      <c r="G22" s="313"/>
      <c r="H22" s="313"/>
      <c r="I22" s="314"/>
      <c r="J22" s="314"/>
      <c r="K22" s="314"/>
      <c r="L22" s="318"/>
      <c r="M22" s="318"/>
      <c r="N22" s="318"/>
      <c r="O22" s="318"/>
      <c r="P22" s="332"/>
      <c r="Q22" s="318"/>
      <c r="R22" s="326"/>
      <c r="S22" s="326"/>
      <c r="T22" s="318"/>
      <c r="U22" s="318"/>
      <c r="V22" s="326"/>
      <c r="W22" s="326"/>
      <c r="X22" s="1059" t="s">
        <v>309</v>
      </c>
      <c r="Y22" s="1059"/>
      <c r="Z22" s="1059"/>
      <c r="AA22" s="1059"/>
      <c r="AB22" s="314"/>
      <c r="AC22" s="314"/>
      <c r="AD22" s="314"/>
      <c r="AE22" s="314"/>
      <c r="AF22" s="330"/>
      <c r="AG22" s="314"/>
      <c r="AH22" s="314"/>
      <c r="AI22" s="314"/>
      <c r="AJ22" s="318"/>
      <c r="AK22" s="723"/>
      <c r="AL22" s="723"/>
      <c r="AM22" s="723"/>
      <c r="AN22" s="314"/>
      <c r="AO22" s="318"/>
      <c r="AP22" s="318"/>
      <c r="AQ22" s="309"/>
      <c r="AR22" s="309"/>
    </row>
    <row r="23" spans="1:44" ht="24" customHeight="1">
      <c r="A23" s="1057" t="s">
        <v>1122</v>
      </c>
      <c r="B23" s="1057" t="s">
        <v>367</v>
      </c>
      <c r="C23" s="1057" t="s">
        <v>368</v>
      </c>
      <c r="D23" s="1057" t="s">
        <v>370</v>
      </c>
      <c r="E23" s="1057"/>
      <c r="F23" s="1057"/>
      <c r="G23" s="1057"/>
      <c r="H23" s="1057"/>
      <c r="I23" s="1057"/>
      <c r="J23" s="1057"/>
      <c r="K23" s="1057"/>
      <c r="L23" s="1057" t="s">
        <v>1706</v>
      </c>
      <c r="M23" s="1057"/>
      <c r="N23" s="1057"/>
      <c r="O23" s="1057" t="s">
        <v>1705</v>
      </c>
      <c r="P23" s="1057"/>
      <c r="Q23" s="1057"/>
      <c r="R23" s="319"/>
      <c r="S23" s="319"/>
      <c r="T23" s="1063" t="s">
        <v>1123</v>
      </c>
      <c r="U23" s="1064"/>
      <c r="V23" s="716"/>
      <c r="W23" s="716"/>
      <c r="X23" s="1057" t="s">
        <v>1122</v>
      </c>
      <c r="Y23" s="1057" t="s">
        <v>371</v>
      </c>
      <c r="Z23" s="1057"/>
      <c r="AA23" s="1057"/>
      <c r="AB23" s="1057"/>
      <c r="AC23" s="1057"/>
      <c r="AD23" s="1057"/>
      <c r="AE23" s="1057"/>
      <c r="AF23" s="1057"/>
      <c r="AG23" s="1057"/>
      <c r="AH23" s="1057"/>
      <c r="AI23" s="1057"/>
      <c r="AJ23" s="1057"/>
      <c r="AK23" s="1057"/>
      <c r="AL23" s="1057"/>
      <c r="AM23" s="1057"/>
      <c r="AN23" s="320"/>
      <c r="AO23" s="321"/>
      <c r="AP23" s="318"/>
      <c r="AQ23" s="309"/>
      <c r="AR23" s="309"/>
    </row>
    <row r="24" spans="1:44" ht="18.75" customHeight="1">
      <c r="A24" s="1057"/>
      <c r="B24" s="1060"/>
      <c r="C24" s="1057"/>
      <c r="D24" s="1057" t="s">
        <v>1252</v>
      </c>
      <c r="E24" s="1061" t="s">
        <v>1123</v>
      </c>
      <c r="F24" s="1057" t="s">
        <v>207</v>
      </c>
      <c r="G24" s="1057"/>
      <c r="H24" s="1057"/>
      <c r="I24" s="1057"/>
      <c r="J24" s="1057"/>
      <c r="K24" s="1057"/>
      <c r="L24" s="1057"/>
      <c r="M24" s="1057"/>
      <c r="N24" s="1057"/>
      <c r="O24" s="1057"/>
      <c r="P24" s="1057"/>
      <c r="Q24" s="1057"/>
      <c r="R24" s="319"/>
      <c r="S24" s="319"/>
      <c r="T24" s="1065"/>
      <c r="U24" s="1066"/>
      <c r="V24" s="716"/>
      <c r="W24" s="716"/>
      <c r="X24" s="1057"/>
      <c r="Y24" s="1057" t="s">
        <v>212</v>
      </c>
      <c r="Z24" s="1057"/>
      <c r="AA24" s="1057"/>
      <c r="AB24" s="1057"/>
      <c r="AC24" s="1057"/>
      <c r="AD24" s="1057"/>
      <c r="AE24" s="1057"/>
      <c r="AF24" s="1057"/>
      <c r="AG24" s="1057"/>
      <c r="AH24" s="1061" t="s">
        <v>1123</v>
      </c>
      <c r="AI24" s="1062" t="s">
        <v>213</v>
      </c>
      <c r="AJ24" s="1062"/>
      <c r="AK24" s="1062"/>
      <c r="AL24" s="1062"/>
      <c r="AM24" s="1062"/>
      <c r="AN24" s="1069" t="s">
        <v>1123</v>
      </c>
      <c r="AO24" s="1066"/>
      <c r="AP24" s="318"/>
      <c r="AQ24" s="309"/>
      <c r="AR24" s="309"/>
    </row>
    <row r="25" spans="1:44" ht="30" customHeight="1">
      <c r="A25" s="1057"/>
      <c r="B25" s="1060"/>
      <c r="C25" s="1057"/>
      <c r="D25" s="1057"/>
      <c r="E25" s="1061"/>
      <c r="F25" s="1057" t="s">
        <v>1124</v>
      </c>
      <c r="G25" s="1057"/>
      <c r="H25" s="722" t="s">
        <v>1123</v>
      </c>
      <c r="I25" s="1057" t="s">
        <v>209</v>
      </c>
      <c r="J25" s="1057" t="s">
        <v>1125</v>
      </c>
      <c r="K25" s="1057" t="s">
        <v>1149</v>
      </c>
      <c r="L25" s="1057" t="s">
        <v>1252</v>
      </c>
      <c r="M25" s="1060" t="s">
        <v>207</v>
      </c>
      <c r="N25" s="1060"/>
      <c r="O25" s="1057" t="s">
        <v>1252</v>
      </c>
      <c r="P25" s="1057" t="s">
        <v>207</v>
      </c>
      <c r="Q25" s="1057"/>
      <c r="R25" s="319"/>
      <c r="S25" s="319"/>
      <c r="T25" s="1065"/>
      <c r="U25" s="1066"/>
      <c r="V25" s="716"/>
      <c r="W25" s="716"/>
      <c r="X25" s="1057"/>
      <c r="Y25" s="1057" t="s">
        <v>1252</v>
      </c>
      <c r="Z25" s="1057" t="s">
        <v>214</v>
      </c>
      <c r="AA25" s="1057"/>
      <c r="AB25" s="1057"/>
      <c r="AC25" s="722" t="s">
        <v>1123</v>
      </c>
      <c r="AD25" s="1057" t="s">
        <v>218</v>
      </c>
      <c r="AE25" s="1057"/>
      <c r="AF25" s="1057"/>
      <c r="AG25" s="1057"/>
      <c r="AH25" s="1061"/>
      <c r="AI25" s="1057" t="s">
        <v>1252</v>
      </c>
      <c r="AJ25" s="1057" t="s">
        <v>216</v>
      </c>
      <c r="AK25" s="1057"/>
      <c r="AL25" s="1057" t="s">
        <v>217</v>
      </c>
      <c r="AM25" s="1058"/>
      <c r="AN25" s="1069"/>
      <c r="AO25" s="1066"/>
      <c r="AP25" s="318"/>
      <c r="AQ25" s="309"/>
      <c r="AR25" s="309"/>
    </row>
    <row r="26" spans="1:44" ht="29.25" thickBot="1">
      <c r="A26" s="1057"/>
      <c r="B26" s="1060"/>
      <c r="C26" s="1057"/>
      <c r="D26" s="1057"/>
      <c r="E26" s="1061"/>
      <c r="F26" s="491" t="s">
        <v>211</v>
      </c>
      <c r="G26" s="491" t="s">
        <v>1127</v>
      </c>
      <c r="H26" s="547"/>
      <c r="I26" s="1057"/>
      <c r="J26" s="1057"/>
      <c r="K26" s="1057"/>
      <c r="L26" s="1057"/>
      <c r="M26" s="720" t="s">
        <v>1128</v>
      </c>
      <c r="N26" s="720" t="s">
        <v>1129</v>
      </c>
      <c r="O26" s="1057"/>
      <c r="P26" s="720" t="s">
        <v>1128</v>
      </c>
      <c r="Q26" s="720" t="s">
        <v>1129</v>
      </c>
      <c r="R26" s="319"/>
      <c r="S26" s="319"/>
      <c r="T26" s="1067"/>
      <c r="U26" s="1068"/>
      <c r="V26" s="716"/>
      <c r="W26" s="716"/>
      <c r="X26" s="1057"/>
      <c r="Y26" s="1057"/>
      <c r="Z26" s="548">
        <v>2.5</v>
      </c>
      <c r="AA26" s="548">
        <v>2</v>
      </c>
      <c r="AB26" s="720" t="s">
        <v>356</v>
      </c>
      <c r="AC26" s="547"/>
      <c r="AD26" s="720" t="s">
        <v>1131</v>
      </c>
      <c r="AE26" s="720" t="s">
        <v>1151</v>
      </c>
      <c r="AF26" s="720" t="s">
        <v>1152</v>
      </c>
      <c r="AG26" s="720" t="s">
        <v>1153</v>
      </c>
      <c r="AH26" s="1061"/>
      <c r="AI26" s="1057"/>
      <c r="AJ26" s="548">
        <v>2</v>
      </c>
      <c r="AK26" s="720" t="s">
        <v>355</v>
      </c>
      <c r="AL26" s="720" t="s">
        <v>1134</v>
      </c>
      <c r="AM26" s="720" t="s">
        <v>1135</v>
      </c>
      <c r="AN26" s="1070"/>
      <c r="AO26" s="1068"/>
      <c r="AP26" s="318"/>
      <c r="AQ26" s="309"/>
      <c r="AR26" s="309"/>
    </row>
    <row r="27" spans="1:44" ht="30" customHeight="1" thickBot="1">
      <c r="A27" s="720">
        <v>1</v>
      </c>
      <c r="B27" s="751" t="s">
        <v>357</v>
      </c>
      <c r="C27" s="751">
        <v>3</v>
      </c>
      <c r="D27" s="751" t="s">
        <v>359</v>
      </c>
      <c r="E27" s="752" t="s">
        <v>1136</v>
      </c>
      <c r="F27" s="751">
        <v>5</v>
      </c>
      <c r="G27" s="751">
        <v>6</v>
      </c>
      <c r="H27" s="752" t="s">
        <v>1137</v>
      </c>
      <c r="I27" s="751">
        <v>7</v>
      </c>
      <c r="J27" s="751">
        <v>8</v>
      </c>
      <c r="K27" s="751">
        <v>9</v>
      </c>
      <c r="L27" s="751" t="s">
        <v>360</v>
      </c>
      <c r="M27" s="753">
        <v>11</v>
      </c>
      <c r="N27" s="753">
        <v>12</v>
      </c>
      <c r="O27" s="751" t="s">
        <v>362</v>
      </c>
      <c r="P27" s="753">
        <v>14</v>
      </c>
      <c r="Q27" s="753">
        <v>15</v>
      </c>
      <c r="R27" s="322"/>
      <c r="S27" s="322"/>
      <c r="T27" s="323" t="s">
        <v>1138</v>
      </c>
      <c r="U27" s="323" t="s">
        <v>1139</v>
      </c>
      <c r="V27" s="324"/>
      <c r="W27" s="324"/>
      <c r="X27" s="720" t="s">
        <v>1140</v>
      </c>
      <c r="Y27" s="751" t="s">
        <v>364</v>
      </c>
      <c r="Z27" s="751">
        <v>17</v>
      </c>
      <c r="AA27" s="751">
        <v>18</v>
      </c>
      <c r="AB27" s="751">
        <v>19</v>
      </c>
      <c r="AC27" s="752" t="s">
        <v>1141</v>
      </c>
      <c r="AD27" s="751">
        <v>20</v>
      </c>
      <c r="AE27" s="751">
        <v>21</v>
      </c>
      <c r="AF27" s="751">
        <v>22</v>
      </c>
      <c r="AG27" s="751">
        <v>23</v>
      </c>
      <c r="AH27" s="752" t="s">
        <v>1142</v>
      </c>
      <c r="AI27" s="751" t="s">
        <v>365</v>
      </c>
      <c r="AJ27" s="751">
        <v>25</v>
      </c>
      <c r="AK27" s="751">
        <v>26</v>
      </c>
      <c r="AL27" s="751">
        <v>27</v>
      </c>
      <c r="AM27" s="751">
        <v>28</v>
      </c>
      <c r="AN27" s="325" t="s">
        <v>1143</v>
      </c>
      <c r="AO27" s="323" t="s">
        <v>1144</v>
      </c>
      <c r="AP27" s="318"/>
      <c r="AQ27" s="309"/>
      <c r="AR27" s="309"/>
    </row>
    <row r="28" spans="1:44" ht="15" customHeight="1" thickBot="1">
      <c r="A28" s="549" t="s">
        <v>1145</v>
      </c>
      <c r="B28" s="755">
        <v>350358</v>
      </c>
      <c r="C28" s="756">
        <v>11</v>
      </c>
      <c r="D28" s="755">
        <v>350347</v>
      </c>
      <c r="E28" s="757" t="b">
        <f>B28=(C28+D28)</f>
        <v>1</v>
      </c>
      <c r="F28" s="756">
        <v>350347</v>
      </c>
      <c r="G28" s="756">
        <v>0</v>
      </c>
      <c r="H28" s="757" t="b">
        <f>D28=(F28+G28)</f>
        <v>1</v>
      </c>
      <c r="I28" s="756">
        <v>97594</v>
      </c>
      <c r="J28" s="756">
        <v>8763</v>
      </c>
      <c r="K28" s="756">
        <v>0</v>
      </c>
      <c r="L28" s="755">
        <v>61204</v>
      </c>
      <c r="M28" s="758">
        <v>37139</v>
      </c>
      <c r="N28" s="758">
        <v>24065</v>
      </c>
      <c r="O28" s="758">
        <f>P28+Q28</f>
        <v>24412</v>
      </c>
      <c r="P28" s="758">
        <f>3051+11139</f>
        <v>14190</v>
      </c>
      <c r="Q28" s="758">
        <f>5445+4777</f>
        <v>10222</v>
      </c>
      <c r="R28" s="322"/>
      <c r="S28" s="322"/>
      <c r="T28" s="550" t="b">
        <f>N28+M28=L28</f>
        <v>1</v>
      </c>
      <c r="U28" s="551" t="b">
        <f>O28=P28+Q28</f>
        <v>1</v>
      </c>
      <c r="V28" s="552"/>
      <c r="W28" s="552"/>
      <c r="X28" s="549" t="s">
        <v>1145</v>
      </c>
      <c r="Y28" s="760">
        <v>70646</v>
      </c>
      <c r="Z28" s="761">
        <v>64643</v>
      </c>
      <c r="AA28" s="761">
        <v>6003</v>
      </c>
      <c r="AB28" s="761">
        <v>0</v>
      </c>
      <c r="AC28" s="757" t="b">
        <f>Y28=Z28+AA28+AB28</f>
        <v>1</v>
      </c>
      <c r="AD28" s="761">
        <v>0</v>
      </c>
      <c r="AE28" s="761">
        <v>14098</v>
      </c>
      <c r="AF28" s="761">
        <v>19786</v>
      </c>
      <c r="AG28" s="761">
        <v>36762</v>
      </c>
      <c r="AH28" s="757" t="b">
        <f>Y28=AD28+AE28+AF28+AG28</f>
        <v>1</v>
      </c>
      <c r="AI28" s="760">
        <v>279701</v>
      </c>
      <c r="AJ28" s="761">
        <v>32526</v>
      </c>
      <c r="AK28" s="761">
        <v>247175</v>
      </c>
      <c r="AL28" s="761">
        <v>129436</v>
      </c>
      <c r="AM28" s="761">
        <v>150265</v>
      </c>
      <c r="AN28" s="553" t="b">
        <f>AJ28+AK28=AL28+AM28</f>
        <v>1</v>
      </c>
      <c r="AO28" s="554" t="b">
        <f>D28=Y28+AI28</f>
        <v>1</v>
      </c>
      <c r="AP28" s="318"/>
      <c r="AQ28" s="309"/>
      <c r="AR28" s="309"/>
    </row>
    <row r="29" spans="1:44" ht="15" customHeight="1" thickBot="1">
      <c r="A29" s="549" t="s">
        <v>1146</v>
      </c>
      <c r="B29" s="755">
        <v>70997</v>
      </c>
      <c r="C29" s="756">
        <v>10</v>
      </c>
      <c r="D29" s="755">
        <v>70987</v>
      </c>
      <c r="E29" s="757" t="b">
        <f>B29=(C29+D29)</f>
        <v>1</v>
      </c>
      <c r="F29" s="756">
        <v>70987</v>
      </c>
      <c r="G29" s="756">
        <v>0</v>
      </c>
      <c r="H29" s="757" t="b">
        <f>D29=(F29+G29)</f>
        <v>1</v>
      </c>
      <c r="I29" s="756">
        <v>18441</v>
      </c>
      <c r="J29" s="756">
        <v>7221</v>
      </c>
      <c r="K29" s="756">
        <v>0</v>
      </c>
      <c r="L29" s="755">
        <v>9701</v>
      </c>
      <c r="M29" s="758">
        <v>3004</v>
      </c>
      <c r="N29" s="758">
        <v>6697</v>
      </c>
      <c r="O29" s="758">
        <f>P29+Q29</f>
        <v>6297</v>
      </c>
      <c r="P29" s="758">
        <f>564+1653</f>
        <v>2217</v>
      </c>
      <c r="Q29" s="758">
        <f>3372+708</f>
        <v>4080</v>
      </c>
      <c r="R29" s="322"/>
      <c r="S29" s="322"/>
      <c r="T29" s="550" t="b">
        <f>N29+M29=L29</f>
        <v>1</v>
      </c>
      <c r="U29" s="551" t="b">
        <f>O29=P29+Q29</f>
        <v>1</v>
      </c>
      <c r="V29" s="552"/>
      <c r="W29" s="552"/>
      <c r="X29" s="549" t="s">
        <v>1146</v>
      </c>
      <c r="Y29" s="760">
        <v>12113</v>
      </c>
      <c r="Z29" s="761">
        <v>0</v>
      </c>
      <c r="AA29" s="761">
        <v>12113</v>
      </c>
      <c r="AB29" s="761">
        <v>0</v>
      </c>
      <c r="AC29" s="757" t="b">
        <f>Y29=Z29+AA29+AB29</f>
        <v>1</v>
      </c>
      <c r="AD29" s="761">
        <v>168</v>
      </c>
      <c r="AE29" s="761">
        <v>3285</v>
      </c>
      <c r="AF29" s="761">
        <v>3691</v>
      </c>
      <c r="AG29" s="761">
        <v>4969</v>
      </c>
      <c r="AH29" s="757" t="b">
        <f>Y29=AD29+AE29+AF29+AG29</f>
        <v>1</v>
      </c>
      <c r="AI29" s="760">
        <v>58874</v>
      </c>
      <c r="AJ29" s="761">
        <v>1723</v>
      </c>
      <c r="AK29" s="761">
        <v>57151</v>
      </c>
      <c r="AL29" s="761">
        <v>28131</v>
      </c>
      <c r="AM29" s="761">
        <v>30743</v>
      </c>
      <c r="AN29" s="553" t="b">
        <f>AJ29+AK29=AL29+AM29</f>
        <v>1</v>
      </c>
      <c r="AO29" s="554" t="b">
        <f>D29=Y29+AI29</f>
        <v>1</v>
      </c>
      <c r="AP29" s="318"/>
      <c r="AQ29" s="309"/>
      <c r="AR29" s="309"/>
    </row>
    <row r="30" spans="1:44" s="562" customFormat="1" ht="15" customHeight="1" thickBot="1">
      <c r="A30" s="555" t="s">
        <v>1147</v>
      </c>
      <c r="B30" s="763">
        <f>SUM(B28:B29)</f>
        <v>421355</v>
      </c>
      <c r="C30" s="763">
        <f>SUM(C28:C29)</f>
        <v>21</v>
      </c>
      <c r="D30" s="763">
        <f>SUM(D28:D29)</f>
        <v>421334</v>
      </c>
      <c r="E30" s="764" t="b">
        <f>B30=(C30+D30)</f>
        <v>1</v>
      </c>
      <c r="F30" s="763">
        <f>SUM(F28:F29)</f>
        <v>421334</v>
      </c>
      <c r="G30" s="763">
        <f>SUM(G28:G29)</f>
        <v>0</v>
      </c>
      <c r="H30" s="764" t="b">
        <f>D30=(F30+G30)</f>
        <v>1</v>
      </c>
      <c r="I30" s="763">
        <f>SUM(I28:I29)</f>
        <v>116035</v>
      </c>
      <c r="J30" s="763">
        <f>SUM(J28:J29)</f>
        <v>15984</v>
      </c>
      <c r="K30" s="763">
        <f>SUM(K28:K29)</f>
        <v>0</v>
      </c>
      <c r="L30" s="763">
        <f>M30+N30</f>
        <v>70905</v>
      </c>
      <c r="M30" s="763">
        <f>SUM(M28:M29)</f>
        <v>40143</v>
      </c>
      <c r="N30" s="763">
        <f>SUM(N28:N29)</f>
        <v>30762</v>
      </c>
      <c r="O30" s="763">
        <f>SUM(O28:O29)</f>
        <v>30709</v>
      </c>
      <c r="P30" s="763">
        <f>SUM(P28:P29)</f>
        <v>16407</v>
      </c>
      <c r="Q30" s="763">
        <f>SUM(Q28:Q29)</f>
        <v>14302</v>
      </c>
      <c r="R30" s="332"/>
      <c r="S30" s="332"/>
      <c r="T30" s="556" t="b">
        <f>N30+M30=L30</f>
        <v>1</v>
      </c>
      <c r="U30" s="557" t="b">
        <f>O30=P30+Q30</f>
        <v>1</v>
      </c>
      <c r="V30" s="558"/>
      <c r="W30" s="558"/>
      <c r="X30" s="555" t="s">
        <v>1147</v>
      </c>
      <c r="Y30" s="765">
        <f>SUM(Y28:Y29)</f>
        <v>82759</v>
      </c>
      <c r="Z30" s="765">
        <f t="shared" ref="Z30:AM30" si="2">SUM(Z28:Z29)</f>
        <v>64643</v>
      </c>
      <c r="AA30" s="765">
        <f t="shared" si="2"/>
        <v>18116</v>
      </c>
      <c r="AB30" s="765">
        <f t="shared" si="2"/>
        <v>0</v>
      </c>
      <c r="AC30" s="764" t="b">
        <f>Y30=Z30+AA30+AB30</f>
        <v>1</v>
      </c>
      <c r="AD30" s="765">
        <f t="shared" si="2"/>
        <v>168</v>
      </c>
      <c r="AE30" s="765">
        <f t="shared" si="2"/>
        <v>17383</v>
      </c>
      <c r="AF30" s="765">
        <f t="shared" si="2"/>
        <v>23477</v>
      </c>
      <c r="AG30" s="765">
        <f t="shared" si="2"/>
        <v>41731</v>
      </c>
      <c r="AH30" s="764" t="b">
        <f>Y30=AD30+AE30+AF30+AG30</f>
        <v>1</v>
      </c>
      <c r="AI30" s="765">
        <f t="shared" si="2"/>
        <v>338575</v>
      </c>
      <c r="AJ30" s="765">
        <f t="shared" si="2"/>
        <v>34249</v>
      </c>
      <c r="AK30" s="765">
        <f t="shared" si="2"/>
        <v>304326</v>
      </c>
      <c r="AL30" s="765">
        <f t="shared" si="2"/>
        <v>157567</v>
      </c>
      <c r="AM30" s="765">
        <f t="shared" si="2"/>
        <v>181008</v>
      </c>
      <c r="AN30" s="559" t="b">
        <f>AJ30+AK30=AL30+AM30</f>
        <v>1</v>
      </c>
      <c r="AO30" s="559" t="b">
        <f>D30=Y30+AI30</f>
        <v>1</v>
      </c>
      <c r="AP30" s="560"/>
      <c r="AQ30" s="561"/>
      <c r="AR30" s="561"/>
    </row>
    <row r="31" spans="1:44" s="335" customFormat="1" ht="8.25" customHeight="1">
      <c r="A31" s="319"/>
      <c r="B31" s="319"/>
      <c r="C31" s="319"/>
      <c r="D31" s="319"/>
      <c r="E31" s="319"/>
      <c r="F31" s="319"/>
      <c r="G31" s="319"/>
      <c r="H31" s="319"/>
      <c r="I31" s="319"/>
      <c r="J31" s="319"/>
      <c r="K31" s="319"/>
      <c r="L31" s="319"/>
      <c r="M31" s="319"/>
      <c r="N31" s="319"/>
      <c r="O31" s="319"/>
      <c r="P31" s="319"/>
      <c r="Q31" s="319"/>
      <c r="R31" s="319"/>
      <c r="S31" s="319"/>
      <c r="T31" s="319"/>
      <c r="U31" s="319"/>
      <c r="V31" s="319"/>
      <c r="W31" s="319"/>
      <c r="X31" s="319"/>
      <c r="Y31" s="319"/>
      <c r="Z31" s="319"/>
      <c r="AA31" s="319"/>
      <c r="AB31" s="319"/>
      <c r="AC31" s="319"/>
      <c r="AD31" s="319"/>
      <c r="AE31" s="319"/>
      <c r="AF31" s="319"/>
      <c r="AG31" s="319"/>
      <c r="AH31" s="319"/>
      <c r="AI31" s="319"/>
      <c r="AJ31" s="319"/>
      <c r="AK31" s="319"/>
      <c r="AL31" s="319"/>
      <c r="AM31" s="319"/>
      <c r="AN31" s="319"/>
      <c r="AO31" s="333"/>
      <c r="AP31" s="333"/>
      <c r="AQ31" s="334"/>
      <c r="AR31" s="334"/>
    </row>
    <row r="32" spans="1:44" ht="15.75" thickBot="1">
      <c r="A32" s="313" t="s">
        <v>1236</v>
      </c>
      <c r="B32" s="314"/>
      <c r="C32" s="314"/>
      <c r="D32" s="314"/>
      <c r="E32" s="314"/>
      <c r="F32" s="318"/>
      <c r="G32" s="313"/>
      <c r="H32" s="313"/>
      <c r="I32" s="314"/>
      <c r="J32" s="314"/>
      <c r="K32" s="314"/>
      <c r="L32" s="314"/>
      <c r="M32" s="314"/>
      <c r="N32" s="314"/>
      <c r="O32" s="314"/>
      <c r="P32" s="314"/>
      <c r="Q32" s="314"/>
      <c r="R32" s="332"/>
      <c r="S32" s="316"/>
      <c r="T32" s="314"/>
      <c r="U32" s="315" t="s">
        <v>1154</v>
      </c>
      <c r="V32" s="315"/>
      <c r="W32" s="314"/>
      <c r="X32" s="1059" t="s">
        <v>208</v>
      </c>
      <c r="Y32" s="1059"/>
      <c r="Z32" s="1059"/>
      <c r="AA32" s="1059"/>
      <c r="AB32" s="314"/>
      <c r="AC32" s="314"/>
      <c r="AD32" s="314"/>
      <c r="AE32" s="314"/>
      <c r="AF32" s="330"/>
      <c r="AG32" s="314"/>
      <c r="AH32" s="314"/>
      <c r="AI32" s="314"/>
      <c r="AJ32" s="318"/>
      <c r="AK32" s="723"/>
      <c r="AL32" s="723"/>
      <c r="AM32" s="723"/>
      <c r="AN32" s="314"/>
      <c r="AO32" s="318"/>
      <c r="AP32" s="318"/>
      <c r="AQ32" s="309"/>
      <c r="AR32" s="309"/>
    </row>
    <row r="33" spans="1:130" ht="29.25" customHeight="1">
      <c r="A33" s="1057" t="s">
        <v>1122</v>
      </c>
      <c r="B33" s="1057" t="s">
        <v>367</v>
      </c>
      <c r="C33" s="1057" t="s">
        <v>368</v>
      </c>
      <c r="D33" s="1057" t="s">
        <v>370</v>
      </c>
      <c r="E33" s="1057"/>
      <c r="F33" s="1057"/>
      <c r="G33" s="1057"/>
      <c r="H33" s="1057"/>
      <c r="I33" s="1057"/>
      <c r="J33" s="1057"/>
      <c r="K33" s="1057"/>
      <c r="L33" s="1057"/>
      <c r="M33" s="1057"/>
      <c r="N33" s="1057" t="s">
        <v>1706</v>
      </c>
      <c r="O33" s="1057"/>
      <c r="P33" s="1057"/>
      <c r="Q33" s="1057" t="s">
        <v>1705</v>
      </c>
      <c r="R33" s="1057"/>
      <c r="S33" s="1057"/>
      <c r="T33" s="336" t="s">
        <v>1123</v>
      </c>
      <c r="U33" s="724"/>
      <c r="V33" s="337" t="s">
        <v>1123</v>
      </c>
      <c r="W33" s="338"/>
      <c r="X33" s="1057" t="s">
        <v>1122</v>
      </c>
      <c r="Y33" s="1057" t="s">
        <v>371</v>
      </c>
      <c r="Z33" s="1057"/>
      <c r="AA33" s="1057"/>
      <c r="AB33" s="1057"/>
      <c r="AC33" s="1057"/>
      <c r="AD33" s="1057"/>
      <c r="AE33" s="1057"/>
      <c r="AF33" s="1057"/>
      <c r="AG33" s="1057"/>
      <c r="AH33" s="1057"/>
      <c r="AI33" s="1057"/>
      <c r="AJ33" s="1057"/>
      <c r="AK33" s="1057"/>
      <c r="AL33" s="1057"/>
      <c r="AM33" s="1057"/>
      <c r="AN33" s="320"/>
      <c r="AO33" s="321"/>
      <c r="AP33" s="326"/>
      <c r="AQ33" s="339"/>
      <c r="AR33" s="339"/>
      <c r="AS33" s="340"/>
      <c r="AT33" s="340"/>
      <c r="AU33" s="340"/>
      <c r="AV33" s="340"/>
      <c r="AW33" s="340"/>
      <c r="AX33" s="340"/>
      <c r="AY33" s="340"/>
      <c r="AZ33" s="340"/>
      <c r="BA33" s="340"/>
      <c r="BB33" s="340"/>
      <c r="BC33" s="340"/>
      <c r="BD33" s="340"/>
      <c r="BE33" s="340"/>
      <c r="BF33" s="340"/>
      <c r="BG33" s="340"/>
      <c r="BH33" s="340"/>
      <c r="BI33" s="340"/>
      <c r="BJ33" s="340"/>
      <c r="BK33" s="340"/>
      <c r="BL33" s="340"/>
      <c r="BM33" s="340"/>
      <c r="BN33" s="340"/>
      <c r="BO33" s="340"/>
      <c r="BP33" s="340"/>
      <c r="BQ33" s="340"/>
      <c r="BR33" s="340"/>
      <c r="BS33" s="340"/>
      <c r="BT33" s="340"/>
      <c r="BU33" s="340"/>
      <c r="BV33" s="340"/>
      <c r="BW33" s="340"/>
      <c r="BX33" s="340"/>
      <c r="BY33" s="340"/>
      <c r="BZ33" s="340"/>
      <c r="CA33" s="340"/>
      <c r="CB33" s="340"/>
      <c r="CC33" s="340"/>
      <c r="CD33" s="340"/>
      <c r="CE33" s="340"/>
      <c r="CF33" s="340"/>
      <c r="CG33" s="340"/>
      <c r="CH33" s="340"/>
      <c r="CI33" s="340"/>
      <c r="CJ33" s="340"/>
      <c r="CK33" s="340"/>
      <c r="CL33" s="340"/>
      <c r="CM33" s="340"/>
      <c r="CN33" s="340"/>
      <c r="CO33" s="340"/>
      <c r="CP33" s="340"/>
      <c r="CQ33" s="340"/>
      <c r="CR33" s="340"/>
      <c r="CS33" s="340"/>
      <c r="CT33" s="340"/>
      <c r="CU33" s="340"/>
      <c r="CV33" s="340"/>
      <c r="CW33" s="340"/>
      <c r="CX33" s="340"/>
      <c r="CY33" s="340"/>
      <c r="CZ33" s="340"/>
      <c r="DA33" s="340"/>
      <c r="DB33" s="340"/>
      <c r="DC33" s="340"/>
      <c r="DD33" s="340"/>
      <c r="DE33" s="340"/>
      <c r="DF33" s="340"/>
      <c r="DG33" s="340"/>
      <c r="DH33" s="340"/>
      <c r="DI33" s="340"/>
      <c r="DJ33" s="340"/>
      <c r="DK33" s="340"/>
      <c r="DL33" s="340"/>
      <c r="DM33" s="340"/>
      <c r="DN33" s="340"/>
      <c r="DO33" s="340"/>
      <c r="DP33" s="340"/>
      <c r="DQ33" s="340"/>
      <c r="DR33" s="340"/>
      <c r="DS33" s="340"/>
      <c r="DT33" s="340"/>
      <c r="DU33" s="340"/>
      <c r="DV33" s="340"/>
      <c r="DW33" s="340"/>
      <c r="DX33" s="340"/>
      <c r="DY33" s="340"/>
      <c r="DZ33" s="340"/>
    </row>
    <row r="34" spans="1:130" ht="24" customHeight="1">
      <c r="A34" s="1057"/>
      <c r="B34" s="1060"/>
      <c r="C34" s="1057"/>
      <c r="D34" s="1057" t="s">
        <v>1252</v>
      </c>
      <c r="E34" s="1061" t="s">
        <v>1123</v>
      </c>
      <c r="F34" s="1057" t="s">
        <v>207</v>
      </c>
      <c r="G34" s="1057"/>
      <c r="H34" s="1057"/>
      <c r="I34" s="1057"/>
      <c r="J34" s="1057"/>
      <c r="K34" s="1057"/>
      <c r="L34" s="1057"/>
      <c r="M34" s="1057"/>
      <c r="N34" s="1057"/>
      <c r="O34" s="1057"/>
      <c r="P34" s="1057"/>
      <c r="Q34" s="1057"/>
      <c r="R34" s="1057"/>
      <c r="S34" s="1057"/>
      <c r="T34" s="716"/>
      <c r="U34" s="717"/>
      <c r="V34" s="341"/>
      <c r="W34" s="326"/>
      <c r="X34" s="1057"/>
      <c r="Y34" s="1057" t="s">
        <v>212</v>
      </c>
      <c r="Z34" s="1057"/>
      <c r="AA34" s="1057"/>
      <c r="AB34" s="1057"/>
      <c r="AC34" s="1057"/>
      <c r="AD34" s="1057"/>
      <c r="AE34" s="1057"/>
      <c r="AF34" s="1057"/>
      <c r="AG34" s="1057"/>
      <c r="AH34" s="722" t="s">
        <v>1123</v>
      </c>
      <c r="AI34" s="1062" t="s">
        <v>213</v>
      </c>
      <c r="AJ34" s="1062"/>
      <c r="AK34" s="1062"/>
      <c r="AL34" s="1062"/>
      <c r="AM34" s="1062"/>
      <c r="AN34" s="716" t="s">
        <v>1123</v>
      </c>
      <c r="AO34" s="717"/>
      <c r="AP34" s="326"/>
      <c r="AQ34" s="339"/>
      <c r="AR34" s="339"/>
      <c r="AS34" s="340"/>
      <c r="AT34" s="340"/>
      <c r="AU34" s="340"/>
      <c r="AV34" s="340"/>
      <c r="AW34" s="340"/>
      <c r="AX34" s="340"/>
      <c r="AY34" s="340"/>
      <c r="AZ34" s="340"/>
      <c r="BA34" s="340"/>
      <c r="BB34" s="340"/>
      <c r="BC34" s="340"/>
      <c r="BD34" s="340"/>
      <c r="BE34" s="340"/>
      <c r="BF34" s="340"/>
      <c r="BG34" s="340"/>
      <c r="BH34" s="340"/>
      <c r="BI34" s="340"/>
      <c r="BJ34" s="340"/>
      <c r="BK34" s="340"/>
      <c r="BL34" s="340"/>
      <c r="BM34" s="340"/>
      <c r="BN34" s="340"/>
      <c r="BO34" s="340"/>
      <c r="BP34" s="340"/>
      <c r="BQ34" s="340"/>
      <c r="BR34" s="340"/>
      <c r="BS34" s="340"/>
      <c r="BT34" s="340"/>
      <c r="BU34" s="340"/>
      <c r="BV34" s="340"/>
      <c r="BW34" s="340"/>
      <c r="BX34" s="340"/>
      <c r="BY34" s="340"/>
      <c r="BZ34" s="340"/>
      <c r="CA34" s="340"/>
      <c r="CB34" s="340"/>
      <c r="CC34" s="340"/>
      <c r="CD34" s="340"/>
      <c r="CE34" s="340"/>
      <c r="CF34" s="340"/>
      <c r="CG34" s="340"/>
      <c r="CH34" s="340"/>
      <c r="CI34" s="340"/>
      <c r="CJ34" s="340"/>
      <c r="CK34" s="340"/>
      <c r="CL34" s="340"/>
      <c r="CM34" s="340"/>
      <c r="CN34" s="340"/>
      <c r="CO34" s="340"/>
      <c r="CP34" s="340"/>
      <c r="CQ34" s="340"/>
      <c r="CR34" s="340"/>
      <c r="CS34" s="340"/>
      <c r="CT34" s="340"/>
      <c r="CU34" s="340"/>
      <c r="CV34" s="340"/>
      <c r="CW34" s="340"/>
      <c r="CX34" s="340"/>
      <c r="CY34" s="340"/>
      <c r="CZ34" s="340"/>
      <c r="DA34" s="340"/>
      <c r="DB34" s="340"/>
      <c r="DC34" s="340"/>
      <c r="DD34" s="340"/>
      <c r="DE34" s="340"/>
      <c r="DF34" s="340"/>
      <c r="DG34" s="340"/>
      <c r="DH34" s="340"/>
      <c r="DI34" s="340"/>
      <c r="DJ34" s="340"/>
      <c r="DK34" s="340"/>
      <c r="DL34" s="340"/>
      <c r="DM34" s="340"/>
      <c r="DN34" s="340"/>
      <c r="DO34" s="340"/>
      <c r="DP34" s="340"/>
      <c r="DQ34" s="340"/>
      <c r="DR34" s="340"/>
      <c r="DS34" s="340"/>
      <c r="DT34" s="340"/>
      <c r="DU34" s="340"/>
      <c r="DV34" s="340"/>
      <c r="DW34" s="340"/>
      <c r="DX34" s="340"/>
      <c r="DY34" s="340"/>
      <c r="DZ34" s="340"/>
    </row>
    <row r="35" spans="1:130" ht="29.25" customHeight="1">
      <c r="A35" s="1057"/>
      <c r="B35" s="1060"/>
      <c r="C35" s="1057"/>
      <c r="D35" s="1057"/>
      <c r="E35" s="1061"/>
      <c r="F35" s="1057" t="s">
        <v>1124</v>
      </c>
      <c r="G35" s="1057"/>
      <c r="H35" s="722" t="s">
        <v>1123</v>
      </c>
      <c r="I35" s="1057" t="s">
        <v>1155</v>
      </c>
      <c r="J35" s="1057" t="s">
        <v>1156</v>
      </c>
      <c r="K35" s="1057" t="s">
        <v>210</v>
      </c>
      <c r="L35" s="1057" t="s">
        <v>1125</v>
      </c>
      <c r="M35" s="1057" t="s">
        <v>1126</v>
      </c>
      <c r="N35" s="1057" t="s">
        <v>1252</v>
      </c>
      <c r="O35" s="1057" t="s">
        <v>207</v>
      </c>
      <c r="P35" s="1057"/>
      <c r="Q35" s="1057" t="s">
        <v>1252</v>
      </c>
      <c r="R35" s="1057" t="s">
        <v>207</v>
      </c>
      <c r="S35" s="1057"/>
      <c r="T35" s="716"/>
      <c r="U35" s="717"/>
      <c r="V35" s="341"/>
      <c r="W35" s="326"/>
      <c r="X35" s="1057"/>
      <c r="Y35" s="1057" t="s">
        <v>1252</v>
      </c>
      <c r="Z35" s="1057" t="s">
        <v>214</v>
      </c>
      <c r="AA35" s="1057"/>
      <c r="AB35" s="1057"/>
      <c r="AC35" s="722" t="s">
        <v>1123</v>
      </c>
      <c r="AD35" s="1057" t="s">
        <v>218</v>
      </c>
      <c r="AE35" s="1057"/>
      <c r="AF35" s="1057"/>
      <c r="AG35" s="1057"/>
      <c r="AH35" s="722"/>
      <c r="AI35" s="1057" t="s">
        <v>1252</v>
      </c>
      <c r="AJ35" s="1057" t="s">
        <v>216</v>
      </c>
      <c r="AK35" s="1057"/>
      <c r="AL35" s="1057" t="s">
        <v>217</v>
      </c>
      <c r="AM35" s="1058"/>
      <c r="AN35" s="716"/>
      <c r="AO35" s="717"/>
      <c r="AP35" s="326"/>
      <c r="AQ35" s="339"/>
      <c r="AR35" s="339"/>
      <c r="AS35" s="340"/>
      <c r="AT35" s="340"/>
      <c r="AU35" s="340"/>
      <c r="AV35" s="340"/>
      <c r="AW35" s="340"/>
      <c r="AX35" s="340"/>
      <c r="AY35" s="340"/>
      <c r="AZ35" s="340"/>
      <c r="BA35" s="340"/>
      <c r="BB35" s="340"/>
      <c r="BC35" s="340"/>
      <c r="BD35" s="340"/>
      <c r="BE35" s="340"/>
      <c r="BF35" s="340"/>
      <c r="BG35" s="340"/>
      <c r="BH35" s="340"/>
      <c r="BI35" s="340"/>
      <c r="BJ35" s="340"/>
      <c r="BK35" s="340"/>
      <c r="BL35" s="340"/>
      <c r="BM35" s="340"/>
      <c r="BN35" s="340"/>
      <c r="BO35" s="340"/>
      <c r="BP35" s="340"/>
      <c r="BQ35" s="340"/>
      <c r="BR35" s="340"/>
      <c r="BS35" s="340"/>
      <c r="BT35" s="340"/>
      <c r="BU35" s="340"/>
      <c r="BV35" s="340"/>
      <c r="BW35" s="340"/>
      <c r="BX35" s="340"/>
      <c r="BY35" s="340"/>
      <c r="BZ35" s="340"/>
      <c r="CA35" s="340"/>
      <c r="CB35" s="340"/>
      <c r="CC35" s="340"/>
      <c r="CD35" s="340"/>
      <c r="CE35" s="340"/>
      <c r="CF35" s="340"/>
      <c r="CG35" s="340"/>
      <c r="CH35" s="340"/>
      <c r="CI35" s="340"/>
      <c r="CJ35" s="340"/>
      <c r="CK35" s="340"/>
      <c r="CL35" s="340"/>
      <c r="CM35" s="340"/>
      <c r="CN35" s="340"/>
      <c r="CO35" s="340"/>
      <c r="CP35" s="340"/>
      <c r="CQ35" s="340"/>
      <c r="CR35" s="340"/>
      <c r="CS35" s="340"/>
      <c r="CT35" s="340"/>
      <c r="CU35" s="340"/>
      <c r="CV35" s="340"/>
      <c r="CW35" s="340"/>
      <c r="CX35" s="340"/>
      <c r="CY35" s="340"/>
      <c r="CZ35" s="340"/>
      <c r="DA35" s="340"/>
      <c r="DB35" s="340"/>
      <c r="DC35" s="340"/>
      <c r="DD35" s="340"/>
      <c r="DE35" s="340"/>
      <c r="DF35" s="340"/>
      <c r="DG35" s="340"/>
      <c r="DH35" s="340"/>
      <c r="DI35" s="340"/>
      <c r="DJ35" s="340"/>
      <c r="DK35" s="340"/>
      <c r="DL35" s="340"/>
      <c r="DM35" s="340"/>
      <c r="DN35" s="340"/>
      <c r="DO35" s="340"/>
      <c r="DP35" s="340"/>
      <c r="DQ35" s="340"/>
      <c r="DR35" s="340"/>
      <c r="DS35" s="340"/>
      <c r="DT35" s="340"/>
      <c r="DU35" s="340"/>
      <c r="DV35" s="340"/>
      <c r="DW35" s="340"/>
      <c r="DX35" s="340"/>
      <c r="DY35" s="340"/>
      <c r="DZ35" s="340"/>
    </row>
    <row r="36" spans="1:130" ht="38.25" customHeight="1" thickBot="1">
      <c r="A36" s="1057"/>
      <c r="B36" s="1060"/>
      <c r="C36" s="1057"/>
      <c r="D36" s="1057"/>
      <c r="E36" s="1061"/>
      <c r="F36" s="491" t="s">
        <v>211</v>
      </c>
      <c r="G36" s="491" t="s">
        <v>1127</v>
      </c>
      <c r="H36" s="547"/>
      <c r="I36" s="1058"/>
      <c r="J36" s="1058"/>
      <c r="K36" s="1057"/>
      <c r="L36" s="1057"/>
      <c r="M36" s="1057"/>
      <c r="N36" s="1057"/>
      <c r="O36" s="720" t="s">
        <v>1128</v>
      </c>
      <c r="P36" s="720" t="s">
        <v>1129</v>
      </c>
      <c r="Q36" s="1057"/>
      <c r="R36" s="720" t="s">
        <v>1128</v>
      </c>
      <c r="S36" s="720" t="s">
        <v>1129</v>
      </c>
      <c r="T36" s="718"/>
      <c r="U36" s="719"/>
      <c r="V36" s="342"/>
      <c r="W36" s="326"/>
      <c r="X36" s="1057"/>
      <c r="Y36" s="1057"/>
      <c r="Z36" s="548">
        <v>2.5</v>
      </c>
      <c r="AA36" s="548">
        <v>2</v>
      </c>
      <c r="AB36" s="720" t="s">
        <v>356</v>
      </c>
      <c r="AC36" s="547"/>
      <c r="AD36" s="720" t="s">
        <v>1131</v>
      </c>
      <c r="AE36" s="720" t="s">
        <v>1151</v>
      </c>
      <c r="AF36" s="720" t="s">
        <v>1152</v>
      </c>
      <c r="AG36" s="720" t="s">
        <v>1153</v>
      </c>
      <c r="AH36" s="722"/>
      <c r="AI36" s="1057"/>
      <c r="AJ36" s="548">
        <v>2</v>
      </c>
      <c r="AK36" s="720" t="s">
        <v>355</v>
      </c>
      <c r="AL36" s="720" t="s">
        <v>1134</v>
      </c>
      <c r="AM36" s="720" t="s">
        <v>1135</v>
      </c>
      <c r="AN36" s="718"/>
      <c r="AO36" s="719"/>
      <c r="AP36" s="326"/>
      <c r="AQ36" s="339"/>
      <c r="AR36" s="339"/>
      <c r="AS36" s="340"/>
      <c r="AT36" s="340"/>
      <c r="AU36" s="340"/>
      <c r="AV36" s="340"/>
      <c r="AW36" s="340"/>
      <c r="AX36" s="340"/>
      <c r="AY36" s="340"/>
      <c r="AZ36" s="340"/>
      <c r="BA36" s="340"/>
      <c r="BB36" s="340"/>
      <c r="BC36" s="340"/>
      <c r="BD36" s="340"/>
      <c r="BE36" s="340"/>
      <c r="BF36" s="340"/>
      <c r="BG36" s="340"/>
      <c r="BH36" s="340"/>
      <c r="BI36" s="340"/>
      <c r="BJ36" s="340"/>
      <c r="BK36" s="340"/>
      <c r="BL36" s="340"/>
      <c r="BM36" s="340"/>
      <c r="BN36" s="340"/>
      <c r="BO36" s="340"/>
      <c r="BP36" s="340"/>
      <c r="BQ36" s="340"/>
      <c r="BR36" s="340"/>
      <c r="BS36" s="340"/>
      <c r="BT36" s="340"/>
      <c r="BU36" s="340"/>
      <c r="BV36" s="340"/>
      <c r="BW36" s="340"/>
      <c r="BX36" s="340"/>
      <c r="BY36" s="340"/>
      <c r="BZ36" s="340"/>
      <c r="CA36" s="340"/>
      <c r="CB36" s="340"/>
      <c r="CC36" s="340"/>
      <c r="CD36" s="340"/>
      <c r="CE36" s="340"/>
      <c r="CF36" s="340"/>
      <c r="CG36" s="340"/>
      <c r="CH36" s="340"/>
      <c r="CI36" s="340"/>
      <c r="CJ36" s="340"/>
      <c r="CK36" s="340"/>
      <c r="CL36" s="340"/>
      <c r="CM36" s="340"/>
      <c r="CN36" s="340"/>
      <c r="CO36" s="340"/>
      <c r="CP36" s="340"/>
      <c r="CQ36" s="340"/>
      <c r="CR36" s="340"/>
      <c r="CS36" s="340"/>
      <c r="CT36" s="340"/>
      <c r="CU36" s="340"/>
      <c r="CV36" s="340"/>
      <c r="CW36" s="340"/>
      <c r="CX36" s="340"/>
      <c r="CY36" s="340"/>
      <c r="CZ36" s="340"/>
      <c r="DA36" s="340"/>
      <c r="DB36" s="340"/>
      <c r="DC36" s="340"/>
      <c r="DD36" s="340"/>
      <c r="DE36" s="340"/>
      <c r="DF36" s="340"/>
      <c r="DG36" s="340"/>
      <c r="DH36" s="340"/>
      <c r="DI36" s="340"/>
      <c r="DJ36" s="340"/>
      <c r="DK36" s="340"/>
      <c r="DL36" s="340"/>
      <c r="DM36" s="340"/>
      <c r="DN36" s="340"/>
      <c r="DO36" s="340"/>
      <c r="DP36" s="340"/>
      <c r="DQ36" s="340"/>
      <c r="DR36" s="340"/>
      <c r="DS36" s="340"/>
      <c r="DT36" s="340"/>
      <c r="DU36" s="340"/>
      <c r="DV36" s="340"/>
      <c r="DW36" s="340"/>
      <c r="DX36" s="340"/>
      <c r="DY36" s="340"/>
      <c r="DZ36" s="340"/>
    </row>
    <row r="37" spans="1:130" ht="30" customHeight="1" thickBot="1">
      <c r="A37" s="720">
        <v>1</v>
      </c>
      <c r="B37" s="751" t="s">
        <v>357</v>
      </c>
      <c r="C37" s="751">
        <v>3</v>
      </c>
      <c r="D37" s="751" t="s">
        <v>358</v>
      </c>
      <c r="E37" s="766" t="s">
        <v>1136</v>
      </c>
      <c r="F37" s="751">
        <v>5</v>
      </c>
      <c r="G37" s="751">
        <v>6</v>
      </c>
      <c r="H37" s="766" t="s">
        <v>1137</v>
      </c>
      <c r="I37" s="751">
        <v>7</v>
      </c>
      <c r="J37" s="751">
        <v>8</v>
      </c>
      <c r="K37" s="751">
        <v>9</v>
      </c>
      <c r="L37" s="751">
        <v>10</v>
      </c>
      <c r="M37" s="753">
        <v>11</v>
      </c>
      <c r="N37" s="751" t="s">
        <v>361</v>
      </c>
      <c r="O37" s="753">
        <v>13</v>
      </c>
      <c r="P37" s="753">
        <v>14</v>
      </c>
      <c r="Q37" s="753" t="s">
        <v>447</v>
      </c>
      <c r="R37" s="753">
        <v>16</v>
      </c>
      <c r="S37" s="753">
        <v>17</v>
      </c>
      <c r="T37" s="343" t="s">
        <v>1139</v>
      </c>
      <c r="U37" s="344" t="s">
        <v>1157</v>
      </c>
      <c r="V37" s="345" t="s">
        <v>1158</v>
      </c>
      <c r="W37" s="326"/>
      <c r="X37" s="720" t="s">
        <v>1140</v>
      </c>
      <c r="Y37" s="751" t="s">
        <v>363</v>
      </c>
      <c r="Z37" s="751">
        <v>19</v>
      </c>
      <c r="AA37" s="751">
        <v>20</v>
      </c>
      <c r="AB37" s="751">
        <v>21</v>
      </c>
      <c r="AC37" s="766" t="s">
        <v>1141</v>
      </c>
      <c r="AD37" s="751">
        <v>22</v>
      </c>
      <c r="AE37" s="751">
        <v>23</v>
      </c>
      <c r="AF37" s="751">
        <v>24</v>
      </c>
      <c r="AG37" s="751">
        <v>25</v>
      </c>
      <c r="AH37" s="766" t="s">
        <v>1142</v>
      </c>
      <c r="AI37" s="751" t="s">
        <v>366</v>
      </c>
      <c r="AJ37" s="751">
        <v>27</v>
      </c>
      <c r="AK37" s="751">
        <v>28</v>
      </c>
      <c r="AL37" s="751">
        <v>29</v>
      </c>
      <c r="AM37" s="751">
        <v>30</v>
      </c>
      <c r="AN37" s="325" t="s">
        <v>1143</v>
      </c>
      <c r="AO37" s="323" t="s">
        <v>1144</v>
      </c>
      <c r="AP37" s="326"/>
      <c r="AQ37" s="339"/>
      <c r="AR37" s="339"/>
      <c r="AS37" s="340"/>
      <c r="AT37" s="340"/>
      <c r="AU37" s="340"/>
      <c r="AV37" s="340"/>
      <c r="AW37" s="340"/>
      <c r="AX37" s="340"/>
      <c r="AY37" s="340"/>
      <c r="AZ37" s="340"/>
      <c r="BA37" s="340"/>
      <c r="BB37" s="340"/>
      <c r="BC37" s="340"/>
      <c r="BD37" s="340"/>
      <c r="BE37" s="340"/>
      <c r="BF37" s="340"/>
      <c r="BG37" s="340"/>
      <c r="BH37" s="340"/>
      <c r="BI37" s="340"/>
      <c r="BJ37" s="340"/>
      <c r="BK37" s="340"/>
      <c r="BL37" s="340"/>
      <c r="BM37" s="340"/>
      <c r="BN37" s="340"/>
      <c r="BO37" s="340"/>
      <c r="BP37" s="340"/>
      <c r="BQ37" s="340"/>
      <c r="BR37" s="340"/>
      <c r="BS37" s="340"/>
      <c r="BT37" s="340"/>
      <c r="BU37" s="340"/>
      <c r="BV37" s="340"/>
      <c r="BW37" s="340"/>
      <c r="BX37" s="340"/>
      <c r="BY37" s="340"/>
      <c r="BZ37" s="340"/>
      <c r="CA37" s="340"/>
      <c r="CB37" s="340"/>
      <c r="CC37" s="340"/>
      <c r="CD37" s="340"/>
      <c r="CE37" s="340"/>
      <c r="CF37" s="340"/>
      <c r="CG37" s="340"/>
      <c r="CH37" s="340"/>
      <c r="CI37" s="340"/>
      <c r="CJ37" s="340"/>
      <c r="CK37" s="340"/>
      <c r="CL37" s="340"/>
      <c r="CM37" s="340"/>
      <c r="CN37" s="340"/>
      <c r="CO37" s="340"/>
      <c r="CP37" s="340"/>
      <c r="CQ37" s="340"/>
      <c r="CR37" s="340"/>
      <c r="CS37" s="340"/>
      <c r="CT37" s="340"/>
      <c r="CU37" s="340"/>
      <c r="CV37" s="340"/>
      <c r="CW37" s="340"/>
      <c r="CX37" s="340"/>
      <c r="CY37" s="340"/>
      <c r="CZ37" s="340"/>
      <c r="DA37" s="340"/>
      <c r="DB37" s="340"/>
      <c r="DC37" s="340"/>
      <c r="DD37" s="340"/>
      <c r="DE37" s="340"/>
      <c r="DF37" s="340"/>
      <c r="DG37" s="340"/>
      <c r="DH37" s="340"/>
      <c r="DI37" s="340"/>
      <c r="DJ37" s="340"/>
      <c r="DK37" s="340"/>
      <c r="DL37" s="340"/>
      <c r="DM37" s="340"/>
      <c r="DN37" s="340"/>
      <c r="DO37" s="340"/>
      <c r="DP37" s="340"/>
      <c r="DQ37" s="340"/>
      <c r="DR37" s="340"/>
      <c r="DS37" s="340"/>
      <c r="DT37" s="340"/>
      <c r="DU37" s="340"/>
      <c r="DV37" s="340"/>
      <c r="DW37" s="340"/>
      <c r="DX37" s="340"/>
      <c r="DY37" s="340"/>
      <c r="DZ37" s="340"/>
    </row>
    <row r="38" spans="1:130" ht="15" customHeight="1" thickBot="1">
      <c r="A38" s="563" t="s">
        <v>1145</v>
      </c>
      <c r="B38" s="767">
        <f t="shared" ref="B38:G39" si="3">B8+B18+B28</f>
        <v>364836</v>
      </c>
      <c r="C38" s="767">
        <f t="shared" si="3"/>
        <v>21</v>
      </c>
      <c r="D38" s="767">
        <f t="shared" si="3"/>
        <v>364815</v>
      </c>
      <c r="E38" s="768" t="b">
        <f>B38=(C38+D38)</f>
        <v>1</v>
      </c>
      <c r="F38" s="767">
        <f t="shared" si="3"/>
        <v>351371</v>
      </c>
      <c r="G38" s="767">
        <f t="shared" si="3"/>
        <v>13444</v>
      </c>
      <c r="H38" s="768" t="b">
        <f>D38=(F38+G38)</f>
        <v>1</v>
      </c>
      <c r="I38" s="769">
        <f>Y18+Y28+Y8</f>
        <v>71470</v>
      </c>
      <c r="J38" s="769">
        <f>AI8+AI18+AI28</f>
        <v>293345</v>
      </c>
      <c r="K38" s="767">
        <f t="shared" ref="K38:S39" si="4">I8+I18+I28</f>
        <v>100402</v>
      </c>
      <c r="L38" s="767">
        <f t="shared" si="4"/>
        <v>10028</v>
      </c>
      <c r="M38" s="767">
        <f t="shared" si="4"/>
        <v>0</v>
      </c>
      <c r="N38" s="767">
        <f t="shared" si="4"/>
        <v>64012</v>
      </c>
      <c r="O38" s="767">
        <f t="shared" si="4"/>
        <v>37718</v>
      </c>
      <c r="P38" s="767">
        <f t="shared" si="4"/>
        <v>26294</v>
      </c>
      <c r="Q38" s="767">
        <f t="shared" si="4"/>
        <v>25034</v>
      </c>
      <c r="R38" s="769">
        <f>P8+P18+P28</f>
        <v>14468</v>
      </c>
      <c r="S38" s="767">
        <f t="shared" si="4"/>
        <v>10566</v>
      </c>
      <c r="T38" s="564" t="b">
        <f>N38+M38=L38</f>
        <v>0</v>
      </c>
      <c r="U38" s="551" t="b">
        <f>Q38=R38+S38</f>
        <v>1</v>
      </c>
      <c r="V38" s="565" t="b">
        <f>D38=I38+J38</f>
        <v>1</v>
      </c>
      <c r="W38" s="326"/>
      <c r="X38" s="549" t="s">
        <v>1145</v>
      </c>
      <c r="Y38" s="767">
        <f>Y8+Y18+Y28</f>
        <v>71470</v>
      </c>
      <c r="Z38" s="767">
        <f t="shared" ref="Z38:AM39" si="5">Z8+Z18+Z28</f>
        <v>65302</v>
      </c>
      <c r="AA38" s="767">
        <f t="shared" si="5"/>
        <v>6168</v>
      </c>
      <c r="AB38" s="767">
        <f t="shared" si="5"/>
        <v>0</v>
      </c>
      <c r="AC38" s="768" t="b">
        <f>Y38=Z38+AA38+AB38</f>
        <v>1</v>
      </c>
      <c r="AD38" s="767">
        <f t="shared" si="5"/>
        <v>0</v>
      </c>
      <c r="AE38" s="767">
        <f t="shared" si="5"/>
        <v>14098</v>
      </c>
      <c r="AF38" s="767">
        <f t="shared" si="5"/>
        <v>20105</v>
      </c>
      <c r="AG38" s="767">
        <f t="shared" si="5"/>
        <v>37267</v>
      </c>
      <c r="AH38" s="768" t="b">
        <f>Y38=AD38+AE38+AF38+AG38</f>
        <v>1</v>
      </c>
      <c r="AI38" s="767">
        <f t="shared" si="5"/>
        <v>293345</v>
      </c>
      <c r="AJ38" s="767">
        <f t="shared" si="5"/>
        <v>34238</v>
      </c>
      <c r="AK38" s="767">
        <f t="shared" si="5"/>
        <v>259107</v>
      </c>
      <c r="AL38" s="767">
        <f t="shared" si="5"/>
        <v>135677</v>
      </c>
      <c r="AM38" s="767">
        <f t="shared" si="5"/>
        <v>157668</v>
      </c>
      <c r="AN38" s="553" t="b">
        <f>AJ38+AK38=AL38+AM38</f>
        <v>1</v>
      </c>
      <c r="AO38" s="554" t="b">
        <f>D38=Y38+AI38</f>
        <v>1</v>
      </c>
      <c r="AP38" s="326"/>
      <c r="AQ38" s="339"/>
      <c r="AR38" s="339"/>
      <c r="AS38" s="340"/>
      <c r="AT38" s="340"/>
      <c r="AU38" s="340"/>
      <c r="AV38" s="340"/>
      <c r="AW38" s="340"/>
      <c r="AX38" s="340"/>
      <c r="AY38" s="340"/>
      <c r="AZ38" s="340"/>
      <c r="BA38" s="340"/>
      <c r="BB38" s="340"/>
      <c r="BC38" s="340"/>
      <c r="BD38" s="340"/>
      <c r="BE38" s="340"/>
      <c r="BF38" s="340"/>
      <c r="BG38" s="340"/>
      <c r="BH38" s="340"/>
      <c r="BI38" s="340"/>
      <c r="BJ38" s="340"/>
      <c r="BK38" s="340"/>
      <c r="BL38" s="340"/>
      <c r="BM38" s="340"/>
      <c r="BN38" s="340"/>
      <c r="BO38" s="340"/>
      <c r="BP38" s="340"/>
      <c r="BQ38" s="340"/>
      <c r="BR38" s="340"/>
      <c r="BS38" s="340"/>
      <c r="BT38" s="340"/>
      <c r="BU38" s="340"/>
      <c r="BV38" s="340"/>
      <c r="BW38" s="340"/>
      <c r="BX38" s="340"/>
      <c r="BY38" s="340"/>
      <c r="BZ38" s="340"/>
      <c r="CA38" s="340"/>
      <c r="CB38" s="340"/>
      <c r="CC38" s="340"/>
      <c r="CD38" s="340"/>
      <c r="CE38" s="340"/>
      <c r="CF38" s="340"/>
      <c r="CG38" s="340"/>
      <c r="CH38" s="340"/>
      <c r="CI38" s="340"/>
      <c r="CJ38" s="340"/>
      <c r="CK38" s="340"/>
      <c r="CL38" s="340"/>
      <c r="CM38" s="340"/>
      <c r="CN38" s="340"/>
      <c r="CO38" s="340"/>
      <c r="CP38" s="340"/>
      <c r="CQ38" s="340"/>
      <c r="CR38" s="340"/>
      <c r="CS38" s="340"/>
      <c r="CT38" s="340"/>
      <c r="CU38" s="340"/>
      <c r="CV38" s="340"/>
      <c r="CW38" s="340"/>
      <c r="CX38" s="340"/>
      <c r="CY38" s="340"/>
      <c r="CZ38" s="340"/>
      <c r="DA38" s="340"/>
      <c r="DB38" s="340"/>
      <c r="DC38" s="340"/>
      <c r="DD38" s="340"/>
      <c r="DE38" s="340"/>
      <c r="DF38" s="340"/>
      <c r="DG38" s="340"/>
      <c r="DH38" s="340"/>
      <c r="DI38" s="340"/>
      <c r="DJ38" s="340"/>
      <c r="DK38" s="340"/>
      <c r="DL38" s="340"/>
      <c r="DM38" s="340"/>
      <c r="DN38" s="340"/>
      <c r="DO38" s="340"/>
      <c r="DP38" s="340"/>
      <c r="DQ38" s="340"/>
      <c r="DR38" s="340"/>
      <c r="DS38" s="340"/>
      <c r="DT38" s="340"/>
      <c r="DU38" s="340"/>
      <c r="DV38" s="340"/>
      <c r="DW38" s="340"/>
      <c r="DX38" s="340"/>
      <c r="DY38" s="340"/>
      <c r="DZ38" s="340"/>
    </row>
    <row r="39" spans="1:130" ht="15" customHeight="1" thickBot="1">
      <c r="A39" s="563" t="s">
        <v>1146</v>
      </c>
      <c r="B39" s="767">
        <f t="shared" si="3"/>
        <v>92362</v>
      </c>
      <c r="C39" s="767">
        <f t="shared" si="3"/>
        <v>20</v>
      </c>
      <c r="D39" s="767">
        <f t="shared" si="3"/>
        <v>92342</v>
      </c>
      <c r="E39" s="768" t="b">
        <f>B39=(C39+D39)</f>
        <v>1</v>
      </c>
      <c r="F39" s="767">
        <f t="shared" si="3"/>
        <v>72634</v>
      </c>
      <c r="G39" s="767">
        <f t="shared" si="3"/>
        <v>19708</v>
      </c>
      <c r="H39" s="768" t="b">
        <f>D39=(F39+G39)</f>
        <v>1</v>
      </c>
      <c r="I39" s="769">
        <f>Y19+Y29+Y9</f>
        <v>14295</v>
      </c>
      <c r="J39" s="769">
        <f>AI9+AI19+AI29</f>
        <v>78047</v>
      </c>
      <c r="K39" s="767">
        <f t="shared" si="4"/>
        <v>24497</v>
      </c>
      <c r="L39" s="767">
        <f t="shared" si="4"/>
        <v>10060</v>
      </c>
      <c r="M39" s="767">
        <f t="shared" si="4"/>
        <v>0</v>
      </c>
      <c r="N39" s="767">
        <f t="shared" si="4"/>
        <v>15757</v>
      </c>
      <c r="O39" s="767">
        <f t="shared" si="4"/>
        <v>4531</v>
      </c>
      <c r="P39" s="767">
        <f t="shared" si="4"/>
        <v>11226</v>
      </c>
      <c r="Q39" s="767">
        <f t="shared" si="4"/>
        <v>7727</v>
      </c>
      <c r="R39" s="767">
        <f t="shared" si="4"/>
        <v>2772</v>
      </c>
      <c r="S39" s="767">
        <f t="shared" si="4"/>
        <v>4955</v>
      </c>
      <c r="T39" s="566" t="b">
        <f>N39+M39=L39</f>
        <v>0</v>
      </c>
      <c r="U39" s="567" t="b">
        <f>Q39=R39+S39</f>
        <v>1</v>
      </c>
      <c r="V39" s="568" t="b">
        <f>D39=I39+J39</f>
        <v>1</v>
      </c>
      <c r="W39" s="326"/>
      <c r="X39" s="549" t="s">
        <v>1146</v>
      </c>
      <c r="Y39" s="767">
        <f>Y9+Y19+Y29</f>
        <v>14295</v>
      </c>
      <c r="Z39" s="767">
        <f t="shared" si="5"/>
        <v>0</v>
      </c>
      <c r="AA39" s="767">
        <f t="shared" si="5"/>
        <v>14295</v>
      </c>
      <c r="AB39" s="767">
        <f t="shared" si="5"/>
        <v>0</v>
      </c>
      <c r="AC39" s="768" t="b">
        <f>Y39=Z39+AA39+AB39</f>
        <v>1</v>
      </c>
      <c r="AD39" s="767">
        <f t="shared" si="5"/>
        <v>168</v>
      </c>
      <c r="AE39" s="767">
        <f t="shared" si="5"/>
        <v>3470</v>
      </c>
      <c r="AF39" s="767">
        <f t="shared" si="5"/>
        <v>4669</v>
      </c>
      <c r="AG39" s="767">
        <f t="shared" si="5"/>
        <v>5988</v>
      </c>
      <c r="AH39" s="768" t="b">
        <f>Y39=AD39+AE39+AF39+AG39</f>
        <v>1</v>
      </c>
      <c r="AI39" s="767">
        <f t="shared" si="5"/>
        <v>78047</v>
      </c>
      <c r="AJ39" s="767">
        <f t="shared" si="5"/>
        <v>2303</v>
      </c>
      <c r="AK39" s="767">
        <f t="shared" si="5"/>
        <v>75744</v>
      </c>
      <c r="AL39" s="767">
        <f t="shared" si="5"/>
        <v>35557</v>
      </c>
      <c r="AM39" s="767">
        <f t="shared" si="5"/>
        <v>42490</v>
      </c>
      <c r="AN39" s="553" t="b">
        <f>AJ39+AK39=AL39+AM39</f>
        <v>1</v>
      </c>
      <c r="AO39" s="554" t="b">
        <f>D39=Y39+AI39</f>
        <v>1</v>
      </c>
      <c r="AP39" s="326"/>
      <c r="AQ39" s="339"/>
      <c r="AR39" s="339"/>
      <c r="AS39" s="340"/>
      <c r="AT39" s="340"/>
      <c r="AU39" s="340"/>
      <c r="AV39" s="340"/>
      <c r="AW39" s="340"/>
      <c r="AX39" s="340"/>
      <c r="AY39" s="340"/>
      <c r="AZ39" s="340"/>
      <c r="BA39" s="340"/>
      <c r="BB39" s="340"/>
      <c r="BC39" s="340"/>
      <c r="BD39" s="340"/>
      <c r="BE39" s="340"/>
      <c r="BF39" s="340"/>
      <c r="BG39" s="340"/>
      <c r="BH39" s="340"/>
      <c r="BI39" s="340"/>
      <c r="BJ39" s="340"/>
      <c r="BK39" s="340"/>
      <c r="BL39" s="340"/>
      <c r="BM39" s="340"/>
      <c r="BN39" s="340"/>
      <c r="BO39" s="340"/>
      <c r="BP39" s="340"/>
      <c r="BQ39" s="340"/>
      <c r="BR39" s="340"/>
      <c r="BS39" s="340"/>
      <c r="BT39" s="340"/>
      <c r="BU39" s="340"/>
      <c r="BV39" s="340"/>
      <c r="BW39" s="340"/>
      <c r="BX39" s="340"/>
      <c r="BY39" s="340"/>
      <c r="BZ39" s="340"/>
      <c r="CA39" s="340"/>
      <c r="CB39" s="340"/>
      <c r="CC39" s="340"/>
      <c r="CD39" s="340"/>
      <c r="CE39" s="340"/>
      <c r="CF39" s="340"/>
      <c r="CG39" s="340"/>
      <c r="CH39" s="340"/>
      <c r="CI39" s="340"/>
      <c r="CJ39" s="340"/>
      <c r="CK39" s="340"/>
      <c r="CL39" s="340"/>
      <c r="CM39" s="340"/>
      <c r="CN39" s="340"/>
      <c r="CO39" s="340"/>
      <c r="CP39" s="340"/>
      <c r="CQ39" s="340"/>
      <c r="CR39" s="340"/>
      <c r="CS39" s="340"/>
      <c r="CT39" s="340"/>
      <c r="CU39" s="340"/>
      <c r="CV39" s="340"/>
      <c r="CW39" s="340"/>
      <c r="CX39" s="340"/>
      <c r="CY39" s="340"/>
      <c r="CZ39" s="340"/>
      <c r="DA39" s="340"/>
      <c r="DB39" s="340"/>
      <c r="DC39" s="340"/>
      <c r="DD39" s="340"/>
      <c r="DE39" s="340"/>
      <c r="DF39" s="340"/>
      <c r="DG39" s="340"/>
      <c r="DH39" s="340"/>
      <c r="DI39" s="340"/>
      <c r="DJ39" s="340"/>
      <c r="DK39" s="340"/>
      <c r="DL39" s="340"/>
      <c r="DM39" s="340"/>
      <c r="DN39" s="340"/>
      <c r="DO39" s="340"/>
      <c r="DP39" s="340"/>
      <c r="DQ39" s="340"/>
      <c r="DR39" s="340"/>
      <c r="DS39" s="340"/>
      <c r="DT39" s="340"/>
      <c r="DU39" s="340"/>
      <c r="DV39" s="340"/>
      <c r="DW39" s="340"/>
      <c r="DX39" s="340"/>
      <c r="DY39" s="340"/>
      <c r="DZ39" s="340"/>
    </row>
    <row r="40" spans="1:130" s="562" customFormat="1" ht="15" customHeight="1" thickBot="1">
      <c r="A40" s="569" t="s">
        <v>1015</v>
      </c>
      <c r="B40" s="770">
        <f>SUM(B38:B39)</f>
        <v>457198</v>
      </c>
      <c r="C40" s="770">
        <f>SUM(C38:C39)</f>
        <v>41</v>
      </c>
      <c r="D40" s="770">
        <f>SUM(D38:D39)</f>
        <v>457157</v>
      </c>
      <c r="E40" s="764" t="b">
        <f>B40=(C40+D40)</f>
        <v>1</v>
      </c>
      <c r="F40" s="770">
        <f>SUM(F38:F39)</f>
        <v>424005</v>
      </c>
      <c r="G40" s="770">
        <f>SUM(G38:G39)</f>
        <v>33152</v>
      </c>
      <c r="H40" s="764" t="b">
        <f>D40=(F40+G40)</f>
        <v>1</v>
      </c>
      <c r="I40" s="770">
        <f t="shared" ref="I40:S40" si="6">SUM(I38:I39)</f>
        <v>85765</v>
      </c>
      <c r="J40" s="770">
        <f t="shared" si="6"/>
        <v>371392</v>
      </c>
      <c r="K40" s="770">
        <f t="shared" si="6"/>
        <v>124899</v>
      </c>
      <c r="L40" s="770">
        <f t="shared" si="6"/>
        <v>20088</v>
      </c>
      <c r="M40" s="770">
        <f t="shared" si="6"/>
        <v>0</v>
      </c>
      <c r="N40" s="771">
        <f t="shared" si="6"/>
        <v>79769</v>
      </c>
      <c r="O40" s="771">
        <f t="shared" si="6"/>
        <v>42249</v>
      </c>
      <c r="P40" s="771">
        <f t="shared" si="6"/>
        <v>37520</v>
      </c>
      <c r="Q40" s="771">
        <f t="shared" si="6"/>
        <v>32761</v>
      </c>
      <c r="R40" s="771">
        <f t="shared" si="6"/>
        <v>17240</v>
      </c>
      <c r="S40" s="771">
        <f t="shared" si="6"/>
        <v>15521</v>
      </c>
      <c r="T40" s="570" t="b">
        <f>N40+M40=L40</f>
        <v>0</v>
      </c>
      <c r="U40" s="557" t="b">
        <f>Q40=R40+S40</f>
        <v>1</v>
      </c>
      <c r="V40" s="557" t="b">
        <f>D40=I40+J40</f>
        <v>1</v>
      </c>
      <c r="W40" s="333"/>
      <c r="X40" s="555" t="s">
        <v>1147</v>
      </c>
      <c r="Y40" s="770">
        <f>SUM(Y38:Y39)</f>
        <v>85765</v>
      </c>
      <c r="Z40" s="770">
        <f t="shared" ref="Z40:AM40" si="7">SUM(Z38:Z39)</f>
        <v>65302</v>
      </c>
      <c r="AA40" s="770">
        <f t="shared" si="7"/>
        <v>20463</v>
      </c>
      <c r="AB40" s="770">
        <f t="shared" si="7"/>
        <v>0</v>
      </c>
      <c r="AC40" s="764" t="b">
        <f>Y40=Z40+AA40+AB40</f>
        <v>1</v>
      </c>
      <c r="AD40" s="770">
        <f t="shared" si="7"/>
        <v>168</v>
      </c>
      <c r="AE40" s="770">
        <f t="shared" si="7"/>
        <v>17568</v>
      </c>
      <c r="AF40" s="770">
        <f t="shared" si="7"/>
        <v>24774</v>
      </c>
      <c r="AG40" s="770">
        <f t="shared" si="7"/>
        <v>43255</v>
      </c>
      <c r="AH40" s="764" t="b">
        <f>Y40=AD40+AE40+AF40+AG40</f>
        <v>1</v>
      </c>
      <c r="AI40" s="770">
        <f t="shared" si="7"/>
        <v>371392</v>
      </c>
      <c r="AJ40" s="770">
        <f t="shared" si="7"/>
        <v>36541</v>
      </c>
      <c r="AK40" s="770">
        <f t="shared" si="7"/>
        <v>334851</v>
      </c>
      <c r="AL40" s="770">
        <f t="shared" si="7"/>
        <v>171234</v>
      </c>
      <c r="AM40" s="770">
        <f t="shared" si="7"/>
        <v>200158</v>
      </c>
      <c r="AN40" s="559" t="b">
        <f>AJ40+AK40=AL40+AM40</f>
        <v>1</v>
      </c>
      <c r="AO40" s="559" t="b">
        <f>D40=Y40+AI40</f>
        <v>1</v>
      </c>
      <c r="AP40" s="333"/>
      <c r="AQ40" s="334"/>
      <c r="AR40" s="334"/>
      <c r="AS40" s="335"/>
      <c r="AT40" s="335"/>
      <c r="AU40" s="335"/>
      <c r="AV40" s="335"/>
      <c r="AW40" s="335"/>
      <c r="AX40" s="335"/>
      <c r="AY40" s="335"/>
      <c r="AZ40" s="335"/>
      <c r="BA40" s="335"/>
      <c r="BB40" s="335"/>
      <c r="BC40" s="335"/>
      <c r="BD40" s="335"/>
      <c r="BE40" s="335"/>
      <c r="BF40" s="335"/>
      <c r="BG40" s="335"/>
      <c r="BH40" s="335"/>
      <c r="BI40" s="335"/>
      <c r="BJ40" s="335"/>
      <c r="BK40" s="335"/>
      <c r="BL40" s="335"/>
      <c r="BM40" s="335"/>
      <c r="BN40" s="335"/>
      <c r="BO40" s="335"/>
      <c r="BP40" s="335"/>
      <c r="BQ40" s="335"/>
      <c r="BR40" s="335"/>
      <c r="BS40" s="335"/>
      <c r="BT40" s="335"/>
      <c r="BU40" s="335"/>
      <c r="BV40" s="335"/>
      <c r="BW40" s="335"/>
      <c r="BX40" s="335"/>
      <c r="BY40" s="335"/>
      <c r="BZ40" s="335"/>
      <c r="CA40" s="335"/>
      <c r="CB40" s="335"/>
      <c r="CC40" s="335"/>
      <c r="CD40" s="335"/>
      <c r="CE40" s="335"/>
      <c r="CF40" s="335"/>
      <c r="CG40" s="335"/>
      <c r="CH40" s="335"/>
      <c r="CI40" s="335"/>
      <c r="CJ40" s="335"/>
      <c r="CK40" s="335"/>
      <c r="CL40" s="335"/>
      <c r="CM40" s="335"/>
      <c r="CN40" s="335"/>
      <c r="CO40" s="335"/>
      <c r="CP40" s="335"/>
      <c r="CQ40" s="335"/>
      <c r="CR40" s="335"/>
      <c r="CS40" s="335"/>
      <c r="CT40" s="335"/>
      <c r="CU40" s="335"/>
      <c r="CV40" s="335"/>
      <c r="CW40" s="335"/>
      <c r="CX40" s="335"/>
      <c r="CY40" s="335"/>
      <c r="CZ40" s="335"/>
      <c r="DA40" s="335"/>
      <c r="DB40" s="335"/>
      <c r="DC40" s="335"/>
      <c r="DD40" s="335"/>
      <c r="DE40" s="335"/>
      <c r="DF40" s="335"/>
      <c r="DG40" s="335"/>
      <c r="DH40" s="335"/>
      <c r="DI40" s="335"/>
      <c r="DJ40" s="335"/>
      <c r="DK40" s="335"/>
      <c r="DL40" s="335"/>
      <c r="DM40" s="335"/>
      <c r="DN40" s="335"/>
      <c r="DO40" s="335"/>
      <c r="DP40" s="335"/>
      <c r="DQ40" s="335"/>
      <c r="DR40" s="335"/>
      <c r="DS40" s="335"/>
      <c r="DT40" s="335"/>
      <c r="DU40" s="335"/>
      <c r="DV40" s="335"/>
      <c r="DW40" s="335"/>
      <c r="DX40" s="335"/>
      <c r="DY40" s="335"/>
      <c r="DZ40" s="335"/>
    </row>
    <row r="41" spans="1:130">
      <c r="A41" s="346"/>
      <c r="B41" s="346"/>
      <c r="C41" s="346"/>
      <c r="D41" s="346"/>
      <c r="E41" s="346"/>
      <c r="F41" s="346"/>
      <c r="G41" s="346"/>
      <c r="H41" s="346"/>
      <c r="I41" s="346"/>
      <c r="J41" s="346"/>
      <c r="K41" s="346"/>
      <c r="L41" s="346"/>
      <c r="M41" s="346"/>
    </row>
    <row r="46" spans="1:130">
      <c r="D46" s="347"/>
      <c r="E46" s="347"/>
      <c r="F46" s="347"/>
      <c r="G46" s="347"/>
      <c r="H46" s="347"/>
      <c r="I46" s="348"/>
      <c r="J46" s="348"/>
      <c r="K46" s="347"/>
    </row>
  </sheetData>
  <mergeCells count="124">
    <mergeCell ref="AN24:AO26"/>
    <mergeCell ref="Y35:Y36"/>
    <mergeCell ref="Z35:AB35"/>
    <mergeCell ref="A13:A16"/>
    <mergeCell ref="B13:B16"/>
    <mergeCell ref="C13:C16"/>
    <mergeCell ref="D13:K13"/>
    <mergeCell ref="O13:Q14"/>
    <mergeCell ref="Y25:Y26"/>
    <mergeCell ref="Z25:AB25"/>
    <mergeCell ref="AD25:AG25"/>
    <mergeCell ref="AI25:AI26"/>
    <mergeCell ref="D14:D16"/>
    <mergeCell ref="E14:E16"/>
    <mergeCell ref="F14:K14"/>
    <mergeCell ref="Y14:AG14"/>
    <mergeCell ref="AH14:AH16"/>
    <mergeCell ref="AI14:AM14"/>
    <mergeCell ref="AJ25:AK25"/>
    <mergeCell ref="AL25:AM25"/>
    <mergeCell ref="N35:N36"/>
    <mergeCell ref="O35:P35"/>
    <mergeCell ref="Q35:Q36"/>
    <mergeCell ref="R35:S35"/>
    <mergeCell ref="A1:S1"/>
    <mergeCell ref="X2:AA2"/>
    <mergeCell ref="A3:A6"/>
    <mergeCell ref="B3:B6"/>
    <mergeCell ref="C3:C6"/>
    <mergeCell ref="D3:K3"/>
    <mergeCell ref="L3:N4"/>
    <mergeCell ref="O3:Q4"/>
    <mergeCell ref="T3:U6"/>
    <mergeCell ref="X3:X6"/>
    <mergeCell ref="Y3:AM3"/>
    <mergeCell ref="D4:D6"/>
    <mergeCell ref="E4:E6"/>
    <mergeCell ref="F4:K4"/>
    <mergeCell ref="Y4:AG4"/>
    <mergeCell ref="AH4:AH6"/>
    <mergeCell ref="AI4:AM4"/>
    <mergeCell ref="AN4:AO6"/>
    <mergeCell ref="F5:G5"/>
    <mergeCell ref="I5:I6"/>
    <mergeCell ref="J5:J6"/>
    <mergeCell ref="K5:K6"/>
    <mergeCell ref="L5:L6"/>
    <mergeCell ref="M5:N5"/>
    <mergeCell ref="O5:O6"/>
    <mergeCell ref="P5:Q5"/>
    <mergeCell ref="Y5:Y6"/>
    <mergeCell ref="Z5:AB5"/>
    <mergeCell ref="AD5:AG5"/>
    <mergeCell ref="AI5:AI6"/>
    <mergeCell ref="AJ5:AK5"/>
    <mergeCell ref="AL5:AM5"/>
    <mergeCell ref="X12:AA12"/>
    <mergeCell ref="L13:N14"/>
    <mergeCell ref="L25:L26"/>
    <mergeCell ref="M25:N25"/>
    <mergeCell ref="O25:O26"/>
    <mergeCell ref="P25:Q25"/>
    <mergeCell ref="AN14:AO16"/>
    <mergeCell ref="F15:G15"/>
    <mergeCell ref="I15:I16"/>
    <mergeCell ref="J15:J16"/>
    <mergeCell ref="K15:K16"/>
    <mergeCell ref="L15:L16"/>
    <mergeCell ref="M15:N15"/>
    <mergeCell ref="O15:O16"/>
    <mergeCell ref="P15:Q15"/>
    <mergeCell ref="Y15:Y16"/>
    <mergeCell ref="Z15:AB15"/>
    <mergeCell ref="AD15:AG15"/>
    <mergeCell ref="AI15:AI16"/>
    <mergeCell ref="AJ15:AK15"/>
    <mergeCell ref="AL15:AM15"/>
    <mergeCell ref="T13:U16"/>
    <mergeCell ref="X13:X16"/>
    <mergeCell ref="Y13:AM13"/>
    <mergeCell ref="X22:AA22"/>
    <mergeCell ref="A23:A26"/>
    <mergeCell ref="B23:B26"/>
    <mergeCell ref="C23:C26"/>
    <mergeCell ref="D23:K23"/>
    <mergeCell ref="L23:N24"/>
    <mergeCell ref="O23:Q24"/>
    <mergeCell ref="T23:U26"/>
    <mergeCell ref="X23:X26"/>
    <mergeCell ref="Y23:AM23"/>
    <mergeCell ref="D24:D26"/>
    <mergeCell ref="E24:E26"/>
    <mergeCell ref="F24:K24"/>
    <mergeCell ref="Y24:AG24"/>
    <mergeCell ref="AH24:AH26"/>
    <mergeCell ref="AI24:AM24"/>
    <mergeCell ref="F25:G25"/>
    <mergeCell ref="I25:I26"/>
    <mergeCell ref="J25:J26"/>
    <mergeCell ref="K25:K26"/>
    <mergeCell ref="AD35:AG35"/>
    <mergeCell ref="AI35:AI36"/>
    <mergeCell ref="AJ35:AK35"/>
    <mergeCell ref="AL35:AM35"/>
    <mergeCell ref="X32:AA32"/>
    <mergeCell ref="A33:A36"/>
    <mergeCell ref="B33:B36"/>
    <mergeCell ref="C33:C36"/>
    <mergeCell ref="D33:M33"/>
    <mergeCell ref="N33:P34"/>
    <mergeCell ref="Q33:S34"/>
    <mergeCell ref="X33:X36"/>
    <mergeCell ref="Y33:AM33"/>
    <mergeCell ref="D34:D36"/>
    <mergeCell ref="E34:E36"/>
    <mergeCell ref="F34:M34"/>
    <mergeCell ref="Y34:AG34"/>
    <mergeCell ref="AI34:AM34"/>
    <mergeCell ref="F35:G35"/>
    <mergeCell ref="I35:I36"/>
    <mergeCell ref="J35:J36"/>
    <mergeCell ref="K35:K36"/>
    <mergeCell ref="L35:L36"/>
    <mergeCell ref="M35:M36"/>
  </mergeCells>
  <phoneticPr fontId="3" type="noConversion"/>
  <conditionalFormatting sqref="AH41:AH43 AC41:AC43 AN41:AO42 AH31:AH33 AC31:AC33 AN31:AO32 AC21:AC23 AN21:AO22 AH21:AH23 AH11:AH13 AC11:AC13 AN11:AO12">
    <cfRule type="cellIs" dxfId="21" priority="24" stopIfTrue="1" operator="equal">
      <formula>FALSE</formula>
    </cfRule>
  </conditionalFormatting>
  <conditionalFormatting sqref="V36:V43">
    <cfRule type="cellIs" dxfId="20" priority="22" stopIfTrue="1" operator="equal">
      <formula>TRUE</formula>
    </cfRule>
    <cfRule type="cellIs" dxfId="19" priority="23" stopIfTrue="1" operator="equal">
      <formula>FALSE</formula>
    </cfRule>
  </conditionalFormatting>
  <conditionalFormatting sqref="E41:E43 H41:H43 T31:U32 E31:E33 H31:H33 T21:U22 H21:H23 E21:E23 T11:U13 E11:E13 H11:H13">
    <cfRule type="cellIs" dxfId="18" priority="21" stopIfTrue="1" operator="equal">
      <formula>FALSE</formula>
    </cfRule>
  </conditionalFormatting>
  <conditionalFormatting sqref="AN13:AO13">
    <cfRule type="cellIs" priority="20" stopIfTrue="1" operator="equal">
      <formula>FALSE</formula>
    </cfRule>
  </conditionalFormatting>
  <conditionalFormatting sqref="AC11:AC13 AH11:AH13 AN11:AO12">
    <cfRule type="cellIs" dxfId="17" priority="19" stopIfTrue="1" operator="equal">
      <formula>FALSE</formula>
    </cfRule>
  </conditionalFormatting>
  <conditionalFormatting sqref="H11:H13 E11:E13 T11:U13">
    <cfRule type="cellIs" dxfId="16" priority="18" stopIfTrue="1" operator="equal">
      <formula>FALSE</formula>
    </cfRule>
  </conditionalFormatting>
  <conditionalFormatting sqref="AC21:AC23 AH21:AH23 AN21:AO22">
    <cfRule type="cellIs" dxfId="15" priority="17" stopIfTrue="1" operator="equal">
      <formula>FALSE</formula>
    </cfRule>
  </conditionalFormatting>
  <conditionalFormatting sqref="E21:E23 H21:H23 T21:U22">
    <cfRule type="cellIs" dxfId="14" priority="16" stopIfTrue="1" operator="equal">
      <formula>FALSE</formula>
    </cfRule>
  </conditionalFormatting>
  <conditionalFormatting sqref="AC31:AC33 AH31:AH33 AN31:AO32">
    <cfRule type="cellIs" dxfId="13" priority="15" stopIfTrue="1" operator="equal">
      <formula>FALSE</formula>
    </cfRule>
  </conditionalFormatting>
  <conditionalFormatting sqref="E31:E33 H31:H33 T31:U32">
    <cfRule type="cellIs" dxfId="12" priority="14" stopIfTrue="1" operator="equal">
      <formula>FALSE</formula>
    </cfRule>
  </conditionalFormatting>
  <conditionalFormatting sqref="AN41:AO42 AC41:AC43 AH41:AH43">
    <cfRule type="cellIs" dxfId="11" priority="13" stopIfTrue="1" operator="equal">
      <formula>FALSE</formula>
    </cfRule>
  </conditionalFormatting>
  <conditionalFormatting sqref="V41:V43">
    <cfRule type="cellIs" dxfId="10" priority="11" stopIfTrue="1" operator="equal">
      <formula>TRUE</formula>
    </cfRule>
    <cfRule type="cellIs" dxfId="9" priority="12" stopIfTrue="1" operator="equal">
      <formula>FALSE</formula>
    </cfRule>
  </conditionalFormatting>
  <conditionalFormatting sqref="E41:E43 H41:H43">
    <cfRule type="cellIs" dxfId="8" priority="10" stopIfTrue="1" operator="equal">
      <formula>FALSE</formula>
    </cfRule>
  </conditionalFormatting>
  <conditionalFormatting sqref="AN38:AO39 AN28:AO29 AN18:AO19 AN8:AO9 AC8:AC10 AH8:AH10 AC18:AC20 AH18:AH20 AC28:AC30 AH28:AH30 AC38:AC40 AH38:AH40">
    <cfRule type="cellIs" dxfId="7" priority="9" stopIfTrue="1" operator="equal">
      <formula>FALSE</formula>
    </cfRule>
  </conditionalFormatting>
  <conditionalFormatting sqref="V33:V40">
    <cfRule type="cellIs" dxfId="6" priority="7" stopIfTrue="1" operator="equal">
      <formula>TRUE</formula>
    </cfRule>
    <cfRule type="cellIs" dxfId="5" priority="8" stopIfTrue="1" operator="equal">
      <formula>FALSE</formula>
    </cfRule>
  </conditionalFormatting>
  <conditionalFormatting sqref="T28:U29 T18:U19 T8:U10 H8:H10 E8:E10 E18:E20 H18:H20 E38:E40 H38:H40 E28:E30 H28:H30">
    <cfRule type="cellIs" dxfId="4" priority="6" stopIfTrue="1" operator="equal">
      <formula>FALSE</formula>
    </cfRule>
  </conditionalFormatting>
  <conditionalFormatting sqref="AN10:AO10">
    <cfRule type="cellIs" priority="5" stopIfTrue="1" operator="equal">
      <formula>FALSE</formula>
    </cfRule>
  </conditionalFormatting>
  <conditionalFormatting sqref="AN38:AO39 AN28:AO29 AN18:AO19 AN8:AO9 AC8:AC10 AH8:AH10 AC18:AC20 AH18:AH20 AC28:AC30 AH28:AH30 AC38:AC40 AH38:AH40">
    <cfRule type="cellIs" dxfId="3" priority="4" stopIfTrue="1" operator="equal">
      <formula>FALSE</formula>
    </cfRule>
  </conditionalFormatting>
  <conditionalFormatting sqref="V33:V40">
    <cfRule type="cellIs" dxfId="2" priority="2" stopIfTrue="1" operator="equal">
      <formula>TRUE</formula>
    </cfRule>
    <cfRule type="cellIs" dxfId="1" priority="3" stopIfTrue="1" operator="equal">
      <formula>FALSE</formula>
    </cfRule>
  </conditionalFormatting>
  <conditionalFormatting sqref="T28:U29 T18:U19 T8:U10 H8:H10 E8:E10 E18:E20 H18:H20 E38:E40 H38:H40 E28:E30 H28:H30">
    <cfRule type="cellIs" dxfId="0" priority="1" stopIfTrue="1" operator="equal">
      <formula>FALSE</formula>
    </cfRule>
  </conditionalFormatting>
  <pageMargins left="0.4" right="0.18" top="0.27" bottom="0.26" header="0.23" footer="0.19"/>
  <pageSetup paperSize="9" scale="61" orientation="landscape" r:id="rId1"/>
  <headerFooter alignWithMargins="0"/>
  <rowBreaks count="1" manualBreakCount="1">
    <brk id="45" max="41" man="1"/>
  </rowBreaks>
  <colBreaks count="1" manualBreakCount="1">
    <brk id="19" max="46"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rgb="FFFF0000"/>
  </sheetPr>
  <dimension ref="B1:L31"/>
  <sheetViews>
    <sheetView view="pageBreakPreview" zoomScale="85" zoomScaleNormal="85" zoomScaleSheetLayoutView="85" workbookViewId="0">
      <pane ySplit="4" topLeftCell="A17" activePane="bottomLeft" state="frozen"/>
      <selection activeCell="R19" sqref="R19"/>
      <selection pane="bottomLeft" activeCell="I29" sqref="I29"/>
    </sheetView>
  </sheetViews>
  <sheetFormatPr defaultColWidth="9.140625" defaultRowHeight="12.75"/>
  <cols>
    <col min="1" max="1" width="3.7109375" style="2" customWidth="1"/>
    <col min="2" max="2" width="5.28515625" style="2" customWidth="1"/>
    <col min="3" max="3" width="20.7109375" style="2" customWidth="1"/>
    <col min="4" max="4" width="12.42578125" style="2" customWidth="1"/>
    <col min="5" max="5" width="17.28515625" style="2" customWidth="1"/>
    <col min="6" max="6" width="12.5703125" style="2" customWidth="1"/>
    <col min="7" max="7" width="17.28515625" style="2" customWidth="1"/>
    <col min="8" max="8" width="22.7109375" style="2" customWidth="1"/>
    <col min="9" max="9" width="17.85546875" style="2" customWidth="1"/>
    <col min="10" max="16384" width="9.140625" style="2"/>
  </cols>
  <sheetData>
    <row r="1" spans="2:12" s="46" customFormat="1" ht="15.75" customHeight="1">
      <c r="B1" s="47"/>
      <c r="C1" s="47"/>
      <c r="D1" s="47"/>
      <c r="E1" s="47"/>
      <c r="F1" s="47"/>
      <c r="G1" s="47"/>
      <c r="H1" s="23"/>
      <c r="I1" s="25"/>
      <c r="J1" s="25"/>
      <c r="K1" s="25"/>
      <c r="L1" s="22"/>
    </row>
    <row r="2" spans="2:12" ht="22.5" customHeight="1">
      <c r="B2" s="1072" t="s">
        <v>1658</v>
      </c>
      <c r="C2" s="1072"/>
      <c r="D2" s="1072"/>
      <c r="E2" s="1072"/>
      <c r="F2" s="1072"/>
      <c r="G2" s="1072"/>
      <c r="H2" s="1072"/>
      <c r="I2" s="1072"/>
    </row>
    <row r="3" spans="2:12" ht="60.75" customHeight="1">
      <c r="B3" s="26" t="s">
        <v>1009</v>
      </c>
      <c r="C3" s="26" t="s">
        <v>312</v>
      </c>
      <c r="D3" s="26" t="s">
        <v>1108</v>
      </c>
      <c r="E3" s="26" t="s">
        <v>219</v>
      </c>
      <c r="F3" s="26" t="s">
        <v>372</v>
      </c>
      <c r="G3" s="26" t="s">
        <v>1109</v>
      </c>
      <c r="H3" s="26" t="s">
        <v>1110</v>
      </c>
      <c r="I3" s="26" t="s">
        <v>1061</v>
      </c>
    </row>
    <row r="4" spans="2:12" ht="18" customHeight="1">
      <c r="B4" s="158">
        <v>1</v>
      </c>
      <c r="C4" s="158">
        <v>2</v>
      </c>
      <c r="D4" s="158">
        <v>3</v>
      </c>
      <c r="E4" s="158">
        <v>4</v>
      </c>
      <c r="F4" s="158">
        <v>5</v>
      </c>
      <c r="G4" s="158">
        <v>6</v>
      </c>
      <c r="H4" s="158">
        <v>7</v>
      </c>
      <c r="I4" s="158">
        <v>8</v>
      </c>
    </row>
    <row r="5" spans="2:12" ht="15">
      <c r="B5" s="532">
        <v>1</v>
      </c>
      <c r="C5" s="571" t="s">
        <v>468</v>
      </c>
      <c r="D5" s="772">
        <v>35</v>
      </c>
      <c r="E5" s="571" t="s">
        <v>469</v>
      </c>
      <c r="F5" s="571">
        <v>0.22</v>
      </c>
      <c r="G5" s="571">
        <v>2.5</v>
      </c>
      <c r="H5" s="772">
        <v>35</v>
      </c>
      <c r="I5" s="715"/>
    </row>
    <row r="6" spans="2:12" ht="15">
      <c r="B6" s="532">
        <v>2</v>
      </c>
      <c r="C6" s="571" t="s">
        <v>470</v>
      </c>
      <c r="D6" s="772">
        <v>24</v>
      </c>
      <c r="E6" s="571" t="s">
        <v>471</v>
      </c>
      <c r="F6" s="571">
        <v>0.22</v>
      </c>
      <c r="G6" s="571">
        <v>2</v>
      </c>
      <c r="H6" s="772">
        <v>8</v>
      </c>
      <c r="I6" s="715"/>
    </row>
    <row r="7" spans="2:12" ht="15">
      <c r="B7" s="532">
        <v>3</v>
      </c>
      <c r="C7" s="571" t="s">
        <v>472</v>
      </c>
      <c r="D7" s="772">
        <v>13</v>
      </c>
      <c r="E7" s="571" t="s">
        <v>473</v>
      </c>
      <c r="F7" s="571">
        <v>0.22</v>
      </c>
      <c r="G7" s="571">
        <v>2</v>
      </c>
      <c r="H7" s="772">
        <v>2</v>
      </c>
      <c r="I7" s="715"/>
      <c r="K7" s="88"/>
    </row>
    <row r="8" spans="2:12" ht="15">
      <c r="B8" s="532">
        <v>4</v>
      </c>
      <c r="C8" s="571" t="s">
        <v>474</v>
      </c>
      <c r="D8" s="772">
        <v>119</v>
      </c>
      <c r="E8" s="571" t="s">
        <v>475</v>
      </c>
      <c r="F8" s="571">
        <v>0.22</v>
      </c>
      <c r="G8" s="571">
        <v>2</v>
      </c>
      <c r="H8" s="772">
        <v>24</v>
      </c>
      <c r="I8" s="715"/>
      <c r="K8" s="88"/>
    </row>
    <row r="9" spans="2:12" ht="15">
      <c r="B9" s="532">
        <v>5</v>
      </c>
      <c r="C9" s="571" t="s">
        <v>476</v>
      </c>
      <c r="D9" s="772">
        <v>163</v>
      </c>
      <c r="E9" s="571" t="s">
        <v>475</v>
      </c>
      <c r="F9" s="571">
        <v>0.22</v>
      </c>
      <c r="G9" s="571">
        <v>1</v>
      </c>
      <c r="H9" s="772">
        <v>21</v>
      </c>
      <c r="I9" s="715"/>
    </row>
    <row r="10" spans="2:12" ht="15">
      <c r="B10" s="532">
        <v>6</v>
      </c>
      <c r="C10" s="571" t="s">
        <v>477</v>
      </c>
      <c r="D10" s="772">
        <v>52</v>
      </c>
      <c r="E10" s="571" t="s">
        <v>478</v>
      </c>
      <c r="F10" s="571">
        <v>0.22</v>
      </c>
      <c r="G10" s="571">
        <v>2</v>
      </c>
      <c r="H10" s="772">
        <v>42</v>
      </c>
      <c r="I10" s="715"/>
    </row>
    <row r="11" spans="2:12" ht="15">
      <c r="B11" s="532">
        <v>7</v>
      </c>
      <c r="C11" s="571" t="s">
        <v>479</v>
      </c>
      <c r="D11" s="772">
        <v>1023</v>
      </c>
      <c r="E11" s="571" t="s">
        <v>480</v>
      </c>
      <c r="F11" s="571">
        <v>0.22</v>
      </c>
      <c r="G11" s="571">
        <v>1</v>
      </c>
      <c r="H11" s="772">
        <v>91</v>
      </c>
      <c r="I11" s="715"/>
    </row>
    <row r="12" spans="2:12" ht="15">
      <c r="B12" s="532">
        <v>8</v>
      </c>
      <c r="C12" s="571" t="s">
        <v>1286</v>
      </c>
      <c r="D12" s="772">
        <v>20</v>
      </c>
      <c r="E12" s="571" t="s">
        <v>1287</v>
      </c>
      <c r="F12" s="571">
        <v>0.22</v>
      </c>
      <c r="G12" s="571">
        <v>1</v>
      </c>
      <c r="H12" s="772">
        <v>16</v>
      </c>
      <c r="I12" s="715"/>
    </row>
    <row r="13" spans="2:12" ht="15">
      <c r="B13" s="532">
        <v>9</v>
      </c>
      <c r="C13" s="571" t="s">
        <v>481</v>
      </c>
      <c r="D13" s="772">
        <v>58</v>
      </c>
      <c r="E13" s="571" t="s">
        <v>482</v>
      </c>
      <c r="F13" s="571">
        <v>0.22</v>
      </c>
      <c r="G13" s="571">
        <v>1</v>
      </c>
      <c r="H13" s="772">
        <v>0</v>
      </c>
      <c r="I13" s="571"/>
    </row>
    <row r="14" spans="2:12" ht="15">
      <c r="B14" s="532">
        <v>10</v>
      </c>
      <c r="C14" s="571" t="s">
        <v>483</v>
      </c>
      <c r="D14" s="772">
        <v>415</v>
      </c>
      <c r="E14" s="571" t="s">
        <v>484</v>
      </c>
      <c r="F14" s="571" t="s">
        <v>485</v>
      </c>
      <c r="G14" s="571">
        <v>2</v>
      </c>
      <c r="H14" s="772">
        <v>266</v>
      </c>
      <c r="I14" s="715"/>
    </row>
    <row r="15" spans="2:12" ht="15">
      <c r="B15" s="532">
        <v>11</v>
      </c>
      <c r="C15" s="571" t="s">
        <v>1654</v>
      </c>
      <c r="D15" s="772">
        <v>5</v>
      </c>
      <c r="E15" s="571" t="s">
        <v>502</v>
      </c>
      <c r="F15" s="571">
        <v>0.4</v>
      </c>
      <c r="G15" s="571">
        <v>2</v>
      </c>
      <c r="H15" s="772">
        <v>3</v>
      </c>
      <c r="I15" s="715"/>
    </row>
    <row r="16" spans="2:12" ht="15">
      <c r="B16" s="532">
        <v>12</v>
      </c>
      <c r="C16" s="571" t="s">
        <v>486</v>
      </c>
      <c r="D16" s="772">
        <v>122</v>
      </c>
      <c r="E16" s="571" t="s">
        <v>473</v>
      </c>
      <c r="F16" s="571">
        <v>0.4</v>
      </c>
      <c r="G16" s="571">
        <v>1</v>
      </c>
      <c r="H16" s="772">
        <v>44</v>
      </c>
      <c r="I16" s="715"/>
    </row>
    <row r="17" spans="2:11" ht="15">
      <c r="B17" s="532">
        <v>13</v>
      </c>
      <c r="C17" s="571" t="s">
        <v>487</v>
      </c>
      <c r="D17" s="772">
        <v>421</v>
      </c>
      <c r="E17" s="571" t="s">
        <v>475</v>
      </c>
      <c r="F17" s="571">
        <v>0.4</v>
      </c>
      <c r="G17" s="571">
        <v>1</v>
      </c>
      <c r="H17" s="772">
        <v>81</v>
      </c>
      <c r="I17" s="715"/>
    </row>
    <row r="18" spans="2:11" ht="15">
      <c r="B18" s="532">
        <v>14</v>
      </c>
      <c r="C18" s="571" t="s">
        <v>488</v>
      </c>
      <c r="D18" s="772">
        <v>198</v>
      </c>
      <c r="E18" s="571" t="s">
        <v>489</v>
      </c>
      <c r="F18" s="571">
        <v>0.4</v>
      </c>
      <c r="G18" s="571">
        <v>1</v>
      </c>
      <c r="H18" s="772">
        <v>82</v>
      </c>
      <c r="I18" s="715"/>
      <c r="K18" s="88"/>
    </row>
    <row r="19" spans="2:11" ht="15">
      <c r="B19" s="532">
        <v>15</v>
      </c>
      <c r="C19" s="571" t="s">
        <v>490</v>
      </c>
      <c r="D19" s="772">
        <v>73</v>
      </c>
      <c r="E19" s="571" t="s">
        <v>482</v>
      </c>
      <c r="F19" s="571">
        <v>0.4</v>
      </c>
      <c r="G19" s="571">
        <v>1</v>
      </c>
      <c r="H19" s="772">
        <v>17</v>
      </c>
      <c r="I19" s="715"/>
    </row>
    <row r="20" spans="2:11" ht="15">
      <c r="B20" s="532">
        <v>16</v>
      </c>
      <c r="C20" s="571" t="s">
        <v>491</v>
      </c>
      <c r="D20" s="772">
        <v>1393</v>
      </c>
      <c r="E20" s="571" t="s">
        <v>480</v>
      </c>
      <c r="F20" s="571">
        <v>0.4</v>
      </c>
      <c r="G20" s="571">
        <v>1</v>
      </c>
      <c r="H20" s="772">
        <v>276</v>
      </c>
      <c r="I20" s="715"/>
    </row>
    <row r="21" spans="2:11" ht="15">
      <c r="B21" s="532">
        <v>17</v>
      </c>
      <c r="C21" s="571" t="s">
        <v>492</v>
      </c>
      <c r="D21" s="772">
        <v>512</v>
      </c>
      <c r="E21" s="571" t="s">
        <v>480</v>
      </c>
      <c r="F21" s="571">
        <v>0.4</v>
      </c>
      <c r="G21" s="571">
        <v>1</v>
      </c>
      <c r="H21" s="772">
        <v>146</v>
      </c>
      <c r="I21" s="715"/>
    </row>
    <row r="22" spans="2:11" ht="15">
      <c r="B22" s="532">
        <v>18</v>
      </c>
      <c r="C22" s="571" t="s">
        <v>493</v>
      </c>
      <c r="D22" s="772">
        <v>32</v>
      </c>
      <c r="E22" s="571" t="s">
        <v>478</v>
      </c>
      <c r="F22" s="571">
        <v>0.4</v>
      </c>
      <c r="G22" s="571">
        <v>1</v>
      </c>
      <c r="H22" s="772">
        <v>17</v>
      </c>
      <c r="I22" s="715"/>
    </row>
    <row r="23" spans="2:11" ht="18.75">
      <c r="B23" s="532">
        <v>19</v>
      </c>
      <c r="C23" s="715" t="s">
        <v>640</v>
      </c>
      <c r="D23" s="772">
        <v>268</v>
      </c>
      <c r="E23" s="572" t="s">
        <v>1406</v>
      </c>
      <c r="F23" s="571">
        <v>0.4</v>
      </c>
      <c r="G23" s="715">
        <v>1</v>
      </c>
      <c r="H23" s="772">
        <v>42</v>
      </c>
      <c r="I23" s="715"/>
      <c r="K23" s="89"/>
    </row>
    <row r="24" spans="2:11" ht="15">
      <c r="B24" s="532">
        <v>20</v>
      </c>
      <c r="C24" s="571" t="s">
        <v>494</v>
      </c>
      <c r="D24" s="772">
        <v>290</v>
      </c>
      <c r="E24" s="571" t="s">
        <v>495</v>
      </c>
      <c r="F24" s="571">
        <v>0.4</v>
      </c>
      <c r="G24" s="571">
        <v>0.5</v>
      </c>
      <c r="H24" s="772">
        <v>105</v>
      </c>
      <c r="I24" s="715"/>
    </row>
    <row r="25" spans="2:11" ht="15">
      <c r="B25" s="532">
        <v>21</v>
      </c>
      <c r="C25" s="571" t="s">
        <v>496</v>
      </c>
      <c r="D25" s="772">
        <v>114</v>
      </c>
      <c r="E25" s="571" t="s">
        <v>473</v>
      </c>
      <c r="F25" s="571">
        <v>0.4</v>
      </c>
      <c r="G25" s="571">
        <v>2</v>
      </c>
      <c r="H25" s="772">
        <v>14</v>
      </c>
      <c r="I25" s="715"/>
    </row>
    <row r="26" spans="2:11" ht="15">
      <c r="B26" s="532">
        <v>22</v>
      </c>
      <c r="C26" s="571" t="s">
        <v>490</v>
      </c>
      <c r="D26" s="772">
        <v>23</v>
      </c>
      <c r="E26" s="571" t="s">
        <v>482</v>
      </c>
      <c r="F26" s="571">
        <v>10</v>
      </c>
      <c r="G26" s="571">
        <v>0.5</v>
      </c>
      <c r="H26" s="772">
        <v>10</v>
      </c>
      <c r="I26" s="715"/>
    </row>
    <row r="27" spans="2:11" ht="30">
      <c r="B27" s="532">
        <v>23</v>
      </c>
      <c r="C27" s="571" t="s">
        <v>497</v>
      </c>
      <c r="D27" s="772">
        <v>105</v>
      </c>
      <c r="E27" s="571" t="s">
        <v>498</v>
      </c>
      <c r="F27" s="571">
        <v>10</v>
      </c>
      <c r="G27" s="571">
        <v>0.5</v>
      </c>
      <c r="H27" s="772">
        <v>16</v>
      </c>
      <c r="I27" s="715"/>
    </row>
    <row r="28" spans="2:11" ht="15">
      <c r="B28" s="532">
        <v>24</v>
      </c>
      <c r="C28" s="571" t="s">
        <v>499</v>
      </c>
      <c r="D28" s="772">
        <v>97</v>
      </c>
      <c r="E28" s="571" t="s">
        <v>489</v>
      </c>
      <c r="F28" s="571">
        <v>10</v>
      </c>
      <c r="G28" s="571">
        <v>0.5</v>
      </c>
      <c r="H28" s="772">
        <v>32</v>
      </c>
      <c r="I28" s="715"/>
    </row>
    <row r="29" spans="2:11" ht="15">
      <c r="B29" s="532">
        <v>25</v>
      </c>
      <c r="C29" s="715" t="s">
        <v>500</v>
      </c>
      <c r="D29" s="772">
        <v>15</v>
      </c>
      <c r="E29" s="572" t="s">
        <v>495</v>
      </c>
      <c r="F29" s="715">
        <v>10</v>
      </c>
      <c r="G29" s="715">
        <v>0.5</v>
      </c>
      <c r="H29" s="772">
        <v>0</v>
      </c>
      <c r="I29" s="715"/>
    </row>
    <row r="30" spans="2:11" ht="15">
      <c r="B30" s="532">
        <v>26</v>
      </c>
      <c r="C30" s="194" t="s">
        <v>501</v>
      </c>
      <c r="D30" s="773">
        <v>47</v>
      </c>
      <c r="E30" s="571" t="s">
        <v>502</v>
      </c>
      <c r="F30" s="715">
        <v>10</v>
      </c>
      <c r="G30" s="715">
        <v>0.5</v>
      </c>
      <c r="H30" s="772">
        <v>0</v>
      </c>
      <c r="I30" s="715"/>
    </row>
    <row r="31" spans="2:11" ht="15">
      <c r="B31" s="269"/>
      <c r="C31" s="270" t="s">
        <v>503</v>
      </c>
      <c r="D31" s="269">
        <f>SUM(D5:D30)</f>
        <v>5637</v>
      </c>
      <c r="E31" s="271"/>
      <c r="F31" s="271"/>
      <c r="G31" s="271"/>
      <c r="H31" s="269">
        <f>SUM(H5:H30)</f>
        <v>1390</v>
      </c>
      <c r="I31" s="271"/>
    </row>
  </sheetData>
  <sheetProtection insertRows="0" deleteRows="0"/>
  <mergeCells count="1">
    <mergeCell ref="B2:I2"/>
  </mergeCells>
  <phoneticPr fontId="3" type="noConversion"/>
  <pageMargins left="0" right="0" top="0" bottom="0" header="0" footer="0"/>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rgb="FFFF0000"/>
  </sheetPr>
  <dimension ref="A1:F16"/>
  <sheetViews>
    <sheetView view="pageBreakPreview" zoomScale="145" zoomScaleNormal="100" zoomScaleSheetLayoutView="145" workbookViewId="0">
      <selection activeCell="D9" sqref="D9"/>
    </sheetView>
  </sheetViews>
  <sheetFormatPr defaultColWidth="9.140625" defaultRowHeight="12.75"/>
  <cols>
    <col min="1" max="1" width="4" style="1" customWidth="1"/>
    <col min="2" max="2" width="19.140625" style="1" customWidth="1"/>
    <col min="3" max="3" width="23.28515625" style="1" customWidth="1"/>
    <col min="4" max="4" width="23.85546875" style="1" customWidth="1"/>
    <col min="5" max="5" width="20.28515625" style="1" customWidth="1"/>
    <col min="6" max="6" width="23.85546875" style="1" customWidth="1"/>
    <col min="7" max="7" width="8.28515625" style="1" customWidth="1"/>
    <col min="8" max="16384" width="9.140625" style="1"/>
  </cols>
  <sheetData>
    <row r="1" spans="1:6" ht="33" customHeight="1"/>
    <row r="2" spans="1:6" ht="27" customHeight="1">
      <c r="A2" s="1073" t="s">
        <v>401</v>
      </c>
      <c r="B2" s="1074"/>
      <c r="C2" s="1074"/>
      <c r="D2" s="1074"/>
      <c r="E2" s="1074"/>
      <c r="F2" s="1074"/>
    </row>
    <row r="3" spans="1:6" ht="33" customHeight="1">
      <c r="A3" s="1076" t="s">
        <v>1009</v>
      </c>
      <c r="B3" s="1076" t="s">
        <v>220</v>
      </c>
      <c r="C3" s="1075" t="s">
        <v>1656</v>
      </c>
      <c r="D3" s="1075"/>
      <c r="E3" s="1075" t="s">
        <v>1657</v>
      </c>
      <c r="F3" s="1075"/>
    </row>
    <row r="4" spans="1:6" ht="32.25" customHeight="1">
      <c r="A4" s="1076"/>
      <c r="B4" s="1076"/>
      <c r="C4" s="26" t="s">
        <v>222</v>
      </c>
      <c r="D4" s="26" t="s">
        <v>221</v>
      </c>
      <c r="E4" s="26" t="s">
        <v>222</v>
      </c>
      <c r="F4" s="26" t="s">
        <v>221</v>
      </c>
    </row>
    <row r="5" spans="1:6" ht="15">
      <c r="A5" s="158">
        <v>1</v>
      </c>
      <c r="B5" s="158">
        <v>2</v>
      </c>
      <c r="C5" s="158">
        <v>3</v>
      </c>
      <c r="D5" s="158">
        <v>4</v>
      </c>
      <c r="E5" s="158">
        <v>5</v>
      </c>
      <c r="F5" s="158">
        <v>6</v>
      </c>
    </row>
    <row r="6" spans="1:6" s="95" customFormat="1">
      <c r="A6" s="272">
        <v>1</v>
      </c>
      <c r="B6" s="573" t="s">
        <v>1064</v>
      </c>
      <c r="C6" s="774">
        <v>2453</v>
      </c>
      <c r="D6" s="574">
        <f>IF(C11=0,0,C6/C11)</f>
        <v>0.43462083628632175</v>
      </c>
      <c r="E6" s="774">
        <v>2186</v>
      </c>
      <c r="F6" s="575">
        <f>IF(E11=0,0,E6/E11)</f>
        <v>0.38731396172927002</v>
      </c>
    </row>
    <row r="7" spans="1:6" s="96" customFormat="1">
      <c r="A7" s="273">
        <v>2</v>
      </c>
      <c r="B7" s="576" t="s">
        <v>1067</v>
      </c>
      <c r="C7" s="774">
        <v>2687</v>
      </c>
      <c r="D7" s="574">
        <f>IF(C11=0,0,C7/C11)</f>
        <v>0.47608079376328843</v>
      </c>
      <c r="E7" s="774">
        <v>2759</v>
      </c>
      <c r="F7" s="575">
        <f>IF(E11=0,0,E7/E11)</f>
        <v>0.48883770375620128</v>
      </c>
    </row>
    <row r="8" spans="1:6" s="95" customFormat="1">
      <c r="A8" s="272">
        <v>3</v>
      </c>
      <c r="B8" s="573" t="s">
        <v>1068</v>
      </c>
      <c r="C8" s="774">
        <v>359</v>
      </c>
      <c r="D8" s="574">
        <f>IF(C11=0,0,C8/C11)</f>
        <v>6.3607370659107015E-2</v>
      </c>
      <c r="E8" s="774">
        <v>547</v>
      </c>
      <c r="F8" s="575">
        <f>IF(E11=0,0,E8/E11)</f>
        <v>9.691708008504607E-2</v>
      </c>
    </row>
    <row r="9" spans="1:6" s="96" customFormat="1">
      <c r="A9" s="273">
        <v>4</v>
      </c>
      <c r="B9" s="576" t="s">
        <v>1065</v>
      </c>
      <c r="C9" s="774">
        <v>138</v>
      </c>
      <c r="D9" s="574">
        <f>IF(C11=0,0,C9/C11)</f>
        <v>2.4450744153082921E-2</v>
      </c>
      <c r="E9" s="774">
        <v>152</v>
      </c>
      <c r="F9" s="575">
        <f>IF(E11=0,0,E9/E11)</f>
        <v>2.6931254429482635E-2</v>
      </c>
    </row>
    <row r="10" spans="1:6" s="96" customFormat="1">
      <c r="A10" s="273">
        <v>5</v>
      </c>
      <c r="B10" s="573" t="s">
        <v>1066</v>
      </c>
      <c r="C10" s="774">
        <v>7</v>
      </c>
      <c r="D10" s="574">
        <f>IF(C11=0,0,C10/C11)</f>
        <v>1.2402551381998582E-3</v>
      </c>
      <c r="E10" s="774">
        <v>0</v>
      </c>
      <c r="F10" s="575">
        <f>IF(E11=0,0,E10/E11)</f>
        <v>0</v>
      </c>
    </row>
    <row r="11" spans="1:6" s="96" customFormat="1">
      <c r="A11" s="274"/>
      <c r="B11" s="275" t="s">
        <v>503</v>
      </c>
      <c r="C11" s="276">
        <f>SUM(C6:C10)</f>
        <v>5644</v>
      </c>
      <c r="D11" s="277">
        <f>SUM(D6:D10)</f>
        <v>1</v>
      </c>
      <c r="E11" s="276">
        <f>SUM(E6:E10)</f>
        <v>5644</v>
      </c>
      <c r="F11" s="277">
        <f>SUM(F6:F10)</f>
        <v>1</v>
      </c>
    </row>
    <row r="12" spans="1:6">
      <c r="A12" s="56"/>
      <c r="B12" s="56"/>
      <c r="C12" s="56"/>
      <c r="D12" s="56"/>
      <c r="E12" s="56"/>
      <c r="F12" s="56"/>
    </row>
    <row r="13" spans="1:6">
      <c r="A13" s="84"/>
      <c r="B13" s="84"/>
      <c r="C13" s="84"/>
      <c r="D13" s="84"/>
      <c r="E13" s="84"/>
      <c r="F13" s="84"/>
    </row>
    <row r="14" spans="1:6">
      <c r="A14" s="84"/>
      <c r="B14" s="84"/>
      <c r="C14" s="84"/>
      <c r="D14" s="84"/>
      <c r="E14" s="84"/>
      <c r="F14" s="84"/>
    </row>
    <row r="15" spans="1:6">
      <c r="A15" s="84"/>
      <c r="B15" s="84"/>
      <c r="C15" s="84"/>
      <c r="D15" s="84"/>
      <c r="E15" s="84"/>
      <c r="F15" s="84"/>
    </row>
    <row r="16" spans="1:6">
      <c r="A16" s="84"/>
      <c r="B16" s="84"/>
      <c r="C16" s="84"/>
      <c r="D16" s="84"/>
      <c r="E16" s="84"/>
      <c r="F16" s="84"/>
    </row>
  </sheetData>
  <mergeCells count="5">
    <mergeCell ref="A2:F2"/>
    <mergeCell ref="E3:F3"/>
    <mergeCell ref="C3:D3"/>
    <mergeCell ref="A3:A4"/>
    <mergeCell ref="B3:B4"/>
  </mergeCells>
  <phoneticPr fontId="3" type="noConversion"/>
  <pageMargins left="1.7716535433070868" right="0.74803149606299213" top="0.78740157480314965" bottom="0.98425196850393704" header="0.51181102362204722" footer="0.51181102362204722"/>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32</vt:i4>
      </vt:variant>
      <vt:variant>
        <vt:lpstr>Именованные диапазоны</vt:lpstr>
      </vt:variant>
      <vt:variant>
        <vt:i4>22</vt:i4>
      </vt:variant>
    </vt:vector>
  </HeadingPairs>
  <TitlesOfParts>
    <vt:vector size="54" baseType="lpstr">
      <vt:lpstr>Титульна сторінка</vt:lpstr>
      <vt:lpstr>1. Незавершене будівництво</vt:lpstr>
      <vt:lpstr>2. Джерела фінансування </vt:lpstr>
      <vt:lpstr>3. План інвестицій </vt:lpstr>
      <vt:lpstr>4. Технічний стан</vt:lpstr>
      <vt:lpstr>4.1. Характеристика мереж </vt:lpstr>
      <vt:lpstr>4.2. Облік </vt:lpstr>
      <vt:lpstr>4.2.1. Облік промспоживачів </vt:lpstr>
      <vt:lpstr>4.2.2. Облік промспоживачів</vt:lpstr>
      <vt:lpstr>4.2.3. Облік населення</vt:lpstr>
      <vt:lpstr>4.2.4. Облік населення</vt:lpstr>
      <vt:lpstr>4.3. Стан комерційного обліку </vt:lpstr>
      <vt:lpstr>4.3.1. Техн стан вимір Т</vt:lpstr>
      <vt:lpstr>4.4. Технічний облік </vt:lpstr>
      <vt:lpstr>4.5. Стан комп'ютерної техніки</vt:lpstr>
      <vt:lpstr>4.6. Стан транспорту</vt:lpstr>
      <vt:lpstr>4.6.1.</vt:lpstr>
      <vt:lpstr>4.6.2</vt:lpstr>
      <vt:lpstr>4.7. Витрати</vt:lpstr>
      <vt:lpstr>4.8. Характеристика за 5 років</vt:lpstr>
      <vt:lpstr>5. Загальний опис робіт</vt:lpstr>
      <vt:lpstr>5.1.1. Обсяги робіт</vt:lpstr>
      <vt:lpstr>5.1. Електричні мережі</vt:lpstr>
      <vt:lpstr>5.2. Зниження понаднорматива</vt:lpstr>
      <vt:lpstr>5.3. АСДТК </vt:lpstr>
      <vt:lpstr>5.3.1  </vt:lpstr>
      <vt:lpstr>5.4. Інформаційні технологі</vt:lpstr>
      <vt:lpstr>5.5. Зв'язок </vt:lpstr>
      <vt:lpstr>5.5.1 </vt:lpstr>
      <vt:lpstr>5.6. Транс</vt:lpstr>
      <vt:lpstr>5.7. Інше</vt:lpstr>
      <vt:lpstr>6. Проведення закупівлі</vt:lpstr>
      <vt:lpstr>'1. Незавершене будівництво'!Область_печати</vt:lpstr>
      <vt:lpstr>'2. Джерела фінансування '!Область_печати</vt:lpstr>
      <vt:lpstr>'3. План інвестицій '!Область_печати</vt:lpstr>
      <vt:lpstr>'4. Технічний стан'!Область_печати</vt:lpstr>
      <vt:lpstr>'4.1. Характеристика мереж '!Область_печати</vt:lpstr>
      <vt:lpstr>'4.2. Облік '!Область_печати</vt:lpstr>
      <vt:lpstr>'4.2.3. Облік населення'!Область_печати</vt:lpstr>
      <vt:lpstr>'4.2.4. Облік населення'!Область_печати</vt:lpstr>
      <vt:lpstr>'4.3. Стан комерційного обліку '!Область_печати</vt:lpstr>
      <vt:lpstr>'4.5. Стан комп''ютерної техніки'!Область_печати</vt:lpstr>
      <vt:lpstr>'4.6. Стан транспорту'!Область_печати</vt:lpstr>
      <vt:lpstr>'4.6.1.'!Область_печати</vt:lpstr>
      <vt:lpstr>'4.6.2'!Область_печати</vt:lpstr>
      <vt:lpstr>'4.8. Характеристика за 5 років'!Область_печати</vt:lpstr>
      <vt:lpstr>'5. Загальний опис робіт'!Область_печати</vt:lpstr>
      <vt:lpstr>'5.1. Електричні мережі'!Область_печати</vt:lpstr>
      <vt:lpstr>'5.2. Зниження понаднорматива'!Область_печати</vt:lpstr>
      <vt:lpstr>'5.3. АСДТК '!Область_печати</vt:lpstr>
      <vt:lpstr>'5.4. Інформаційні технологі'!Область_печати</vt:lpstr>
      <vt:lpstr>'5.6. Транс'!Область_печати</vt:lpstr>
      <vt:lpstr>'6. Проведення закупівлі'!Область_печати</vt:lpstr>
      <vt:lpstr>'Титульна сторінка'!Область_печати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Mykola Pavliv</dc:creator>
  <cp:lastModifiedBy>Volodymyr Yanchuk</cp:lastModifiedBy>
  <cp:lastPrinted>2019-08-28T07:39:23Z</cp:lastPrinted>
  <dcterms:created xsi:type="dcterms:W3CDTF">2003-02-20T10:09:41Z</dcterms:created>
  <dcterms:modified xsi:type="dcterms:W3CDTF">2019-08-28T10:24:33Z</dcterms:modified>
</cp:coreProperties>
</file>