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Documents\D\ВТС\Інвестиційні програми\ІП-2018\Виконання\Січень 2019 з проплатами січня\"/>
    </mc:Choice>
  </mc:AlternateContent>
  <bookViews>
    <workbookView xWindow="120" yWindow="120" windowWidth="9420" windowHeight="5190" tabRatio="862" activeTab="2"/>
  </bookViews>
  <sheets>
    <sheet name="Загальна інформація" sheetId="2" r:id="rId1"/>
    <sheet name="1. Зведений звіт" sheetId="1" r:id="rId2"/>
    <sheet name="2. Детальний звіт" sheetId="24" r:id="rId3"/>
  </sheets>
  <definedNames>
    <definedName name="_xlnm.Print_Area" localSheetId="1">'1. Зведений звіт'!$A$1:$H$21</definedName>
    <definedName name="_xlnm.Print_Area" localSheetId="2">'2. Детальний звіт'!$A$1:$T$317</definedName>
    <definedName name="_xlnm.Print_Area" localSheetId="0">'Загальна інформація'!$A$1:$E$29</definedName>
  </definedNames>
  <calcPr calcId="152511"/>
</workbook>
</file>

<file path=xl/calcChain.xml><?xml version="1.0" encoding="utf-8"?>
<calcChain xmlns="http://schemas.openxmlformats.org/spreadsheetml/2006/main">
  <c r="I69" i="24" l="1"/>
  <c r="G69" i="24"/>
  <c r="G76" i="24"/>
  <c r="G94" i="24"/>
  <c r="A107" i="24"/>
  <c r="A108" i="24"/>
  <c r="A109" i="24"/>
  <c r="A110" i="24"/>
  <c r="A111" i="24" s="1"/>
  <c r="A112" i="24" s="1"/>
  <c r="A115" i="24" s="1"/>
  <c r="A116" i="24" s="1"/>
  <c r="A117" i="24" s="1"/>
  <c r="A118" i="24" s="1"/>
  <c r="A119" i="24" s="1"/>
  <c r="A120" i="24" s="1"/>
  <c r="A123" i="24" s="1"/>
  <c r="A124" i="24" s="1"/>
  <c r="A125" i="24" s="1"/>
  <c r="A126" i="24" s="1"/>
  <c r="A129" i="24" s="1"/>
  <c r="A130" i="24" s="1"/>
  <c r="A131" i="24" s="1"/>
  <c r="A132" i="24" s="1"/>
  <c r="A133" i="24" s="1"/>
  <c r="A134" i="24" s="1"/>
  <c r="A135" i="24" s="1"/>
  <c r="A138" i="24" s="1"/>
  <c r="A139" i="24" s="1"/>
  <c r="A106" i="24"/>
  <c r="Q78" i="24"/>
  <c r="A142" i="24" l="1"/>
  <c r="A143" i="24" s="1"/>
  <c r="A144" i="24" s="1"/>
  <c r="A147" i="24" s="1"/>
  <c r="A150" i="24" s="1"/>
  <c r="A151" i="24" s="1"/>
  <c r="A154" i="24" s="1"/>
  <c r="A155" i="24" s="1"/>
  <c r="A156" i="24" s="1"/>
  <c r="A157" i="24" s="1"/>
  <c r="A158" i="24" s="1"/>
  <c r="A161" i="24" s="1"/>
  <c r="A162" i="24" s="1"/>
  <c r="A163" i="24" s="1"/>
  <c r="A164" i="24" s="1"/>
  <c r="A165" i="24" s="1"/>
  <c r="A166" i="24" s="1"/>
  <c r="A169" i="24" s="1"/>
  <c r="A170" i="24" s="1"/>
  <c r="A171" i="24" s="1"/>
  <c r="A172" i="24" s="1"/>
  <c r="A173" i="24" s="1"/>
  <c r="A174" i="24" s="1"/>
  <c r="A175" i="24" s="1"/>
  <c r="A180" i="24" s="1"/>
  <c r="A181" i="24" s="1"/>
  <c r="A182" i="24" s="1"/>
  <c r="A183" i="24" s="1"/>
  <c r="A186" i="24" s="1"/>
  <c r="A187" i="24" s="1"/>
  <c r="A188" i="24" s="1"/>
  <c r="A189" i="24" s="1"/>
  <c r="A190" i="24" s="1"/>
  <c r="A191" i="24" s="1"/>
  <c r="A192" i="24" s="1"/>
  <c r="A193" i="24" s="1"/>
  <c r="A194" i="24" s="1"/>
  <c r="A197" i="24" s="1"/>
  <c r="A198" i="24" s="1"/>
  <c r="A201" i="24" s="1"/>
  <c r="A202" i="24" s="1"/>
  <c r="A203" i="24" s="1"/>
  <c r="A204" i="24" s="1"/>
  <c r="A205" i="24" s="1"/>
  <c r="A206" i="24" s="1"/>
  <c r="A207" i="24" s="1"/>
  <c r="A208" i="24" s="1"/>
  <c r="A209" i="24" s="1"/>
  <c r="Q69" i="24"/>
  <c r="Q68" i="24"/>
  <c r="Q67" i="24"/>
  <c r="Q8" i="24"/>
  <c r="Q210" i="24"/>
  <c r="N210" i="24"/>
  <c r="L210" i="24"/>
  <c r="I210" i="24"/>
  <c r="G210" i="24"/>
  <c r="P210" i="24"/>
  <c r="M210" i="24"/>
  <c r="K210" i="24"/>
  <c r="H210" i="24"/>
  <c r="F210" i="24"/>
  <c r="R211" i="24"/>
  <c r="R212" i="24"/>
  <c r="R213" i="24"/>
  <c r="R214" i="24"/>
  <c r="R215" i="24"/>
  <c r="R216" i="24"/>
  <c r="R217" i="24"/>
  <c r="R218" i="24"/>
  <c r="R219" i="24"/>
  <c r="R220" i="24"/>
  <c r="R221" i="24"/>
  <c r="R222" i="24"/>
  <c r="R223" i="24"/>
  <c r="R224" i="24"/>
  <c r="R225" i="24"/>
  <c r="R226" i="24"/>
  <c r="R227" i="24"/>
  <c r="R228" i="24"/>
  <c r="R229" i="24"/>
  <c r="R230" i="24"/>
  <c r="R231" i="24"/>
  <c r="R232" i="24"/>
  <c r="R233" i="24"/>
  <c r="R234" i="24"/>
  <c r="R235" i="24"/>
  <c r="R236" i="24"/>
  <c r="R237" i="24"/>
  <c r="R238" i="24"/>
  <c r="R239" i="24"/>
  <c r="R240" i="24"/>
  <c r="R241" i="24"/>
  <c r="R242" i="24"/>
  <c r="R243" i="24"/>
  <c r="R244" i="24"/>
  <c r="R245" i="24"/>
  <c r="R246" i="24"/>
  <c r="R247" i="24"/>
  <c r="R248" i="24"/>
  <c r="R249" i="24"/>
  <c r="R250" i="24"/>
  <c r="R251" i="24"/>
  <c r="R252" i="24"/>
  <c r="R253" i="24"/>
  <c r="R254" i="24"/>
  <c r="Q211" i="24"/>
  <c r="Q212" i="24"/>
  <c r="Q213" i="24"/>
  <c r="Q214" i="24"/>
  <c r="Q215" i="24"/>
  <c r="Q216" i="24"/>
  <c r="Q217" i="24"/>
  <c r="Q218" i="24"/>
  <c r="Q219" i="24"/>
  <c r="Q220" i="24"/>
  <c r="Q221" i="24"/>
  <c r="Q222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0" i="24"/>
  <c r="Q241" i="24"/>
  <c r="Q242" i="24"/>
  <c r="Q243" i="24"/>
  <c r="Q244" i="24"/>
  <c r="Q245" i="24"/>
  <c r="Q246" i="24"/>
  <c r="Q247" i="24"/>
  <c r="Q248" i="24"/>
  <c r="Q249" i="24"/>
  <c r="Q250" i="24"/>
  <c r="Q251" i="24"/>
  <c r="Q252" i="24"/>
  <c r="Q253" i="24"/>
  <c r="Q254" i="24"/>
  <c r="P211" i="24"/>
  <c r="P212" i="24"/>
  <c r="P213" i="24"/>
  <c r="P214" i="24"/>
  <c r="P215" i="24"/>
  <c r="P216" i="24"/>
  <c r="P217" i="24"/>
  <c r="P218" i="24"/>
  <c r="P219" i="24"/>
  <c r="P220" i="24"/>
  <c r="P221" i="24"/>
  <c r="P222" i="24"/>
  <c r="P223" i="24"/>
  <c r="P224" i="24"/>
  <c r="P225" i="24"/>
  <c r="P226" i="24"/>
  <c r="P227" i="24"/>
  <c r="P228" i="24"/>
  <c r="P229" i="24"/>
  <c r="P230" i="24"/>
  <c r="P231" i="24"/>
  <c r="P232" i="24"/>
  <c r="P233" i="24"/>
  <c r="P234" i="24"/>
  <c r="P235" i="24"/>
  <c r="P236" i="24"/>
  <c r="P237" i="24"/>
  <c r="P238" i="24"/>
  <c r="P239" i="24"/>
  <c r="P240" i="24"/>
  <c r="P241" i="24"/>
  <c r="P242" i="24"/>
  <c r="P243" i="24"/>
  <c r="P244" i="24"/>
  <c r="P245" i="24"/>
  <c r="P246" i="24"/>
  <c r="P247" i="24"/>
  <c r="P248" i="24"/>
  <c r="P249" i="24"/>
  <c r="P250" i="24"/>
  <c r="P251" i="24"/>
  <c r="P252" i="24"/>
  <c r="P253" i="24"/>
  <c r="P254" i="24"/>
  <c r="P103" i="24"/>
  <c r="J103" i="24"/>
  <c r="G103" i="24"/>
  <c r="H103" i="24"/>
  <c r="I103" i="24"/>
  <c r="K103" i="24"/>
  <c r="L103" i="24"/>
  <c r="M103" i="24"/>
  <c r="N103" i="24"/>
  <c r="F103" i="24"/>
  <c r="Q105" i="24"/>
  <c r="Q103" i="24" s="1"/>
  <c r="Q106" i="24"/>
  <c r="Q107" i="24"/>
  <c r="Q108" i="24"/>
  <c r="Q109" i="24"/>
  <c r="Q110" i="24"/>
  <c r="Q111" i="24"/>
  <c r="Q112" i="24"/>
  <c r="Q114" i="24"/>
  <c r="Q115" i="24"/>
  <c r="Q116" i="24"/>
  <c r="Q117" i="24"/>
  <c r="Q118" i="24"/>
  <c r="Q119" i="24"/>
  <c r="Q120" i="24"/>
  <c r="Q122" i="24"/>
  <c r="Q123" i="24"/>
  <c r="Q124" i="24"/>
  <c r="Q125" i="24"/>
  <c r="Q126" i="24"/>
  <c r="Q128" i="24"/>
  <c r="Q129" i="24"/>
  <c r="Q130" i="24"/>
  <c r="Q131" i="24"/>
  <c r="Q132" i="24"/>
  <c r="Q133" i="24"/>
  <c r="Q134" i="24"/>
  <c r="Q135" i="24"/>
  <c r="Q137" i="24"/>
  <c r="Q138" i="24"/>
  <c r="Q139" i="24"/>
  <c r="Q141" i="24"/>
  <c r="Q142" i="24"/>
  <c r="Q143" i="24"/>
  <c r="Q144" i="24"/>
  <c r="Q146" i="24"/>
  <c r="Q147" i="24"/>
  <c r="Q149" i="24"/>
  <c r="Q150" i="24"/>
  <c r="Q151" i="24"/>
  <c r="Q153" i="24"/>
  <c r="Q154" i="24"/>
  <c r="Q155" i="24"/>
  <c r="Q156" i="24"/>
  <c r="Q157" i="24"/>
  <c r="Q158" i="24"/>
  <c r="Q160" i="24"/>
  <c r="Q161" i="24"/>
  <c r="Q162" i="24"/>
  <c r="Q163" i="24"/>
  <c r="Q164" i="24"/>
  <c r="Q165" i="24"/>
  <c r="Q166" i="24"/>
  <c r="Q168" i="24"/>
  <c r="Q169" i="24"/>
  <c r="Q170" i="24"/>
  <c r="Q171" i="24"/>
  <c r="Q172" i="24"/>
  <c r="Q173" i="24"/>
  <c r="Q174" i="24"/>
  <c r="Q175" i="24"/>
  <c r="Q177" i="24"/>
  <c r="Q179" i="24"/>
  <c r="Q180" i="24"/>
  <c r="Q181" i="24"/>
  <c r="Q182" i="24"/>
  <c r="Q183" i="24"/>
  <c r="Q185" i="24"/>
  <c r="Q186" i="24"/>
  <c r="Q187" i="24"/>
  <c r="Q188" i="24"/>
  <c r="Q189" i="24"/>
  <c r="Q190" i="24"/>
  <c r="Q191" i="24"/>
  <c r="Q192" i="24"/>
  <c r="Q193" i="24"/>
  <c r="Q194" i="24"/>
  <c r="Q196" i="24"/>
  <c r="Q197" i="24"/>
  <c r="Q198" i="24"/>
  <c r="Q200" i="24"/>
  <c r="Q201" i="24"/>
  <c r="Q202" i="24"/>
  <c r="Q203" i="24"/>
  <c r="Q204" i="24"/>
  <c r="Q205" i="24"/>
  <c r="Q206" i="24"/>
  <c r="Q207" i="24"/>
  <c r="Q208" i="24"/>
  <c r="Q209" i="24"/>
  <c r="P105" i="24"/>
  <c r="P106" i="24"/>
  <c r="P107" i="24"/>
  <c r="P108" i="24"/>
  <c r="P109" i="24"/>
  <c r="P110" i="24"/>
  <c r="P111" i="24"/>
  <c r="P112" i="24"/>
  <c r="P114" i="24"/>
  <c r="P115" i="24"/>
  <c r="P116" i="24"/>
  <c r="P117" i="24"/>
  <c r="P118" i="24"/>
  <c r="P119" i="24"/>
  <c r="P120" i="24"/>
  <c r="P122" i="24"/>
  <c r="P123" i="24"/>
  <c r="P124" i="24"/>
  <c r="P125" i="24"/>
  <c r="P126" i="24"/>
  <c r="P128" i="24"/>
  <c r="P129" i="24"/>
  <c r="P130" i="24"/>
  <c r="P131" i="24"/>
  <c r="P132" i="24"/>
  <c r="P133" i="24"/>
  <c r="P134" i="24"/>
  <c r="P135" i="24"/>
  <c r="P137" i="24"/>
  <c r="P138" i="24"/>
  <c r="P139" i="24"/>
  <c r="P141" i="24"/>
  <c r="P142" i="24"/>
  <c r="P143" i="24"/>
  <c r="P144" i="24"/>
  <c r="P146" i="24"/>
  <c r="P147" i="24"/>
  <c r="P149" i="24"/>
  <c r="P150" i="24"/>
  <c r="P151" i="24"/>
  <c r="P153" i="24"/>
  <c r="P154" i="24"/>
  <c r="P155" i="24"/>
  <c r="P156" i="24"/>
  <c r="P157" i="24"/>
  <c r="P158" i="24"/>
  <c r="P160" i="24"/>
  <c r="P161" i="24"/>
  <c r="P162" i="24"/>
  <c r="P163" i="24"/>
  <c r="P164" i="24"/>
  <c r="P165" i="24"/>
  <c r="P166" i="24"/>
  <c r="P168" i="24"/>
  <c r="P169" i="24"/>
  <c r="P170" i="24"/>
  <c r="P171" i="24"/>
  <c r="P172" i="24"/>
  <c r="P173" i="24"/>
  <c r="P174" i="24"/>
  <c r="P175" i="24"/>
  <c r="P177" i="24"/>
  <c r="P179" i="24"/>
  <c r="P180" i="24"/>
  <c r="P181" i="24"/>
  <c r="P182" i="24"/>
  <c r="P183" i="24"/>
  <c r="P185" i="24"/>
  <c r="P186" i="24"/>
  <c r="P187" i="24"/>
  <c r="P188" i="24"/>
  <c r="P189" i="24"/>
  <c r="P190" i="24"/>
  <c r="P191" i="24"/>
  <c r="P192" i="24"/>
  <c r="P193" i="24"/>
  <c r="P194" i="24"/>
  <c r="P196" i="24"/>
  <c r="P197" i="24"/>
  <c r="P198" i="24"/>
  <c r="P200" i="24"/>
  <c r="P201" i="24"/>
  <c r="P202" i="24"/>
  <c r="P203" i="24"/>
  <c r="P204" i="24"/>
  <c r="P205" i="24"/>
  <c r="P206" i="24"/>
  <c r="P207" i="24"/>
  <c r="P208" i="24"/>
  <c r="P209" i="24"/>
  <c r="Q94" i="24"/>
  <c r="P94" i="24"/>
  <c r="J94" i="24"/>
  <c r="H94" i="24"/>
  <c r="I94" i="24"/>
  <c r="K94" i="24"/>
  <c r="L94" i="24"/>
  <c r="M94" i="24"/>
  <c r="N94" i="24"/>
  <c r="F94" i="24"/>
  <c r="R96" i="24"/>
  <c r="R97" i="24"/>
  <c r="R98" i="24"/>
  <c r="R100" i="24"/>
  <c r="R101" i="24"/>
  <c r="R102" i="24"/>
  <c r="Q96" i="24"/>
  <c r="Q97" i="24"/>
  <c r="Q98" i="24"/>
  <c r="Q100" i="24"/>
  <c r="Q101" i="24"/>
  <c r="Q102" i="24"/>
  <c r="P96" i="24"/>
  <c r="P97" i="24"/>
  <c r="P98" i="24"/>
  <c r="P100" i="24"/>
  <c r="P101" i="24"/>
  <c r="P102" i="24"/>
  <c r="P76" i="24"/>
  <c r="J76" i="24"/>
  <c r="E76" i="24"/>
  <c r="H76" i="24"/>
  <c r="I76" i="24"/>
  <c r="K76" i="24"/>
  <c r="L76" i="24"/>
  <c r="M76" i="24"/>
  <c r="N76" i="24"/>
  <c r="F76" i="24"/>
  <c r="R80" i="24"/>
  <c r="Q80" i="24"/>
  <c r="Q82" i="24"/>
  <c r="Q83" i="24"/>
  <c r="Q85" i="24"/>
  <c r="Q86" i="24"/>
  <c r="Q87" i="24"/>
  <c r="Q88" i="24"/>
  <c r="Q90" i="24"/>
  <c r="Q92" i="24"/>
  <c r="Q93" i="24"/>
  <c r="P78" i="24"/>
  <c r="P80" i="24"/>
  <c r="P82" i="24"/>
  <c r="P83" i="24"/>
  <c r="P85" i="24"/>
  <c r="P86" i="24"/>
  <c r="P87" i="24"/>
  <c r="P88" i="24"/>
  <c r="P90" i="24"/>
  <c r="P92" i="24"/>
  <c r="P93" i="24"/>
  <c r="P69" i="24"/>
  <c r="H69" i="24"/>
  <c r="K69" i="24"/>
  <c r="L69" i="24"/>
  <c r="J69" i="24" s="1"/>
  <c r="M69" i="24"/>
  <c r="N69" i="24"/>
  <c r="F69" i="24"/>
  <c r="Q71" i="24"/>
  <c r="Q73" i="24"/>
  <c r="Q75" i="24"/>
  <c r="P71" i="24"/>
  <c r="P73" i="24"/>
  <c r="P75" i="24"/>
  <c r="Q76" i="24" l="1"/>
  <c r="P8" i="24"/>
  <c r="M8" i="24"/>
  <c r="N8" i="24"/>
  <c r="J8" i="24"/>
  <c r="K8" i="24"/>
  <c r="L8" i="24"/>
  <c r="G8" i="24"/>
  <c r="H8" i="24"/>
  <c r="I8" i="24"/>
  <c r="F8" i="24"/>
  <c r="R10" i="24"/>
  <c r="R11" i="24"/>
  <c r="R12" i="24"/>
  <c r="R14" i="24"/>
  <c r="R15" i="24"/>
  <c r="R16" i="24"/>
  <c r="R17" i="24"/>
  <c r="R18" i="24"/>
  <c r="R19" i="24"/>
  <c r="R21" i="24"/>
  <c r="R22" i="24"/>
  <c r="R23" i="24"/>
  <c r="R24" i="24"/>
  <c r="R25" i="24"/>
  <c r="R27" i="24"/>
  <c r="R28" i="24"/>
  <c r="R30" i="24"/>
  <c r="R31" i="24"/>
  <c r="R32" i="24"/>
  <c r="R33" i="24"/>
  <c r="R34" i="24"/>
  <c r="R35" i="24"/>
  <c r="R36" i="24"/>
  <c r="R37" i="24"/>
  <c r="R39" i="24"/>
  <c r="R41" i="24"/>
  <c r="R42" i="24"/>
  <c r="R43" i="24"/>
  <c r="R45" i="24"/>
  <c r="R46" i="24"/>
  <c r="R47" i="24"/>
  <c r="R49" i="24"/>
  <c r="R50" i="24"/>
  <c r="R51" i="24"/>
  <c r="R53" i="24"/>
  <c r="R54" i="24"/>
  <c r="R56" i="24"/>
  <c r="R58" i="24"/>
  <c r="R59" i="24"/>
  <c r="R60" i="24"/>
  <c r="R61" i="24"/>
  <c r="R63" i="24"/>
  <c r="R65" i="24"/>
  <c r="R66" i="24"/>
  <c r="Q11" i="24"/>
  <c r="Q12" i="24"/>
  <c r="Q14" i="24"/>
  <c r="Q15" i="24"/>
  <c r="Q16" i="24"/>
  <c r="Q17" i="24"/>
  <c r="Q18" i="24"/>
  <c r="Q19" i="24"/>
  <c r="Q21" i="24"/>
  <c r="Q22" i="24"/>
  <c r="Q23" i="24"/>
  <c r="Q24" i="24"/>
  <c r="Q25" i="24"/>
  <c r="Q27" i="24"/>
  <c r="Q28" i="24"/>
  <c r="Q30" i="24"/>
  <c r="Q31" i="24"/>
  <c r="Q32" i="24"/>
  <c r="Q33" i="24"/>
  <c r="Q34" i="24"/>
  <c r="Q35" i="24"/>
  <c r="Q36" i="24"/>
  <c r="Q37" i="24"/>
  <c r="Q39" i="24"/>
  <c r="Q41" i="24"/>
  <c r="Q42" i="24"/>
  <c r="Q43" i="24"/>
  <c r="Q45" i="24"/>
  <c r="Q46" i="24"/>
  <c r="Q47" i="24"/>
  <c r="Q49" i="24"/>
  <c r="Q50" i="24"/>
  <c r="Q51" i="24"/>
  <c r="Q53" i="24"/>
  <c r="Q54" i="24"/>
  <c r="Q56" i="24"/>
  <c r="Q58" i="24"/>
  <c r="Q59" i="24"/>
  <c r="Q60" i="24"/>
  <c r="Q61" i="24"/>
  <c r="Q63" i="24"/>
  <c r="Q65" i="24"/>
  <c r="Q66" i="24"/>
  <c r="Q10" i="24"/>
  <c r="P11" i="24"/>
  <c r="P12" i="24"/>
  <c r="P14" i="24"/>
  <c r="P15" i="24"/>
  <c r="P16" i="24"/>
  <c r="P17" i="24"/>
  <c r="P18" i="24"/>
  <c r="P19" i="24"/>
  <c r="P21" i="24"/>
  <c r="P22" i="24"/>
  <c r="P23" i="24"/>
  <c r="P24" i="24"/>
  <c r="P25" i="24"/>
  <c r="P27" i="24"/>
  <c r="P28" i="24"/>
  <c r="P30" i="24"/>
  <c r="P31" i="24"/>
  <c r="P32" i="24"/>
  <c r="P33" i="24"/>
  <c r="P34" i="24"/>
  <c r="P35" i="24"/>
  <c r="P36" i="24"/>
  <c r="P37" i="24"/>
  <c r="P39" i="24"/>
  <c r="P41" i="24"/>
  <c r="P42" i="24"/>
  <c r="P43" i="24"/>
  <c r="P45" i="24"/>
  <c r="P46" i="24"/>
  <c r="P47" i="24"/>
  <c r="P49" i="24"/>
  <c r="P50" i="24"/>
  <c r="P51" i="24"/>
  <c r="P53" i="24"/>
  <c r="P54" i="24"/>
  <c r="P56" i="24"/>
  <c r="P58" i="24"/>
  <c r="P59" i="24"/>
  <c r="P60" i="24"/>
  <c r="P61" i="24"/>
  <c r="P63" i="24"/>
  <c r="P65" i="24"/>
  <c r="P66" i="24"/>
  <c r="P10" i="24"/>
  <c r="L258" i="24"/>
  <c r="N258" i="24"/>
  <c r="G258" i="24"/>
  <c r="E211" i="24"/>
  <c r="E212" i="24"/>
  <c r="E213" i="24"/>
  <c r="E214" i="24"/>
  <c r="E215" i="24"/>
  <c r="E216" i="24"/>
  <c r="E217" i="24"/>
  <c r="E218" i="24"/>
  <c r="E219" i="24"/>
  <c r="E220" i="24"/>
  <c r="E221" i="24"/>
  <c r="E222" i="24"/>
  <c r="E223" i="24"/>
  <c r="E224" i="24"/>
  <c r="E225" i="24"/>
  <c r="E226" i="24"/>
  <c r="E227" i="24"/>
  <c r="E228" i="24"/>
  <c r="E229" i="24"/>
  <c r="E230" i="24"/>
  <c r="E231" i="24"/>
  <c r="E232" i="24"/>
  <c r="E233" i="24"/>
  <c r="E234" i="24"/>
  <c r="E235" i="24"/>
  <c r="E236" i="24"/>
  <c r="E237" i="24"/>
  <c r="E238" i="24"/>
  <c r="E239" i="24"/>
  <c r="E240" i="24"/>
  <c r="E241" i="24"/>
  <c r="E242" i="24"/>
  <c r="E243" i="24"/>
  <c r="E244" i="24"/>
  <c r="E245" i="24"/>
  <c r="E246" i="24"/>
  <c r="E247" i="24"/>
  <c r="E248" i="24"/>
  <c r="E249" i="24"/>
  <c r="E250" i="24"/>
  <c r="E251" i="24"/>
  <c r="E252" i="24"/>
  <c r="E253" i="24"/>
  <c r="E254" i="24"/>
  <c r="E105" i="24"/>
  <c r="R105" i="24" s="1"/>
  <c r="E106" i="24"/>
  <c r="R106" i="24" s="1"/>
  <c r="E107" i="24"/>
  <c r="R107" i="24" s="1"/>
  <c r="E108" i="24"/>
  <c r="R108" i="24" s="1"/>
  <c r="E109" i="24"/>
  <c r="R109" i="24" s="1"/>
  <c r="E110" i="24"/>
  <c r="R110" i="24" s="1"/>
  <c r="E111" i="24"/>
  <c r="R111" i="24" s="1"/>
  <c r="E112" i="24"/>
  <c r="R112" i="24" s="1"/>
  <c r="E114" i="24"/>
  <c r="R114" i="24" s="1"/>
  <c r="E115" i="24"/>
  <c r="R115" i="24" s="1"/>
  <c r="E116" i="24"/>
  <c r="R116" i="24" s="1"/>
  <c r="E117" i="24"/>
  <c r="R117" i="24" s="1"/>
  <c r="E118" i="24"/>
  <c r="R118" i="24" s="1"/>
  <c r="E119" i="24"/>
  <c r="R119" i="24" s="1"/>
  <c r="E120" i="24"/>
  <c r="R120" i="24" s="1"/>
  <c r="E122" i="24"/>
  <c r="R122" i="24" s="1"/>
  <c r="E123" i="24"/>
  <c r="R123" i="24" s="1"/>
  <c r="E124" i="24"/>
  <c r="R124" i="24" s="1"/>
  <c r="E125" i="24"/>
  <c r="R125" i="24" s="1"/>
  <c r="E126" i="24"/>
  <c r="R126" i="24" s="1"/>
  <c r="E128" i="24"/>
  <c r="R128" i="24" s="1"/>
  <c r="E129" i="24"/>
  <c r="R129" i="24" s="1"/>
  <c r="E130" i="24"/>
  <c r="R130" i="24" s="1"/>
  <c r="E131" i="24"/>
  <c r="R131" i="24" s="1"/>
  <c r="E132" i="24"/>
  <c r="R132" i="24" s="1"/>
  <c r="E133" i="24"/>
  <c r="R133" i="24" s="1"/>
  <c r="E134" i="24"/>
  <c r="R134" i="24" s="1"/>
  <c r="E135" i="24"/>
  <c r="R135" i="24" s="1"/>
  <c r="E137" i="24"/>
  <c r="R137" i="24" s="1"/>
  <c r="E138" i="24"/>
  <c r="R138" i="24" s="1"/>
  <c r="E139" i="24"/>
  <c r="R139" i="24" s="1"/>
  <c r="E141" i="24"/>
  <c r="R141" i="24" s="1"/>
  <c r="E142" i="24"/>
  <c r="R142" i="24" s="1"/>
  <c r="E143" i="24"/>
  <c r="R143" i="24" s="1"/>
  <c r="E144" i="24"/>
  <c r="R144" i="24" s="1"/>
  <c r="E146" i="24"/>
  <c r="R146" i="24" s="1"/>
  <c r="E147" i="24"/>
  <c r="R147" i="24" s="1"/>
  <c r="E149" i="24"/>
  <c r="R149" i="24" s="1"/>
  <c r="E150" i="24"/>
  <c r="R150" i="24" s="1"/>
  <c r="E151" i="24"/>
  <c r="R151" i="24" s="1"/>
  <c r="E153" i="24"/>
  <c r="R153" i="24" s="1"/>
  <c r="E154" i="24"/>
  <c r="R154" i="24" s="1"/>
  <c r="E155" i="24"/>
  <c r="R155" i="24" s="1"/>
  <c r="E156" i="24"/>
  <c r="R156" i="24" s="1"/>
  <c r="E157" i="24"/>
  <c r="R157" i="24" s="1"/>
  <c r="E158" i="24"/>
  <c r="R158" i="24" s="1"/>
  <c r="E160" i="24"/>
  <c r="R160" i="24" s="1"/>
  <c r="E161" i="24"/>
  <c r="R161" i="24" s="1"/>
  <c r="E162" i="24"/>
  <c r="R162" i="24" s="1"/>
  <c r="E163" i="24"/>
  <c r="R163" i="24" s="1"/>
  <c r="E164" i="24"/>
  <c r="R164" i="24" s="1"/>
  <c r="E165" i="24"/>
  <c r="R165" i="24" s="1"/>
  <c r="E166" i="24"/>
  <c r="R166" i="24" s="1"/>
  <c r="E168" i="24"/>
  <c r="R168" i="24" s="1"/>
  <c r="E169" i="24"/>
  <c r="R169" i="24" s="1"/>
  <c r="E170" i="24"/>
  <c r="R170" i="24" s="1"/>
  <c r="E171" i="24"/>
  <c r="R171" i="24" s="1"/>
  <c r="E172" i="24"/>
  <c r="R172" i="24" s="1"/>
  <c r="E173" i="24"/>
  <c r="R173" i="24" s="1"/>
  <c r="E174" i="24"/>
  <c r="R174" i="24" s="1"/>
  <c r="E175" i="24"/>
  <c r="R175" i="24" s="1"/>
  <c r="E177" i="24"/>
  <c r="R177" i="24" s="1"/>
  <c r="E179" i="24"/>
  <c r="R179" i="24" s="1"/>
  <c r="E180" i="24"/>
  <c r="R180" i="24" s="1"/>
  <c r="E181" i="24"/>
  <c r="R181" i="24" s="1"/>
  <c r="E182" i="24"/>
  <c r="R182" i="24" s="1"/>
  <c r="E183" i="24"/>
  <c r="R183" i="24" s="1"/>
  <c r="E185" i="24"/>
  <c r="R185" i="24" s="1"/>
  <c r="E186" i="24"/>
  <c r="R186" i="24" s="1"/>
  <c r="E187" i="24"/>
  <c r="R187" i="24" s="1"/>
  <c r="E188" i="24"/>
  <c r="R188" i="24" s="1"/>
  <c r="E189" i="24"/>
  <c r="R189" i="24" s="1"/>
  <c r="E190" i="24"/>
  <c r="R190" i="24" s="1"/>
  <c r="E191" i="24"/>
  <c r="R191" i="24" s="1"/>
  <c r="E192" i="24"/>
  <c r="R192" i="24" s="1"/>
  <c r="E193" i="24"/>
  <c r="R193" i="24" s="1"/>
  <c r="E194" i="24"/>
  <c r="R194" i="24" s="1"/>
  <c r="E196" i="24"/>
  <c r="R196" i="24" s="1"/>
  <c r="E197" i="24"/>
  <c r="R197" i="24" s="1"/>
  <c r="E198" i="24"/>
  <c r="R198" i="24" s="1"/>
  <c r="E200" i="24"/>
  <c r="R200" i="24" s="1"/>
  <c r="E201" i="24"/>
  <c r="R201" i="24" s="1"/>
  <c r="E202" i="24"/>
  <c r="R202" i="24" s="1"/>
  <c r="E203" i="24"/>
  <c r="R203" i="24" s="1"/>
  <c r="E204" i="24"/>
  <c r="R204" i="24" s="1"/>
  <c r="E205" i="24"/>
  <c r="R205" i="24" s="1"/>
  <c r="E206" i="24"/>
  <c r="R206" i="24" s="1"/>
  <c r="E207" i="24"/>
  <c r="R207" i="24" s="1"/>
  <c r="E208" i="24"/>
  <c r="R208" i="24" s="1"/>
  <c r="E209" i="24"/>
  <c r="R209" i="24" s="1"/>
  <c r="E96" i="24"/>
  <c r="E97" i="24"/>
  <c r="E98" i="24"/>
  <c r="E100" i="24"/>
  <c r="E101" i="24"/>
  <c r="E102" i="24"/>
  <c r="E78" i="24"/>
  <c r="R78" i="24" s="1"/>
  <c r="E82" i="24"/>
  <c r="R82" i="24" s="1"/>
  <c r="E83" i="24"/>
  <c r="R83" i="24" s="1"/>
  <c r="E85" i="24"/>
  <c r="R85" i="24" s="1"/>
  <c r="E86" i="24"/>
  <c r="R86" i="24" s="1"/>
  <c r="E87" i="24"/>
  <c r="R87" i="24" s="1"/>
  <c r="E88" i="24"/>
  <c r="R88" i="24" s="1"/>
  <c r="E90" i="24"/>
  <c r="R90" i="24" s="1"/>
  <c r="E92" i="24"/>
  <c r="R92" i="24" s="1"/>
  <c r="E93" i="24"/>
  <c r="R93" i="24" s="1"/>
  <c r="E94" i="24"/>
  <c r="E103" i="24"/>
  <c r="E210" i="24"/>
  <c r="E255" i="24"/>
  <c r="E256" i="24"/>
  <c r="E71" i="24"/>
  <c r="R71" i="24" s="1"/>
  <c r="E73" i="24"/>
  <c r="R73" i="24" s="1"/>
  <c r="E75" i="24"/>
  <c r="R75" i="24" s="1"/>
  <c r="E66" i="24"/>
  <c r="E65" i="24"/>
  <c r="E63" i="24"/>
  <c r="E61" i="24"/>
  <c r="E60" i="24"/>
  <c r="E59" i="24"/>
  <c r="E58" i="24"/>
  <c r="E56" i="24"/>
  <c r="E54" i="24"/>
  <c r="E53" i="24"/>
  <c r="E51" i="24"/>
  <c r="E50" i="24"/>
  <c r="E49" i="24"/>
  <c r="E47" i="24"/>
  <c r="E46" i="24"/>
  <c r="E45" i="24"/>
  <c r="E43" i="24"/>
  <c r="E42" i="24"/>
  <c r="E41" i="24"/>
  <c r="E39" i="24"/>
  <c r="E37" i="24"/>
  <c r="E36" i="24"/>
  <c r="E35" i="24"/>
  <c r="E34" i="24"/>
  <c r="E33" i="24"/>
  <c r="E32" i="24"/>
  <c r="E31" i="24"/>
  <c r="E30" i="24"/>
  <c r="E28" i="24"/>
  <c r="E27" i="24"/>
  <c r="E25" i="24"/>
  <c r="E24" i="24"/>
  <c r="E23" i="24"/>
  <c r="E22" i="24"/>
  <c r="E21" i="24"/>
  <c r="E19" i="24"/>
  <c r="E18" i="24"/>
  <c r="E17" i="24"/>
  <c r="E16" i="24"/>
  <c r="E15" i="24"/>
  <c r="E14" i="24"/>
  <c r="E12" i="24"/>
  <c r="E11" i="24"/>
  <c r="E10" i="24"/>
  <c r="E297" i="24" l="1"/>
  <c r="E290" i="24"/>
  <c r="E286" i="24"/>
  <c r="E287" i="24"/>
  <c r="E285" i="24"/>
  <c r="E281" i="24"/>
  <c r="E282" i="24"/>
  <c r="E280" i="24"/>
  <c r="E276" i="24"/>
  <c r="E275" i="24"/>
  <c r="E271" i="24"/>
  <c r="E270" i="24"/>
  <c r="E67" i="24"/>
  <c r="E68" i="24"/>
  <c r="E69" i="24"/>
  <c r="E257" i="24"/>
  <c r="E263" i="24"/>
  <c r="E264" i="24"/>
  <c r="E262" i="24"/>
  <c r="E8" i="24"/>
  <c r="J264" i="24" l="1"/>
  <c r="J210" i="24"/>
  <c r="J255" i="24"/>
  <c r="J256" i="24"/>
  <c r="J306" i="24" l="1"/>
  <c r="R264" i="24" l="1"/>
  <c r="R256" i="24" l="1"/>
  <c r="J263" i="24"/>
  <c r="J307" i="24" l="1"/>
  <c r="J308" i="24"/>
  <c r="J309" i="24"/>
  <c r="J267" i="24" l="1"/>
  <c r="J287" i="24" l="1"/>
  <c r="J275" i="24"/>
  <c r="H271" i="24" l="1"/>
  <c r="I271" i="24"/>
  <c r="I270" i="24"/>
  <c r="I272" i="24" s="1"/>
  <c r="H270" i="24"/>
  <c r="H67" i="24"/>
  <c r="H68" i="24"/>
  <c r="H255" i="24"/>
  <c r="H256" i="24"/>
  <c r="P256" i="24" s="1"/>
  <c r="H257" i="24"/>
  <c r="I67" i="24"/>
  <c r="I68" i="24"/>
  <c r="I258" i="24"/>
  <c r="I255" i="24"/>
  <c r="I256" i="24"/>
  <c r="Q256" i="24" s="1"/>
  <c r="I257" i="24"/>
  <c r="R275" i="24"/>
  <c r="I288" i="24"/>
  <c r="I292" i="24" s="1"/>
  <c r="J276" i="24"/>
  <c r="R276" i="24" s="1"/>
  <c r="J262" i="24"/>
  <c r="D8" i="1" l="1"/>
  <c r="J290" i="24"/>
  <c r="J286" i="24"/>
  <c r="J285" i="24"/>
  <c r="J281" i="24"/>
  <c r="J282" i="24"/>
  <c r="J280" i="24"/>
  <c r="J298" i="24"/>
  <c r="J297" i="24"/>
  <c r="R297" i="24" s="1"/>
  <c r="J302" i="24"/>
  <c r="J303" i="24"/>
  <c r="J304" i="24"/>
  <c r="J305" i="24"/>
  <c r="J301" i="24"/>
  <c r="J271" i="24" l="1"/>
  <c r="J270" i="24"/>
  <c r="J266" i="24"/>
  <c r="J265" i="24"/>
  <c r="J68" i="24"/>
  <c r="J67" i="24"/>
  <c r="J257" i="24" l="1"/>
  <c r="R76" i="24" l="1"/>
  <c r="Q276" i="24" l="1"/>
  <c r="P276" i="24"/>
  <c r="R285" i="24"/>
  <c r="R286" i="24"/>
  <c r="P285" i="24"/>
  <c r="P286" i="24"/>
  <c r="H302" i="24"/>
  <c r="H303" i="24"/>
  <c r="H304" i="24"/>
  <c r="H305" i="24"/>
  <c r="H306" i="24"/>
  <c r="H307" i="24"/>
  <c r="H308" i="24"/>
  <c r="H309" i="24"/>
  <c r="H301" i="24"/>
  <c r="E309" i="24"/>
  <c r="E308" i="24"/>
  <c r="E307" i="24"/>
  <c r="E306" i="24"/>
  <c r="E305" i="24"/>
  <c r="E304" i="24"/>
  <c r="E303" i="24"/>
  <c r="E302" i="24"/>
  <c r="E301" i="24"/>
  <c r="N288" i="24"/>
  <c r="L288" i="24"/>
  <c r="Q286" i="24"/>
  <c r="N277" i="24"/>
  <c r="L277" i="24"/>
  <c r="G277" i="24"/>
  <c r="F265" i="24"/>
  <c r="I264" i="24" l="1"/>
  <c r="H264" i="24"/>
  <c r="I263" i="24"/>
  <c r="H263" i="24"/>
  <c r="H267" i="24"/>
  <c r="I262" i="24"/>
  <c r="H262" i="24"/>
  <c r="H266" i="24"/>
  <c r="H265" i="24"/>
  <c r="Q285" i="24"/>
  <c r="G288" i="24"/>
  <c r="Q275" i="24" l="1"/>
  <c r="Q277" i="24" s="1"/>
  <c r="N299" i="24" l="1"/>
  <c r="L299" i="24"/>
  <c r="H298" i="24"/>
  <c r="P298" i="24" s="1"/>
  <c r="H297" i="24"/>
  <c r="Q298" i="24" l="1"/>
  <c r="Q280" i="24" l="1"/>
  <c r="Q302" i="24" l="1"/>
  <c r="Q303" i="24"/>
  <c r="Q304" i="24"/>
  <c r="Q305" i="24"/>
  <c r="Q306" i="24"/>
  <c r="Q307" i="24"/>
  <c r="Q308" i="24"/>
  <c r="Q309" i="24"/>
  <c r="Q301" i="24"/>
  <c r="Q297" i="24"/>
  <c r="Q299" i="24" s="1"/>
  <c r="N291" i="24"/>
  <c r="L291" i="24"/>
  <c r="Q290" i="24"/>
  <c r="Q291" i="24" s="1"/>
  <c r="Q287" i="24"/>
  <c r="Q288" i="24" s="1"/>
  <c r="Q281" i="24"/>
  <c r="Q282" i="24"/>
  <c r="Q271" i="24"/>
  <c r="Q270" i="24"/>
  <c r="Q263" i="24"/>
  <c r="Q264" i="24"/>
  <c r="Q262" i="24"/>
  <c r="Q272" i="24" l="1"/>
  <c r="R69" i="24"/>
  <c r="R94" i="24"/>
  <c r="R103" i="24"/>
  <c r="R210" i="24"/>
  <c r="R255" i="24"/>
  <c r="R257" i="24"/>
  <c r="Q258" i="24"/>
  <c r="Q255" i="24"/>
  <c r="Q257" i="24"/>
  <c r="P67" i="24"/>
  <c r="P68" i="24"/>
  <c r="P255" i="24"/>
  <c r="P257" i="24"/>
  <c r="R8" i="24"/>
  <c r="L272" i="24" l="1"/>
  <c r="R302" i="24" l="1"/>
  <c r="R303" i="24"/>
  <c r="R304" i="24"/>
  <c r="R305" i="24"/>
  <c r="R306" i="24"/>
  <c r="R307" i="24"/>
  <c r="R308" i="24"/>
  <c r="R309" i="24"/>
  <c r="R301" i="24"/>
  <c r="R281" i="24"/>
  <c r="R282" i="24"/>
  <c r="R287" i="24"/>
  <c r="R290" i="24"/>
  <c r="R263" i="24"/>
  <c r="R262" i="24"/>
  <c r="P302" i="24"/>
  <c r="P303" i="24"/>
  <c r="P304" i="24"/>
  <c r="P305" i="24"/>
  <c r="P306" i="24"/>
  <c r="P307" i="24"/>
  <c r="P308" i="24"/>
  <c r="P309" i="24"/>
  <c r="P301" i="24"/>
  <c r="P297" i="24"/>
  <c r="P281" i="24"/>
  <c r="P282" i="24"/>
  <c r="P283" i="24"/>
  <c r="P287" i="24"/>
  <c r="P288" i="24" s="1"/>
  <c r="P290" i="24"/>
  <c r="P291" i="24"/>
  <c r="P275" i="24"/>
  <c r="P262" i="24"/>
  <c r="P263" i="24"/>
  <c r="P264" i="24"/>
  <c r="P265" i="24"/>
  <c r="P266" i="24"/>
  <c r="P267" i="24"/>
  <c r="P270" i="24"/>
  <c r="P271" i="24"/>
  <c r="N283" i="24" l="1"/>
  <c r="L268" i="24"/>
  <c r="L273" i="24" s="1"/>
  <c r="N268" i="24"/>
  <c r="N292" i="24" l="1"/>
  <c r="D12" i="1"/>
  <c r="C12" i="1"/>
  <c r="E12" i="1"/>
  <c r="C8" i="1" l="1"/>
  <c r="D10" i="1" l="1"/>
  <c r="N310" i="24" l="1"/>
  <c r="L310" i="24"/>
  <c r="N272" i="24" l="1"/>
  <c r="N273" i="24" s="1"/>
  <c r="F14" i="1" l="1"/>
  <c r="F13" i="1"/>
  <c r="F12" i="1"/>
  <c r="F11" i="1"/>
  <c r="F10" i="1"/>
  <c r="F8" i="1"/>
  <c r="E14" i="1"/>
  <c r="E13" i="1"/>
  <c r="E10" i="1"/>
  <c r="G10" i="1" s="1"/>
  <c r="E9" i="1"/>
  <c r="E8" i="1"/>
  <c r="N311" i="24"/>
  <c r="D14" i="1"/>
  <c r="D13" i="1"/>
  <c r="G310" i="24"/>
  <c r="C14" i="1" s="1"/>
  <c r="G291" i="24"/>
  <c r="C10" i="1"/>
  <c r="G272" i="24"/>
  <c r="G14" i="1" l="1"/>
  <c r="Q310" i="24"/>
  <c r="F9" i="1"/>
  <c r="F15" i="1" s="1"/>
  <c r="H12" i="1" l="1"/>
  <c r="H10" i="1"/>
  <c r="H14" i="1"/>
  <c r="G13" i="1"/>
  <c r="G8" i="1" l="1"/>
  <c r="H8" i="1"/>
  <c r="H13" i="1" l="1"/>
  <c r="D11" i="1" l="1"/>
  <c r="P280" i="24" l="1"/>
  <c r="Q283" i="24"/>
  <c r="Q292" i="24" s="1"/>
  <c r="L283" i="24" l="1"/>
  <c r="L292" i="24" s="1"/>
  <c r="E11" i="1" l="1"/>
  <c r="L311" i="24"/>
  <c r="H11" i="1" l="1"/>
  <c r="E15" i="1"/>
  <c r="G11" i="1"/>
  <c r="R266" i="24"/>
  <c r="E266" i="24"/>
  <c r="I266" i="24"/>
  <c r="Q266" i="24" s="1"/>
  <c r="E267" i="24"/>
  <c r="R267" i="24" s="1"/>
  <c r="I267" i="24"/>
  <c r="Q267" i="24" s="1"/>
  <c r="I265" i="24"/>
  <c r="Q265" i="24" s="1"/>
  <c r="E265" i="24"/>
  <c r="R265" i="24" s="1"/>
  <c r="G268" i="24"/>
  <c r="G273" i="24" s="1"/>
  <c r="I268" i="24" l="1"/>
  <c r="I273" i="24" s="1"/>
  <c r="C9" i="1"/>
  <c r="D9" i="1"/>
  <c r="Q273" i="24"/>
  <c r="I311" i="24"/>
  <c r="Q311" i="24" s="1"/>
  <c r="Q268" i="24"/>
  <c r="D15" i="1" l="1"/>
  <c r="G15" i="1" s="1"/>
  <c r="H9" i="1"/>
  <c r="H15" i="1" s="1"/>
  <c r="G9" i="1"/>
  <c r="R280" i="24"/>
  <c r="G283" i="24"/>
  <c r="G292" i="24" s="1"/>
  <c r="C11" i="1" l="1"/>
  <c r="E298" i="24"/>
  <c r="R298" i="24" s="1"/>
  <c r="G299" i="24"/>
  <c r="G311" i="24" s="1"/>
  <c r="C13" i="1" l="1"/>
  <c r="C15" i="1" s="1"/>
</calcChain>
</file>

<file path=xl/sharedStrings.xml><?xml version="1.0" encoding="utf-8"?>
<sst xmlns="http://schemas.openxmlformats.org/spreadsheetml/2006/main" count="1403" uniqueCount="459">
  <si>
    <t>№ з/п</t>
  </si>
  <si>
    <t>Впровадження та розвиток інформаційних технологій</t>
  </si>
  <si>
    <t>Інше</t>
  </si>
  <si>
    <t>Виконавець робіт, послуг, продавець товару, визначено на тендері чи без</t>
  </si>
  <si>
    <t>Одиниця виміру</t>
  </si>
  <si>
    <t>Будівництво, модернізація та реконструкція електричних мереж та обладнання</t>
  </si>
  <si>
    <t>Усього</t>
  </si>
  <si>
    <t>Різниця між фактичною вартістю одиниці продукції та плановою, %</t>
  </si>
  <si>
    <t>з</t>
  </si>
  <si>
    <t>Залишилось не профінансовано</t>
  </si>
  <si>
    <t>Відсоток фінансування</t>
  </si>
  <si>
    <t>до</t>
  </si>
  <si>
    <t>Заходи зі зниження нетехнічних витрат електричної енергії</t>
  </si>
  <si>
    <t>Впровадження та розвиток систем зв'язку</t>
  </si>
  <si>
    <t>Звіт щодо виконання інвестиційної програми</t>
  </si>
  <si>
    <t>Звітний період</t>
  </si>
  <si>
    <t>Прогнозний період</t>
  </si>
  <si>
    <t>Найменування ліцензіата</t>
  </si>
  <si>
    <t>(прізвище, ім'я, по батькові)</t>
  </si>
  <si>
    <t>Цільові програми</t>
  </si>
  <si>
    <t>Модернізація та закупівля колісної техніки</t>
  </si>
  <si>
    <t>профінансовано</t>
  </si>
  <si>
    <t>освоєно</t>
  </si>
  <si>
    <t>джерело фінансування</t>
  </si>
  <si>
    <t>Найменування заходів інвестиційної програми</t>
  </si>
  <si>
    <t>1. Будівництво, модернізація та реконструкція електричних мереж та обладнання</t>
  </si>
  <si>
    <t>Усього по розділу 1:</t>
  </si>
  <si>
    <t>Усього по розділу 2:</t>
  </si>
  <si>
    <t>2. Заходи зі зниження нетехнічних витрат електричної енергії</t>
  </si>
  <si>
    <t>3. Впровадження та розвиток АСДТК</t>
  </si>
  <si>
    <t>Усього по розділу 3:</t>
  </si>
  <si>
    <t>4. Впровадження та розвиток інформаційних технологій</t>
  </si>
  <si>
    <t>Усього по розділу 4:</t>
  </si>
  <si>
    <t>5. Впровадження та розвиток систем зв'язку</t>
  </si>
  <si>
    <t>Усього по розділу 5:</t>
  </si>
  <si>
    <t>6. Модернізація та закупівля колісної техніки</t>
  </si>
  <si>
    <t>Усього по розділу 6:</t>
  </si>
  <si>
    <t>7. Інше</t>
  </si>
  <si>
    <t>Усього по розділу 7:</t>
  </si>
  <si>
    <t>Реквізити документа, який засвідчує прийняття в експлуатацію закінченого будівництвом об'єкта або очікувана дата прийняття в експлуатацію перехідних об'єктів</t>
  </si>
  <si>
    <t>Впровадження та розвиток автоматизованих систем диспетчерсько-технологічного керування (АСДТК)</t>
  </si>
  <si>
    <t>км</t>
  </si>
  <si>
    <t>шт</t>
  </si>
  <si>
    <t xml:space="preserve">Витрати на виніс 1-фазних лічильників власними силами на фасад будинків </t>
  </si>
  <si>
    <t>Закупівля нових робочих станцій</t>
  </si>
  <si>
    <t>Закупівля програмного забезпечення, у т.ч.:</t>
  </si>
  <si>
    <t>Реконструкція/технічне переоснащення ПЛ-0,4 кВ самоутримним ізольованим проводом</t>
  </si>
  <si>
    <t xml:space="preserve">Витрати на виніс 3-фазних лічильників власними силами на фасад будинків </t>
  </si>
  <si>
    <t>Ліцензування програмного забезпечення Microsoft</t>
  </si>
  <si>
    <t>Залишилось не профінансовано,
тис. грн (без ПДВ)</t>
  </si>
  <si>
    <t>Керівник ліцензіата                                         ___________________</t>
  </si>
  <si>
    <t>(або особа, яка виконує його обов'язки)                       (підпис)</t>
  </si>
  <si>
    <t xml:space="preserve">  М. П. </t>
  </si>
  <si>
    <t>Невмержицький С.М.</t>
  </si>
  <si>
    <t>Закупівля нового мережевого обладнання</t>
  </si>
  <si>
    <t>Виконано</t>
  </si>
  <si>
    <t>Причини невико-нання плану</t>
  </si>
  <si>
    <t>кількість</t>
  </si>
  <si>
    <t>вартість, тис. грн</t>
  </si>
  <si>
    <t xml:space="preserve"> кількість</t>
  </si>
  <si>
    <t>Всього:</t>
  </si>
  <si>
    <t>Заміна приладів обліку власними силами</t>
  </si>
  <si>
    <t>Спецмеханізми</t>
  </si>
  <si>
    <t>Усього по програмі</t>
  </si>
  <si>
    <t>Впровадження обліку споживання електричної енергії населенням:</t>
  </si>
  <si>
    <t>Впровадження обліку споживання електричної енергії населенню:</t>
  </si>
  <si>
    <t>2.1.1</t>
  </si>
  <si>
    <t>2.1.2</t>
  </si>
  <si>
    <t>2.1.3</t>
  </si>
  <si>
    <t>Обладнання для одно трансформаторної підстанції</t>
  </si>
  <si>
    <t>2.1.4</t>
  </si>
  <si>
    <t>Обладнання для дво трансформаторної підстанції</t>
  </si>
  <si>
    <t>2.1.5</t>
  </si>
  <si>
    <t>3-ф прилад обліку для зведення балансу</t>
  </si>
  <si>
    <t>2.1.6</t>
  </si>
  <si>
    <t>Трансформатори струму</t>
  </si>
  <si>
    <t>ПрАТ "Рівнеобленерго"</t>
  </si>
  <si>
    <t>Експертиза проектів</t>
  </si>
  <si>
    <t>ТК-U-3909 ВП6</t>
  </si>
  <si>
    <t>Заплановано на 2018 рік</t>
  </si>
  <si>
    <t>Заміна однофазних відгалужень до житлових будинків на ізольовані</t>
  </si>
  <si>
    <t>Заміна трифазних відгалужень до житлових будинків на ізольовані</t>
  </si>
  <si>
    <t>Будівництво/реконструкція ПЛ-10 кВ</t>
  </si>
  <si>
    <t>Будівництво РТП-10/0,4кВ</t>
  </si>
  <si>
    <t>Реконструкція КЛ-6-10кВ:</t>
  </si>
  <si>
    <t>Виготовлення ПКД ЕМ-0,4-10кВ</t>
  </si>
  <si>
    <t>Експертиза проекту будівництва ПС 110 Центральна</t>
  </si>
  <si>
    <t xml:space="preserve">Виготовлення проекту реконструкції ПС-110/20 кВ  «Здолбунів-місто» </t>
  </si>
  <si>
    <t>Реконструкція ПС110/10 "Східна" -заміна  відокремлювачів  та   короткозамикачів 110  кВ  Т-1.Т-2    на   елегазові   вимикачі 110 кВ з  мікропроцесорним  захистом</t>
  </si>
  <si>
    <t xml:space="preserve">амортизація  </t>
  </si>
  <si>
    <t xml:space="preserve">1-ф багатотарифний лічильник з модулем дистанційного зчитування (типу-СМАРТ) </t>
  </si>
  <si>
    <t xml:space="preserve">3-ф багатотарифний лічильник з модулем дистанційного зчитування (типу-СМАРТ) </t>
  </si>
  <si>
    <t>Телемеханіка  Гощанський РЕМ ПС-Бочаниця (35 кВ)</t>
  </si>
  <si>
    <t>Радіомодем MR-400 Гощанський РЕМ ПС-Бочаниця (35 кВ) з монтажним комплектом</t>
  </si>
  <si>
    <t>Портативний компютер Lenovo ThinkPad</t>
  </si>
  <si>
    <t xml:space="preserve">БФП для середніх робочих груп HP LJ Pro M512dw </t>
  </si>
  <si>
    <t>Сервер HP Blade BL460C Gen9 E5-2640 2CPU, 128GB RAM, 10Gbps FLB</t>
  </si>
  <si>
    <t>Комутатор Cisco Catalyst 3850 з опціями</t>
  </si>
  <si>
    <t>Мережевий шлюз</t>
  </si>
  <si>
    <t>Мульчер на базі ХТЗ-150К-15</t>
  </si>
  <si>
    <t>Висоторіз SHTIL HT-103</t>
  </si>
  <si>
    <t>Мотокоса SHTIL FS-250</t>
  </si>
  <si>
    <t>Драбина ДСС-1</t>
  </si>
  <si>
    <t>Індікатор працездатності схем обліку 6,5 кВт (13935838.000003-01 КЕ, Ктт)</t>
  </si>
  <si>
    <t xml:space="preserve">Вольтамперфазометр  Парма ВАФ-А-2 </t>
  </si>
  <si>
    <t>Набор для монтажа СИП НИС-1 (КВТ)</t>
  </si>
  <si>
    <t>Верстат для згинання  арматури  "С – 146Б"</t>
  </si>
  <si>
    <t>Бензогенератор Honda EG5500CXS</t>
  </si>
  <si>
    <t xml:space="preserve">Відбійний молоток Bosch Professional GSH 11E  </t>
  </si>
  <si>
    <t>ТОВ БК Технорембуд, ТзОВ ВП Електросервіс, ПрАТ "Електро", ТзОВ "Проминвестбуд"</t>
  </si>
  <si>
    <r>
      <t xml:space="preserve">Заплановано на </t>
    </r>
    <r>
      <rPr>
        <sz val="11"/>
        <color indexed="10"/>
        <rFont val="Times New Roman"/>
        <family val="1"/>
        <charset val="204"/>
      </rPr>
      <t>2018 рік</t>
    </r>
    <r>
      <rPr>
        <sz val="11"/>
        <rFont val="Times New Roman"/>
        <family val="1"/>
        <charset val="204"/>
      </rPr>
      <t>, тис. грн (без ПДВ)</t>
    </r>
  </si>
  <si>
    <t>Акт вводу №22/08/2018 від 21.08.2018</t>
  </si>
  <si>
    <t>Акт вводу НА-1 від 23.08.2018</t>
  </si>
  <si>
    <t>Акт вводу ОЗ-1</t>
  </si>
  <si>
    <t>Акт вводу №27/08/2018 від 29.08.2018</t>
  </si>
  <si>
    <t>питома вартість,
тис. грн
без ПДВ</t>
  </si>
  <si>
    <t>загальна вартість, тис. грн</t>
  </si>
  <si>
    <t>UA-P-2018-08-06-003383-b</t>
  </si>
  <si>
    <t>UA-P-2018-06-05-002344-a </t>
  </si>
  <si>
    <t>UA-P-2018-04-06-000475-a</t>
  </si>
  <si>
    <t>UA-P-2018-04-06-000516-a</t>
  </si>
  <si>
    <t>UA-P-2018-04-06-000490-a </t>
  </si>
  <si>
    <t>UA-P-2018-04-05-004195-a </t>
  </si>
  <si>
    <t>UA-P-2017-09-15-002634-c</t>
  </si>
  <si>
    <t>UA-P-2018-02-14-004308-c</t>
  </si>
  <si>
    <t>UA-P-2018-03-28-003643-a</t>
  </si>
  <si>
    <t>UA-P-2018-03-19-003240-c</t>
  </si>
  <si>
    <t>UA-P-2018-05-08-002610-a</t>
  </si>
  <si>
    <t>UA-P-2018-04-11-003052-a</t>
  </si>
  <si>
    <t>UA-P-2018-09-19-002112-c</t>
  </si>
  <si>
    <t>UA-P-2018-04-11-003194-a </t>
  </si>
  <si>
    <t>UA-P-2018-10-09-001547-c</t>
  </si>
  <si>
    <t>UA-P-2018-10-09-001383-c</t>
  </si>
  <si>
    <r>
      <t xml:space="preserve">Заплановано на </t>
    </r>
    <r>
      <rPr>
        <sz val="11"/>
        <color rgb="FFFF0000"/>
        <rFont val="Times New Roman"/>
        <family val="1"/>
        <charset val="204"/>
      </rPr>
      <t xml:space="preserve">ІV квартали </t>
    </r>
    <r>
      <rPr>
        <sz val="11"/>
        <rFont val="Times New Roman"/>
        <family val="1"/>
        <charset val="204"/>
      </rPr>
      <t xml:space="preserve"> (з наростаючим підсумком),
тис. грн  (без ПДВ)</t>
    </r>
  </si>
  <si>
    <t xml:space="preserve">Заплановано на ІV квартал
(з наростаючим підсумком) </t>
  </si>
  <si>
    <t>Акт вводу №23/10/2018 від 24.10.2018</t>
  </si>
  <si>
    <t>Акт вводу №12/10/2018, №13/10/2018,№14/10/2018,№15/10/2018,№16/10/2018 від 18.10.2018</t>
  </si>
  <si>
    <t>Акт вводу №005/10/2018 від 24.10.2018</t>
  </si>
  <si>
    <t>Акт вводу №004/10/2018 від 23.10.2018</t>
  </si>
  <si>
    <t>Акт вводу №006/10/2018 від 23.10.2018</t>
  </si>
  <si>
    <t>Акт вводу №05/11/2018 від 14.11.2018</t>
  </si>
  <si>
    <t>Невикористані кошти 2016 - 4751,06 амортизація - 61138,27</t>
  </si>
  <si>
    <t xml:space="preserve">амортизація - 2812,24 невикористані кошти 2016 - 742,02 </t>
  </si>
  <si>
    <t>Розпорядження №124, №131, №152, №195, №202, №207</t>
  </si>
  <si>
    <t xml:space="preserve">Розпорядження №202 </t>
  </si>
  <si>
    <t>Розпорядження №124, №131, №195, №202, №207</t>
  </si>
  <si>
    <t>Розпорядження №195,  №207</t>
  </si>
  <si>
    <t>ТОВ Елінн</t>
  </si>
  <si>
    <t>ТОВ БК "Технорембуд"</t>
  </si>
  <si>
    <t>ТОВ Мережі та системи</t>
  </si>
  <si>
    <t>ТзОВ ВП Електросервіс UA-P-2018-03-14-001009-c</t>
  </si>
  <si>
    <t>Розпорядження №207</t>
  </si>
  <si>
    <t>ТОВ Мережі та системи UA-P-2018-10-18-000758-b</t>
  </si>
  <si>
    <t>ТзОВ ВП Електросервіс, ПВНДКТІ Укрзахіденергопроект, ТОВ Елікон, ТОВ Синергія</t>
  </si>
  <si>
    <t>ТОВ Укрбудекспертиза</t>
  </si>
  <si>
    <r>
      <t xml:space="preserve">2. Детальний звіт щодо виконання інвестиційної програми ПрАТ "Рівнеобленерго" за </t>
    </r>
    <r>
      <rPr>
        <b/>
        <sz val="20"/>
        <color rgb="FFFF0000"/>
        <rFont val="Times New Roman"/>
        <family val="1"/>
        <charset val="204"/>
      </rPr>
      <t>січень-грудень</t>
    </r>
    <r>
      <rPr>
        <b/>
        <sz val="20"/>
        <rFont val="Times New Roman"/>
        <family val="1"/>
        <charset val="204"/>
      </rPr>
      <t xml:space="preserve"> 2018 року</t>
    </r>
  </si>
  <si>
    <r>
      <t xml:space="preserve">1. Звіт щодо виконання інвестиційної програми ПрАТ "Рівнеобленерго" </t>
    </r>
    <r>
      <rPr>
        <b/>
        <sz val="14"/>
        <color indexed="10"/>
        <rFont val="Times New Roman"/>
        <family val="1"/>
        <charset val="204"/>
      </rPr>
      <t xml:space="preserve">за січень-грудень 2018 року </t>
    </r>
  </si>
  <si>
    <r>
      <t>Виконано за</t>
    </r>
    <r>
      <rPr>
        <sz val="11"/>
        <color rgb="FFFF0000"/>
        <rFont val="Times New Roman"/>
        <family val="1"/>
        <charset val="204"/>
      </rPr>
      <t xml:space="preserve"> 12 місяців </t>
    </r>
    <r>
      <rPr>
        <sz val="11"/>
        <rFont val="Times New Roman"/>
        <family val="1"/>
        <charset val="204"/>
      </rPr>
      <t>(з наростаючим підсумком), тис. грн (без ПДВ)</t>
    </r>
  </si>
  <si>
    <t>ТОВ "Оргтехком"</t>
  </si>
  <si>
    <t>Господарський спосіб</t>
  </si>
  <si>
    <t>Акти вводу ОЗ-1</t>
  </si>
  <si>
    <t>Акт виконаних робіт</t>
  </si>
  <si>
    <t>ТОВ БК Технорембуд ТзОВ "Проминвестбуд" ПрАТ "Електро" ТОВ ЗЕС</t>
  </si>
  <si>
    <t>Закупівля проводилась ВМТП згідно проведених процедур відбору постачальника за реальними ринковими цінами</t>
  </si>
  <si>
    <t xml:space="preserve">Перевищення через зміни № 3 ДСТУ Б Д.1.1-7:2013 Невиконання через зауваження від проектно-експертної організації  </t>
  </si>
  <si>
    <t>Березнівський РЕМ</t>
  </si>
  <si>
    <t>1</t>
  </si>
  <si>
    <t>ПЛ-0,4кВ від ТП-133 в с. Поліське</t>
  </si>
  <si>
    <t>2</t>
  </si>
  <si>
    <t>ПЛ-0,4кВ від ТП-131 в с. Поліське</t>
  </si>
  <si>
    <t>3</t>
  </si>
  <si>
    <t>ПЛ-0,4кВ від КТП-124 в с. Маринин</t>
  </si>
  <si>
    <t>Володимирецький РЕМ</t>
  </si>
  <si>
    <t>4</t>
  </si>
  <si>
    <t>ПЛ-0,4кВ від КТП-138 в с. Іванчі</t>
  </si>
  <si>
    <t>5</t>
  </si>
  <si>
    <t xml:space="preserve">ПЛ-0,4кВ від КТП-159 в с. Іванчі </t>
  </si>
  <si>
    <t>6</t>
  </si>
  <si>
    <t>ПЛ-0,4 кВ від КТП-264 в м. Вараш</t>
  </si>
  <si>
    <t>7</t>
  </si>
  <si>
    <t>ПЛ-0,4 кВ від КТП-59 в с. Зелениця</t>
  </si>
  <si>
    <t>8</t>
  </si>
  <si>
    <t>ПЛ-0,4 кВ від КТП-306 в с. Кідри</t>
  </si>
  <si>
    <t>9</t>
  </si>
  <si>
    <t>ПЛ-0,4 кВ від КТП-332 в с. Кідри</t>
  </si>
  <si>
    <t>Гощанський РЕМ</t>
  </si>
  <si>
    <t>10</t>
  </si>
  <si>
    <t>ПЛ-0,4 кВ від ТП-79 в cмт. Гоща</t>
  </si>
  <si>
    <t>11</t>
  </si>
  <si>
    <t>ПЛ-0,4 кВ від ТП-56 в с.Тучин</t>
  </si>
  <si>
    <t>12</t>
  </si>
  <si>
    <t xml:space="preserve">ПЛ-0,4 кВ від ТП-62 в cмт. Гоща </t>
  </si>
  <si>
    <t>13</t>
  </si>
  <si>
    <t xml:space="preserve">ПЛ-0,4кВ від КТП-149 в с. Мощони </t>
  </si>
  <si>
    <t>14</t>
  </si>
  <si>
    <t xml:space="preserve">ПЛІ-0,4кВ від ТП-155 в с.Горбаків  </t>
  </si>
  <si>
    <t>Дубенський РЕМ</t>
  </si>
  <si>
    <t>15</t>
  </si>
  <si>
    <t>ПЛ-0,4кВ від ТП-47 в м. Дубно</t>
  </si>
  <si>
    <t>16</t>
  </si>
  <si>
    <t xml:space="preserve">ПЛ 0,4 кВ від ТП-428 в c. Плоска </t>
  </si>
  <si>
    <t>Зарічненський РЕМ</t>
  </si>
  <si>
    <t>17</t>
  </si>
  <si>
    <t xml:space="preserve">ПЛ 0,4 кВ від ТП-19 в c. Іванчиці </t>
  </si>
  <si>
    <t>18</t>
  </si>
  <si>
    <t xml:space="preserve">ПЛ 0,4 кВ від ТП-244 в c. Іванчиці </t>
  </si>
  <si>
    <t>19</t>
  </si>
  <si>
    <t xml:space="preserve">ПЛ-0,4кВ від КТП-22 в с. Старі Коні </t>
  </si>
  <si>
    <t>20</t>
  </si>
  <si>
    <t xml:space="preserve">ПЛ-0,4кВ від КТП-21 в с. Старі Коні </t>
  </si>
  <si>
    <t>21</t>
  </si>
  <si>
    <t>ПЛ-0,4 кВ від ТП-76 в c.Заозір'я</t>
  </si>
  <si>
    <t>22</t>
  </si>
  <si>
    <t>ПЛ-0,4 кВ від ТП-185 в c.Заозір'я</t>
  </si>
  <si>
    <t>23</t>
  </si>
  <si>
    <t>ПЛ-0,4 кВ від ТП-48 в c.Морочне</t>
  </si>
  <si>
    <t>24</t>
  </si>
  <si>
    <t>ПЛ-0,4 кВ від ТП-54 в c.Морочне</t>
  </si>
  <si>
    <t>Здолбунівський РЕМ</t>
  </si>
  <si>
    <t>25</t>
  </si>
  <si>
    <t>ПЛ-0,4кВ від ЗТП-4 в м. Здолбунів</t>
  </si>
  <si>
    <t>Корецький РЕМ</t>
  </si>
  <si>
    <t>26</t>
  </si>
  <si>
    <t xml:space="preserve">ПЛ-0,4кВ від КТП-231 в с.Устя  </t>
  </si>
  <si>
    <t>27</t>
  </si>
  <si>
    <t>ПЛ-0,4 кВ від КТП-203 в c.Самостріли</t>
  </si>
  <si>
    <t>28</t>
  </si>
  <si>
    <t>ПЛ-0,4 кВ від КТП-168 в c.Самостріли</t>
  </si>
  <si>
    <t>Костопільський РЕМ</t>
  </si>
  <si>
    <t>29</t>
  </si>
  <si>
    <t xml:space="preserve">ПЛ-0,4кВ від КТП-260 в с. Корчів'я </t>
  </si>
  <si>
    <t>30</t>
  </si>
  <si>
    <t>ПЛ-0,4кВ від КТП-64 в с.Тихе</t>
  </si>
  <si>
    <t>31</t>
  </si>
  <si>
    <t xml:space="preserve">ПЛ-0,4 кВ від ТП-225 в c. Тростянець </t>
  </si>
  <si>
    <t>Млинівський РЕМ</t>
  </si>
  <si>
    <t>32</t>
  </si>
  <si>
    <t>ПЛ-0,4кВ від ТП-1 в с. Перевередів</t>
  </si>
  <si>
    <t>33</t>
  </si>
  <si>
    <t>ПЛ-0,4кВ від ТП-246 в с. Перевередів</t>
  </si>
  <si>
    <t>34</t>
  </si>
  <si>
    <t>ПЛ-0,4кВ від ТП-130 в с. Торговиця</t>
  </si>
  <si>
    <t>шт.</t>
  </si>
  <si>
    <t>Острозький РЕМ</t>
  </si>
  <si>
    <t>35</t>
  </si>
  <si>
    <t>ПЛ-0,4кВ  від ТП-09 в м.Острог</t>
  </si>
  <si>
    <t>36</t>
  </si>
  <si>
    <t>ПЛ-0,4кВ від ТП-026 в м. Острог</t>
  </si>
  <si>
    <t>Рівненський міський РЕМ</t>
  </si>
  <si>
    <t>37</t>
  </si>
  <si>
    <t>ПЛ-0,4кВ від ТП-85 в м. Рівне</t>
  </si>
  <si>
    <t>Рівненський РЕМ</t>
  </si>
  <si>
    <t>38</t>
  </si>
  <si>
    <t xml:space="preserve">ПЛ-0,4 кВ від ТП-876 в c.Колоденка </t>
  </si>
  <si>
    <t>39</t>
  </si>
  <si>
    <t xml:space="preserve">ПЛІ-0,4кВ від ТП-109 в с.Грушвиця Друга  </t>
  </si>
  <si>
    <t>40</t>
  </si>
  <si>
    <t xml:space="preserve">ПЛІ-0,4кВ від ТП-42 в с.Грушвиця Друга  </t>
  </si>
  <si>
    <t>41</t>
  </si>
  <si>
    <t xml:space="preserve">ПЛІ-0,4кВ від ТП-358 в с.Грушвиця Друга  </t>
  </si>
  <si>
    <t>Рокитнівський РЕМ</t>
  </si>
  <si>
    <t>42</t>
  </si>
  <si>
    <t xml:space="preserve">ПЛ-0,4 кВ від ТП-21 в c.Карпилівка </t>
  </si>
  <si>
    <t>Сарненський РЕМ</t>
  </si>
  <si>
    <t>43</t>
  </si>
  <si>
    <t>ПЛ-0,4 кВ від ТП-173 в с.Дубки</t>
  </si>
  <si>
    <t>44</t>
  </si>
  <si>
    <t>ПЛ-0,4 кВ від ТП-231 в х.Зарів'я</t>
  </si>
  <si>
    <t>Реконструкція ПЛ-10кВ Ф 118-05 "Сторожів" в м.Корець</t>
  </si>
  <si>
    <t>Будівництво ПЛ-10кВ оп.№254/14 ком.№19 "Обарів" - Л-120-05 "Цукрозавод"</t>
  </si>
  <si>
    <t>Винесення аварійних оділянок лінії ПЛ-10 кВ Л-49-03 «Красносілля» оп.№70-74 з яру та ПЛ-10 кВ Л-49-02 «Біле» оп.№166-197 з болотистої місцевості в Володимирецькому районі</t>
  </si>
  <si>
    <t>КТП 10/0.4 кВ від КТП-436 в с.Злинець</t>
  </si>
  <si>
    <t>РТП-10/0.4кВ  від ТП-236 в с.Новоріччиця</t>
  </si>
  <si>
    <t>КТП 10/0.4 кВ від КТП-124 в с.Верхів</t>
  </si>
  <si>
    <t xml:space="preserve">КТП 10/0,4 кВ  від КТП-59 в с.Болотківці </t>
  </si>
  <si>
    <t xml:space="preserve">КТП-10/0,4 кВ від КТП-169 в с.Антопіль та від КТП-317 в   с.Біла Криниця </t>
  </si>
  <si>
    <t xml:space="preserve">КТП-10/0,4 кВ від КТП-352 та КТП-108 в с.Оржів </t>
  </si>
  <si>
    <t xml:space="preserve">КТП-10/0,4 кВ КТП-284 та ЗТП-419 в с.Клєвань </t>
  </si>
  <si>
    <t xml:space="preserve">КТП-10/0,4 кВ від КТП-625 та КТП-166 в с.Забороль </t>
  </si>
  <si>
    <t xml:space="preserve">КТП-10/0,4 кВ від КТП-86 в с.Дроздинь </t>
  </si>
  <si>
    <t xml:space="preserve">КТП-10/0.4кВ від ТП-296 в с.Цепцевичі </t>
  </si>
  <si>
    <t xml:space="preserve">КТП-10/0.4кВ від ТП-507 в с.Велике Вербче </t>
  </si>
  <si>
    <t>КЛ-10 кВ ф. 27-05 „Спецгосп” при перенесенні навантаження з ПС-35/10 кВ „Володимирець” №27 на  ПС-110/35/10 кВ „Володимирець” №122 в смт.Володимирець</t>
  </si>
  <si>
    <t xml:space="preserve">КЛ-10кВ від ПЛ-10кВ 27-02 "Хиночі" при перенесенні навантаження з ПС 35/10 кВ Володимирець №27 - ПС 110/35/10 кВ Володимирець №122 </t>
  </si>
  <si>
    <t xml:space="preserve">КЛ-10кВ ПС 35/10 кВ Володимирець №27 - ПС 110/35/10 кВ Володимирець №122 </t>
  </si>
  <si>
    <t xml:space="preserve">КЛ-10кВ ПС Східна – РП-30 в м.Рівне </t>
  </si>
  <si>
    <t xml:space="preserve">КЛ-10кВ ПС "Східна "– ТП-127 в м.Рівне </t>
  </si>
  <si>
    <t>КЛ-10 кВ від КРУН-10 кВ ПС-110/10 кВ „Південна” м.Рівне</t>
  </si>
  <si>
    <t>Дубровицький РЕМ</t>
  </si>
  <si>
    <t>Радивилівський РЕМ</t>
  </si>
  <si>
    <t>Реконструкція ПЛ-0,4кВ від ТП-85 в с.Бистричі</t>
  </si>
  <si>
    <t>Реконструкція ПЛ-0,4кВ від ТП-121 в с.Любахи</t>
  </si>
  <si>
    <t>Реконструкція ПЛ-0,4кВ від ТП-116 в с.Діброва</t>
  </si>
  <si>
    <t>Реконструкція ПЛ-0,4кВ від ТП-51 в с.Кошмаки</t>
  </si>
  <si>
    <t>Реконструкція ПЛ-0,4кВ від ТП-217 в с.Микитичі</t>
  </si>
  <si>
    <t>Реконструкція ПЛ-0,4кВ від ТП-354 в с.Зелений Гай</t>
  </si>
  <si>
    <t>Реконструкція ПЛ-0,4кВ від ТП-428 в с.Плоска</t>
  </si>
  <si>
    <t>Реконструкція ПЛ-0,4кВ від ТП-340 в м.Дубровиця</t>
  </si>
  <si>
    <t>Реконструкція ПЛ-0,4кВ від ТП-30 в с.Бережки</t>
  </si>
  <si>
    <t>Реконструкція ПЛ-0,4кВ від ТП-32 в с.Бережки</t>
  </si>
  <si>
    <t>Реконструкція ПЛ-0,4кВ від ТП-323 в с.П'ятигори</t>
  </si>
  <si>
    <t>Реконструкція ПЛ-0,4кВ від ТП-241 в с.Лісопіль</t>
  </si>
  <si>
    <t>Реконструкція ПЛ-0,4кВ від ТП-405 в с.Рокитне</t>
  </si>
  <si>
    <t>Реконструкція ПЛ-0,4кВ від ТП-278 в с.Набережне</t>
  </si>
  <si>
    <t>Реконструкція ПЛ-0,4кВ від ТП-214 в с.Глибока Долина</t>
  </si>
  <si>
    <t>Реконструкція ПЛ-0,4кВ від ТП-464 в с.Товпижин</t>
  </si>
  <si>
    <t>Реконструкція ПЛ-0,4кВ від ТП-465 в с.Товпижин</t>
  </si>
  <si>
    <t>Реконструкція ПЛ-0,4кВ від ТП-47 в с.Новомалин</t>
  </si>
  <si>
    <t>Реконструкція ПЛ-0,4кВ від ТП-126 в с.Точевики</t>
  </si>
  <si>
    <t>Реконструкція ПЛ-0,4кВ від ТП-031 в м.Острог</t>
  </si>
  <si>
    <t>Реконструкція ПЛ-0,4кВ від ТП-323 в м.Радивилів</t>
  </si>
  <si>
    <t>Реконструкція ПЛ-0,4кВ від ТП-300 в м.Рівне</t>
  </si>
  <si>
    <t>Реконструкція ПЛ-0,4кВ від ТП-32 в с.Бронники</t>
  </si>
  <si>
    <t>Реконструкція ПЛ-0,4кВ від ТП-282 в с.Забороль</t>
  </si>
  <si>
    <t>Реконструкція ПЛ-0,4кВ від ТП-278 в с.Переділи</t>
  </si>
  <si>
    <t>Реконструкція ПЛ-0,4кВ від ТП-73 в с.Залав'я</t>
  </si>
  <si>
    <t>Реконструкція ПЛ-0,4кВ від ТП-18 в с.Біловіж</t>
  </si>
  <si>
    <t>Реконструкція ПЛ-0,4кВ від ТП-107 в с.Біловіж</t>
  </si>
  <si>
    <t>Реконструкція ПЛ-0,4кВ від ТП-278 в с.Березове</t>
  </si>
  <si>
    <t>Реконструкція ПЛ-0,4кВ від ТП-280 в с.Михнівка</t>
  </si>
  <si>
    <t>Реконструкція ПЛ-0,4кВ від ТП-277 в с.Гута-Перейма</t>
  </si>
  <si>
    <t>Реконструкція ПЛ-0,4кВ від ТП-423 в с.Корост</t>
  </si>
  <si>
    <t>Реконструкція КЛ-0,4кВ від ТП-42 в м.Острог</t>
  </si>
  <si>
    <t>Встановлення РТП від ТП-251 в с.Дроздинь</t>
  </si>
  <si>
    <t>Встановлення РТП від ТП-236 в с.Новоріччиця</t>
  </si>
  <si>
    <t>Встановлення РТП від ТП-299 в м.Дубровиця</t>
  </si>
  <si>
    <t>Встановлення РТП від ТП-300 в м.Рівне</t>
  </si>
  <si>
    <t>Реконструкція РП-4 в м.Рівне</t>
  </si>
  <si>
    <t>Реконструкція ПЛ-0,4кВ від ТП-109 в с.Грушвиця Друга</t>
  </si>
  <si>
    <t>Реконструкція ПЛ-0,4кВ від ТП-42 в с.Грушвиця Друга</t>
  </si>
  <si>
    <t>Реконструкція ПЛ-0,4кВ від ТП-358 в с.Грушвиця Друга</t>
  </si>
  <si>
    <t>Реконструкція ПЛ-0,4кВ від ТП-155 в с.Горбаків</t>
  </si>
  <si>
    <t>Реконструкція ПЛ-0,4кВ від ТП-35 в с.Горбаків</t>
  </si>
  <si>
    <t>Реконструкція ПЛ-0,4кВ від ТП-341 в с.Заруддя</t>
  </si>
  <si>
    <t>Реконструкція ПЛ-0,4 кВ від ТП-197 в с. Антонівка</t>
  </si>
  <si>
    <t>Реконструкція ПЛ-0,4 кВ від ТП-198 в с. Антонівка</t>
  </si>
  <si>
    <t>Реконструкція ПЛ-0,4 кВ від ТП-204 в м. Березне</t>
  </si>
  <si>
    <t>Встановлення розвантажувальної КТП-10/0,4 кВ від ТП-49 в с. Балашівка</t>
  </si>
  <si>
    <t>Встановлення розвантажувальної КТП-10/0,4 кВ від ТП-99 в с. Кам'янка</t>
  </si>
  <si>
    <t>Реконструкція ПЛ-0,4 кВ від ТП-47 в с. Яцьковичі</t>
  </si>
  <si>
    <t>Реконструкція ПЛ-0,4 кВ від ТП-139 в с. Яцьковичі</t>
  </si>
  <si>
    <t>Реконструкція ПЛ-0,4 кВ від ТП-150 в с. Малинськ</t>
  </si>
  <si>
    <t>Реконструкція ПЛ-0,4 кВ Л-49-03 "Красносілля" між опорами № 1-26</t>
  </si>
  <si>
    <t>Реконструкція ПЛ-0,4 кВ від ТП-36 в с. Рудка</t>
  </si>
  <si>
    <t>Реконструкція ПЛ-0,4 кВ від ТП-129 в с. Хиночі</t>
  </si>
  <si>
    <t>Реконструкція ПЛ-0,4 кВ від ТП-146 в с. М.Телковичі</t>
  </si>
  <si>
    <t>Реконструкція ПЛ-0,4 кВ від ТП-70 в с. Нетреба</t>
  </si>
  <si>
    <t>Реконструкція ПЛ-0,4 кВ від ТП-131 в с. Радижево</t>
  </si>
  <si>
    <t>Реконструкція ПЛ-0,4 кВ від ТП-132 в с. Радижево</t>
  </si>
  <si>
    <t>Реконструкція ПЛ-0,4 кВ від КТП-25 в с. Мятин</t>
  </si>
  <si>
    <t>Реконструкція ПЛ-0,4 кВ від КТП-86 в смт. Гоща</t>
  </si>
  <si>
    <t>Реконструкція ПЛ-0,4 кВ від КТП-11 в с. Зарічне</t>
  </si>
  <si>
    <t>Реконструкція ПЛ-0,4 кВ від КТП-67 в с. Федорівка</t>
  </si>
  <si>
    <t>Реконструкція ПЛ-0,4 кВ від КТП-113 в с. Федорівка</t>
  </si>
  <si>
    <t>Реконструкція ПЛ-0,4 кВ від ТП-13 в м. Дубно</t>
  </si>
  <si>
    <t>Реконструкція ПЛ-0,4 кВ від КТП-433 в с. Судобичі</t>
  </si>
  <si>
    <t>Реконструкція ПЛ-0,4 кВ від КТП-432 в с. Судобичі</t>
  </si>
  <si>
    <t>Реконструкція ПЛ-0,4 кВ від КТП-474 в с. Мирогоща</t>
  </si>
  <si>
    <t>Реконструкція ПЛ-0,4 кВ від КТП-238 в с. Повча</t>
  </si>
  <si>
    <t>Будівництво КЛ-10 кВ від ПЛ-10кВ Л-66-20 до ПЛ-10 кВ Л-66-08 м.Дубно</t>
  </si>
  <si>
    <t>Будівництво КЛ-10 кВ від ТП-2003 до ТП-422 м.Дубно</t>
  </si>
  <si>
    <t>Реконструкція ПЛ-0,4 кВ від КТП-417 в с. Привільне</t>
  </si>
  <si>
    <t>Реконструкція ПЛ-0,4 кВ від ТП-224 в с. Орвяниця</t>
  </si>
  <si>
    <t>Реконструкція ПЛ-0,4 кВ від ТП-53 в с. Залужжя</t>
  </si>
  <si>
    <t>Реконструкція ПЛ-0,4 кВ від ТП-51 в с. Біле</t>
  </si>
  <si>
    <t>Реконструкція ПЛ-0,4 кВ від ТП-90 в с. Радове</t>
  </si>
  <si>
    <t>Реконструкція ПЛ-0,4 кВ від ТП-324 в с. Радове</t>
  </si>
  <si>
    <t>Реконструкція ПЛ-0,4 кВ від ТП-115 в с. Серники</t>
  </si>
  <si>
    <t>Реконструкція ПЛ-0,4 кВ від ТП-28 в с. Зарічне</t>
  </si>
  <si>
    <t>Реконструкція КЛ-6  кВ ПС 110/35/6 кВ ЦШК-ТП62 м. Здолбунів</t>
  </si>
  <si>
    <t>Реконструкція ПЛ-0,4 кВ від ЗТП-1 в м. Здолбунів</t>
  </si>
  <si>
    <t>Реконструкція ПЛ-0,4 кВ від КТП-129 в с. Стовпин</t>
  </si>
  <si>
    <t>Реконструкція ПЛ-0,4 кВ від КТП-152 в с. Крилів</t>
  </si>
  <si>
    <t>Реконструкція ПЛ-0,4 кВ від КТП-160 в с. Крилів</t>
  </si>
  <si>
    <t>Реконструкція ПЛ-0,4 кВ від ТП-341 в м. Костопіль</t>
  </si>
  <si>
    <t>Реконструкція ПЛ-0,4 кВ від ТП-308 в м. Костопіль</t>
  </si>
  <si>
    <t>Реконструкція ПЛ-0,4 кВ від ТП-348 в м. Костопіль</t>
  </si>
  <si>
    <t>Реконструкція ПЛ-0,4 кВ від ТП-371 в м. Костопіль</t>
  </si>
  <si>
    <t>Реконструкція ПЛ-0,4 кВ від ТП-311 в м. Костопіль</t>
  </si>
  <si>
    <t>Реконструкція ПЛ-0,4 кВ від ТП-315 в м. Костопіль</t>
  </si>
  <si>
    <t>Будівництво ПЛ-10 кВ від Л-40-04 "Княгтнин" до Л-05-01 "Лисин"</t>
  </si>
  <si>
    <t>Будівництво ПЛ-10 кВ від Л-07-04 "Остріїв" до Л-09-01 "Городниця"</t>
  </si>
  <si>
    <t>Реконструкція ПЛ-0,4 кВ від ТП-397 в с. Посників</t>
  </si>
  <si>
    <t>Реконструкція ПЛ-0,4 кВ від ТП-294 в с. Острожець</t>
  </si>
  <si>
    <t>Реконструкція ПЛ-0,4 кВ від ТП-513 в с. Боболоки</t>
  </si>
  <si>
    <t>Реконструкція ПЛ-0,4 кВ від ЗТП-430 в смт. Млинів</t>
  </si>
  <si>
    <t>Реконструкція ПЛ-0,4 кВ від ТП-545 в с. Новоукраїнка</t>
  </si>
  <si>
    <t>Реконструкція ПЛ-10 кВ ф 73-01 "Місто" м. Острог</t>
  </si>
  <si>
    <t>Реконструкція ПЛ-0,4 кВ від КТП-240 в с. Оженіно</t>
  </si>
  <si>
    <t>Реконструкція ПЛ-10 кВ ф 33 "Країв" с. Оженіно</t>
  </si>
  <si>
    <t>Реконструкція ПЛ-0,4 кВ від ТП-16 в с. Черняхів</t>
  </si>
  <si>
    <t>Реконструкція ПЛ-0,4 кВ від ТП-208 в с. Могиляни</t>
  </si>
  <si>
    <t>Реконструкція ПЛ-0,4 кВ від ЗТП-03 в м. Острог</t>
  </si>
  <si>
    <t>Реконструкція ПЛ-0,4 кВ від ЗТП-01 в м. Острог</t>
  </si>
  <si>
    <t>Реконструкція КЛ-10 кВ ЗТП-032-ЗТП-038 ф 73-14 "Місто" м. Острог</t>
  </si>
  <si>
    <t>Реконструкція КЛ-10 кВ Л-01-04 "Місто" від оп. 94 до оп.101 м.Радивилів</t>
  </si>
  <si>
    <t>Реконструкція ПЛ-0,4 кВ від ТП-219 в м. Рівне</t>
  </si>
  <si>
    <t>Реконструкція ПЛ-0,4 кВ від ТП-86 в м. Рівне</t>
  </si>
  <si>
    <t>Реконструкція ПЛ-0,4 кВ від ТП-84 в м. Рівне</t>
  </si>
  <si>
    <t>Реконструкція ПЛ-0,4 кВ від ТП-148 в м. Рівне</t>
  </si>
  <si>
    <t>Реконструкція ПЛ-0,4 кВ від ТП-152 в м. Рівне</t>
  </si>
  <si>
    <t>Рівненський  РЕМ</t>
  </si>
  <si>
    <t>Будівництво КЛ-10 кВ від ПС "Південна" до ЗТП-890 в с. Колоденка</t>
  </si>
  <si>
    <t>Будівництво ПЛ-10 кВ від оп 237 ПЛ 10 кВ Л-12-08 "Жобрин" до ТП-797 в с. Мочулки</t>
  </si>
  <si>
    <t>Будівництво ПЛ-10 кВ від оп 201 ПЛ 10 кВ Л-12-05 "Михалівка" до ПС 35/10 "Карпилівка"</t>
  </si>
  <si>
    <t>Реконструкція ПЛ-0,4 кВ від ТП-172 в с. Козлин</t>
  </si>
  <si>
    <t>Реконструкція ПЛ-0,4 кВ від ТП-316 в с. Решуцьк</t>
  </si>
  <si>
    <t>Реконструкція ПЛ-0,4 кВ від ТП-207 в с. Глинки</t>
  </si>
  <si>
    <t>Реконструкція ПЛ-0,4 кВ від ТП-357 в с. Глинки</t>
  </si>
  <si>
    <t>Реконструкція ПЛ-0,4 кВ від ТП-13 в с. Новостав</t>
  </si>
  <si>
    <t>Реконструкція ПЛ-0,4 кВ від ТП-27 в с. Сухівці</t>
  </si>
  <si>
    <t>Реконструкція ПЛ-0,4 кВ від ТП-181 в с. Кривуша</t>
  </si>
  <si>
    <t>Рокитнівський  РЕМ</t>
  </si>
  <si>
    <t>Реконструкція ПЛ-0,4 кВ від КТП-290 в с. Хміль</t>
  </si>
  <si>
    <t>Реконструкція ПЛ-0,4 кВ від КТП-48 в с. Карпилівка</t>
  </si>
  <si>
    <t>Реконструкція ПЛ-0,4 кВ від КТП-194 в с. Глинне</t>
  </si>
  <si>
    <t>Сарненський  РЕМ</t>
  </si>
  <si>
    <t>Реконструкція ПЛ-0,4 кВ від ТП-2 в м. Сарни</t>
  </si>
  <si>
    <t>Реконструкція ПЛ-0,4 кВ від ТП-32 в м. Сарни</t>
  </si>
  <si>
    <t>Реконструкція ПЛ-0,4 кВ від ТП-474 в с. Підгірник</t>
  </si>
  <si>
    <t>Реконструкція ПЛ-0,4 кВ від ТП-187 в м. Сарни</t>
  </si>
  <si>
    <t>Реконструкція ПЛ-0,4 кВ від ТП-497 в с. Двірець</t>
  </si>
  <si>
    <t>Реконструкція КЛ-10 кВ від ПС 35/10 кВ № 75 "Льонозпвод" КРУН-10 кВ ком. № 17 "Продтовари" до ЗТП -79</t>
  </si>
  <si>
    <t>Реконструкція ПЛ-0,4 кВ від ТП-476 в с. Яблунька</t>
  </si>
  <si>
    <t>Реконструкція ПЛ-0,4 кВ від ТП-478 в с. Яблунька</t>
  </si>
  <si>
    <t>Реконструкція ПЛ-0,4 кВ від ТП-42 в м. Сарни</t>
  </si>
  <si>
    <t>Реконструкція ПЛ-0,4 кВ від ТП-567 в с. Немовичі</t>
  </si>
  <si>
    <t>ТОВ БК Технорембуд</t>
  </si>
  <si>
    <t>ТзОВ ВП "Електросервіс"</t>
  </si>
  <si>
    <t xml:space="preserve">Розпорядження №195 </t>
  </si>
  <si>
    <t>Розпорядження №202</t>
  </si>
  <si>
    <t>Розпорядження №131</t>
  </si>
  <si>
    <t>Розпорядження №195</t>
  </si>
  <si>
    <t>ТзОВ "Проминвестбуд"</t>
  </si>
  <si>
    <t>Розпорядження №152</t>
  </si>
  <si>
    <t>ПрАТ "Електро"</t>
  </si>
  <si>
    <t>ТОВ ЗЕС</t>
  </si>
  <si>
    <t>ТОВ Елікон</t>
  </si>
  <si>
    <t>ТзОВ ВП Електросервіс</t>
  </si>
  <si>
    <t>Розпорядження №124</t>
  </si>
  <si>
    <t>невикористані кошти 2016</t>
  </si>
  <si>
    <t>амортизація</t>
  </si>
  <si>
    <t>ВНДКТІ Укрзахіденергопроект</t>
  </si>
  <si>
    <t>ТОВ Синергія</t>
  </si>
  <si>
    <t>дохід від реактивної е/е</t>
  </si>
  <si>
    <t xml:space="preserve">дохід від реактивної е/е -622,33 невикористані кошти 2016 - 1026,78 </t>
  </si>
  <si>
    <t>невикористані кошти 2016 - 4109,98 дохід від реактивної е/е - 6731,31</t>
  </si>
  <si>
    <t>невикористані кошти 2016 року - 2942,4тис.грн., дохід від реактивної е/е - 12856,35тис.грн.</t>
  </si>
  <si>
    <t>невикористані кошти 2016 року - 1039,5тис.грн., дохід від реактивної е/е - 2424,6тис.грн.</t>
  </si>
  <si>
    <t>невикористані кошти 2016 року - 100тис.грн., дохід від реактивної е/е - 437,5тис.грн.</t>
  </si>
  <si>
    <t>невикористані кошти 2016 року - 270,4тис.грн., дохід від реактивної е/е - 915,2тис.грн.</t>
  </si>
  <si>
    <t>невикористані кошти 2016 року - 42,35тис.грн., дохід від реактивної е/е - 453,75тис.грн.</t>
  </si>
  <si>
    <t>невикористані кошти 2016 року - 29,51., дохід від реактивної е/е - 316,19тис.грн.</t>
  </si>
  <si>
    <t xml:space="preserve">амортизація -1055,31 прибуток - 1663,9 </t>
  </si>
  <si>
    <t>прибуток</t>
  </si>
  <si>
    <t>небаланс ТВЕ</t>
  </si>
  <si>
    <t>дохід від реактивної е/е - 1632,92 прибуток - 1288,47 небаланс ТВЕ - 4966,61</t>
  </si>
  <si>
    <t>" 05  "  липня  2019 року</t>
  </si>
  <si>
    <t>"05 " липня 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</si>
</sst>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0_ ;[Red]\-#,##0.00\ "/>
    <numFmt numFmtId="166" formatCode="#,##0.0_ ;[Red]\-#,##0.0\ "/>
    <numFmt numFmtId="167" formatCode="#,##0.000_ ;[Red]\-#,##0.000\ "/>
    <numFmt numFmtId="168" formatCode="#,##0_ ;[Red]\-#,##0\ "/>
    <numFmt numFmtId="169" formatCode="0.000"/>
  </numFmts>
  <fonts count="62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PragmaticaCTT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u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454545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4" fillId="0" borderId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22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4" fillId="0" borderId="0"/>
    <xf numFmtId="0" fontId="8" fillId="0" borderId="0"/>
    <xf numFmtId="0" fontId="8" fillId="0" borderId="0"/>
    <xf numFmtId="0" fontId="5" fillId="0" borderId="0"/>
    <xf numFmtId="0" fontId="8" fillId="0" borderId="0"/>
    <xf numFmtId="9" fontId="1" fillId="0" borderId="0" applyFont="0" applyFill="0" applyBorder="0" applyAlignment="0" applyProtection="0"/>
    <xf numFmtId="0" fontId="20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9" fontId="51" fillId="0" borderId="0" applyFont="0" applyFill="0" applyBorder="0" applyAlignment="0" applyProtection="0"/>
    <xf numFmtId="0" fontId="8" fillId="0" borderId="0"/>
    <xf numFmtId="0" fontId="14" fillId="0" borderId="0"/>
    <xf numFmtId="0" fontId="14" fillId="0" borderId="0"/>
    <xf numFmtId="0" fontId="14" fillId="0" borderId="0"/>
    <xf numFmtId="0" fontId="1" fillId="0" borderId="0"/>
  </cellStyleXfs>
  <cellXfs count="358">
    <xf numFmtId="0" fontId="0" fillId="0" borderId="0" xfId="0"/>
    <xf numFmtId="0" fontId="3" fillId="0" borderId="0" xfId="34" applyFont="1" applyBorder="1" applyProtection="1"/>
    <xf numFmtId="0" fontId="3" fillId="0" borderId="0" xfId="34" applyFont="1" applyProtection="1"/>
    <xf numFmtId="0" fontId="6" fillId="0" borderId="0" xfId="34" applyFont="1"/>
    <xf numFmtId="0" fontId="7" fillId="0" borderId="0" xfId="34" applyFont="1"/>
    <xf numFmtId="0" fontId="9" fillId="0" borderId="0" xfId="34" applyFont="1" applyAlignment="1">
      <alignment horizontal="left" indent="1"/>
    </xf>
    <xf numFmtId="0" fontId="6" fillId="0" borderId="0" xfId="34" applyFont="1" applyProtection="1"/>
    <xf numFmtId="0" fontId="6" fillId="0" borderId="0" xfId="34" applyFont="1" applyAlignment="1" applyProtection="1">
      <alignment horizontal="left" indent="1"/>
    </xf>
    <xf numFmtId="0" fontId="7" fillId="0" borderId="10" xfId="34" applyNumberFormat="1" applyFont="1" applyFill="1" applyBorder="1" applyAlignment="1" applyProtection="1">
      <alignment horizontal="center" vertical="center" wrapText="1"/>
    </xf>
    <xf numFmtId="4" fontId="7" fillId="0" borderId="10" xfId="34" applyNumberFormat="1" applyFont="1" applyFill="1" applyBorder="1" applyAlignment="1" applyProtection="1">
      <alignment horizontal="center" vertical="center"/>
    </xf>
    <xf numFmtId="10" fontId="7" fillId="0" borderId="10" xfId="34" applyNumberFormat="1" applyFont="1" applyFill="1" applyBorder="1" applyAlignment="1" applyProtection="1">
      <alignment horizontal="center" vertical="center"/>
    </xf>
    <xf numFmtId="0" fontId="7" fillId="0" borderId="0" xfId="34" applyFont="1" applyProtection="1"/>
    <xf numFmtId="0" fontId="7" fillId="0" borderId="10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0" xfId="34" applyFont="1" applyFill="1" applyBorder="1" applyAlignment="1" applyProtection="1">
      <alignment horizontal="center" vertical="center"/>
    </xf>
    <xf numFmtId="4" fontId="7" fillId="0" borderId="10" xfId="34" applyNumberFormat="1" applyFont="1" applyFill="1" applyBorder="1" applyAlignment="1" applyProtection="1">
      <alignment horizontal="center" vertical="center"/>
      <protection locked="0"/>
    </xf>
    <xf numFmtId="0" fontId="7" fillId="0" borderId="0" xfId="34" applyFont="1" applyFill="1" applyProtection="1"/>
    <xf numFmtId="0" fontId="7" fillId="0" borderId="0" xfId="34" applyFont="1" applyFill="1"/>
    <xf numFmtId="0" fontId="9" fillId="0" borderId="13" xfId="34" applyFont="1" applyFill="1" applyBorder="1" applyAlignment="1" applyProtection="1">
      <alignment horizontal="center" vertical="center"/>
    </xf>
    <xf numFmtId="0" fontId="12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>
      <alignment horizontal="left" vertical="center" indent="1"/>
    </xf>
    <xf numFmtId="0" fontId="9" fillId="0" borderId="11" xfId="34" applyFont="1" applyFill="1" applyBorder="1" applyAlignment="1" applyProtection="1">
      <alignment horizontal="center" vertical="center"/>
    </xf>
    <xf numFmtId="0" fontId="8" fillId="0" borderId="0" xfId="34" applyFont="1" applyFill="1"/>
    <xf numFmtId="0" fontId="8" fillId="0" borderId="0" xfId="34" applyFont="1" applyAlignment="1" applyProtection="1">
      <alignment horizontal="left" indent="4"/>
    </xf>
    <xf numFmtId="0" fontId="8" fillId="0" borderId="0" xfId="34" applyFont="1" applyProtection="1"/>
    <xf numFmtId="0" fontId="9" fillId="0" borderId="0" xfId="34" applyFont="1" applyAlignment="1"/>
    <xf numFmtId="0" fontId="9" fillId="0" borderId="0" xfId="34" applyFont="1" applyAlignment="1">
      <alignment horizontal="left" indent="4"/>
    </xf>
    <xf numFmtId="0" fontId="13" fillId="0" borderId="0" xfId="34" applyFont="1" applyFill="1" applyAlignment="1">
      <alignment horizontal="left"/>
    </xf>
    <xf numFmtId="0" fontId="14" fillId="0" borderId="0" xfId="34" applyFont="1" applyFill="1" applyProtection="1"/>
    <xf numFmtId="0" fontId="6" fillId="0" borderId="0" xfId="34" applyFont="1" applyFill="1"/>
    <xf numFmtId="0" fontId="15" fillId="0" borderId="0" xfId="34" applyFont="1" applyFill="1"/>
    <xf numFmtId="0" fontId="6" fillId="0" borderId="0" xfId="34" applyFont="1" applyFill="1" applyAlignment="1">
      <alignment horizontal="center"/>
    </xf>
    <xf numFmtId="0" fontId="16" fillId="0" borderId="0" xfId="34" applyFont="1" applyFill="1"/>
    <xf numFmtId="0" fontId="6" fillId="0" borderId="0" xfId="53" applyFont="1" applyFill="1" applyProtection="1">
      <protection hidden="1"/>
    </xf>
    <xf numFmtId="0" fontId="6" fillId="0" borderId="0" xfId="53" applyFont="1" applyFill="1" applyAlignment="1" applyProtection="1">
      <alignment horizontal="center"/>
      <protection hidden="1"/>
    </xf>
    <xf numFmtId="0" fontId="6" fillId="0" borderId="0" xfId="53" applyFont="1" applyFill="1" applyAlignment="1" applyProtection="1">
      <alignment horizontal="left"/>
      <protection hidden="1"/>
    </xf>
    <xf numFmtId="0" fontId="6" fillId="0" borderId="0" xfId="53" applyFont="1" applyFill="1" applyAlignment="1" applyProtection="1">
      <alignment horizontal="left" indent="3"/>
      <protection hidden="1"/>
    </xf>
    <xf numFmtId="0" fontId="6" fillId="0" borderId="0" xfId="53" applyFont="1" applyFill="1" applyAlignment="1" applyProtection="1">
      <protection hidden="1"/>
    </xf>
    <xf numFmtId="0" fontId="7" fillId="24" borderId="10" xfId="34" applyFont="1" applyFill="1" applyBorder="1" applyAlignment="1" applyProtection="1">
      <alignment horizontal="center" vertical="top" wrapText="1"/>
    </xf>
    <xf numFmtId="0" fontId="7" fillId="24" borderId="10" xfId="34" applyFont="1" applyFill="1" applyBorder="1" applyAlignment="1" applyProtection="1">
      <alignment horizontal="center" vertical="center"/>
    </xf>
    <xf numFmtId="0" fontId="4" fillId="0" borderId="0" xfId="53" applyFont="1" applyBorder="1" applyAlignment="1" applyProtection="1">
      <alignment horizontal="left"/>
      <protection hidden="1"/>
    </xf>
    <xf numFmtId="0" fontId="7" fillId="0" borderId="0" xfId="35" applyFont="1" applyAlignment="1">
      <alignment horizontal="center" vertical="center" wrapText="1"/>
    </xf>
    <xf numFmtId="0" fontId="7" fillId="0" borderId="0" xfId="53" applyFont="1" applyProtection="1">
      <protection hidden="1"/>
    </xf>
    <xf numFmtId="0" fontId="6" fillId="0" borderId="0" xfId="37" applyFont="1" applyFill="1"/>
    <xf numFmtId="0" fontId="4" fillId="0" borderId="0" xfId="53" applyFont="1" applyFill="1" applyBorder="1" applyAlignment="1" applyProtection="1">
      <alignment horizontal="left"/>
      <protection hidden="1"/>
    </xf>
    <xf numFmtId="0" fontId="6" fillId="0" borderId="0" xfId="38" applyFont="1" applyAlignment="1">
      <alignment horizontal="center" vertical="center" wrapText="1"/>
    </xf>
    <xf numFmtId="0" fontId="6" fillId="0" borderId="0" xfId="38" applyFont="1" applyAlignment="1" applyProtection="1">
      <alignment horizontal="center" vertical="center"/>
    </xf>
    <xf numFmtId="0" fontId="8" fillId="0" borderId="0" xfId="38" applyFont="1" applyAlignment="1" applyProtection="1">
      <alignment horizontal="center" vertical="center"/>
    </xf>
    <xf numFmtId="0" fontId="7" fillId="0" borderId="0" xfId="53" applyFont="1" applyFill="1" applyProtection="1">
      <protection hidden="1"/>
    </xf>
    <xf numFmtId="4" fontId="7" fillId="0" borderId="10" xfId="38" applyNumberFormat="1" applyFont="1" applyFill="1" applyBorder="1" applyAlignment="1" applyProtection="1">
      <alignment horizontal="center" vertical="center"/>
    </xf>
    <xf numFmtId="4" fontId="7" fillId="0" borderId="10" xfId="38" applyNumberFormat="1" applyFont="1" applyFill="1" applyBorder="1" applyAlignment="1" applyProtection="1">
      <alignment horizontal="center" vertical="center"/>
      <protection locked="0"/>
    </xf>
    <xf numFmtId="4" fontId="4" fillId="25" borderId="10" xfId="34" applyNumberFormat="1" applyFont="1" applyFill="1" applyBorder="1" applyAlignment="1" applyProtection="1">
      <alignment horizontal="center" vertical="center"/>
    </xf>
    <xf numFmtId="10" fontId="4" fillId="25" borderId="10" xfId="34" applyNumberFormat="1" applyFont="1" applyFill="1" applyBorder="1" applyAlignment="1" applyProtection="1">
      <alignment horizontal="center" vertical="center"/>
    </xf>
    <xf numFmtId="0" fontId="7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/>
    </xf>
    <xf numFmtId="0" fontId="21" fillId="0" borderId="0" xfId="53" applyFont="1" applyAlignment="1" applyProtection="1">
      <alignment horizontal="left"/>
      <protection hidden="1"/>
    </xf>
    <xf numFmtId="0" fontId="7" fillId="0" borderId="0" xfId="38" applyFont="1" applyAlignment="1" applyProtection="1">
      <alignment horizontal="center" vertical="center"/>
    </xf>
    <xf numFmtId="0" fontId="7" fillId="0" borderId="0" xfId="53" applyFont="1" applyAlignment="1" applyProtection="1">
      <protection hidden="1"/>
    </xf>
    <xf numFmtId="14" fontId="1" fillId="25" borderId="14" xfId="34" applyNumberFormat="1" applyFont="1" applyFill="1" applyBorder="1" applyAlignment="1" applyProtection="1">
      <alignment horizontal="center" vertical="center"/>
      <protection locked="0"/>
    </xf>
    <xf numFmtId="0" fontId="7" fillId="0" borderId="0" xfId="58" applyFont="1" applyFill="1"/>
    <xf numFmtId="0" fontId="7" fillId="0" borderId="0" xfId="58" applyFont="1" applyFill="1" applyBorder="1"/>
    <xf numFmtId="0" fontId="7" fillId="0" borderId="0" xfId="58" applyFont="1" applyFill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/>
    </xf>
    <xf numFmtId="0" fontId="7" fillId="0" borderId="10" xfId="58" applyFont="1" applyFill="1" applyBorder="1" applyAlignment="1">
      <alignment horizontal="center" vertical="center" wrapText="1"/>
    </xf>
    <xf numFmtId="164" fontId="39" fillId="0" borderId="10" xfId="51" applyNumberFormat="1" applyFont="1" applyFill="1" applyBorder="1" applyAlignment="1">
      <alignment horizontal="center" vertical="center" wrapText="1"/>
    </xf>
    <xf numFmtId="0" fontId="39" fillId="0" borderId="10" xfId="40" applyFont="1" applyFill="1" applyBorder="1" applyAlignment="1">
      <alignment horizontal="center" vertical="center"/>
    </xf>
    <xf numFmtId="0" fontId="39" fillId="0" borderId="10" xfId="36" applyFont="1" applyFill="1" applyBorder="1" applyAlignment="1">
      <alignment horizontal="center" vertical="center"/>
    </xf>
    <xf numFmtId="0" fontId="39" fillId="0" borderId="10" xfId="57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horizontal="left"/>
    </xf>
    <xf numFmtId="0" fontId="7" fillId="0" borderId="10" xfId="58" applyFont="1" applyFill="1" applyBorder="1" applyAlignment="1">
      <alignment horizontal="center" vertical="center"/>
    </xf>
    <xf numFmtId="167" fontId="7" fillId="0" borderId="10" xfId="58" applyNumberFormat="1" applyFont="1" applyFill="1" applyBorder="1" applyAlignment="1">
      <alignment horizontal="center" vertical="center"/>
    </xf>
    <xf numFmtId="166" fontId="7" fillId="0" borderId="10" xfId="58" applyNumberFormat="1" applyFont="1" applyFill="1" applyBorder="1" applyAlignment="1">
      <alignment horizontal="center" vertical="center" wrapText="1"/>
    </xf>
    <xf numFmtId="0" fontId="39" fillId="0" borderId="11" xfId="57" applyFont="1" applyFill="1" applyBorder="1" applyAlignment="1">
      <alignment horizontal="center" vertical="center"/>
    </xf>
    <xf numFmtId="0" fontId="39" fillId="0" borderId="11" xfId="57" applyNumberFormat="1" applyFont="1" applyFill="1" applyBorder="1" applyAlignment="1">
      <alignment horizontal="center" vertical="center"/>
    </xf>
    <xf numFmtId="0" fontId="39" fillId="0" borderId="10" xfId="54" applyFont="1" applyFill="1" applyBorder="1" applyAlignment="1">
      <alignment horizontal="center" vertical="center"/>
    </xf>
    <xf numFmtId="0" fontId="39" fillId="0" borderId="12" xfId="54" applyFont="1" applyFill="1" applyBorder="1" applyAlignment="1">
      <alignment horizontal="center" vertical="center"/>
    </xf>
    <xf numFmtId="0" fontId="4" fillId="0" borderId="0" xfId="58" applyFont="1" applyFill="1" applyBorder="1" applyAlignment="1">
      <alignment vertical="center"/>
    </xf>
    <xf numFmtId="166" fontId="4" fillId="0" borderId="0" xfId="58" applyNumberFormat="1" applyFont="1" applyFill="1" applyBorder="1" applyAlignment="1">
      <alignment horizontal="center" vertical="center"/>
    </xf>
    <xf numFmtId="166" fontId="4" fillId="0" borderId="0" xfId="58" applyNumberFormat="1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horizontal="center" vertical="center" wrapText="1"/>
    </xf>
    <xf numFmtId="0" fontId="7" fillId="0" borderId="0" xfId="58" applyFont="1" applyFill="1" applyBorder="1" applyAlignment="1">
      <alignment horizontal="center" vertical="center" wrapText="1"/>
    </xf>
    <xf numFmtId="0" fontId="12" fillId="0" borderId="0" xfId="53" applyFont="1" applyBorder="1" applyAlignment="1" applyProtection="1">
      <alignment horizontal="left"/>
      <protection hidden="1"/>
    </xf>
    <xf numFmtId="0" fontId="6" fillId="0" borderId="0" xfId="58" applyFont="1" applyAlignment="1">
      <alignment horizontal="center" vertical="center" wrapText="1"/>
    </xf>
    <xf numFmtId="0" fontId="9" fillId="0" borderId="0" xfId="58" applyFont="1" applyAlignment="1">
      <alignment horizontal="center"/>
    </xf>
    <xf numFmtId="0" fontId="6" fillId="0" borderId="0" xfId="58" applyFont="1" applyAlignment="1" applyProtection="1">
      <alignment horizontal="center" vertical="center"/>
    </xf>
    <xf numFmtId="0" fontId="8" fillId="0" borderId="0" xfId="58" applyFont="1" applyAlignment="1" applyProtection="1">
      <alignment horizontal="center" vertical="center"/>
    </xf>
    <xf numFmtId="0" fontId="9" fillId="0" borderId="0" xfId="53" applyFont="1" applyProtection="1">
      <protection hidden="1"/>
    </xf>
    <xf numFmtId="0" fontId="9" fillId="0" borderId="0" xfId="53" applyFont="1" applyAlignment="1" applyProtection="1">
      <protection hidden="1"/>
    </xf>
    <xf numFmtId="0" fontId="6" fillId="0" borderId="0" xfId="58" applyFont="1" applyFill="1"/>
    <xf numFmtId="0" fontId="15" fillId="0" borderId="0" xfId="58" applyFont="1" applyFill="1"/>
    <xf numFmtId="4" fontId="39" fillId="0" borderId="10" xfId="58" applyNumberFormat="1" applyFont="1" applyFill="1" applyBorder="1" applyAlignment="1">
      <alignment horizontal="center" vertical="center"/>
    </xf>
    <xf numFmtId="4" fontId="40" fillId="0" borderId="10" xfId="58" applyNumberFormat="1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/>
    </xf>
    <xf numFmtId="3" fontId="39" fillId="0" borderId="10" xfId="58" applyNumberFormat="1" applyFont="1" applyFill="1" applyBorder="1" applyAlignment="1">
      <alignment horizontal="center" vertical="center"/>
    </xf>
    <xf numFmtId="2" fontId="39" fillId="0" borderId="10" xfId="58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 vertical="center"/>
    </xf>
    <xf numFmtId="2" fontId="40" fillId="0" borderId="10" xfId="58" applyNumberFormat="1" applyFont="1" applyFill="1" applyBorder="1" applyAlignment="1">
      <alignment horizontal="center" vertical="center"/>
    </xf>
    <xf numFmtId="168" fontId="39" fillId="0" borderId="10" xfId="58" applyNumberFormat="1" applyFont="1" applyFill="1" applyBorder="1" applyAlignment="1">
      <alignment horizontal="center" vertical="center" wrapText="1"/>
    </xf>
    <xf numFmtId="165" fontId="39" fillId="0" borderId="10" xfId="58" applyNumberFormat="1" applyFont="1" applyFill="1" applyBorder="1" applyAlignment="1">
      <alignment horizontal="center" vertical="center" wrapText="1"/>
    </xf>
    <xf numFmtId="168" fontId="9" fillId="0" borderId="10" xfId="58" applyNumberFormat="1" applyFont="1" applyFill="1" applyBorder="1" applyAlignment="1">
      <alignment horizontal="center" vertical="center"/>
    </xf>
    <xf numFmtId="166" fontId="9" fillId="0" borderId="10" xfId="58" applyNumberFormat="1" applyFont="1" applyFill="1" applyBorder="1" applyAlignment="1">
      <alignment horizontal="center" vertical="center"/>
    </xf>
    <xf numFmtId="165" fontId="12" fillId="0" borderId="10" xfId="58" applyNumberFormat="1" applyFont="1" applyFill="1" applyBorder="1" applyAlignment="1">
      <alignment horizontal="center" vertical="center" wrapText="1"/>
    </xf>
    <xf numFmtId="166" fontId="9" fillId="0" borderId="10" xfId="58" applyNumberFormat="1" applyFont="1" applyFill="1" applyBorder="1" applyAlignment="1">
      <alignment horizontal="center" vertical="center" wrapText="1"/>
    </xf>
    <xf numFmtId="0" fontId="42" fillId="0" borderId="10" xfId="61" applyFont="1" applyFill="1" applyBorder="1" applyAlignment="1">
      <alignment horizontal="center" vertical="center"/>
    </xf>
    <xf numFmtId="3" fontId="39" fillId="0" borderId="10" xfId="36" applyNumberFormat="1" applyFont="1" applyFill="1" applyBorder="1" applyAlignment="1">
      <alignment horizontal="center" vertical="center"/>
    </xf>
    <xf numFmtId="4" fontId="40" fillId="0" borderId="10" xfId="36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/>
    </xf>
    <xf numFmtId="4" fontId="12" fillId="0" borderId="10" xfId="58" applyNumberFormat="1" applyFont="1" applyFill="1" applyBorder="1" applyAlignment="1">
      <alignment horizontal="center"/>
    </xf>
    <xf numFmtId="2" fontId="40" fillId="0" borderId="10" xfId="58" applyNumberFormat="1" applyFont="1" applyFill="1" applyBorder="1" applyAlignment="1">
      <alignment horizontal="center"/>
    </xf>
    <xf numFmtId="1" fontId="40" fillId="0" borderId="10" xfId="58" applyNumberFormat="1" applyFont="1" applyFill="1" applyBorder="1" applyAlignment="1">
      <alignment horizontal="center"/>
    </xf>
    <xf numFmtId="4" fontId="40" fillId="0" borderId="10" xfId="58" applyNumberFormat="1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 vertical="center" wrapText="1"/>
    </xf>
    <xf numFmtId="0" fontId="45" fillId="0" borderId="10" xfId="58" applyFont="1" applyFill="1" applyBorder="1" applyAlignment="1">
      <alignment horizontal="center"/>
    </xf>
    <xf numFmtId="0" fontId="12" fillId="0" borderId="10" xfId="58" applyFont="1" applyFill="1" applyBorder="1" applyAlignment="1">
      <alignment horizontal="left"/>
    </xf>
    <xf numFmtId="0" fontId="9" fillId="0" borderId="10" xfId="58" applyFont="1" applyFill="1" applyBorder="1" applyAlignment="1">
      <alignment horizontal="center" vertical="center"/>
    </xf>
    <xf numFmtId="167" fontId="9" fillId="0" borderId="10" xfId="58" applyNumberFormat="1" applyFont="1" applyFill="1" applyBorder="1" applyAlignment="1">
      <alignment horizontal="center" vertical="center"/>
    </xf>
    <xf numFmtId="0" fontId="9" fillId="24" borderId="10" xfId="34" applyFont="1" applyFill="1" applyBorder="1" applyAlignment="1" applyProtection="1">
      <alignment horizontal="center" vertical="top" wrapText="1"/>
    </xf>
    <xf numFmtId="166" fontId="43" fillId="25" borderId="10" xfId="58" applyNumberFormat="1" applyFont="1" applyFill="1" applyBorder="1" applyAlignment="1">
      <alignment horizontal="center" vertical="center" wrapText="1"/>
    </xf>
    <xf numFmtId="165" fontId="44" fillId="25" borderId="10" xfId="58" applyNumberFormat="1" applyFont="1" applyFill="1" applyBorder="1" applyAlignment="1">
      <alignment horizontal="center" vertical="center" wrapText="1"/>
    </xf>
    <xf numFmtId="166" fontId="44" fillId="25" borderId="10" xfId="58" applyNumberFormat="1" applyFont="1" applyFill="1" applyBorder="1" applyAlignment="1">
      <alignment horizontal="center" vertical="center" wrapText="1"/>
    </xf>
    <xf numFmtId="4" fontId="44" fillId="25" borderId="10" xfId="58" applyNumberFormat="1" applyFont="1" applyFill="1" applyBorder="1" applyAlignment="1">
      <alignment horizontal="center" vertical="center" wrapText="1"/>
    </xf>
    <xf numFmtId="166" fontId="44" fillId="25" borderId="10" xfId="58" applyNumberFormat="1" applyFont="1" applyFill="1" applyBorder="1" applyAlignment="1">
      <alignment horizontal="center" vertical="center"/>
    </xf>
    <xf numFmtId="0" fontId="4" fillId="25" borderId="10" xfId="58" applyFont="1" applyFill="1" applyBorder="1" applyAlignment="1">
      <alignment horizontal="center" vertical="center" wrapText="1"/>
    </xf>
    <xf numFmtId="0" fontId="7" fillId="25" borderId="10" xfId="58" applyFont="1" applyFill="1" applyBorder="1" applyAlignment="1">
      <alignment horizontal="center" vertical="center" wrapText="1"/>
    </xf>
    <xf numFmtId="166" fontId="43" fillId="25" borderId="10" xfId="58" applyNumberFormat="1" applyFont="1" applyFill="1" applyBorder="1" applyAlignment="1">
      <alignment horizontal="center" vertical="center"/>
    </xf>
    <xf numFmtId="165" fontId="46" fillId="25" borderId="10" xfId="58" applyNumberFormat="1" applyFont="1" applyFill="1" applyBorder="1" applyAlignment="1">
      <alignment horizontal="center" vertical="center" wrapText="1"/>
    </xf>
    <xf numFmtId="4" fontId="46" fillId="25" borderId="10" xfId="58" applyNumberFormat="1" applyFont="1" applyFill="1" applyBorder="1" applyAlignment="1">
      <alignment horizontal="center" vertical="center"/>
    </xf>
    <xf numFmtId="10" fontId="39" fillId="0" borderId="10" xfId="58" applyNumberFormat="1" applyFont="1" applyFill="1" applyBorder="1" applyAlignment="1">
      <alignment horizontal="center" vertical="center"/>
    </xf>
    <xf numFmtId="165" fontId="9" fillId="0" borderId="10" xfId="58" applyNumberFormat="1" applyFont="1" applyFill="1" applyBorder="1" applyAlignment="1">
      <alignment horizontal="center" vertical="center" wrapText="1"/>
    </xf>
    <xf numFmtId="0" fontId="48" fillId="0" borderId="0" xfId="58" applyFont="1" applyAlignment="1">
      <alignment horizontal="center"/>
    </xf>
    <xf numFmtId="0" fontId="39" fillId="0" borderId="10" xfId="39" applyNumberFormat="1" applyFont="1" applyFill="1" applyBorder="1" applyAlignment="1">
      <alignment horizontal="center" vertical="center" wrapText="1"/>
    </xf>
    <xf numFmtId="166" fontId="39" fillId="0" borderId="10" xfId="58" applyNumberFormat="1" applyFont="1" applyFill="1" applyBorder="1" applyAlignment="1">
      <alignment horizontal="center" vertical="center" wrapText="1"/>
    </xf>
    <xf numFmtId="166" fontId="46" fillId="25" borderId="10" xfId="58" applyNumberFormat="1" applyFont="1" applyFill="1" applyBorder="1" applyAlignment="1">
      <alignment horizontal="center" vertical="center" wrapText="1"/>
    </xf>
    <xf numFmtId="0" fontId="46" fillId="25" borderId="10" xfId="58" applyFont="1" applyFill="1" applyBorder="1" applyAlignment="1">
      <alignment horizontal="center" vertical="center" wrapText="1"/>
    </xf>
    <xf numFmtId="0" fontId="49" fillId="25" borderId="10" xfId="58" applyFont="1" applyFill="1" applyBorder="1" applyAlignment="1">
      <alignment horizontal="center" vertical="center" wrapText="1"/>
    </xf>
    <xf numFmtId="0" fontId="13" fillId="0" borderId="0" xfId="58" applyFont="1" applyFill="1" applyAlignment="1">
      <alignment horizontal="center" vertical="center" wrapText="1"/>
    </xf>
    <xf numFmtId="166" fontId="46" fillId="25" borderId="10" xfId="58" applyNumberFormat="1" applyFont="1" applyFill="1" applyBorder="1" applyAlignment="1">
      <alignment horizontal="center" vertical="center"/>
    </xf>
    <xf numFmtId="0" fontId="10" fillId="25" borderId="10" xfId="58" applyFont="1" applyFill="1" applyBorder="1" applyAlignment="1">
      <alignment horizontal="center" vertical="center" wrapText="1"/>
    </xf>
    <xf numFmtId="0" fontId="45" fillId="0" borderId="10" xfId="58" applyFont="1" applyFill="1" applyBorder="1" applyAlignment="1">
      <alignment horizontal="center" vertical="center" wrapText="1"/>
    </xf>
    <xf numFmtId="0" fontId="39" fillId="0" borderId="10" xfId="58" applyFont="1" applyFill="1" applyBorder="1" applyAlignment="1">
      <alignment horizontal="center" vertical="center" wrapText="1"/>
    </xf>
    <xf numFmtId="1" fontId="39" fillId="0" borderId="10" xfId="58" applyNumberFormat="1" applyFont="1" applyFill="1" applyBorder="1" applyAlignment="1">
      <alignment horizontal="center" vertical="center"/>
    </xf>
    <xf numFmtId="1" fontId="40" fillId="0" borderId="10" xfId="58" applyNumberFormat="1" applyFont="1" applyFill="1" applyBorder="1" applyAlignment="1">
      <alignment horizontal="center" vertical="center"/>
    </xf>
    <xf numFmtId="166" fontId="50" fillId="0" borderId="10" xfId="58" applyNumberFormat="1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/>
    </xf>
    <xf numFmtId="0" fontId="4" fillId="0" borderId="16" xfId="58" applyFont="1" applyFill="1" applyBorder="1" applyAlignment="1">
      <alignment horizontal="left" vertical="center"/>
    </xf>
    <xf numFmtId="4" fontId="40" fillId="0" borderId="11" xfId="52" applyNumberFormat="1" applyFont="1" applyFill="1" applyBorder="1" applyAlignment="1" applyProtection="1">
      <alignment horizontal="center" vertical="center" wrapText="1"/>
    </xf>
    <xf numFmtId="2" fontId="39" fillId="0" borderId="10" xfId="54" applyNumberFormat="1" applyFont="1" applyFill="1" applyBorder="1" applyAlignment="1">
      <alignment horizontal="center" vertical="center"/>
    </xf>
    <xf numFmtId="1" fontId="39" fillId="0" borderId="10" xfId="54" applyNumberFormat="1" applyFont="1" applyFill="1" applyBorder="1" applyAlignment="1">
      <alignment horizontal="center" vertical="center"/>
    </xf>
    <xf numFmtId="0" fontId="11" fillId="0" borderId="12" xfId="58" applyFont="1" applyFill="1" applyBorder="1" applyAlignment="1">
      <alignment horizontal="center"/>
    </xf>
    <xf numFmtId="0" fontId="7" fillId="0" borderId="12" xfId="58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left"/>
    </xf>
    <xf numFmtId="49" fontId="39" fillId="0" borderId="10" xfId="40" applyNumberFormat="1" applyFont="1" applyFill="1" applyBorder="1" applyAlignment="1">
      <alignment horizontal="center" vertical="center"/>
    </xf>
    <xf numFmtId="0" fontId="9" fillId="0" borderId="16" xfId="61" applyFont="1" applyFill="1" applyBorder="1" applyAlignment="1">
      <alignment horizontal="left" vertical="center" wrapText="1"/>
    </xf>
    <xf numFmtId="0" fontId="39" fillId="0" borderId="10" xfId="65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2" fontId="39" fillId="0" borderId="10" xfId="40" applyNumberFormat="1" applyFont="1" applyFill="1" applyBorder="1" applyAlignment="1">
      <alignment horizontal="center" vertical="center"/>
    </xf>
    <xf numFmtId="2" fontId="40" fillId="0" borderId="11" xfId="40" applyNumberFormat="1" applyFont="1" applyFill="1" applyBorder="1" applyAlignment="1">
      <alignment horizontal="center" vertical="center"/>
    </xf>
    <xf numFmtId="4" fontId="40" fillId="0" borderId="11" xfId="36" applyNumberFormat="1" applyFont="1" applyFill="1" applyBorder="1" applyAlignment="1">
      <alignment horizontal="center" vertical="center"/>
    </xf>
    <xf numFmtId="2" fontId="39" fillId="0" borderId="10" xfId="66" applyNumberFormat="1" applyFont="1" applyFill="1" applyBorder="1" applyAlignment="1">
      <alignment horizontal="center" vertical="center"/>
    </xf>
    <xf numFmtId="1" fontId="39" fillId="0" borderId="10" xfId="40" applyNumberFormat="1" applyFont="1" applyFill="1" applyBorder="1" applyAlignment="1">
      <alignment horizontal="center" vertical="center"/>
    </xf>
    <xf numFmtId="0" fontId="41" fillId="0" borderId="10" xfId="36" applyFont="1" applyFill="1" applyBorder="1" applyAlignment="1">
      <alignment vertical="center" wrapText="1"/>
    </xf>
    <xf numFmtId="10" fontId="39" fillId="0" borderId="10" xfId="64" applyNumberFormat="1" applyFont="1" applyFill="1" applyBorder="1" applyAlignment="1">
      <alignment horizontal="center" vertical="center"/>
    </xf>
    <xf numFmtId="10" fontId="40" fillId="0" borderId="10" xfId="64" applyNumberFormat="1" applyFont="1" applyFill="1" applyBorder="1" applyAlignment="1">
      <alignment horizontal="center" vertical="center"/>
    </xf>
    <xf numFmtId="10" fontId="9" fillId="0" borderId="10" xfId="64" applyNumberFormat="1" applyFont="1" applyFill="1" applyBorder="1" applyAlignment="1">
      <alignment horizontal="center" vertical="center" wrapText="1"/>
    </xf>
    <xf numFmtId="2" fontId="39" fillId="0" borderId="10" xfId="39" applyNumberFormat="1" applyFont="1" applyFill="1" applyBorder="1" applyAlignment="1">
      <alignment horizontal="center" vertical="center" wrapText="1"/>
    </xf>
    <xf numFmtId="165" fontId="7" fillId="0" borderId="10" xfId="58" applyNumberFormat="1" applyFont="1" applyFill="1" applyBorder="1" applyAlignment="1">
      <alignment horizontal="center" vertical="center" wrapText="1"/>
    </xf>
    <xf numFmtId="4" fontId="39" fillId="0" borderId="10" xfId="52" applyNumberFormat="1" applyFont="1" applyFill="1" applyBorder="1" applyAlignment="1" applyProtection="1">
      <alignment horizontal="center" vertical="center" wrapText="1"/>
    </xf>
    <xf numFmtId="3" fontId="39" fillId="0" borderId="10" xfId="52" applyNumberFormat="1" applyFont="1" applyFill="1" applyBorder="1" applyAlignment="1" applyProtection="1">
      <alignment horizontal="center" vertical="center" wrapText="1"/>
    </xf>
    <xf numFmtId="1" fontId="39" fillId="0" borderId="10" xfId="39" applyNumberFormat="1" applyFont="1" applyFill="1" applyBorder="1" applyAlignment="1">
      <alignment horizontal="center" vertical="center" wrapText="1"/>
    </xf>
    <xf numFmtId="4" fontId="12" fillId="0" borderId="10" xfId="58" applyNumberFormat="1" applyFont="1" applyFill="1" applyBorder="1" applyAlignment="1">
      <alignment horizontal="center" vertical="center"/>
    </xf>
    <xf numFmtId="2" fontId="12" fillId="0" borderId="10" xfId="58" applyNumberFormat="1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/>
    </xf>
    <xf numFmtId="3" fontId="12" fillId="0" borderId="10" xfId="58" applyNumberFormat="1" applyFont="1" applyFill="1" applyBorder="1" applyAlignment="1">
      <alignment horizontal="center"/>
    </xf>
    <xf numFmtId="0" fontId="54" fillId="0" borderId="10" xfId="51" applyFont="1" applyFill="1" applyBorder="1" applyAlignment="1">
      <alignment horizontal="center" vertical="center"/>
    </xf>
    <xf numFmtId="0" fontId="54" fillId="0" borderId="10" xfId="56" applyFont="1" applyFill="1" applyBorder="1" applyAlignment="1">
      <alignment horizontal="center" vertical="center" wrapText="1"/>
    </xf>
    <xf numFmtId="0" fontId="54" fillId="0" borderId="10" xfId="40" applyFont="1" applyFill="1" applyBorder="1" applyAlignment="1">
      <alignment horizontal="left" vertical="center" wrapText="1"/>
    </xf>
    <xf numFmtId="0" fontId="54" fillId="0" borderId="10" xfId="54" applyFont="1" applyFill="1" applyBorder="1" applyAlignment="1">
      <alignment horizontal="center" vertical="center" wrapText="1"/>
    </xf>
    <xf numFmtId="2" fontId="50" fillId="0" borderId="10" xfId="52" applyNumberFormat="1" applyFont="1" applyFill="1" applyBorder="1" applyAlignment="1" applyProtection="1">
      <alignment horizontal="center" vertical="center" wrapText="1"/>
    </xf>
    <xf numFmtId="3" fontId="50" fillId="0" borderId="10" xfId="35" applyNumberFormat="1" applyFont="1" applyFill="1" applyBorder="1" applyAlignment="1">
      <alignment horizontal="center" vertical="center"/>
    </xf>
    <xf numFmtId="4" fontId="55" fillId="0" borderId="10" xfId="36" applyNumberFormat="1" applyFont="1" applyFill="1" applyBorder="1" applyAlignment="1">
      <alignment horizontal="center" vertical="center"/>
    </xf>
    <xf numFmtId="2" fontId="54" fillId="0" borderId="10" xfId="40" applyNumberFormat="1" applyFont="1" applyFill="1" applyBorder="1" applyAlignment="1">
      <alignment vertical="center" wrapText="1"/>
    </xf>
    <xf numFmtId="0" fontId="54" fillId="0" borderId="10" xfId="36" applyFont="1" applyFill="1" applyBorder="1" applyAlignment="1">
      <alignment horizontal="left" vertical="center" wrapText="1"/>
    </xf>
    <xf numFmtId="0" fontId="50" fillId="0" borderId="10" xfId="54" applyFont="1" applyFill="1" applyBorder="1" applyAlignment="1">
      <alignment horizontal="center" vertical="center"/>
    </xf>
    <xf numFmtId="2" fontId="50" fillId="0" borderId="10" xfId="61" applyNumberFormat="1" applyFont="1" applyFill="1" applyBorder="1" applyAlignment="1">
      <alignment horizontal="center" vertical="center"/>
    </xf>
    <xf numFmtId="0" fontId="50" fillId="0" borderId="10" xfId="61" applyFont="1" applyFill="1" applyBorder="1" applyAlignment="1">
      <alignment horizontal="center" vertical="center"/>
    </xf>
    <xf numFmtId="2" fontId="55" fillId="0" borderId="10" xfId="57" applyNumberFormat="1" applyFont="1" applyFill="1" applyBorder="1" applyAlignment="1">
      <alignment horizontal="center" vertical="center"/>
    </xf>
    <xf numFmtId="2" fontId="55" fillId="0" borderId="16" xfId="57" applyNumberFormat="1" applyFont="1" applyFill="1" applyBorder="1" applyAlignment="1">
      <alignment horizontal="center" vertical="center"/>
    </xf>
    <xf numFmtId="0" fontId="54" fillId="0" borderId="10" xfId="36" applyFont="1" applyFill="1" applyBorder="1" applyAlignment="1">
      <alignment vertical="center" wrapText="1"/>
    </xf>
    <xf numFmtId="0" fontId="50" fillId="0" borderId="10" xfId="54" applyFont="1" applyFill="1" applyBorder="1" applyAlignment="1">
      <alignment horizontal="center"/>
    </xf>
    <xf numFmtId="2" fontId="50" fillId="0" borderId="10" xfId="67" applyNumberFormat="1" applyFont="1" applyFill="1" applyBorder="1" applyAlignment="1">
      <alignment horizontal="center" vertical="center"/>
    </xf>
    <xf numFmtId="0" fontId="50" fillId="0" borderId="10" xfId="67" applyFont="1" applyFill="1" applyBorder="1" applyAlignment="1">
      <alignment horizontal="center" vertical="center"/>
    </xf>
    <xf numFmtId="2" fontId="55" fillId="0" borderId="10" xfId="67" applyNumberFormat="1" applyFont="1" applyFill="1" applyBorder="1" applyAlignment="1">
      <alignment horizontal="center" vertical="center"/>
    </xf>
    <xf numFmtId="1" fontId="50" fillId="0" borderId="10" xfId="67" applyNumberFormat="1" applyFont="1" applyFill="1" applyBorder="1" applyAlignment="1">
      <alignment horizontal="center" vertical="center"/>
    </xf>
    <xf numFmtId="0" fontId="50" fillId="0" borderId="10" xfId="57" applyFont="1" applyFill="1" applyBorder="1" applyAlignment="1">
      <alignment horizontal="center" vertical="center"/>
    </xf>
    <xf numFmtId="168" fontId="50" fillId="0" borderId="11" xfId="57" applyNumberFormat="1" applyFont="1" applyFill="1" applyBorder="1" applyAlignment="1">
      <alignment horizontal="center" vertical="center"/>
    </xf>
    <xf numFmtId="2" fontId="50" fillId="0" borderId="10" xfId="63" applyNumberFormat="1" applyFont="1" applyFill="1" applyBorder="1" applyAlignment="1">
      <alignment horizontal="center" vertical="center"/>
    </xf>
    <xf numFmtId="0" fontId="50" fillId="0" borderId="10" xfId="54" applyFont="1" applyFill="1" applyBorder="1" applyAlignment="1">
      <alignment horizontal="center" vertical="center" wrapText="1"/>
    </xf>
    <xf numFmtId="4" fontId="55" fillId="0" borderId="10" xfId="56" applyNumberFormat="1" applyFont="1" applyFill="1" applyBorder="1" applyAlignment="1">
      <alignment horizontal="center" vertical="center" wrapText="1"/>
    </xf>
    <xf numFmtId="0" fontId="54" fillId="0" borderId="10" xfId="57" applyFont="1" applyFill="1" applyBorder="1" applyAlignment="1">
      <alignment horizontal="left" vertical="center"/>
    </xf>
    <xf numFmtId="0" fontId="54" fillId="0" borderId="10" xfId="57" applyFont="1" applyFill="1" applyBorder="1" applyAlignment="1">
      <alignment horizontal="left" vertical="center" wrapText="1"/>
    </xf>
    <xf numFmtId="0" fontId="54" fillId="0" borderId="16" xfId="57" applyFont="1" applyFill="1" applyBorder="1" applyAlignment="1">
      <alignment horizontal="left" vertical="center" wrapText="1"/>
    </xf>
    <xf numFmtId="0" fontId="54" fillId="0" borderId="13" xfId="57" applyFont="1" applyFill="1" applyBorder="1" applyAlignment="1">
      <alignment horizontal="left" vertical="center" wrapText="1"/>
    </xf>
    <xf numFmtId="2" fontId="55" fillId="0" borderId="10" xfId="40" applyNumberFormat="1" applyFont="1" applyFill="1" applyBorder="1" applyAlignment="1">
      <alignment horizontal="center" vertical="center"/>
    </xf>
    <xf numFmtId="2" fontId="50" fillId="0" borderId="10" xfId="54" applyNumberFormat="1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9" fillId="24" borderId="10" xfId="38" applyFont="1" applyFill="1" applyBorder="1" applyAlignment="1" applyProtection="1">
      <alignment horizontal="center" vertical="top" wrapText="1"/>
    </xf>
    <xf numFmtId="0" fontId="56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54" fillId="0" borderId="10" xfId="0" applyFont="1" applyFill="1" applyBorder="1" applyAlignment="1">
      <alignment horizontal="left" vertical="center" wrapText="1"/>
    </xf>
    <xf numFmtId="0" fontId="11" fillId="0" borderId="10" xfId="54" applyFont="1" applyFill="1" applyBorder="1" applyAlignment="1">
      <alignment horizontal="center" vertical="center" wrapText="1"/>
    </xf>
    <xf numFmtId="167" fontId="6" fillId="0" borderId="0" xfId="58" applyNumberFormat="1" applyFont="1" applyAlignment="1" applyProtection="1">
      <alignment horizontal="center" vertical="center"/>
    </xf>
    <xf numFmtId="0" fontId="11" fillId="0" borderId="10" xfId="54" applyFont="1" applyFill="1" applyBorder="1" applyAlignment="1">
      <alignment horizontal="center" vertical="center"/>
    </xf>
    <xf numFmtId="0" fontId="9" fillId="0" borderId="0" xfId="53" applyFont="1" applyAlignment="1" applyProtection="1">
      <alignment horizontal="left"/>
      <protection hidden="1"/>
    </xf>
    <xf numFmtId="0" fontId="50" fillId="0" borderId="10" xfId="36" applyFont="1" applyFill="1" applyBorder="1" applyAlignment="1">
      <alignment horizontal="center" vertical="center"/>
    </xf>
    <xf numFmtId="0" fontId="57" fillId="0" borderId="15" xfId="35" applyFont="1" applyFill="1" applyBorder="1" applyAlignment="1">
      <alignment horizontal="center" vertical="center" wrapText="1"/>
    </xf>
    <xf numFmtId="0" fontId="54" fillId="0" borderId="15" xfId="51" applyFont="1" applyFill="1" applyBorder="1" applyAlignment="1">
      <alignment horizontal="center" vertical="center"/>
    </xf>
    <xf numFmtId="2" fontId="54" fillId="0" borderId="15" xfId="40" applyNumberFormat="1" applyFont="1" applyFill="1" applyBorder="1" applyAlignment="1">
      <alignment horizontal="center" vertical="center" wrapText="1"/>
    </xf>
    <xf numFmtId="0" fontId="54" fillId="0" borderId="15" xfId="67" applyFont="1" applyFill="1" applyBorder="1" applyAlignment="1">
      <alignment horizontal="center" vertical="center" wrapText="1"/>
    </xf>
    <xf numFmtId="49" fontId="54" fillId="0" borderId="10" xfId="40" applyNumberFormat="1" applyFont="1" applyFill="1" applyBorder="1" applyAlignment="1">
      <alignment horizontal="center" vertical="center"/>
    </xf>
    <xf numFmtId="0" fontId="54" fillId="0" borderId="10" xfId="68" applyFont="1" applyFill="1" applyBorder="1" applyAlignment="1">
      <alignment horizontal="left" vertical="center" wrapText="1"/>
    </xf>
    <xf numFmtId="2" fontId="54" fillId="0" borderId="10" xfId="40" applyNumberFormat="1" applyFont="1" applyFill="1" applyBorder="1" applyAlignment="1">
      <alignment horizontal="center" vertical="center" wrapText="1"/>
    </xf>
    <xf numFmtId="169" fontId="54" fillId="0" borderId="10" xfId="67" applyNumberFormat="1" applyFont="1" applyFill="1" applyBorder="1" applyAlignment="1">
      <alignment horizontal="center" vertical="center" wrapText="1"/>
    </xf>
    <xf numFmtId="0" fontId="57" fillId="0" borderId="10" xfId="35" applyFont="1" applyFill="1" applyBorder="1" applyAlignment="1">
      <alignment horizontal="center" vertical="center" wrapText="1"/>
    </xf>
    <xf numFmtId="0" fontId="54" fillId="0" borderId="10" xfId="35" applyFont="1" applyFill="1" applyBorder="1" applyAlignment="1">
      <alignment vertical="center" wrapText="1"/>
    </xf>
    <xf numFmtId="169" fontId="54" fillId="0" borderId="10" xfId="40" applyNumberFormat="1" applyFont="1" applyFill="1" applyBorder="1" applyAlignment="1">
      <alignment horizontal="center" vertical="center" wrapText="1"/>
    </xf>
    <xf numFmtId="169" fontId="54" fillId="0" borderId="10" xfId="54" applyNumberFormat="1" applyFont="1" applyFill="1" applyBorder="1" applyAlignment="1">
      <alignment horizontal="center" vertical="center"/>
    </xf>
    <xf numFmtId="0" fontId="57" fillId="0" borderId="10" xfId="40" applyFont="1" applyFill="1" applyBorder="1" applyAlignment="1">
      <alignment horizontal="center" vertical="center" wrapText="1"/>
    </xf>
    <xf numFmtId="0" fontId="54" fillId="0" borderId="10" xfId="40" applyFont="1" applyFill="1" applyBorder="1" applyAlignment="1">
      <alignment vertical="center" wrapText="1"/>
    </xf>
    <xf numFmtId="0" fontId="54" fillId="0" borderId="10" xfId="40" applyFont="1" applyFill="1" applyBorder="1" applyAlignment="1">
      <alignment horizontal="center" vertical="center" wrapText="1"/>
    </xf>
    <xf numFmtId="169" fontId="54" fillId="0" borderId="10" xfId="65" applyNumberFormat="1" applyFont="1" applyFill="1" applyBorder="1" applyAlignment="1">
      <alignment horizontal="center" vertical="center"/>
    </xf>
    <xf numFmtId="169" fontId="54" fillId="0" borderId="10" xfId="40" applyNumberFormat="1" applyFont="1" applyFill="1" applyBorder="1" applyAlignment="1">
      <alignment horizontal="center" vertical="center"/>
    </xf>
    <xf numFmtId="0" fontId="54" fillId="0" borderId="10" xfId="35" applyFont="1" applyFill="1" applyBorder="1" applyAlignment="1">
      <alignment horizontal="left" vertical="center" wrapText="1"/>
    </xf>
    <xf numFmtId="0" fontId="54" fillId="0" borderId="15" xfId="40" applyFont="1" applyFill="1" applyBorder="1" applyAlignment="1">
      <alignment horizontal="center" vertical="center" wrapText="1"/>
    </xf>
    <xf numFmtId="2" fontId="54" fillId="0" borderId="10" xfId="65" applyNumberFormat="1" applyFont="1" applyFill="1" applyBorder="1" applyAlignment="1">
      <alignment horizontal="center" vertical="center"/>
    </xf>
    <xf numFmtId="0" fontId="57" fillId="0" borderId="10" xfId="68" applyFont="1" applyFill="1" applyBorder="1" applyAlignment="1">
      <alignment horizontal="center" vertical="center" wrapText="1"/>
    </xf>
    <xf numFmtId="0" fontId="57" fillId="0" borderId="11" xfId="40" applyFont="1" applyFill="1" applyBorder="1" applyAlignment="1">
      <alignment horizontal="center" vertical="top" wrapText="1"/>
    </xf>
    <xf numFmtId="0" fontId="50" fillId="0" borderId="10" xfId="56" applyFont="1" applyFill="1" applyBorder="1" applyAlignment="1">
      <alignment horizontal="center" vertical="center" wrapText="1"/>
    </xf>
    <xf numFmtId="1" fontId="50" fillId="0" borderId="10" xfId="54" applyNumberFormat="1" applyFont="1" applyFill="1" applyBorder="1" applyAlignment="1">
      <alignment horizontal="center" vertical="center"/>
    </xf>
    <xf numFmtId="2" fontId="50" fillId="0" borderId="10" xfId="54" applyNumberFormat="1" applyFont="1" applyFill="1" applyBorder="1" applyAlignment="1">
      <alignment horizontal="center" vertical="center"/>
    </xf>
    <xf numFmtId="0" fontId="54" fillId="0" borderId="11" xfId="40" applyFont="1" applyFill="1" applyBorder="1" applyAlignment="1">
      <alignment horizontal="left" vertical="top" wrapText="1"/>
    </xf>
    <xf numFmtId="0" fontId="57" fillId="0" borderId="11" xfId="40" applyFont="1" applyFill="1" applyBorder="1" applyAlignment="1">
      <alignment horizontal="center" vertical="center" wrapText="1"/>
    </xf>
    <xf numFmtId="49" fontId="50" fillId="0" borderId="10" xfId="40" applyNumberFormat="1" applyFont="1" applyFill="1" applyBorder="1" applyAlignment="1">
      <alignment horizontal="center" vertical="center"/>
    </xf>
    <xf numFmtId="0" fontId="57" fillId="0" borderId="15" xfId="40" applyFont="1" applyFill="1" applyBorder="1" applyAlignment="1">
      <alignment horizontal="center" vertical="center" wrapText="1"/>
    </xf>
    <xf numFmtId="49" fontId="54" fillId="0" borderId="15" xfId="69" applyNumberFormat="1" applyFont="1" applyFill="1" applyBorder="1" applyAlignment="1">
      <alignment horizontal="center" vertical="center" wrapText="1"/>
    </xf>
    <xf numFmtId="2" fontId="54" fillId="0" borderId="11" xfId="40" applyNumberFormat="1" applyFont="1" applyFill="1" applyBorder="1" applyAlignment="1">
      <alignment horizontal="center" vertical="center" wrapText="1"/>
    </xf>
    <xf numFmtId="49" fontId="54" fillId="0" borderId="10" xfId="69" applyNumberFormat="1" applyFont="1" applyFill="1" applyBorder="1" applyAlignment="1">
      <alignment horizontal="center" vertical="center" wrapText="1"/>
    </xf>
    <xf numFmtId="49" fontId="58" fillId="0" borderId="10" xfId="40" applyNumberFormat="1" applyFont="1" applyFill="1" applyBorder="1" applyAlignment="1">
      <alignment horizontal="center" vertical="center"/>
    </xf>
    <xf numFmtId="0" fontId="58" fillId="0" borderId="10" xfId="65" applyFont="1" applyFill="1" applyBorder="1" applyAlignment="1">
      <alignment horizontal="center" vertical="center"/>
    </xf>
    <xf numFmtId="2" fontId="58" fillId="0" borderId="10" xfId="52" applyNumberFormat="1" applyFont="1" applyFill="1" applyBorder="1" applyAlignment="1" applyProtection="1">
      <alignment horizontal="center" vertical="center" wrapText="1"/>
    </xf>
    <xf numFmtId="1" fontId="58" fillId="0" borderId="10" xfId="40" applyNumberFormat="1" applyFont="1" applyFill="1" applyBorder="1" applyAlignment="1">
      <alignment horizontal="center" vertical="center"/>
    </xf>
    <xf numFmtId="4" fontId="58" fillId="0" borderId="10" xfId="52" applyNumberFormat="1" applyFont="1" applyFill="1" applyBorder="1" applyAlignment="1" applyProtection="1">
      <alignment horizontal="center" vertical="center" wrapText="1"/>
    </xf>
    <xf numFmtId="0" fontId="54" fillId="0" borderId="10" xfId="65" applyFont="1" applyFill="1" applyBorder="1" applyAlignment="1">
      <alignment horizontal="center" vertical="center"/>
    </xf>
    <xf numFmtId="2" fontId="54" fillId="0" borderId="10" xfId="52" applyNumberFormat="1" applyFont="1" applyFill="1" applyBorder="1" applyAlignment="1" applyProtection="1">
      <alignment horizontal="center" vertical="center" wrapText="1"/>
    </xf>
    <xf numFmtId="3" fontId="39" fillId="0" borderId="10" xfId="35" applyNumberFormat="1" applyFont="1" applyFill="1" applyBorder="1" applyAlignment="1" applyProtection="1">
      <alignment horizontal="center" vertical="center"/>
      <protection locked="0"/>
    </xf>
    <xf numFmtId="4" fontId="39" fillId="0" borderId="10" xfId="35" applyNumberFormat="1" applyFont="1" applyFill="1" applyBorder="1" applyAlignment="1" applyProtection="1">
      <alignment horizontal="center" vertical="center"/>
      <protection locked="0"/>
    </xf>
    <xf numFmtId="1" fontId="59" fillId="0" borderId="10" xfId="38" applyNumberFormat="1" applyFont="1" applyFill="1" applyBorder="1" applyAlignment="1">
      <alignment horizontal="center" vertical="center"/>
    </xf>
    <xf numFmtId="4" fontId="39" fillId="0" borderId="10" xfId="38" applyNumberFormat="1" applyFont="1" applyFill="1" applyBorder="1" applyAlignment="1">
      <alignment horizontal="center" vertical="center"/>
    </xf>
    <xf numFmtId="1" fontId="39" fillId="0" borderId="10" xfId="38" applyNumberFormat="1" applyFont="1" applyFill="1" applyBorder="1" applyAlignment="1">
      <alignment horizontal="center" vertical="center"/>
    </xf>
    <xf numFmtId="0" fontId="58" fillId="0" borderId="11" xfId="54" applyFont="1" applyFill="1" applyBorder="1" applyAlignment="1">
      <alignment horizontal="left" vertical="center" wrapText="1"/>
    </xf>
    <xf numFmtId="0" fontId="58" fillId="0" borderId="10" xfId="51" applyFont="1" applyFill="1" applyBorder="1" applyAlignment="1">
      <alignment horizontal="center" vertical="center"/>
    </xf>
    <xf numFmtId="0" fontId="9" fillId="0" borderId="10" xfId="36" applyFont="1" applyFill="1" applyBorder="1" applyAlignment="1">
      <alignment horizontal="center" vertical="center"/>
    </xf>
    <xf numFmtId="0" fontId="54" fillId="0" borderId="16" xfId="61" applyFont="1" applyFill="1" applyBorder="1" applyAlignment="1">
      <alignment horizontal="left" vertical="center" wrapText="1"/>
    </xf>
    <xf numFmtId="0" fontId="39" fillId="0" borderId="16" xfId="51" applyFont="1" applyFill="1" applyBorder="1" applyAlignment="1">
      <alignment horizontal="center" vertical="center"/>
    </xf>
    <xf numFmtId="3" fontId="50" fillId="0" borderId="10" xfId="54" applyNumberFormat="1" applyFont="1" applyFill="1" applyBorder="1" applyAlignment="1">
      <alignment horizontal="center" vertical="center" wrapText="1"/>
    </xf>
    <xf numFmtId="4" fontId="50" fillId="0" borderId="11" xfId="54" applyNumberFormat="1" applyFont="1" applyFill="1" applyBorder="1" applyAlignment="1">
      <alignment horizontal="center" vertical="center" wrapText="1"/>
    </xf>
    <xf numFmtId="165" fontId="11" fillId="0" borderId="10" xfId="58" applyNumberFormat="1" applyFont="1" applyFill="1" applyBorder="1" applyAlignment="1">
      <alignment horizontal="center"/>
    </xf>
    <xf numFmtId="0" fontId="61" fillId="0" borderId="10" xfId="4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54" fillId="0" borderId="10" xfId="40" applyNumberFormat="1" applyFont="1" applyFill="1" applyBorder="1" applyAlignment="1">
      <alignment horizontal="center" vertical="center"/>
    </xf>
    <xf numFmtId="1" fontId="54" fillId="0" borderId="10" xfId="40" applyNumberFormat="1" applyFont="1" applyFill="1" applyBorder="1" applyAlignment="1">
      <alignment horizontal="center" vertical="center"/>
    </xf>
    <xf numFmtId="165" fontId="4" fillId="0" borderId="0" xfId="58" applyNumberFormat="1" applyFont="1" applyFill="1" applyBorder="1" applyAlignment="1">
      <alignment horizontal="center" vertical="center" wrapText="1"/>
    </xf>
    <xf numFmtId="165" fontId="43" fillId="25" borderId="10" xfId="58" applyNumberFormat="1" applyFont="1" applyFill="1" applyBorder="1" applyAlignment="1">
      <alignment horizontal="center" vertical="center" wrapText="1"/>
    </xf>
    <xf numFmtId="0" fontId="40" fillId="0" borderId="10" xfId="36" applyFont="1" applyFill="1" applyBorder="1" applyAlignment="1">
      <alignment horizontal="center" vertical="center"/>
    </xf>
    <xf numFmtId="0" fontId="58" fillId="0" borderId="11" xfId="52" applyFont="1" applyFill="1" applyBorder="1" applyAlignment="1" applyProtection="1">
      <alignment horizontal="left" vertical="center" wrapText="1"/>
    </xf>
    <xf numFmtId="0" fontId="58" fillId="0" borderId="10" xfId="54" applyFont="1" applyFill="1" applyBorder="1" applyAlignment="1">
      <alignment horizontal="center" vertical="center" wrapText="1"/>
    </xf>
    <xf numFmtId="2" fontId="40" fillId="0" borderId="10" xfId="52" applyNumberFormat="1" applyFont="1" applyFill="1" applyBorder="1" applyAlignment="1" applyProtection="1">
      <alignment horizontal="center" vertical="center" wrapText="1"/>
    </xf>
    <xf numFmtId="0" fontId="40" fillId="0" borderId="10" xfId="58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</xf>
    <xf numFmtId="0" fontId="58" fillId="0" borderId="10" xfId="56" applyFont="1" applyFill="1" applyBorder="1" applyAlignment="1">
      <alignment horizontal="center" vertical="center" wrapText="1"/>
    </xf>
    <xf numFmtId="1" fontId="40" fillId="0" borderId="10" xfId="54" applyNumberFormat="1" applyFont="1" applyFill="1" applyBorder="1" applyAlignment="1">
      <alignment horizontal="center" vertical="center"/>
    </xf>
    <xf numFmtId="3" fontId="40" fillId="0" borderId="10" xfId="52" applyNumberFormat="1" applyFont="1" applyFill="1" applyBorder="1" applyAlignment="1" applyProtection="1">
      <alignment horizontal="center" vertical="center" wrapText="1"/>
    </xf>
    <xf numFmtId="0" fontId="58" fillId="0" borderId="10" xfId="40" applyFont="1" applyFill="1" applyBorder="1" applyAlignment="1">
      <alignment horizontal="left" vertical="top" wrapText="1"/>
    </xf>
    <xf numFmtId="4" fontId="40" fillId="0" borderId="10" xfId="54" applyNumberFormat="1" applyFont="1" applyFill="1" applyBorder="1" applyAlignment="1">
      <alignment horizontal="center" vertical="center" wrapText="1"/>
    </xf>
    <xf numFmtId="0" fontId="58" fillId="0" borderId="10" xfId="40" applyFont="1" applyFill="1" applyBorder="1" applyAlignment="1">
      <alignment horizontal="left" vertical="center" wrapText="1"/>
    </xf>
    <xf numFmtId="1" fontId="40" fillId="0" borderId="10" xfId="54" applyNumberFormat="1" applyFont="1" applyFill="1" applyBorder="1" applyAlignment="1">
      <alignment horizontal="center" vertical="center" wrapText="1"/>
    </xf>
    <xf numFmtId="2" fontId="40" fillId="0" borderId="10" xfId="54" applyNumberFormat="1" applyFont="1" applyFill="1" applyBorder="1" applyAlignment="1">
      <alignment horizontal="center" vertical="center" wrapText="1"/>
    </xf>
    <xf numFmtId="164" fontId="40" fillId="0" borderId="10" xfId="36" applyNumberFormat="1" applyFont="1" applyFill="1" applyBorder="1" applyAlignment="1">
      <alignment horizontal="center" vertical="center"/>
    </xf>
    <xf numFmtId="2" fontId="40" fillId="0" borderId="10" xfId="36" applyNumberFormat="1" applyFont="1" applyFill="1" applyBorder="1" applyAlignment="1">
      <alignment horizontal="center" vertical="center"/>
    </xf>
    <xf numFmtId="0" fontId="45" fillId="0" borderId="10" xfId="54" applyFont="1" applyFill="1" applyBorder="1" applyAlignment="1">
      <alignment horizontal="center" vertical="center"/>
    </xf>
    <xf numFmtId="0" fontId="45" fillId="0" borderId="10" xfId="54" applyFont="1" applyFill="1" applyBorder="1" applyAlignment="1">
      <alignment horizontal="center" vertical="center" wrapText="1"/>
    </xf>
    <xf numFmtId="0" fontId="10" fillId="24" borderId="10" xfId="34" applyFont="1" applyFill="1" applyBorder="1" applyAlignment="1" applyProtection="1">
      <alignment horizontal="center" vertical="center"/>
    </xf>
    <xf numFmtId="0" fontId="6" fillId="24" borderId="10" xfId="34" applyFont="1" applyFill="1" applyBorder="1"/>
    <xf numFmtId="0" fontId="4" fillId="25" borderId="12" xfId="34" applyFont="1" applyFill="1" applyBorder="1" applyAlignment="1" applyProtection="1">
      <alignment horizontal="center" vertical="center"/>
    </xf>
    <xf numFmtId="0" fontId="9" fillId="0" borderId="0" xfId="34" applyFont="1" applyFill="1" applyAlignment="1">
      <alignment horizontal="left" indent="1"/>
    </xf>
    <xf numFmtId="0" fontId="9" fillId="0" borderId="0" xfId="34" applyFont="1" applyAlignment="1">
      <alignment horizontal="left" indent="1"/>
    </xf>
    <xf numFmtId="0" fontId="21" fillId="0" borderId="0" xfId="35" applyFont="1" applyAlignment="1">
      <alignment horizontal="left"/>
    </xf>
    <xf numFmtId="0" fontId="7" fillId="0" borderId="0" xfId="35" applyFont="1" applyAlignment="1">
      <alignment horizontal="left"/>
    </xf>
    <xf numFmtId="0" fontId="9" fillId="0" borderId="0" xfId="34" applyFont="1" applyFill="1" applyAlignment="1">
      <alignment horizontal="right"/>
    </xf>
    <xf numFmtId="0" fontId="4" fillId="25" borderId="11" xfId="34" applyNumberFormat="1" applyFont="1" applyFill="1" applyBorder="1" applyAlignment="1" applyProtection="1">
      <alignment horizontal="center" vertical="center" wrapText="1"/>
    </xf>
    <xf numFmtId="0" fontId="4" fillId="25" borderId="16" xfId="34" applyNumberFormat="1" applyFont="1" applyFill="1" applyBorder="1" applyAlignment="1" applyProtection="1">
      <alignment horizontal="center" vertical="center" wrapText="1"/>
    </xf>
    <xf numFmtId="0" fontId="10" fillId="24" borderId="11" xfId="34" applyFont="1" applyFill="1" applyBorder="1" applyAlignment="1" applyProtection="1">
      <alignment horizontal="center" vertical="center" wrapText="1"/>
    </xf>
    <xf numFmtId="0" fontId="10" fillId="24" borderId="13" xfId="34" applyFont="1" applyFill="1" applyBorder="1" applyAlignment="1" applyProtection="1">
      <alignment horizontal="center" vertical="center" wrapText="1"/>
    </xf>
    <xf numFmtId="0" fontId="10" fillId="24" borderId="16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5" xfId="34" applyFont="1" applyFill="1" applyBorder="1" applyAlignment="1" applyProtection="1">
      <alignment horizontal="center" vertical="center" wrapText="1"/>
    </xf>
    <xf numFmtId="0" fontId="7" fillId="0" borderId="17" xfId="34" applyFont="1" applyFill="1" applyBorder="1" applyAlignment="1" applyProtection="1">
      <alignment horizontal="center" vertical="center" wrapText="1"/>
    </xf>
    <xf numFmtId="0" fontId="7" fillId="0" borderId="20" xfId="34" applyFont="1" applyFill="1" applyBorder="1" applyAlignment="1" applyProtection="1">
      <alignment horizontal="center" vertical="center" wrapText="1"/>
    </xf>
    <xf numFmtId="0" fontId="21" fillId="0" borderId="0" xfId="38" applyFont="1" applyAlignment="1">
      <alignment horizontal="center"/>
    </xf>
    <xf numFmtId="0" fontId="7" fillId="0" borderId="0" xfId="53" applyFont="1" applyAlignment="1" applyProtection="1">
      <alignment horizontal="left"/>
      <protection hidden="1"/>
    </xf>
    <xf numFmtId="0" fontId="21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 vertical="center" wrapText="1"/>
    </xf>
    <xf numFmtId="0" fontId="47" fillId="24" borderId="11" xfId="34" applyFont="1" applyFill="1" applyBorder="1" applyAlignment="1" applyProtection="1">
      <alignment horizontal="center" vertical="top" wrapText="1"/>
    </xf>
    <xf numFmtId="0" fontId="47" fillId="24" borderId="13" xfId="34" applyFont="1" applyFill="1" applyBorder="1" applyAlignment="1" applyProtection="1">
      <alignment horizontal="center" vertical="top" wrapText="1"/>
    </xf>
    <xf numFmtId="0" fontId="47" fillId="24" borderId="16" xfId="34" applyFont="1" applyFill="1" applyBorder="1" applyAlignment="1" applyProtection="1">
      <alignment horizontal="center" vertical="top" wrapText="1"/>
    </xf>
    <xf numFmtId="0" fontId="9" fillId="0" borderId="12" xfId="58" applyFont="1" applyFill="1" applyBorder="1" applyAlignment="1">
      <alignment horizontal="center" vertical="center" wrapText="1"/>
    </xf>
    <xf numFmtId="0" fontId="9" fillId="0" borderId="19" xfId="58" applyFont="1" applyFill="1" applyBorder="1" applyAlignment="1">
      <alignment horizontal="center" vertical="center" wrapText="1"/>
    </xf>
    <xf numFmtId="0" fontId="9" fillId="0" borderId="15" xfId="58" applyFont="1" applyFill="1" applyBorder="1" applyAlignment="1">
      <alignment horizontal="center" vertical="center" wrapText="1"/>
    </xf>
    <xf numFmtId="0" fontId="13" fillId="0" borderId="12" xfId="58" applyFont="1" applyFill="1" applyBorder="1" applyAlignment="1">
      <alignment horizontal="center" vertical="center" wrapText="1"/>
    </xf>
    <xf numFmtId="0" fontId="13" fillId="0" borderId="19" xfId="58" applyFont="1" applyFill="1" applyBorder="1" applyAlignment="1">
      <alignment horizontal="center" vertical="center" wrapText="1"/>
    </xf>
    <xf numFmtId="0" fontId="13" fillId="0" borderId="15" xfId="58" applyFont="1" applyFill="1" applyBorder="1" applyAlignment="1">
      <alignment horizontal="center" vertical="center" wrapText="1"/>
    </xf>
    <xf numFmtId="0" fontId="9" fillId="0" borderId="17" xfId="58" applyFont="1" applyFill="1" applyBorder="1" applyAlignment="1">
      <alignment horizontal="center" vertical="center" wrapText="1"/>
    </xf>
    <xf numFmtId="0" fontId="9" fillId="0" borderId="20" xfId="58" applyFont="1" applyFill="1" applyBorder="1" applyAlignment="1">
      <alignment horizontal="center" vertical="center" wrapText="1"/>
    </xf>
    <xf numFmtId="0" fontId="9" fillId="0" borderId="18" xfId="58" applyFont="1" applyFill="1" applyBorder="1" applyAlignment="1">
      <alignment horizontal="center" vertical="center" wrapText="1"/>
    </xf>
    <xf numFmtId="0" fontId="9" fillId="0" borderId="21" xfId="58" applyFont="1" applyFill="1" applyBorder="1" applyAlignment="1">
      <alignment horizontal="center" vertical="center" wrapText="1"/>
    </xf>
    <xf numFmtId="0" fontId="9" fillId="0" borderId="22" xfId="58" applyFont="1" applyFill="1" applyBorder="1" applyAlignment="1">
      <alignment horizontal="center" vertical="center" wrapText="1"/>
    </xf>
    <xf numFmtId="0" fontId="9" fillId="0" borderId="23" xfId="58" applyFont="1" applyFill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9" fillId="0" borderId="11" xfId="58" applyFont="1" applyFill="1" applyBorder="1" applyAlignment="1">
      <alignment horizontal="center" vertical="center" wrapText="1"/>
    </xf>
    <xf numFmtId="0" fontId="9" fillId="0" borderId="13" xfId="58" applyFont="1" applyFill="1" applyBorder="1" applyAlignment="1">
      <alignment horizontal="center" vertical="center" wrapText="1"/>
    </xf>
    <xf numFmtId="0" fontId="44" fillId="25" borderId="10" xfId="58" applyFont="1" applyFill="1" applyBorder="1" applyAlignment="1">
      <alignment vertical="center"/>
    </xf>
    <xf numFmtId="0" fontId="10" fillId="0" borderId="11" xfId="58" applyFont="1" applyFill="1" applyBorder="1" applyAlignment="1">
      <alignment horizontal="left"/>
    </xf>
    <xf numFmtId="0" fontId="10" fillId="0" borderId="13" xfId="58" applyFont="1" applyFill="1" applyBorder="1" applyAlignment="1">
      <alignment horizontal="left"/>
    </xf>
    <xf numFmtId="0" fontId="10" fillId="0" borderId="16" xfId="58" applyFont="1" applyFill="1" applyBorder="1" applyAlignment="1">
      <alignment horizontal="left"/>
    </xf>
    <xf numFmtId="0" fontId="46" fillId="25" borderId="10" xfId="58" applyFont="1" applyFill="1" applyBorder="1" applyAlignment="1">
      <alignment vertical="center"/>
    </xf>
    <xf numFmtId="0" fontId="12" fillId="0" borderId="11" xfId="58" applyFont="1" applyFill="1" applyBorder="1" applyAlignment="1">
      <alignment horizontal="left" vertical="center"/>
    </xf>
    <xf numFmtId="0" fontId="12" fillId="0" borderId="13" xfId="58" applyFont="1" applyFill="1" applyBorder="1" applyAlignment="1">
      <alignment horizontal="left" vertical="center"/>
    </xf>
    <xf numFmtId="0" fontId="12" fillId="0" borderId="16" xfId="58" applyFont="1" applyFill="1" applyBorder="1" applyAlignment="1">
      <alignment horizontal="left" vertical="center"/>
    </xf>
    <xf numFmtId="0" fontId="12" fillId="0" borderId="11" xfId="58" applyFont="1" applyFill="1" applyBorder="1" applyAlignment="1">
      <alignment horizontal="left" vertical="center" wrapText="1"/>
    </xf>
    <xf numFmtId="0" fontId="12" fillId="0" borderId="16" xfId="58" applyFont="1" applyFill="1" applyBorder="1" applyAlignment="1">
      <alignment horizontal="left" vertical="center" wrapText="1"/>
    </xf>
    <xf numFmtId="0" fontId="40" fillId="0" borderId="11" xfId="58" applyFont="1" applyFill="1" applyBorder="1" applyAlignment="1">
      <alignment horizontal="left" vertical="center"/>
    </xf>
    <xf numFmtId="0" fontId="40" fillId="0" borderId="16" xfId="58" applyFont="1" applyFill="1" applyBorder="1" applyAlignment="1">
      <alignment horizontal="left" vertical="center"/>
    </xf>
    <xf numFmtId="0" fontId="12" fillId="0" borderId="11" xfId="58" applyFont="1" applyFill="1" applyBorder="1" applyAlignment="1">
      <alignment horizontal="left"/>
    </xf>
    <xf numFmtId="0" fontId="12" fillId="0" borderId="13" xfId="58" applyFont="1" applyFill="1" applyBorder="1" applyAlignment="1">
      <alignment horizontal="left"/>
    </xf>
    <xf numFmtId="0" fontId="12" fillId="0" borderId="16" xfId="58" applyFont="1" applyFill="1" applyBorder="1" applyAlignment="1">
      <alignment horizontal="left"/>
    </xf>
    <xf numFmtId="0" fontId="9" fillId="0" borderId="11" xfId="58" applyFont="1" applyFill="1" applyBorder="1" applyAlignment="1">
      <alignment horizontal="left" vertical="center" wrapText="1"/>
    </xf>
    <xf numFmtId="0" fontId="9" fillId="0" borderId="16" xfId="58" applyFont="1" applyFill="1" applyBorder="1" applyAlignment="1">
      <alignment horizontal="left" vertical="center" wrapText="1"/>
    </xf>
    <xf numFmtId="0" fontId="44" fillId="25" borderId="10" xfId="58" applyFont="1" applyFill="1" applyBorder="1" applyAlignment="1">
      <alignment horizontal="left" vertical="center"/>
    </xf>
    <xf numFmtId="0" fontId="9" fillId="0" borderId="0" xfId="53" applyFont="1" applyAlignment="1" applyProtection="1">
      <alignment horizontal="left"/>
      <protection hidden="1"/>
    </xf>
    <xf numFmtId="0" fontId="39" fillId="0" borderId="0" xfId="58" applyFont="1" applyFill="1" applyAlignment="1">
      <alignment horizontal="left" wrapText="1"/>
    </xf>
    <xf numFmtId="0" fontId="7" fillId="0" borderId="12" xfId="58" applyFont="1" applyFill="1" applyBorder="1" applyAlignment="1">
      <alignment horizontal="center" vertical="center" wrapText="1"/>
    </xf>
    <xf numFmtId="0" fontId="7" fillId="0" borderId="19" xfId="58" applyFont="1" applyFill="1" applyBorder="1" applyAlignment="1">
      <alignment horizontal="center" vertical="center" wrapText="1"/>
    </xf>
    <xf numFmtId="0" fontId="7" fillId="0" borderId="15" xfId="58" applyFont="1" applyFill="1" applyBorder="1" applyAlignment="1">
      <alignment horizontal="center" vertical="center" wrapText="1"/>
    </xf>
  </cellXfs>
  <cellStyles count="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au?iue" xfId="34"/>
    <cellStyle name="Iau?iue 2" xfId="35"/>
    <cellStyle name="Iau?iue 2 2" xfId="36"/>
    <cellStyle name="Iau?iue 2 2 2" xfId="66"/>
    <cellStyle name="Iau?iue 3" xfId="37"/>
    <cellStyle name="Iau?iue 3 2" xfId="38"/>
    <cellStyle name="Iau?iue 4" xfId="39"/>
    <cellStyle name="Iau?iue_dodatok 3" xfId="58"/>
    <cellStyle name="Iau?iue_Vukonana 010213 46884" xfId="69"/>
    <cellStyle name="Iau?iue_ІП-2015 20.06.14" xfId="57"/>
    <cellStyle name="Iau?iue_ІП-2015 28.07.14" xfId="63"/>
    <cellStyle name="Iau?iue_ІР2014 підрядники" xfId="68"/>
    <cellStyle name="Iau?iue_Пропозиції до ІП_2013 7 розділ" xfId="40"/>
    <cellStyle name="Input" xfId="41"/>
    <cellStyle name="Linked Cell" xfId="42"/>
    <cellStyle name="Neutral" xfId="43"/>
    <cellStyle name="Note" xfId="44"/>
    <cellStyle name="Output" xfId="45"/>
    <cellStyle name="Title" xfId="46"/>
    <cellStyle name="Total" xfId="47"/>
    <cellStyle name="Warning Text" xfId="48"/>
    <cellStyle name="Звичайний_445583" xfId="59"/>
    <cellStyle name="Обычный" xfId="0" builtinId="0"/>
    <cellStyle name="Обычный 2" xfId="49"/>
    <cellStyle name="Обычный 2 2" xfId="61"/>
    <cellStyle name="Обычный 2 4" xfId="62"/>
    <cellStyle name="Обычный 2 4 2" xfId="67"/>
    <cellStyle name="Обычный 3" xfId="50"/>
    <cellStyle name="Обычный_IP_2008_Оригинал" xfId="51"/>
    <cellStyle name="Обычный_IP_2008_Оригинал_31199" xfId="52"/>
    <cellStyle name="Обычный_IP_2008_Оригинал_new" xfId="65"/>
    <cellStyle name="Обычный_nkre1" xfId="53"/>
    <cellStyle name="Обычный_Проект_IP_2009_260608" xfId="54"/>
    <cellStyle name="Процентный" xfId="64" builtinId="5"/>
    <cellStyle name="Процентный 2" xfId="55"/>
    <cellStyle name="Стиль 1" xfId="56"/>
    <cellStyle name="Стиль 1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I9"/>
  <sheetViews>
    <sheetView zoomScaleNormal="100" zoomScaleSheetLayoutView="100" workbookViewId="0">
      <selection activeCell="E14" sqref="E14"/>
    </sheetView>
  </sheetViews>
  <sheetFormatPr defaultRowHeight="12.75"/>
  <cols>
    <col min="1" max="1" width="29.7109375" style="3" customWidth="1"/>
    <col min="2" max="2" width="3.7109375" style="3" customWidth="1"/>
    <col min="3" max="3" width="21.28515625" style="3" customWidth="1"/>
    <col min="4" max="4" width="5.7109375" style="3" customWidth="1"/>
    <col min="5" max="5" width="22.140625" style="3" customWidth="1"/>
    <col min="6" max="16384" width="9.140625" style="3"/>
  </cols>
  <sheetData>
    <row r="1" spans="1:9" s="6" customFormat="1" ht="15.75">
      <c r="C1" s="298"/>
      <c r="D1" s="298"/>
      <c r="E1" s="298"/>
      <c r="F1" s="7"/>
      <c r="G1" s="7"/>
      <c r="H1" s="7"/>
      <c r="I1" s="7"/>
    </row>
    <row r="2" spans="1:9" s="6" customFormat="1" ht="15.75" customHeight="1">
      <c r="C2" s="298"/>
      <c r="D2" s="298"/>
      <c r="E2" s="298"/>
      <c r="F2" s="298"/>
      <c r="G2" s="7"/>
      <c r="H2" s="7"/>
      <c r="I2" s="7"/>
    </row>
    <row r="3" spans="1:9" s="6" customFormat="1" ht="15.75" customHeight="1">
      <c r="C3" s="299"/>
      <c r="D3" s="299"/>
      <c r="E3" s="299"/>
      <c r="F3" s="299"/>
      <c r="G3" s="299"/>
      <c r="H3" s="299"/>
      <c r="I3" s="299"/>
    </row>
    <row r="4" spans="1:9" s="6" customFormat="1" ht="15.75" customHeight="1">
      <c r="C4" s="299"/>
      <c r="D4" s="299"/>
      <c r="E4" s="299"/>
      <c r="F4" s="299"/>
      <c r="G4" s="5"/>
      <c r="H4" s="5"/>
      <c r="I4" s="5"/>
    </row>
    <row r="6" spans="1:9" ht="26.25" customHeight="1">
      <c r="A6" s="295" t="s">
        <v>14</v>
      </c>
      <c r="B6" s="296"/>
      <c r="C6" s="296"/>
      <c r="D6" s="296"/>
      <c r="E6" s="296"/>
    </row>
    <row r="7" spans="1:9" ht="29.25" customHeight="1" thickBot="1">
      <c r="A7" s="19" t="s">
        <v>17</v>
      </c>
      <c r="B7" s="297" t="s">
        <v>76</v>
      </c>
      <c r="C7" s="297"/>
      <c r="D7" s="297"/>
      <c r="E7" s="297"/>
    </row>
    <row r="8" spans="1:9" ht="26.25" customHeight="1" thickBot="1">
      <c r="A8" s="20" t="s">
        <v>15</v>
      </c>
      <c r="B8" s="22" t="s">
        <v>8</v>
      </c>
      <c r="C8" s="59">
        <v>43101</v>
      </c>
      <c r="D8" s="18" t="s">
        <v>11</v>
      </c>
      <c r="E8" s="59">
        <v>43465</v>
      </c>
    </row>
    <row r="9" spans="1:9" ht="22.5" customHeight="1" thickBot="1">
      <c r="A9" s="21" t="s">
        <v>16</v>
      </c>
      <c r="B9" s="22" t="s">
        <v>8</v>
      </c>
      <c r="C9" s="59">
        <v>43101</v>
      </c>
      <c r="D9" s="18" t="s">
        <v>11</v>
      </c>
      <c r="E9" s="59">
        <v>43465</v>
      </c>
    </row>
  </sheetData>
  <mergeCells count="6">
    <mergeCell ref="A6:E6"/>
    <mergeCell ref="B7:E7"/>
    <mergeCell ref="C1:E1"/>
    <mergeCell ref="C2:F2"/>
    <mergeCell ref="C3:I3"/>
    <mergeCell ref="C4:F4"/>
  </mergeCells>
  <phoneticPr fontId="2" type="noConversion"/>
  <pageMargins left="0.67" right="0.39370078740157483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T28"/>
  <sheetViews>
    <sheetView zoomScale="85" zoomScaleNormal="85" zoomScaleSheetLayoutView="85" zoomScalePageLayoutView="85" workbookViewId="0">
      <selection activeCell="C25" sqref="C25"/>
    </sheetView>
  </sheetViews>
  <sheetFormatPr defaultRowHeight="12.75"/>
  <cols>
    <col min="1" max="1" width="4.7109375" style="2" customWidth="1"/>
    <col min="2" max="2" width="29.85546875" style="2" customWidth="1"/>
    <col min="3" max="3" width="16.140625" style="2" customWidth="1"/>
    <col min="4" max="4" width="18.5703125" style="2" customWidth="1"/>
    <col min="5" max="5" width="18.7109375" style="2" customWidth="1"/>
    <col min="6" max="6" width="21.5703125" style="2" customWidth="1"/>
    <col min="7" max="7" width="17.28515625" style="2" customWidth="1"/>
    <col min="8" max="8" width="19.5703125" style="2" customWidth="1"/>
    <col min="9" max="16384" width="9.140625" style="2"/>
  </cols>
  <sheetData>
    <row r="1" spans="1:10" s="23" customFormat="1" ht="18.75">
      <c r="A1" s="30"/>
      <c r="B1" s="30"/>
      <c r="C1" s="30"/>
      <c r="D1" s="30"/>
      <c r="E1" s="28"/>
      <c r="F1" s="30"/>
      <c r="G1" s="30"/>
      <c r="H1" s="30"/>
    </row>
    <row r="2" spans="1:10" s="23" customFormat="1" ht="15.75">
      <c r="A2" s="30"/>
      <c r="B2" s="30"/>
      <c r="C2" s="30"/>
      <c r="D2" s="30"/>
      <c r="E2" s="30"/>
      <c r="F2" s="30"/>
      <c r="G2" s="302"/>
      <c r="H2" s="302"/>
      <c r="I2" s="24"/>
      <c r="J2" s="25"/>
    </row>
    <row r="3" spans="1:10" s="23" customFormat="1" ht="15.75">
      <c r="A3" s="30"/>
      <c r="B3" s="30"/>
      <c r="C3" s="30"/>
      <c r="D3" s="30"/>
      <c r="E3" s="30"/>
      <c r="F3" s="26"/>
      <c r="G3" s="27"/>
      <c r="H3" s="27"/>
      <c r="I3" s="27"/>
      <c r="J3" s="25"/>
    </row>
    <row r="4" spans="1:10" ht="21" customHeight="1">
      <c r="A4" s="305" t="s">
        <v>156</v>
      </c>
      <c r="B4" s="306"/>
      <c r="C4" s="306"/>
      <c r="D4" s="306"/>
      <c r="E4" s="306"/>
      <c r="F4" s="306"/>
      <c r="G4" s="306"/>
      <c r="H4" s="307"/>
    </row>
    <row r="5" spans="1:10" s="1" customFormat="1" ht="34.5" customHeight="1">
      <c r="A5" s="308" t="s">
        <v>0</v>
      </c>
      <c r="B5" s="308" t="s">
        <v>19</v>
      </c>
      <c r="C5" s="308" t="s">
        <v>110</v>
      </c>
      <c r="D5" s="308" t="s">
        <v>133</v>
      </c>
      <c r="E5" s="310" t="s">
        <v>157</v>
      </c>
      <c r="F5" s="311"/>
      <c r="G5" s="308" t="s">
        <v>10</v>
      </c>
      <c r="H5" s="308" t="s">
        <v>49</v>
      </c>
    </row>
    <row r="6" spans="1:10" s="1" customFormat="1" ht="45" customHeight="1">
      <c r="A6" s="309"/>
      <c r="B6" s="309"/>
      <c r="C6" s="309"/>
      <c r="D6" s="309"/>
      <c r="E6" s="13" t="s">
        <v>21</v>
      </c>
      <c r="F6" s="12" t="s">
        <v>22</v>
      </c>
      <c r="G6" s="309"/>
      <c r="H6" s="309"/>
    </row>
    <row r="7" spans="1:10" s="1" customFormat="1" ht="14.2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40">
        <v>8</v>
      </c>
    </row>
    <row r="8" spans="1:10" ht="45" customHeight="1">
      <c r="A8" s="14">
        <v>1</v>
      </c>
      <c r="B8" s="8" t="s">
        <v>5</v>
      </c>
      <c r="C8" s="50">
        <f>'2. Детальний звіт'!G258</f>
        <v>97972.195571852455</v>
      </c>
      <c r="D8" s="9">
        <f>'2. Детальний звіт'!I258</f>
        <v>97972.195571852455</v>
      </c>
      <c r="E8" s="9">
        <f>'2. Детальний звіт'!L258</f>
        <v>97510.700311633322</v>
      </c>
      <c r="F8" s="9">
        <f>'2. Детальний звіт'!N258</f>
        <v>97510.70065163332</v>
      </c>
      <c r="G8" s="10">
        <f>E8/D8</f>
        <v>0.99528952824293215</v>
      </c>
      <c r="H8" s="9">
        <f>D8-E8</f>
        <v>461.49526021913334</v>
      </c>
    </row>
    <row r="9" spans="1:10" ht="45" customHeight="1">
      <c r="A9" s="14">
        <v>2</v>
      </c>
      <c r="B9" s="8" t="s">
        <v>12</v>
      </c>
      <c r="C9" s="50">
        <f>'2. Детальний звіт'!G273</f>
        <v>23450.205245999998</v>
      </c>
      <c r="D9" s="9">
        <f>'2. Детальний звіт'!I273</f>
        <v>23450.205245999998</v>
      </c>
      <c r="E9" s="9">
        <f>'2. Детальний звіт'!L273</f>
        <v>23904.167999999998</v>
      </c>
      <c r="F9" s="9">
        <f>'2. Детальний звіт'!N273</f>
        <v>23904.167999999998</v>
      </c>
      <c r="G9" s="10">
        <f t="shared" ref="G9:G13" si="0">E9/D9</f>
        <v>1.0193585833999228</v>
      </c>
      <c r="H9" s="9">
        <f t="shared" ref="H9:H14" si="1">D9-E9</f>
        <v>-453.96275400000013</v>
      </c>
    </row>
    <row r="10" spans="1:10" ht="61.5" customHeight="1">
      <c r="A10" s="14">
        <v>3</v>
      </c>
      <c r="B10" s="8" t="s">
        <v>40</v>
      </c>
      <c r="C10" s="50">
        <f>'2. Детальний звіт'!G277</f>
        <v>998.57999999999993</v>
      </c>
      <c r="D10" s="9">
        <f>'2. Детальний звіт'!I277</f>
        <v>998.57999999999993</v>
      </c>
      <c r="E10" s="9">
        <f>'2. Детальний звіт'!L277</f>
        <v>917.87000000000012</v>
      </c>
      <c r="F10" s="9">
        <f>'2. Детальний звіт'!N277</f>
        <v>917.87000000000012</v>
      </c>
      <c r="G10" s="10">
        <f t="shared" si="0"/>
        <v>0.91917522882493163</v>
      </c>
      <c r="H10" s="9">
        <f t="shared" si="1"/>
        <v>80.709999999999809</v>
      </c>
    </row>
    <row r="11" spans="1:10" ht="28.5" customHeight="1">
      <c r="A11" s="14">
        <v>4</v>
      </c>
      <c r="B11" s="8" t="s">
        <v>1</v>
      </c>
      <c r="C11" s="50">
        <f>'2. Детальний звіт'!G292</f>
        <v>4085.45</v>
      </c>
      <c r="D11" s="9">
        <f>'2. Детальний звіт'!I292</f>
        <v>4085.45</v>
      </c>
      <c r="E11" s="9">
        <f>'2. Детальний звіт'!L292</f>
        <v>4041.62727</v>
      </c>
      <c r="F11" s="9">
        <f>'2. Детальний звіт'!N292</f>
        <v>4041.62727</v>
      </c>
      <c r="G11" s="10">
        <f t="shared" si="0"/>
        <v>0.98927346314359499</v>
      </c>
      <c r="H11" s="9">
        <f t="shared" si="1"/>
        <v>43.822729999999865</v>
      </c>
    </row>
    <row r="12" spans="1:10" ht="33.75" customHeight="1">
      <c r="A12" s="14">
        <v>5</v>
      </c>
      <c r="B12" s="8" t="s">
        <v>13</v>
      </c>
      <c r="C12" s="50">
        <f>'2. Детальний звіт'!G294</f>
        <v>0</v>
      </c>
      <c r="D12" s="9">
        <f>'2. Детальний звіт'!I294</f>
        <v>0</v>
      </c>
      <c r="E12" s="9">
        <f>'2. Детальний звіт'!L294</f>
        <v>0</v>
      </c>
      <c r="F12" s="9">
        <f>'2. Детальний звіт'!N294</f>
        <v>0</v>
      </c>
      <c r="G12" s="10">
        <v>0</v>
      </c>
      <c r="H12" s="9">
        <f t="shared" si="1"/>
        <v>0</v>
      </c>
    </row>
    <row r="13" spans="1:10" ht="29.25" customHeight="1">
      <c r="A13" s="14">
        <v>6</v>
      </c>
      <c r="B13" s="8" t="s">
        <v>20</v>
      </c>
      <c r="C13" s="51">
        <f>'2. Детальний звіт'!G299</f>
        <v>6635.37</v>
      </c>
      <c r="D13" s="15">
        <f>'2. Детальний звіт'!I299</f>
        <v>6635.37</v>
      </c>
      <c r="E13" s="15">
        <f>'2. Детальний звіт'!L299</f>
        <v>6141.25</v>
      </c>
      <c r="F13" s="15">
        <f>'2. Детальний звіт'!N299</f>
        <v>6141.25</v>
      </c>
      <c r="G13" s="10">
        <f t="shared" si="0"/>
        <v>0.92553241190770075</v>
      </c>
      <c r="H13" s="9">
        <f t="shared" si="1"/>
        <v>494.11999999999989</v>
      </c>
    </row>
    <row r="14" spans="1:10" ht="16.5" customHeight="1">
      <c r="A14" s="14">
        <v>7</v>
      </c>
      <c r="B14" s="8" t="s">
        <v>2</v>
      </c>
      <c r="C14" s="51">
        <f>'2. Детальний звіт'!G310</f>
        <v>636.19600000000003</v>
      </c>
      <c r="D14" s="15">
        <f>'2. Детальний звіт'!I310</f>
        <v>636.19600000000003</v>
      </c>
      <c r="E14" s="15">
        <f>'2. Детальний звіт'!L310</f>
        <v>712.20450000000005</v>
      </c>
      <c r="F14" s="15">
        <f>'2. Детальний звіт'!N310</f>
        <v>712.20450000000005</v>
      </c>
      <c r="G14" s="10">
        <f>E14/D14</f>
        <v>1.1194734012788512</v>
      </c>
      <c r="H14" s="9">
        <f t="shared" si="1"/>
        <v>-76.008500000000026</v>
      </c>
    </row>
    <row r="15" spans="1:10" ht="15" customHeight="1">
      <c r="A15" s="303" t="s">
        <v>6</v>
      </c>
      <c r="B15" s="304"/>
      <c r="C15" s="52">
        <f>SUM(C8:C14)</f>
        <v>133777.99681785246</v>
      </c>
      <c r="D15" s="52">
        <f t="shared" ref="D15:H15" si="2">SUM(D8:D14)</f>
        <v>133777.99681785246</v>
      </c>
      <c r="E15" s="52">
        <f t="shared" si="2"/>
        <v>133227.82008163331</v>
      </c>
      <c r="F15" s="52">
        <f t="shared" si="2"/>
        <v>133227.82042163331</v>
      </c>
      <c r="G15" s="53">
        <f>E15/D15</f>
        <v>0.99588738993477199</v>
      </c>
      <c r="H15" s="52">
        <f t="shared" si="2"/>
        <v>550.17673621913275</v>
      </c>
    </row>
    <row r="16" spans="1:10" ht="15">
      <c r="A16" s="16"/>
      <c r="B16" s="16"/>
      <c r="C16" s="16"/>
      <c r="D16" s="16"/>
      <c r="E16" s="16"/>
      <c r="F16" s="16"/>
      <c r="G16" s="16"/>
      <c r="H16" s="16"/>
    </row>
    <row r="17" spans="1:20" s="48" customFormat="1" ht="15">
      <c r="A17" s="45"/>
      <c r="B17" s="41" t="s">
        <v>50</v>
      </c>
      <c r="C17" s="54"/>
      <c r="D17" s="54"/>
      <c r="E17" s="314" t="s">
        <v>53</v>
      </c>
      <c r="F17" s="315"/>
      <c r="G17" s="54"/>
      <c r="H17" s="312"/>
      <c r="I17" s="312"/>
      <c r="J17" s="312"/>
      <c r="K17" s="312"/>
      <c r="L17" s="312"/>
      <c r="M17" s="46"/>
      <c r="N17" s="47"/>
      <c r="O17" s="47"/>
      <c r="P17" s="47"/>
      <c r="Q17" s="47"/>
      <c r="R17" s="47"/>
      <c r="S17" s="47"/>
      <c r="T17" s="47"/>
    </row>
    <row r="18" spans="1:20" s="48" customFormat="1" ht="15">
      <c r="A18" s="49"/>
      <c r="B18" s="43" t="s">
        <v>51</v>
      </c>
      <c r="C18" s="54"/>
      <c r="D18" s="54"/>
      <c r="E18" s="315" t="s">
        <v>18</v>
      </c>
      <c r="F18" s="315"/>
      <c r="G18" s="54"/>
      <c r="H18" s="54"/>
      <c r="I18" s="55"/>
      <c r="J18" s="55"/>
      <c r="K18" s="55"/>
      <c r="L18" s="54"/>
      <c r="M18" s="46"/>
      <c r="N18" s="47"/>
      <c r="O18" s="47"/>
      <c r="P18" s="47"/>
      <c r="Q18" s="47"/>
      <c r="R18" s="47"/>
      <c r="S18" s="47"/>
      <c r="T18" s="47"/>
    </row>
    <row r="19" spans="1:20" s="48" customFormat="1" ht="15">
      <c r="A19" s="54"/>
      <c r="B19" s="4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46"/>
      <c r="N19" s="46"/>
      <c r="O19" s="47"/>
      <c r="P19" s="47"/>
      <c r="Q19" s="47"/>
      <c r="R19" s="47"/>
      <c r="S19" s="47"/>
      <c r="T19" s="47"/>
    </row>
    <row r="20" spans="1:20" s="48" customFormat="1" ht="15">
      <c r="A20" s="54"/>
      <c r="B20" s="56" t="s">
        <v>458</v>
      </c>
      <c r="C20" s="54"/>
      <c r="D20" s="57" t="s">
        <v>52</v>
      </c>
      <c r="E20" s="58"/>
      <c r="F20" s="313"/>
      <c r="G20" s="313"/>
      <c r="H20" s="54"/>
      <c r="I20" s="54"/>
      <c r="J20" s="54"/>
      <c r="K20" s="54"/>
      <c r="L20" s="54"/>
      <c r="M20" s="46"/>
      <c r="N20" s="46"/>
      <c r="O20" s="47"/>
      <c r="P20" s="47"/>
      <c r="Q20" s="47"/>
      <c r="R20" s="47"/>
      <c r="S20" s="47"/>
      <c r="T20" s="47"/>
    </row>
    <row r="21" spans="1:20" s="29" customFormat="1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20" s="31" customFormat="1" ht="15">
      <c r="A22" s="41"/>
      <c r="B22" s="42"/>
      <c r="C22" s="42"/>
      <c r="D22" s="42"/>
      <c r="E22" s="300"/>
      <c r="F22" s="300"/>
      <c r="G22" s="300"/>
      <c r="H22" s="300"/>
      <c r="I22" s="32"/>
      <c r="J22" s="30"/>
      <c r="K22" s="30"/>
      <c r="L22" s="30"/>
    </row>
    <row r="23" spans="1:20" s="33" customFormat="1" ht="15" customHeight="1">
      <c r="A23" s="43"/>
      <c r="B23" s="42"/>
      <c r="C23" s="42"/>
      <c r="D23" s="42"/>
      <c r="E23" s="301"/>
      <c r="F23" s="301"/>
      <c r="G23" s="301"/>
      <c r="H23" s="301"/>
      <c r="I23" s="32"/>
      <c r="J23" s="17"/>
      <c r="K23" s="17"/>
      <c r="L23" s="17"/>
    </row>
    <row r="24" spans="1:20" s="31" customFormat="1">
      <c r="A24" s="34"/>
      <c r="B24" s="34"/>
      <c r="C24" s="44"/>
      <c r="D24" s="44"/>
      <c r="E24" s="44"/>
      <c r="F24" s="44"/>
      <c r="G24" s="44"/>
      <c r="H24" s="44"/>
      <c r="I24" s="30"/>
      <c r="J24" s="30"/>
      <c r="K24" s="30"/>
      <c r="L24" s="30"/>
    </row>
    <row r="25" spans="1:20" s="31" customFormat="1">
      <c r="A25" s="38"/>
      <c r="B25" s="38"/>
      <c r="C25" s="38"/>
      <c r="D25" s="35"/>
      <c r="E25" s="36"/>
      <c r="F25" s="44"/>
      <c r="G25" s="44"/>
      <c r="H25" s="44"/>
      <c r="I25" s="30"/>
      <c r="J25" s="30"/>
      <c r="K25" s="30"/>
      <c r="L25" s="30"/>
    </row>
    <row r="26" spans="1:20" s="31" customFormat="1">
      <c r="A26" s="37"/>
      <c r="B26" s="37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20" s="3" customFormat="1" ht="15">
      <c r="A27" s="4"/>
      <c r="B27" s="4"/>
      <c r="C27" s="4"/>
      <c r="D27" s="4"/>
      <c r="E27" s="4"/>
      <c r="F27" s="4"/>
      <c r="G27" s="4"/>
      <c r="H27" s="4"/>
    </row>
    <row r="28" spans="1:20" ht="15">
      <c r="A28" s="11"/>
      <c r="B28" s="11"/>
      <c r="C28" s="11"/>
      <c r="D28" s="11"/>
      <c r="E28" s="11"/>
      <c r="F28" s="11"/>
      <c r="G28" s="11"/>
      <c r="H28" s="11"/>
    </row>
  </sheetData>
  <mergeCells count="16">
    <mergeCell ref="E22:H22"/>
    <mergeCell ref="E23:H23"/>
    <mergeCell ref="G2:H2"/>
    <mergeCell ref="A15:B15"/>
    <mergeCell ref="A4:H4"/>
    <mergeCell ref="B5:B6"/>
    <mergeCell ref="A5:A6"/>
    <mergeCell ref="C5:C6"/>
    <mergeCell ref="D5:D6"/>
    <mergeCell ref="G5:G6"/>
    <mergeCell ref="H5:H6"/>
    <mergeCell ref="E5:F5"/>
    <mergeCell ref="H17:L17"/>
    <mergeCell ref="F20:G20"/>
    <mergeCell ref="E17:F17"/>
    <mergeCell ref="E18:F18"/>
  </mergeCells>
  <phoneticPr fontId="0" type="noConversion"/>
  <pageMargins left="0.47244094488188981" right="0.15748031496062992" top="0.31496062992125984" bottom="0.35433070866141736" header="0.23622047244094491" footer="0.31496062992125984"/>
  <pageSetup paperSize="9" scale="95" orientation="landscape" r:id="rId1"/>
  <headerFooter alignWithMargins="0"/>
  <colBreaks count="1" manualBreakCount="1">
    <brk id="8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0"/>
  <sheetViews>
    <sheetView tabSelected="1" view="pageBreakPreview" topLeftCell="A253" zoomScale="70" zoomScaleNormal="25" zoomScaleSheetLayoutView="70" zoomScalePageLayoutView="55" workbookViewId="0">
      <selection activeCell="I285" sqref="I285"/>
    </sheetView>
  </sheetViews>
  <sheetFormatPr defaultRowHeight="15"/>
  <cols>
    <col min="1" max="1" width="6.85546875" style="60" customWidth="1"/>
    <col min="2" max="2" width="35" style="60" customWidth="1"/>
    <col min="3" max="3" width="9.7109375" style="60" customWidth="1"/>
    <col min="4" max="4" width="25.7109375" style="60" customWidth="1"/>
    <col min="5" max="5" width="12.28515625" style="60" customWidth="1"/>
    <col min="6" max="6" width="11" style="60" customWidth="1"/>
    <col min="7" max="7" width="21.5703125" style="60" customWidth="1"/>
    <col min="8" max="8" width="16.5703125" style="60" customWidth="1"/>
    <col min="9" max="9" width="19" style="60" customWidth="1"/>
    <col min="10" max="10" width="12.42578125" style="60" customWidth="1"/>
    <col min="11" max="11" width="9.42578125" style="60" customWidth="1"/>
    <col min="12" max="12" width="15.85546875" style="60" customWidth="1"/>
    <col min="13" max="13" width="9.85546875" style="60" customWidth="1"/>
    <col min="14" max="14" width="14.42578125" style="60" customWidth="1"/>
    <col min="15" max="15" width="27" style="60" customWidth="1"/>
    <col min="16" max="16" width="9.42578125" style="60" customWidth="1"/>
    <col min="17" max="17" width="18" style="60" customWidth="1"/>
    <col min="18" max="18" width="14.28515625" style="60" customWidth="1"/>
    <col min="19" max="19" width="24.42578125" style="60" customWidth="1"/>
    <col min="20" max="20" width="23.5703125" style="60" customWidth="1"/>
    <col min="21" max="16384" width="9.140625" style="60"/>
  </cols>
  <sheetData>
    <row r="1" spans="1:20" ht="25.5">
      <c r="A1" s="316" t="s">
        <v>155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8"/>
    </row>
    <row r="2" spans="1:20" s="61" customFormat="1" ht="18.75" customHeight="1">
      <c r="A2" s="319" t="s">
        <v>0</v>
      </c>
      <c r="B2" s="322" t="s">
        <v>24</v>
      </c>
      <c r="C2" s="319" t="s">
        <v>4</v>
      </c>
      <c r="D2" s="325" t="s">
        <v>79</v>
      </c>
      <c r="E2" s="326"/>
      <c r="F2" s="326"/>
      <c r="G2" s="327"/>
      <c r="H2" s="325" t="s">
        <v>134</v>
      </c>
      <c r="I2" s="326"/>
      <c r="J2" s="331" t="s">
        <v>55</v>
      </c>
      <c r="K2" s="331"/>
      <c r="L2" s="331"/>
      <c r="M2" s="331"/>
      <c r="N2" s="331"/>
      <c r="O2" s="319" t="s">
        <v>39</v>
      </c>
      <c r="P2" s="332" t="s">
        <v>9</v>
      </c>
      <c r="Q2" s="332"/>
      <c r="R2" s="319" t="s">
        <v>7</v>
      </c>
      <c r="S2" s="319" t="s">
        <v>3</v>
      </c>
      <c r="T2" s="319" t="s">
        <v>56</v>
      </c>
    </row>
    <row r="3" spans="1:20" s="61" customFormat="1" ht="15.75">
      <c r="A3" s="320"/>
      <c r="B3" s="323"/>
      <c r="C3" s="320"/>
      <c r="D3" s="328"/>
      <c r="E3" s="329"/>
      <c r="F3" s="329"/>
      <c r="G3" s="330"/>
      <c r="H3" s="328"/>
      <c r="I3" s="329"/>
      <c r="J3" s="333" t="s">
        <v>21</v>
      </c>
      <c r="K3" s="334"/>
      <c r="L3" s="334"/>
      <c r="M3" s="333" t="s">
        <v>22</v>
      </c>
      <c r="N3" s="334"/>
      <c r="O3" s="320"/>
      <c r="P3" s="332"/>
      <c r="Q3" s="332"/>
      <c r="R3" s="320"/>
      <c r="S3" s="320"/>
      <c r="T3" s="320"/>
    </row>
    <row r="4" spans="1:20" s="61" customFormat="1" ht="15.75" customHeight="1">
      <c r="A4" s="320"/>
      <c r="B4" s="323"/>
      <c r="C4" s="320"/>
      <c r="D4" s="319" t="s">
        <v>23</v>
      </c>
      <c r="E4" s="319" t="s">
        <v>115</v>
      </c>
      <c r="F4" s="319" t="s">
        <v>57</v>
      </c>
      <c r="G4" s="319" t="s">
        <v>58</v>
      </c>
      <c r="H4" s="325" t="s">
        <v>57</v>
      </c>
      <c r="I4" s="325" t="s">
        <v>58</v>
      </c>
      <c r="J4" s="319" t="s">
        <v>115</v>
      </c>
      <c r="K4" s="325" t="s">
        <v>59</v>
      </c>
      <c r="L4" s="325" t="s">
        <v>116</v>
      </c>
      <c r="M4" s="325" t="s">
        <v>59</v>
      </c>
      <c r="N4" s="325" t="s">
        <v>58</v>
      </c>
      <c r="O4" s="320"/>
      <c r="P4" s="319" t="s">
        <v>57</v>
      </c>
      <c r="Q4" s="319" t="s">
        <v>58</v>
      </c>
      <c r="R4" s="320"/>
      <c r="S4" s="320"/>
      <c r="T4" s="320"/>
    </row>
    <row r="5" spans="1:20" s="61" customFormat="1" ht="70.5" customHeight="1">
      <c r="A5" s="321"/>
      <c r="B5" s="324"/>
      <c r="C5" s="321"/>
      <c r="D5" s="321"/>
      <c r="E5" s="321"/>
      <c r="F5" s="321"/>
      <c r="G5" s="321"/>
      <c r="H5" s="328"/>
      <c r="I5" s="328"/>
      <c r="J5" s="321"/>
      <c r="K5" s="328"/>
      <c r="L5" s="328"/>
      <c r="M5" s="328"/>
      <c r="N5" s="328"/>
      <c r="O5" s="321"/>
      <c r="P5" s="321"/>
      <c r="Q5" s="321"/>
      <c r="R5" s="321"/>
      <c r="S5" s="321"/>
      <c r="T5" s="321"/>
    </row>
    <row r="6" spans="1:20" s="61" customFormat="1" ht="15.75">
      <c r="A6" s="119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  <c r="H6" s="119">
        <v>8</v>
      </c>
      <c r="I6" s="119">
        <v>11</v>
      </c>
      <c r="J6" s="119">
        <v>14</v>
      </c>
      <c r="K6" s="119">
        <v>15</v>
      </c>
      <c r="L6" s="119">
        <v>18</v>
      </c>
      <c r="M6" s="119">
        <v>21</v>
      </c>
      <c r="N6" s="119">
        <v>24</v>
      </c>
      <c r="O6" s="119">
        <v>27</v>
      </c>
      <c r="P6" s="119">
        <v>28</v>
      </c>
      <c r="Q6" s="119">
        <v>29</v>
      </c>
      <c r="R6" s="119">
        <v>30</v>
      </c>
      <c r="S6" s="209">
        <v>31</v>
      </c>
      <c r="T6" s="119">
        <v>32</v>
      </c>
    </row>
    <row r="7" spans="1:20" s="62" customFormat="1" ht="18.75">
      <c r="A7" s="336" t="s">
        <v>25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8"/>
    </row>
    <row r="8" spans="1:20" s="62" customFormat="1" ht="75">
      <c r="A8" s="276">
        <v>1.1000000000000001</v>
      </c>
      <c r="B8" s="277" t="s">
        <v>46</v>
      </c>
      <c r="C8" s="263" t="s">
        <v>41</v>
      </c>
      <c r="D8" s="278" t="s">
        <v>141</v>
      </c>
      <c r="E8" s="279">
        <f t="shared" ref="E8:E257" si="0">G8/F8</f>
        <v>489.59956753704171</v>
      </c>
      <c r="F8" s="279">
        <f>SUM(F10:F66)</f>
        <v>134.578</v>
      </c>
      <c r="G8" s="279">
        <f t="shared" ref="G8:N8" si="1">SUM(G10:G66)</f>
        <v>65889.330600000001</v>
      </c>
      <c r="H8" s="279">
        <f t="shared" si="1"/>
        <v>134.578</v>
      </c>
      <c r="I8" s="279">
        <f t="shared" si="1"/>
        <v>65889.330600000001</v>
      </c>
      <c r="J8" s="279">
        <f>L8/K8</f>
        <v>489.48162999623509</v>
      </c>
      <c r="K8" s="279">
        <f t="shared" si="1"/>
        <v>134.578</v>
      </c>
      <c r="L8" s="279">
        <f t="shared" si="1"/>
        <v>65873.458801633329</v>
      </c>
      <c r="M8" s="279">
        <f t="shared" si="1"/>
        <v>134.578</v>
      </c>
      <c r="N8" s="279">
        <f t="shared" si="1"/>
        <v>65873.458801633329</v>
      </c>
      <c r="O8" s="280" t="s">
        <v>143</v>
      </c>
      <c r="P8" s="99">
        <f>SUM(P10:P66)</f>
        <v>0</v>
      </c>
      <c r="Q8" s="99">
        <f>I8-L8</f>
        <v>15.87179836667201</v>
      </c>
      <c r="R8" s="166">
        <f t="shared" ref="R8:R257" si="2">(J8-E8)/E8</f>
        <v>-2.4088571278752058E-4</v>
      </c>
      <c r="S8" s="281" t="s">
        <v>109</v>
      </c>
      <c r="T8" s="282"/>
    </row>
    <row r="9" spans="1:20" s="62" customFormat="1" ht="15.75">
      <c r="A9" s="217"/>
      <c r="B9" s="218" t="s">
        <v>165</v>
      </c>
      <c r="C9" s="219"/>
      <c r="D9" s="220"/>
      <c r="E9" s="221"/>
      <c r="F9" s="220"/>
      <c r="G9" s="149"/>
      <c r="H9" s="170"/>
      <c r="I9" s="93"/>
      <c r="J9" s="92"/>
      <c r="K9" s="97"/>
      <c r="L9" s="92"/>
      <c r="M9" s="97"/>
      <c r="N9" s="92"/>
      <c r="O9" s="142"/>
      <c r="P9" s="97"/>
      <c r="Q9" s="92"/>
      <c r="R9" s="165"/>
      <c r="S9" s="141"/>
      <c r="T9" s="65"/>
    </row>
    <row r="10" spans="1:20" s="62" customFormat="1" ht="31.5">
      <c r="A10" s="222" t="s">
        <v>166</v>
      </c>
      <c r="B10" s="223" t="s">
        <v>167</v>
      </c>
      <c r="C10" s="177" t="s">
        <v>41</v>
      </c>
      <c r="D10" s="181" t="s">
        <v>441</v>
      </c>
      <c r="E10" s="224">
        <f>G10/F10</f>
        <v>448.83086746612679</v>
      </c>
      <c r="F10" s="225">
        <v>6.4210000000000003</v>
      </c>
      <c r="G10" s="224">
        <v>2881.9430000000002</v>
      </c>
      <c r="H10" s="225">
        <v>6.4210000000000003</v>
      </c>
      <c r="I10" s="224">
        <v>2881.9430000000002</v>
      </c>
      <c r="J10" s="224">
        <v>448.6494315527176</v>
      </c>
      <c r="K10" s="225">
        <v>6.4210000000000003</v>
      </c>
      <c r="L10" s="224">
        <v>2880.7779999999998</v>
      </c>
      <c r="M10" s="225">
        <v>6.4210000000000003</v>
      </c>
      <c r="N10" s="224">
        <v>2880.7779999999998</v>
      </c>
      <c r="O10" s="142" t="s">
        <v>429</v>
      </c>
      <c r="P10" s="97">
        <f>F10-M10</f>
        <v>0</v>
      </c>
      <c r="Q10" s="92">
        <f>G10-N10</f>
        <v>1.1650000000004184</v>
      </c>
      <c r="R10" s="165">
        <f t="shared" si="2"/>
        <v>-4.0424116646318157E-4</v>
      </c>
      <c r="S10" s="141" t="s">
        <v>427</v>
      </c>
      <c r="T10" s="65"/>
    </row>
    <row r="11" spans="1:20" s="62" customFormat="1" ht="31.5">
      <c r="A11" s="222" t="s">
        <v>168</v>
      </c>
      <c r="B11" s="223" t="s">
        <v>169</v>
      </c>
      <c r="C11" s="177" t="s">
        <v>41</v>
      </c>
      <c r="D11" s="181" t="s">
        <v>441</v>
      </c>
      <c r="E11" s="224">
        <f>G11/F11</f>
        <v>488.70106553787775</v>
      </c>
      <c r="F11" s="225">
        <v>6.8509999999999991</v>
      </c>
      <c r="G11" s="224">
        <v>3348.0909999999999</v>
      </c>
      <c r="H11" s="225">
        <v>6.8509999999999991</v>
      </c>
      <c r="I11" s="224">
        <v>3348.0909999999999</v>
      </c>
      <c r="J11" s="224">
        <v>488.63333819880313</v>
      </c>
      <c r="K11" s="225">
        <v>6.851</v>
      </c>
      <c r="L11" s="224">
        <v>3347.6270000000004</v>
      </c>
      <c r="M11" s="225">
        <v>6.851</v>
      </c>
      <c r="N11" s="224">
        <v>3347.6270000000004</v>
      </c>
      <c r="O11" s="142" t="s">
        <v>430</v>
      </c>
      <c r="P11" s="97">
        <f t="shared" ref="P11:P66" si="3">F11-M11</f>
        <v>0</v>
      </c>
      <c r="Q11" s="92">
        <f t="shared" ref="Q11:Q66" si="4">G11-N11</f>
        <v>0.46399999999948704</v>
      </c>
      <c r="R11" s="165">
        <f t="shared" si="2"/>
        <v>-1.3858643627076951E-4</v>
      </c>
      <c r="S11" s="141" t="s">
        <v>427</v>
      </c>
      <c r="T11" s="65"/>
    </row>
    <row r="12" spans="1:20" s="62" customFormat="1" ht="31.5">
      <c r="A12" s="222" t="s">
        <v>170</v>
      </c>
      <c r="B12" s="223" t="s">
        <v>171</v>
      </c>
      <c r="C12" s="177" t="s">
        <v>41</v>
      </c>
      <c r="D12" s="181" t="s">
        <v>441</v>
      </c>
      <c r="E12" s="224">
        <f>G12/F12</f>
        <v>514.48620160981216</v>
      </c>
      <c r="F12" s="225">
        <v>5.218</v>
      </c>
      <c r="G12" s="224">
        <v>2684.5889999999999</v>
      </c>
      <c r="H12" s="225">
        <v>5.218</v>
      </c>
      <c r="I12" s="224">
        <v>2684.5889999999999</v>
      </c>
      <c r="J12" s="224">
        <v>514.33093905711007</v>
      </c>
      <c r="K12" s="225">
        <v>5.218</v>
      </c>
      <c r="L12" s="224">
        <v>2683.7788400000004</v>
      </c>
      <c r="M12" s="225">
        <v>5.218</v>
      </c>
      <c r="N12" s="224">
        <v>2683.7788400000004</v>
      </c>
      <c r="O12" s="142" t="s">
        <v>431</v>
      </c>
      <c r="P12" s="97">
        <f t="shared" si="3"/>
        <v>0</v>
      </c>
      <c r="Q12" s="92">
        <f t="shared" si="4"/>
        <v>0.81015999999954147</v>
      </c>
      <c r="R12" s="165">
        <f t="shared" si="2"/>
        <v>-3.0178176249678169E-4</v>
      </c>
      <c r="S12" s="141" t="s">
        <v>428</v>
      </c>
      <c r="T12" s="65"/>
    </row>
    <row r="13" spans="1:20" s="62" customFormat="1" ht="15.75">
      <c r="A13" s="222"/>
      <c r="B13" s="226" t="s">
        <v>172</v>
      </c>
      <c r="C13" s="227"/>
      <c r="D13" s="181"/>
      <c r="E13" s="224"/>
      <c r="F13" s="228"/>
      <c r="G13" s="224"/>
      <c r="H13" s="228"/>
      <c r="I13" s="224"/>
      <c r="J13" s="224"/>
      <c r="K13" s="225"/>
      <c r="L13" s="224"/>
      <c r="M13" s="225"/>
      <c r="N13" s="224"/>
      <c r="O13" s="142"/>
      <c r="P13" s="97"/>
      <c r="Q13" s="92"/>
      <c r="R13" s="165"/>
      <c r="S13" s="141"/>
      <c r="T13" s="65"/>
    </row>
    <row r="14" spans="1:20" s="62" customFormat="1" ht="15.75">
      <c r="A14" s="222" t="s">
        <v>173</v>
      </c>
      <c r="B14" s="223" t="s">
        <v>174</v>
      </c>
      <c r="C14" s="177" t="s">
        <v>41</v>
      </c>
      <c r="D14" s="181" t="s">
        <v>441</v>
      </c>
      <c r="E14" s="224">
        <f t="shared" ref="E14:E19" si="5">G14/F14</f>
        <v>519.65768981181054</v>
      </c>
      <c r="F14" s="229">
        <v>3.0819999999999999</v>
      </c>
      <c r="G14" s="224">
        <v>1601.585</v>
      </c>
      <c r="H14" s="229">
        <v>3.0819999999999999</v>
      </c>
      <c r="I14" s="224">
        <v>1601.585</v>
      </c>
      <c r="J14" s="224">
        <v>519.65931213497731</v>
      </c>
      <c r="K14" s="225">
        <v>3.0819999999999999</v>
      </c>
      <c r="L14" s="224">
        <v>1601.5900000000001</v>
      </c>
      <c r="M14" s="225">
        <v>3.0819999999999999</v>
      </c>
      <c r="N14" s="224">
        <v>1601.5900000000001</v>
      </c>
      <c r="O14" s="142" t="s">
        <v>432</v>
      </c>
      <c r="P14" s="97">
        <f t="shared" si="3"/>
        <v>0</v>
      </c>
      <c r="Q14" s="92">
        <f t="shared" si="4"/>
        <v>-5.0000000001091394E-3</v>
      </c>
      <c r="R14" s="165">
        <f t="shared" si="2"/>
        <v>3.1219073605134592E-6</v>
      </c>
      <c r="S14" s="141" t="s">
        <v>427</v>
      </c>
      <c r="T14" s="65"/>
    </row>
    <row r="15" spans="1:20" s="62" customFormat="1" ht="15.75">
      <c r="A15" s="222" t="s">
        <v>175</v>
      </c>
      <c r="B15" s="223" t="s">
        <v>176</v>
      </c>
      <c r="C15" s="177" t="s">
        <v>41</v>
      </c>
      <c r="D15" s="181" t="s">
        <v>441</v>
      </c>
      <c r="E15" s="224">
        <f t="shared" si="5"/>
        <v>473.77774352651051</v>
      </c>
      <c r="F15" s="229">
        <v>3.2439999999999998</v>
      </c>
      <c r="G15" s="224">
        <v>1536.9349999999999</v>
      </c>
      <c r="H15" s="229">
        <v>3.2439999999999998</v>
      </c>
      <c r="I15" s="224">
        <v>1536.9349999999999</v>
      </c>
      <c r="J15" s="224">
        <v>473.37361282367436</v>
      </c>
      <c r="K15" s="225">
        <v>3.2440000000000002</v>
      </c>
      <c r="L15" s="224">
        <v>1535.6239999999998</v>
      </c>
      <c r="M15" s="225">
        <v>3.2440000000000002</v>
      </c>
      <c r="N15" s="224">
        <v>1535.6239999999998</v>
      </c>
      <c r="O15" s="142" t="s">
        <v>432</v>
      </c>
      <c r="P15" s="97">
        <f t="shared" si="3"/>
        <v>0</v>
      </c>
      <c r="Q15" s="92">
        <f t="shared" si="4"/>
        <v>1.3110000000001492</v>
      </c>
      <c r="R15" s="165">
        <f t="shared" si="2"/>
        <v>-8.5299638566396318E-4</v>
      </c>
      <c r="S15" s="141" t="s">
        <v>427</v>
      </c>
      <c r="T15" s="65"/>
    </row>
    <row r="16" spans="1:20" s="62" customFormat="1" ht="31.5">
      <c r="A16" s="222" t="s">
        <v>177</v>
      </c>
      <c r="B16" s="223" t="s">
        <v>178</v>
      </c>
      <c r="C16" s="177" t="s">
        <v>41</v>
      </c>
      <c r="D16" s="181" t="s">
        <v>441</v>
      </c>
      <c r="E16" s="224">
        <f t="shared" si="5"/>
        <v>547.59383753501402</v>
      </c>
      <c r="F16" s="229">
        <v>1.7849999999999999</v>
      </c>
      <c r="G16" s="224">
        <v>977.45500000000004</v>
      </c>
      <c r="H16" s="229">
        <v>1.7849999999999999</v>
      </c>
      <c r="I16" s="224">
        <v>977.45500000000004</v>
      </c>
      <c r="J16" s="224">
        <v>547.59383753501402</v>
      </c>
      <c r="K16" s="225">
        <v>1.7849999999999999</v>
      </c>
      <c r="L16" s="224">
        <v>977.45500000000004</v>
      </c>
      <c r="M16" s="225">
        <v>1.7849999999999999</v>
      </c>
      <c r="N16" s="224">
        <v>977.45500000000004</v>
      </c>
      <c r="O16" s="142" t="s">
        <v>151</v>
      </c>
      <c r="P16" s="97">
        <f t="shared" si="3"/>
        <v>0</v>
      </c>
      <c r="Q16" s="92">
        <f t="shared" si="4"/>
        <v>0</v>
      </c>
      <c r="R16" s="165">
        <f t="shared" si="2"/>
        <v>0</v>
      </c>
      <c r="S16" s="141" t="s">
        <v>427</v>
      </c>
      <c r="T16" s="65"/>
    </row>
    <row r="17" spans="1:20" s="62" customFormat="1" ht="31.5">
      <c r="A17" s="222" t="s">
        <v>179</v>
      </c>
      <c r="B17" s="223" t="s">
        <v>180</v>
      </c>
      <c r="C17" s="177" t="s">
        <v>41</v>
      </c>
      <c r="D17" s="181" t="s">
        <v>441</v>
      </c>
      <c r="E17" s="224">
        <f t="shared" si="5"/>
        <v>563.1655063291139</v>
      </c>
      <c r="F17" s="229">
        <v>3.16</v>
      </c>
      <c r="G17" s="224">
        <v>1779.6030000000001</v>
      </c>
      <c r="H17" s="229">
        <v>3.16</v>
      </c>
      <c r="I17" s="224">
        <v>1779.6030000000001</v>
      </c>
      <c r="J17" s="224">
        <v>563.16455696202536</v>
      </c>
      <c r="K17" s="225">
        <v>3.16</v>
      </c>
      <c r="L17" s="224">
        <v>1779.6000000000001</v>
      </c>
      <c r="M17" s="225">
        <v>3.16</v>
      </c>
      <c r="N17" s="224">
        <v>1779.6000000000001</v>
      </c>
      <c r="O17" s="142" t="s">
        <v>434</v>
      </c>
      <c r="P17" s="97">
        <f t="shared" si="3"/>
        <v>0</v>
      </c>
      <c r="Q17" s="92">
        <f t="shared" si="4"/>
        <v>2.9999999999290594E-3</v>
      </c>
      <c r="R17" s="165">
        <f t="shared" si="2"/>
        <v>-1.6857692416673791E-6</v>
      </c>
      <c r="S17" s="141" t="s">
        <v>433</v>
      </c>
      <c r="T17" s="65"/>
    </row>
    <row r="18" spans="1:20" s="62" customFormat="1" ht="15.75">
      <c r="A18" s="222" t="s">
        <v>181</v>
      </c>
      <c r="B18" s="223" t="s">
        <v>182</v>
      </c>
      <c r="C18" s="177" t="s">
        <v>41</v>
      </c>
      <c r="D18" s="181" t="s">
        <v>441</v>
      </c>
      <c r="E18" s="224">
        <f t="shared" si="5"/>
        <v>526.30841121495325</v>
      </c>
      <c r="F18" s="229">
        <v>1.07</v>
      </c>
      <c r="G18" s="224">
        <v>563.15</v>
      </c>
      <c r="H18" s="229">
        <v>1.07</v>
      </c>
      <c r="I18" s="224">
        <v>563.15</v>
      </c>
      <c r="J18" s="224">
        <v>526.30841121495325</v>
      </c>
      <c r="K18" s="225">
        <v>1.07</v>
      </c>
      <c r="L18" s="224">
        <v>563.15</v>
      </c>
      <c r="M18" s="225">
        <v>1.07</v>
      </c>
      <c r="N18" s="224">
        <v>563.15</v>
      </c>
      <c r="O18" s="142" t="s">
        <v>432</v>
      </c>
      <c r="P18" s="97">
        <f t="shared" si="3"/>
        <v>0</v>
      </c>
      <c r="Q18" s="92">
        <f t="shared" si="4"/>
        <v>0</v>
      </c>
      <c r="R18" s="165">
        <f t="shared" si="2"/>
        <v>0</v>
      </c>
      <c r="S18" s="141" t="s">
        <v>427</v>
      </c>
      <c r="T18" s="65"/>
    </row>
    <row r="19" spans="1:20" s="62" customFormat="1" ht="15.75">
      <c r="A19" s="222" t="s">
        <v>183</v>
      </c>
      <c r="B19" s="223" t="s">
        <v>184</v>
      </c>
      <c r="C19" s="177" t="s">
        <v>41</v>
      </c>
      <c r="D19" s="181" t="s">
        <v>441</v>
      </c>
      <c r="E19" s="224">
        <f t="shared" si="5"/>
        <v>566.09420289855075</v>
      </c>
      <c r="F19" s="229">
        <v>1.38</v>
      </c>
      <c r="G19" s="224">
        <v>781.21</v>
      </c>
      <c r="H19" s="229">
        <v>1.38</v>
      </c>
      <c r="I19" s="224">
        <v>781.21</v>
      </c>
      <c r="J19" s="224">
        <v>566.09420289855075</v>
      </c>
      <c r="K19" s="225">
        <v>1.38</v>
      </c>
      <c r="L19" s="224">
        <v>781.21</v>
      </c>
      <c r="M19" s="225">
        <v>1.38</v>
      </c>
      <c r="N19" s="224">
        <v>781.21</v>
      </c>
      <c r="O19" s="142" t="s">
        <v>432</v>
      </c>
      <c r="P19" s="97">
        <f t="shared" si="3"/>
        <v>0</v>
      </c>
      <c r="Q19" s="92">
        <f t="shared" si="4"/>
        <v>0</v>
      </c>
      <c r="R19" s="165">
        <f t="shared" si="2"/>
        <v>0</v>
      </c>
      <c r="S19" s="141" t="s">
        <v>427</v>
      </c>
      <c r="T19" s="65"/>
    </row>
    <row r="20" spans="1:20" s="62" customFormat="1" ht="15.75">
      <c r="A20" s="222"/>
      <c r="B20" s="230" t="s">
        <v>185</v>
      </c>
      <c r="C20" s="231"/>
      <c r="D20" s="181"/>
      <c r="E20" s="232"/>
      <c r="F20" s="228"/>
      <c r="G20" s="224"/>
      <c r="H20" s="228"/>
      <c r="I20" s="224"/>
      <c r="J20" s="224"/>
      <c r="K20" s="225"/>
      <c r="L20" s="224"/>
      <c r="M20" s="225"/>
      <c r="N20" s="224"/>
      <c r="O20" s="142"/>
      <c r="P20" s="97"/>
      <c r="Q20" s="92"/>
      <c r="R20" s="165"/>
      <c r="S20" s="141"/>
      <c r="T20" s="65"/>
    </row>
    <row r="21" spans="1:20" s="62" customFormat="1" ht="15.75">
      <c r="A21" s="222" t="s">
        <v>186</v>
      </c>
      <c r="B21" s="223" t="s">
        <v>187</v>
      </c>
      <c r="C21" s="177" t="s">
        <v>41</v>
      </c>
      <c r="D21" s="181" t="s">
        <v>441</v>
      </c>
      <c r="E21" s="224">
        <f>G21/F21</f>
        <v>579.25793357933583</v>
      </c>
      <c r="F21" s="233">
        <v>2.71</v>
      </c>
      <c r="G21" s="224">
        <v>1569.789</v>
      </c>
      <c r="H21" s="233">
        <v>2.71</v>
      </c>
      <c r="I21" s="224">
        <v>1569.789</v>
      </c>
      <c r="J21" s="224">
        <v>579.25793357933583</v>
      </c>
      <c r="K21" s="225">
        <v>2.71</v>
      </c>
      <c r="L21" s="224">
        <v>1569.789</v>
      </c>
      <c r="M21" s="225">
        <v>2.71</v>
      </c>
      <c r="N21" s="224">
        <v>1569.789</v>
      </c>
      <c r="O21" s="142" t="s">
        <v>432</v>
      </c>
      <c r="P21" s="97">
        <f t="shared" si="3"/>
        <v>0</v>
      </c>
      <c r="Q21" s="92">
        <f t="shared" si="4"/>
        <v>0</v>
      </c>
      <c r="R21" s="165">
        <f t="shared" si="2"/>
        <v>0</v>
      </c>
      <c r="S21" s="141" t="s">
        <v>435</v>
      </c>
      <c r="T21" s="65"/>
    </row>
    <row r="22" spans="1:20" s="62" customFormat="1" ht="15.75">
      <c r="A22" s="222" t="s">
        <v>188</v>
      </c>
      <c r="B22" s="223" t="s">
        <v>189</v>
      </c>
      <c r="C22" s="177" t="s">
        <v>41</v>
      </c>
      <c r="D22" s="181" t="s">
        <v>441</v>
      </c>
      <c r="E22" s="224">
        <f>G22/F22</f>
        <v>530.46915351506459</v>
      </c>
      <c r="F22" s="233">
        <v>3.4849999999999999</v>
      </c>
      <c r="G22" s="224">
        <v>1848.6849999999999</v>
      </c>
      <c r="H22" s="233">
        <v>3.4849999999999999</v>
      </c>
      <c r="I22" s="224">
        <v>1848.6849999999999</v>
      </c>
      <c r="J22" s="224">
        <v>530.46915590626497</v>
      </c>
      <c r="K22" s="225">
        <v>3.4849999999999999</v>
      </c>
      <c r="L22" s="224">
        <v>1848.6850083333334</v>
      </c>
      <c r="M22" s="225">
        <v>3.4849999999999999</v>
      </c>
      <c r="N22" s="224">
        <v>1848.6850083333334</v>
      </c>
      <c r="O22" s="142" t="s">
        <v>434</v>
      </c>
      <c r="P22" s="97">
        <f t="shared" si="3"/>
        <v>0</v>
      </c>
      <c r="Q22" s="92">
        <f t="shared" si="4"/>
        <v>-8.333333425980527E-6</v>
      </c>
      <c r="R22" s="165">
        <f t="shared" si="2"/>
        <v>4.507708632528394E-9</v>
      </c>
      <c r="S22" s="141" t="s">
        <v>435</v>
      </c>
      <c r="T22" s="65"/>
    </row>
    <row r="23" spans="1:20" s="62" customFormat="1" ht="15.75">
      <c r="A23" s="222" t="s">
        <v>190</v>
      </c>
      <c r="B23" s="223" t="s">
        <v>191</v>
      </c>
      <c r="C23" s="177" t="s">
        <v>41</v>
      </c>
      <c r="D23" s="181" t="s">
        <v>441</v>
      </c>
      <c r="E23" s="224">
        <f>G23/F23</f>
        <v>526.57058823529405</v>
      </c>
      <c r="F23" s="229">
        <v>1.02</v>
      </c>
      <c r="G23" s="224">
        <v>537.10199999999998</v>
      </c>
      <c r="H23" s="229">
        <v>1.02</v>
      </c>
      <c r="I23" s="224">
        <v>537.10199999999998</v>
      </c>
      <c r="J23" s="224">
        <v>526.57058823529405</v>
      </c>
      <c r="K23" s="225">
        <v>1.02</v>
      </c>
      <c r="L23" s="224">
        <v>537.10199999999998</v>
      </c>
      <c r="M23" s="225">
        <v>1.02</v>
      </c>
      <c r="N23" s="224">
        <v>537.10199999999998</v>
      </c>
      <c r="O23" s="142" t="s">
        <v>432</v>
      </c>
      <c r="P23" s="97">
        <f t="shared" si="3"/>
        <v>0</v>
      </c>
      <c r="Q23" s="92">
        <f t="shared" si="4"/>
        <v>0</v>
      </c>
      <c r="R23" s="165">
        <f t="shared" si="2"/>
        <v>0</v>
      </c>
      <c r="S23" s="141" t="s">
        <v>435</v>
      </c>
      <c r="T23" s="65"/>
    </row>
    <row r="24" spans="1:20" s="62" customFormat="1" ht="31.5">
      <c r="A24" s="222" t="s">
        <v>192</v>
      </c>
      <c r="B24" s="223" t="s">
        <v>193</v>
      </c>
      <c r="C24" s="177" t="s">
        <v>41</v>
      </c>
      <c r="D24" s="181" t="s">
        <v>441</v>
      </c>
      <c r="E24" s="224">
        <f>G24/F24</f>
        <v>376.43829268292689</v>
      </c>
      <c r="F24" s="229">
        <v>4.0999999999999996</v>
      </c>
      <c r="G24" s="224">
        <v>1543.3970000000002</v>
      </c>
      <c r="H24" s="229">
        <v>4.0999999999999996</v>
      </c>
      <c r="I24" s="224">
        <v>1543.3970000000002</v>
      </c>
      <c r="J24" s="224">
        <v>376.43902439024396</v>
      </c>
      <c r="K24" s="225">
        <v>4.0999999999999996</v>
      </c>
      <c r="L24" s="224">
        <v>1543.4</v>
      </c>
      <c r="M24" s="225">
        <v>4.0999999999999996</v>
      </c>
      <c r="N24" s="224">
        <v>1543.4</v>
      </c>
      <c r="O24" s="142" t="s">
        <v>434</v>
      </c>
      <c r="P24" s="97">
        <f t="shared" si="3"/>
        <v>0</v>
      </c>
      <c r="Q24" s="92">
        <f t="shared" si="4"/>
        <v>-2.9999999999290594E-3</v>
      </c>
      <c r="R24" s="165">
        <f t="shared" si="2"/>
        <v>1.9437643069134325E-6</v>
      </c>
      <c r="S24" s="141" t="s">
        <v>435</v>
      </c>
      <c r="T24" s="65"/>
    </row>
    <row r="25" spans="1:20" s="62" customFormat="1" ht="31.5">
      <c r="A25" s="222" t="s">
        <v>194</v>
      </c>
      <c r="B25" s="223" t="s">
        <v>195</v>
      </c>
      <c r="C25" s="177" t="s">
        <v>41</v>
      </c>
      <c r="D25" s="181" t="s">
        <v>441</v>
      </c>
      <c r="E25" s="224">
        <f>G25/F25</f>
        <v>413.20899091343853</v>
      </c>
      <c r="F25" s="229">
        <v>2.0910000000000002</v>
      </c>
      <c r="G25" s="224">
        <v>864.02</v>
      </c>
      <c r="H25" s="229">
        <v>2.0910000000000002</v>
      </c>
      <c r="I25" s="224">
        <v>864.02</v>
      </c>
      <c r="J25" s="224">
        <v>412.15351506456238</v>
      </c>
      <c r="K25" s="225">
        <v>2.0910000000000002</v>
      </c>
      <c r="L25" s="224">
        <v>861.81299999999999</v>
      </c>
      <c r="M25" s="225">
        <v>2.0910000000000002</v>
      </c>
      <c r="N25" s="224">
        <v>861.81299999999999</v>
      </c>
      <c r="O25" s="142" t="s">
        <v>151</v>
      </c>
      <c r="P25" s="97">
        <f t="shared" si="3"/>
        <v>0</v>
      </c>
      <c r="Q25" s="92">
        <f t="shared" si="4"/>
        <v>2.2069999999999936</v>
      </c>
      <c r="R25" s="165">
        <f t="shared" si="2"/>
        <v>-2.5543390199301097E-3</v>
      </c>
      <c r="S25" s="141" t="s">
        <v>436</v>
      </c>
      <c r="T25" s="65"/>
    </row>
    <row r="26" spans="1:20" s="62" customFormat="1" ht="15.75">
      <c r="A26" s="222"/>
      <c r="B26" s="226" t="s">
        <v>196</v>
      </c>
      <c r="C26" s="177"/>
      <c r="D26" s="181"/>
      <c r="E26" s="224"/>
      <c r="F26" s="233"/>
      <c r="G26" s="224"/>
      <c r="H26" s="233"/>
      <c r="I26" s="224"/>
      <c r="J26" s="224"/>
      <c r="K26" s="225"/>
      <c r="L26" s="224"/>
      <c r="M26" s="225"/>
      <c r="N26" s="224"/>
      <c r="O26" s="142"/>
      <c r="P26" s="97"/>
      <c r="Q26" s="92"/>
      <c r="R26" s="165"/>
      <c r="S26" s="141"/>
      <c r="T26" s="65"/>
    </row>
    <row r="27" spans="1:20" s="62" customFormat="1" ht="15.75">
      <c r="A27" s="222" t="s">
        <v>197</v>
      </c>
      <c r="B27" s="223" t="s">
        <v>198</v>
      </c>
      <c r="C27" s="177" t="s">
        <v>41</v>
      </c>
      <c r="D27" s="181" t="s">
        <v>441</v>
      </c>
      <c r="E27" s="224">
        <f>G27/F27</f>
        <v>557.19467956469168</v>
      </c>
      <c r="F27" s="233">
        <v>3.3079999999999998</v>
      </c>
      <c r="G27" s="224">
        <v>1843.2</v>
      </c>
      <c r="H27" s="233">
        <v>3.3079999999999998</v>
      </c>
      <c r="I27" s="224">
        <v>1843.2</v>
      </c>
      <c r="J27" s="224">
        <v>556.99274486094316</v>
      </c>
      <c r="K27" s="225">
        <v>3.3079999999999998</v>
      </c>
      <c r="L27" s="224">
        <v>1842.5319999999999</v>
      </c>
      <c r="M27" s="225">
        <v>3.3079999999999998</v>
      </c>
      <c r="N27" s="224">
        <v>1842.5319999999999</v>
      </c>
      <c r="O27" s="142" t="s">
        <v>432</v>
      </c>
      <c r="P27" s="97">
        <f t="shared" si="3"/>
        <v>0</v>
      </c>
      <c r="Q27" s="92">
        <f t="shared" si="4"/>
        <v>0.66800000000012005</v>
      </c>
      <c r="R27" s="165">
        <f t="shared" si="2"/>
        <v>-3.6241319444450164E-4</v>
      </c>
      <c r="S27" s="141" t="s">
        <v>437</v>
      </c>
      <c r="T27" s="65"/>
    </row>
    <row r="28" spans="1:20" s="62" customFormat="1" ht="15.75">
      <c r="A28" s="222" t="s">
        <v>199</v>
      </c>
      <c r="B28" s="223" t="s">
        <v>200</v>
      </c>
      <c r="C28" s="177" t="s">
        <v>41</v>
      </c>
      <c r="D28" s="181" t="s">
        <v>441</v>
      </c>
      <c r="E28" s="224">
        <f>G28/F28</f>
        <v>492.49094567404427</v>
      </c>
      <c r="F28" s="229">
        <v>3.976</v>
      </c>
      <c r="G28" s="224">
        <v>1958.144</v>
      </c>
      <c r="H28" s="229">
        <v>3.976</v>
      </c>
      <c r="I28" s="224">
        <v>1958.144</v>
      </c>
      <c r="J28" s="224">
        <v>492.16197183098586</v>
      </c>
      <c r="K28" s="225">
        <v>3.976</v>
      </c>
      <c r="L28" s="224">
        <v>1956.8359999999998</v>
      </c>
      <c r="M28" s="225">
        <v>3.976</v>
      </c>
      <c r="N28" s="224">
        <v>1956.8359999999998</v>
      </c>
      <c r="O28" s="142" t="s">
        <v>431</v>
      </c>
      <c r="P28" s="97">
        <f t="shared" si="3"/>
        <v>0</v>
      </c>
      <c r="Q28" s="92">
        <f t="shared" si="4"/>
        <v>1.3080000000002201</v>
      </c>
      <c r="R28" s="165">
        <f t="shared" si="2"/>
        <v>-6.6797947444121816E-4</v>
      </c>
      <c r="S28" s="141" t="s">
        <v>437</v>
      </c>
      <c r="T28" s="65"/>
    </row>
    <row r="29" spans="1:20" s="62" customFormat="1" ht="15.75">
      <c r="A29" s="222"/>
      <c r="B29" s="226" t="s">
        <v>201</v>
      </c>
      <c r="C29" s="227"/>
      <c r="D29" s="181"/>
      <c r="E29" s="232"/>
      <c r="F29" s="228"/>
      <c r="G29" s="224"/>
      <c r="H29" s="228"/>
      <c r="I29" s="224"/>
      <c r="J29" s="224"/>
      <c r="K29" s="225"/>
      <c r="L29" s="224"/>
      <c r="M29" s="225"/>
      <c r="N29" s="224"/>
      <c r="O29" s="142"/>
      <c r="P29" s="97"/>
      <c r="Q29" s="92"/>
      <c r="R29" s="165"/>
      <c r="S29" s="141"/>
      <c r="T29" s="65"/>
    </row>
    <row r="30" spans="1:20" s="62" customFormat="1" ht="30">
      <c r="A30" s="222" t="s">
        <v>202</v>
      </c>
      <c r="B30" s="223" t="s">
        <v>203</v>
      </c>
      <c r="C30" s="177" t="s">
        <v>41</v>
      </c>
      <c r="D30" s="181" t="s">
        <v>441</v>
      </c>
      <c r="E30" s="224">
        <f t="shared" ref="E30:E37" si="6">G30/F30</f>
        <v>537.16093229744729</v>
      </c>
      <c r="F30" s="229">
        <v>4.5049999999999999</v>
      </c>
      <c r="G30" s="224">
        <v>2419.91</v>
      </c>
      <c r="H30" s="229">
        <v>4.5049999999999999</v>
      </c>
      <c r="I30" s="224">
        <v>2419.91</v>
      </c>
      <c r="J30" s="224">
        <v>537.16093229004809</v>
      </c>
      <c r="K30" s="225">
        <v>4.5049999999999999</v>
      </c>
      <c r="L30" s="224">
        <v>2419.9099999666664</v>
      </c>
      <c r="M30" s="225">
        <v>4.5049999999999999</v>
      </c>
      <c r="N30" s="224">
        <v>2419.9099999666664</v>
      </c>
      <c r="O30" s="142" t="s">
        <v>431</v>
      </c>
      <c r="P30" s="97">
        <f t="shared" si="3"/>
        <v>0</v>
      </c>
      <c r="Q30" s="92">
        <f t="shared" si="4"/>
        <v>3.3333435567328706E-8</v>
      </c>
      <c r="R30" s="165">
        <f t="shared" si="2"/>
        <v>-1.3774631961090631E-11</v>
      </c>
      <c r="S30" s="141" t="s">
        <v>433</v>
      </c>
      <c r="T30" s="65"/>
    </row>
    <row r="31" spans="1:20" s="62" customFormat="1" ht="31.5">
      <c r="A31" s="222" t="s">
        <v>204</v>
      </c>
      <c r="B31" s="223" t="s">
        <v>205</v>
      </c>
      <c r="C31" s="177" t="s">
        <v>41</v>
      </c>
      <c r="D31" s="181" t="s">
        <v>441</v>
      </c>
      <c r="E31" s="224">
        <f t="shared" si="6"/>
        <v>495.8319921491659</v>
      </c>
      <c r="F31" s="229">
        <v>5.0949999999999998</v>
      </c>
      <c r="G31" s="224">
        <v>2526.2640000000001</v>
      </c>
      <c r="H31" s="229">
        <v>5.0949999999999998</v>
      </c>
      <c r="I31" s="224">
        <v>2526.2640000000001</v>
      </c>
      <c r="J31" s="224">
        <v>495.83199345763825</v>
      </c>
      <c r="K31" s="225">
        <v>5.0949999999999998</v>
      </c>
      <c r="L31" s="224">
        <v>2526.2640066666668</v>
      </c>
      <c r="M31" s="225">
        <v>5.0949999999999998</v>
      </c>
      <c r="N31" s="224">
        <v>2526.2640066666668</v>
      </c>
      <c r="O31" s="142" t="s">
        <v>430</v>
      </c>
      <c r="P31" s="97">
        <f t="shared" si="3"/>
        <v>0</v>
      </c>
      <c r="Q31" s="92">
        <f t="shared" si="4"/>
        <v>-6.6666666498349514E-6</v>
      </c>
      <c r="R31" s="165">
        <f t="shared" si="2"/>
        <v>2.6389429682944013E-9</v>
      </c>
      <c r="S31" s="141" t="s">
        <v>433</v>
      </c>
      <c r="T31" s="65"/>
    </row>
    <row r="32" spans="1:20" s="62" customFormat="1" ht="31.5">
      <c r="A32" s="222" t="s">
        <v>206</v>
      </c>
      <c r="B32" s="223" t="s">
        <v>207</v>
      </c>
      <c r="C32" s="178" t="s">
        <v>41</v>
      </c>
      <c r="D32" s="181" t="s">
        <v>441</v>
      </c>
      <c r="E32" s="224">
        <f t="shared" si="6"/>
        <v>553.8072829131653</v>
      </c>
      <c r="F32" s="229">
        <v>3.57</v>
      </c>
      <c r="G32" s="224">
        <v>1977.0920000000001</v>
      </c>
      <c r="H32" s="229">
        <v>3.57</v>
      </c>
      <c r="I32" s="224">
        <v>1977.0920000000001</v>
      </c>
      <c r="J32" s="224">
        <v>553.8072829131653</v>
      </c>
      <c r="K32" s="225">
        <v>3.57</v>
      </c>
      <c r="L32" s="224">
        <v>1977.0920000000001</v>
      </c>
      <c r="M32" s="225">
        <v>3.57</v>
      </c>
      <c r="N32" s="224">
        <v>1977.0920000000001</v>
      </c>
      <c r="O32" s="142" t="s">
        <v>430</v>
      </c>
      <c r="P32" s="97">
        <f t="shared" si="3"/>
        <v>0</v>
      </c>
      <c r="Q32" s="92">
        <f t="shared" si="4"/>
        <v>0</v>
      </c>
      <c r="R32" s="165">
        <f t="shared" si="2"/>
        <v>0</v>
      </c>
      <c r="S32" s="141" t="s">
        <v>433</v>
      </c>
      <c r="T32" s="65"/>
    </row>
    <row r="33" spans="1:20" s="62" customFormat="1" ht="31.5">
      <c r="A33" s="222" t="s">
        <v>208</v>
      </c>
      <c r="B33" s="223" t="s">
        <v>209</v>
      </c>
      <c r="C33" s="178" t="s">
        <v>41</v>
      </c>
      <c r="D33" s="181" t="s">
        <v>441</v>
      </c>
      <c r="E33" s="224">
        <f t="shared" si="6"/>
        <v>522.15163636363638</v>
      </c>
      <c r="F33" s="229">
        <v>2.75</v>
      </c>
      <c r="G33" s="224">
        <v>1435.9169999999999</v>
      </c>
      <c r="H33" s="229">
        <v>2.75</v>
      </c>
      <c r="I33" s="224">
        <v>1435.9169999999999</v>
      </c>
      <c r="J33" s="224">
        <v>522.15163636363638</v>
      </c>
      <c r="K33" s="225">
        <v>2.75</v>
      </c>
      <c r="L33" s="224">
        <v>1435.9169999999999</v>
      </c>
      <c r="M33" s="225">
        <v>2.75</v>
      </c>
      <c r="N33" s="224">
        <v>1435.9169999999999</v>
      </c>
      <c r="O33" s="142" t="s">
        <v>430</v>
      </c>
      <c r="P33" s="97">
        <f t="shared" si="3"/>
        <v>0</v>
      </c>
      <c r="Q33" s="92">
        <f t="shared" si="4"/>
        <v>0</v>
      </c>
      <c r="R33" s="165">
        <f t="shared" si="2"/>
        <v>0</v>
      </c>
      <c r="S33" s="141" t="s">
        <v>433</v>
      </c>
      <c r="T33" s="65"/>
    </row>
    <row r="34" spans="1:20" s="62" customFormat="1" ht="30">
      <c r="A34" s="222" t="s">
        <v>210</v>
      </c>
      <c r="B34" s="223" t="s">
        <v>211</v>
      </c>
      <c r="C34" s="178" t="s">
        <v>41</v>
      </c>
      <c r="D34" s="181" t="s">
        <v>441</v>
      </c>
      <c r="E34" s="224">
        <f t="shared" si="6"/>
        <v>531.07437837837836</v>
      </c>
      <c r="F34" s="229">
        <v>1.85</v>
      </c>
      <c r="G34" s="224">
        <v>982.48760000000004</v>
      </c>
      <c r="H34" s="229">
        <v>1.85</v>
      </c>
      <c r="I34" s="224">
        <v>982.48760000000004</v>
      </c>
      <c r="J34" s="224">
        <v>531.07491891891891</v>
      </c>
      <c r="K34" s="225">
        <v>1.85</v>
      </c>
      <c r="L34" s="224">
        <v>982.48860000000002</v>
      </c>
      <c r="M34" s="225">
        <v>1.85</v>
      </c>
      <c r="N34" s="224">
        <v>982.48860000000002</v>
      </c>
      <c r="O34" s="142" t="s">
        <v>431</v>
      </c>
      <c r="P34" s="97">
        <f t="shared" si="3"/>
        <v>0</v>
      </c>
      <c r="Q34" s="92">
        <f t="shared" si="4"/>
        <v>-9.9999999997635314E-4</v>
      </c>
      <c r="R34" s="165">
        <f t="shared" si="2"/>
        <v>1.0178245506889983E-6</v>
      </c>
      <c r="S34" s="141" t="s">
        <v>433</v>
      </c>
      <c r="T34" s="65"/>
    </row>
    <row r="35" spans="1:20" s="62" customFormat="1" ht="30">
      <c r="A35" s="222" t="s">
        <v>212</v>
      </c>
      <c r="B35" s="223" t="s">
        <v>213</v>
      </c>
      <c r="C35" s="178" t="s">
        <v>41</v>
      </c>
      <c r="D35" s="181" t="s">
        <v>441</v>
      </c>
      <c r="E35" s="224">
        <f t="shared" si="6"/>
        <v>500.13977272727271</v>
      </c>
      <c r="F35" s="229">
        <v>1.76</v>
      </c>
      <c r="G35" s="224">
        <v>880.24599999999998</v>
      </c>
      <c r="H35" s="229">
        <v>1.76</v>
      </c>
      <c r="I35" s="224">
        <v>880.24599999999998</v>
      </c>
      <c r="J35" s="224">
        <v>500.13977272727277</v>
      </c>
      <c r="K35" s="225">
        <v>1.76</v>
      </c>
      <c r="L35" s="224">
        <v>880.24600000000009</v>
      </c>
      <c r="M35" s="225">
        <v>1.76</v>
      </c>
      <c r="N35" s="224">
        <v>880.24600000000009</v>
      </c>
      <c r="O35" s="142" t="s">
        <v>431</v>
      </c>
      <c r="P35" s="97">
        <f t="shared" si="3"/>
        <v>0</v>
      </c>
      <c r="Q35" s="92">
        <f t="shared" si="4"/>
        <v>0</v>
      </c>
      <c r="R35" s="165">
        <f t="shared" si="2"/>
        <v>1.1365506596453957E-16</v>
      </c>
      <c r="S35" s="141" t="s">
        <v>433</v>
      </c>
      <c r="T35" s="65"/>
    </row>
    <row r="36" spans="1:20" s="62" customFormat="1" ht="30">
      <c r="A36" s="222" t="s">
        <v>214</v>
      </c>
      <c r="B36" s="223" t="s">
        <v>215</v>
      </c>
      <c r="C36" s="178" t="s">
        <v>41</v>
      </c>
      <c r="D36" s="181" t="s">
        <v>441</v>
      </c>
      <c r="E36" s="224">
        <f t="shared" si="6"/>
        <v>381.9838442419221</v>
      </c>
      <c r="F36" s="229">
        <v>4.8280000000000003</v>
      </c>
      <c r="G36" s="224">
        <v>1844.2180000000001</v>
      </c>
      <c r="H36" s="229">
        <v>4.8280000000000003</v>
      </c>
      <c r="I36" s="224">
        <v>1844.2180000000001</v>
      </c>
      <c r="J36" s="224">
        <v>381.69780447390224</v>
      </c>
      <c r="K36" s="225">
        <v>4.8280000000000003</v>
      </c>
      <c r="L36" s="224">
        <v>1842.837</v>
      </c>
      <c r="M36" s="225">
        <v>4.8280000000000003</v>
      </c>
      <c r="N36" s="224">
        <v>1842.837</v>
      </c>
      <c r="O36" s="142" t="s">
        <v>432</v>
      </c>
      <c r="P36" s="97">
        <f t="shared" si="3"/>
        <v>0</v>
      </c>
      <c r="Q36" s="92">
        <f t="shared" si="4"/>
        <v>1.3810000000000855</v>
      </c>
      <c r="R36" s="165">
        <f t="shared" si="2"/>
        <v>-7.4882687404628529E-4</v>
      </c>
      <c r="S36" s="141" t="s">
        <v>433</v>
      </c>
      <c r="T36" s="65"/>
    </row>
    <row r="37" spans="1:20" s="62" customFormat="1" ht="30">
      <c r="A37" s="222" t="s">
        <v>216</v>
      </c>
      <c r="B37" s="223" t="s">
        <v>217</v>
      </c>
      <c r="C37" s="178" t="s">
        <v>41</v>
      </c>
      <c r="D37" s="181" t="s">
        <v>441</v>
      </c>
      <c r="E37" s="224">
        <f t="shared" si="6"/>
        <v>408.79577271479553</v>
      </c>
      <c r="F37" s="229">
        <v>3.6429999999999998</v>
      </c>
      <c r="G37" s="224">
        <v>1489.2429999999999</v>
      </c>
      <c r="H37" s="229">
        <v>3.6429999999999998</v>
      </c>
      <c r="I37" s="224">
        <v>1489.2429999999999</v>
      </c>
      <c r="J37" s="224">
        <v>408.69695306066433</v>
      </c>
      <c r="K37" s="225">
        <v>3.6429999999999998</v>
      </c>
      <c r="L37" s="224">
        <v>1488.883</v>
      </c>
      <c r="M37" s="225">
        <v>3.6429999999999998</v>
      </c>
      <c r="N37" s="224">
        <v>1488.883</v>
      </c>
      <c r="O37" s="142" t="s">
        <v>432</v>
      </c>
      <c r="P37" s="97">
        <f t="shared" si="3"/>
        <v>0</v>
      </c>
      <c r="Q37" s="92">
        <f t="shared" si="4"/>
        <v>0.35999999999989996</v>
      </c>
      <c r="R37" s="165">
        <f t="shared" si="2"/>
        <v>-2.4173355187835679E-4</v>
      </c>
      <c r="S37" s="141" t="s">
        <v>433</v>
      </c>
      <c r="T37" s="65"/>
    </row>
    <row r="38" spans="1:20" s="62" customFormat="1" ht="15.75">
      <c r="A38" s="222"/>
      <c r="B38" s="226" t="s">
        <v>218</v>
      </c>
      <c r="C38" s="178"/>
      <c r="D38" s="65"/>
      <c r="E38" s="224"/>
      <c r="F38" s="229"/>
      <c r="G38" s="224"/>
      <c r="H38" s="229"/>
      <c r="I38" s="224"/>
      <c r="J38" s="224"/>
      <c r="K38" s="225"/>
      <c r="L38" s="224"/>
      <c r="M38" s="225"/>
      <c r="N38" s="224"/>
      <c r="O38" s="142"/>
      <c r="P38" s="97"/>
      <c r="Q38" s="92"/>
      <c r="R38" s="165"/>
      <c r="S38" s="141"/>
      <c r="T38" s="65"/>
    </row>
    <row r="39" spans="1:20" s="62" customFormat="1" ht="31.5">
      <c r="A39" s="222" t="s">
        <v>219</v>
      </c>
      <c r="B39" s="223" t="s">
        <v>220</v>
      </c>
      <c r="C39" s="178" t="s">
        <v>41</v>
      </c>
      <c r="D39" s="181" t="s">
        <v>440</v>
      </c>
      <c r="E39" s="224">
        <f>G39/F39</f>
        <v>461.13389121338918</v>
      </c>
      <c r="F39" s="229">
        <v>3.3459999999999996</v>
      </c>
      <c r="G39" s="224">
        <v>1542.954</v>
      </c>
      <c r="H39" s="229">
        <v>3.3459999999999996</v>
      </c>
      <c r="I39" s="224">
        <v>1542.954</v>
      </c>
      <c r="J39" s="224">
        <v>461.13389121338912</v>
      </c>
      <c r="K39" s="225">
        <v>3.3460000000000001</v>
      </c>
      <c r="L39" s="224">
        <v>1542.954</v>
      </c>
      <c r="M39" s="225">
        <v>3.3460000000000001</v>
      </c>
      <c r="N39" s="224">
        <v>1542.954</v>
      </c>
      <c r="O39" s="142" t="s">
        <v>151</v>
      </c>
      <c r="P39" s="97">
        <f t="shared" si="3"/>
        <v>0</v>
      </c>
      <c r="Q39" s="92">
        <f t="shared" si="4"/>
        <v>0</v>
      </c>
      <c r="R39" s="165">
        <f t="shared" si="2"/>
        <v>-1.2326879447362889E-16</v>
      </c>
      <c r="S39" s="141" t="s">
        <v>433</v>
      </c>
      <c r="T39" s="65"/>
    </row>
    <row r="40" spans="1:20" s="62" customFormat="1" ht="15.75">
      <c r="A40" s="222"/>
      <c r="B40" s="226" t="s">
        <v>221</v>
      </c>
      <c r="C40" s="178"/>
      <c r="D40" s="65"/>
      <c r="E40" s="224"/>
      <c r="F40" s="229"/>
      <c r="G40" s="224"/>
      <c r="H40" s="229"/>
      <c r="I40" s="224"/>
      <c r="J40" s="224"/>
      <c r="K40" s="225"/>
      <c r="L40" s="224"/>
      <c r="M40" s="225"/>
      <c r="N40" s="224"/>
      <c r="O40" s="142"/>
      <c r="P40" s="97"/>
      <c r="Q40" s="92"/>
      <c r="R40" s="165"/>
      <c r="S40" s="141"/>
      <c r="T40" s="65"/>
    </row>
    <row r="41" spans="1:20" s="62" customFormat="1" ht="31.5">
      <c r="A41" s="222" t="s">
        <v>222</v>
      </c>
      <c r="B41" s="223" t="s">
        <v>223</v>
      </c>
      <c r="C41" s="177" t="s">
        <v>41</v>
      </c>
      <c r="D41" s="181" t="s">
        <v>440</v>
      </c>
      <c r="E41" s="224">
        <f>G41/F41</f>
        <v>471.99377431906623</v>
      </c>
      <c r="F41" s="229">
        <v>3.8549999999999995</v>
      </c>
      <c r="G41" s="224">
        <v>1819.5360000000001</v>
      </c>
      <c r="H41" s="229">
        <v>3.8549999999999995</v>
      </c>
      <c r="I41" s="224">
        <v>1819.5360000000001</v>
      </c>
      <c r="J41" s="224">
        <v>471.99377431906618</v>
      </c>
      <c r="K41" s="225">
        <v>3.855</v>
      </c>
      <c r="L41" s="224">
        <v>1819.5360000000001</v>
      </c>
      <c r="M41" s="225">
        <v>3.855</v>
      </c>
      <c r="N41" s="224">
        <v>1819.5360000000001</v>
      </c>
      <c r="O41" s="142" t="s">
        <v>430</v>
      </c>
      <c r="P41" s="97">
        <f t="shared" si="3"/>
        <v>0</v>
      </c>
      <c r="Q41" s="92">
        <f t="shared" si="4"/>
        <v>0</v>
      </c>
      <c r="R41" s="165">
        <f t="shared" si="2"/>
        <v>-1.2043256066844232E-16</v>
      </c>
      <c r="S41" s="141" t="s">
        <v>427</v>
      </c>
      <c r="T41" s="65"/>
    </row>
    <row r="42" spans="1:20" s="62" customFormat="1" ht="31.5">
      <c r="A42" s="222" t="s">
        <v>224</v>
      </c>
      <c r="B42" s="223" t="s">
        <v>225</v>
      </c>
      <c r="C42" s="178" t="s">
        <v>41</v>
      </c>
      <c r="D42" s="181" t="s">
        <v>440</v>
      </c>
      <c r="E42" s="224">
        <f>G42/F42</f>
        <v>469.56463414634152</v>
      </c>
      <c r="F42" s="229">
        <v>1.64</v>
      </c>
      <c r="G42" s="224">
        <v>770.08600000000001</v>
      </c>
      <c r="H42" s="229">
        <v>1.64</v>
      </c>
      <c r="I42" s="224">
        <v>770.08600000000001</v>
      </c>
      <c r="J42" s="224">
        <v>469.56463414634152</v>
      </c>
      <c r="K42" s="225">
        <v>1.64</v>
      </c>
      <c r="L42" s="224">
        <v>770.08600000000001</v>
      </c>
      <c r="M42" s="225">
        <v>1.64</v>
      </c>
      <c r="N42" s="224">
        <v>770.08600000000001</v>
      </c>
      <c r="O42" s="142" t="s">
        <v>430</v>
      </c>
      <c r="P42" s="97">
        <f t="shared" si="3"/>
        <v>0</v>
      </c>
      <c r="Q42" s="92">
        <f t="shared" si="4"/>
        <v>0</v>
      </c>
      <c r="R42" s="165">
        <f t="shared" si="2"/>
        <v>0</v>
      </c>
      <c r="S42" s="141" t="s">
        <v>427</v>
      </c>
      <c r="T42" s="65"/>
    </row>
    <row r="43" spans="1:20" s="62" customFormat="1" ht="31.5">
      <c r="A43" s="222" t="s">
        <v>226</v>
      </c>
      <c r="B43" s="223" t="s">
        <v>227</v>
      </c>
      <c r="C43" s="178" t="s">
        <v>41</v>
      </c>
      <c r="D43" s="181" t="s">
        <v>440</v>
      </c>
      <c r="E43" s="224">
        <f>G43/F43</f>
        <v>406.89868421052631</v>
      </c>
      <c r="F43" s="229">
        <v>1.52</v>
      </c>
      <c r="G43" s="224">
        <v>618.48599999999999</v>
      </c>
      <c r="H43" s="229">
        <v>1.52</v>
      </c>
      <c r="I43" s="224">
        <v>618.48599999999999</v>
      </c>
      <c r="J43" s="224">
        <v>406.89868421052631</v>
      </c>
      <c r="K43" s="225">
        <v>1.52</v>
      </c>
      <c r="L43" s="224">
        <v>618.48599999999999</v>
      </c>
      <c r="M43" s="225">
        <v>1.52</v>
      </c>
      <c r="N43" s="224">
        <v>618.48599999999999</v>
      </c>
      <c r="O43" s="142" t="s">
        <v>430</v>
      </c>
      <c r="P43" s="97">
        <f t="shared" si="3"/>
        <v>0</v>
      </c>
      <c r="Q43" s="92">
        <f t="shared" si="4"/>
        <v>0</v>
      </c>
      <c r="R43" s="165">
        <f t="shared" si="2"/>
        <v>0</v>
      </c>
      <c r="S43" s="141" t="s">
        <v>427</v>
      </c>
      <c r="T43" s="65"/>
    </row>
    <row r="44" spans="1:20" s="62" customFormat="1" ht="15.75">
      <c r="A44" s="222"/>
      <c r="B44" s="226" t="s">
        <v>228</v>
      </c>
      <c r="C44" s="178"/>
      <c r="D44" s="65"/>
      <c r="E44" s="224"/>
      <c r="F44" s="229"/>
      <c r="G44" s="224"/>
      <c r="H44" s="229"/>
      <c r="I44" s="224"/>
      <c r="J44" s="224"/>
      <c r="K44" s="225"/>
      <c r="L44" s="224"/>
      <c r="M44" s="225"/>
      <c r="N44" s="224"/>
      <c r="O44" s="142"/>
      <c r="P44" s="97"/>
      <c r="Q44" s="92"/>
      <c r="R44" s="165"/>
      <c r="S44" s="141"/>
      <c r="T44" s="65"/>
    </row>
    <row r="45" spans="1:20" s="62" customFormat="1" ht="31.5">
      <c r="A45" s="222" t="s">
        <v>229</v>
      </c>
      <c r="B45" s="223" t="s">
        <v>230</v>
      </c>
      <c r="C45" s="177" t="s">
        <v>41</v>
      </c>
      <c r="D45" s="181" t="s">
        <v>441</v>
      </c>
      <c r="E45" s="224">
        <f>G45/F45</f>
        <v>532.22610619469026</v>
      </c>
      <c r="F45" s="234">
        <v>2.2599999999999998</v>
      </c>
      <c r="G45" s="224">
        <v>1202.8309999999999</v>
      </c>
      <c r="H45" s="234">
        <v>2.2599999999999998</v>
      </c>
      <c r="I45" s="224">
        <v>1202.8309999999999</v>
      </c>
      <c r="J45" s="224">
        <v>532.22610619469037</v>
      </c>
      <c r="K45" s="225">
        <v>2.2599999999999998</v>
      </c>
      <c r="L45" s="224">
        <v>1202.8310000000001</v>
      </c>
      <c r="M45" s="225">
        <v>2.2599999999999998</v>
      </c>
      <c r="N45" s="224">
        <v>1202.8310000000001</v>
      </c>
      <c r="O45" s="142" t="s">
        <v>431</v>
      </c>
      <c r="P45" s="97">
        <f t="shared" si="3"/>
        <v>0</v>
      </c>
      <c r="Q45" s="92">
        <f t="shared" si="4"/>
        <v>0</v>
      </c>
      <c r="R45" s="165">
        <f t="shared" si="2"/>
        <v>2.136062782309836E-16</v>
      </c>
      <c r="S45" s="141" t="s">
        <v>428</v>
      </c>
      <c r="T45" s="65"/>
    </row>
    <row r="46" spans="1:20" s="62" customFormat="1" ht="30">
      <c r="A46" s="222" t="s">
        <v>231</v>
      </c>
      <c r="B46" s="223" t="s">
        <v>232</v>
      </c>
      <c r="C46" s="177" t="s">
        <v>41</v>
      </c>
      <c r="D46" s="181" t="s">
        <v>441</v>
      </c>
      <c r="E46" s="224">
        <f>G46/F46</f>
        <v>476.5259228535877</v>
      </c>
      <c r="F46" s="234">
        <v>2.411</v>
      </c>
      <c r="G46" s="224">
        <v>1148.904</v>
      </c>
      <c r="H46" s="234">
        <v>2.411</v>
      </c>
      <c r="I46" s="224">
        <v>1148.904</v>
      </c>
      <c r="J46" s="224">
        <v>476.5259228535877</v>
      </c>
      <c r="K46" s="225">
        <v>2.411</v>
      </c>
      <c r="L46" s="224">
        <v>1148.904</v>
      </c>
      <c r="M46" s="225">
        <v>2.411</v>
      </c>
      <c r="N46" s="224">
        <v>1148.904</v>
      </c>
      <c r="O46" s="142" t="s">
        <v>431</v>
      </c>
      <c r="P46" s="97">
        <f t="shared" si="3"/>
        <v>0</v>
      </c>
      <c r="Q46" s="92">
        <f t="shared" si="4"/>
        <v>0</v>
      </c>
      <c r="R46" s="165">
        <f t="shared" si="2"/>
        <v>0</v>
      </c>
      <c r="S46" s="141" t="s">
        <v>428</v>
      </c>
      <c r="T46" s="65"/>
    </row>
    <row r="47" spans="1:20" s="62" customFormat="1" ht="31.5">
      <c r="A47" s="222" t="s">
        <v>233</v>
      </c>
      <c r="B47" s="223" t="s">
        <v>234</v>
      </c>
      <c r="C47" s="177" t="s">
        <v>41</v>
      </c>
      <c r="D47" s="181" t="s">
        <v>441</v>
      </c>
      <c r="E47" s="224">
        <f>G47/F47</f>
        <v>519.63976608187136</v>
      </c>
      <c r="F47" s="233">
        <v>2.5649999999999999</v>
      </c>
      <c r="G47" s="224">
        <v>1332.876</v>
      </c>
      <c r="H47" s="233">
        <v>2.5649999999999999</v>
      </c>
      <c r="I47" s="224">
        <v>1332.876</v>
      </c>
      <c r="J47" s="224">
        <v>519.45224171539962</v>
      </c>
      <c r="K47" s="225">
        <v>2.5649999999999999</v>
      </c>
      <c r="L47" s="224">
        <v>1332.395</v>
      </c>
      <c r="M47" s="225">
        <v>2.5649999999999999</v>
      </c>
      <c r="N47" s="224">
        <v>1332.395</v>
      </c>
      <c r="O47" s="142" t="s">
        <v>432</v>
      </c>
      <c r="P47" s="97">
        <f t="shared" si="3"/>
        <v>0</v>
      </c>
      <c r="Q47" s="92">
        <f t="shared" si="4"/>
        <v>0.48099999999999454</v>
      </c>
      <c r="R47" s="165">
        <f t="shared" si="2"/>
        <v>-3.6087377970643863E-4</v>
      </c>
      <c r="S47" s="141" t="s">
        <v>433</v>
      </c>
      <c r="T47" s="65"/>
    </row>
    <row r="48" spans="1:20" s="62" customFormat="1" ht="15.75">
      <c r="A48" s="222"/>
      <c r="B48" s="226" t="s">
        <v>235</v>
      </c>
      <c r="C48" s="178"/>
      <c r="D48" s="181"/>
      <c r="E48" s="224"/>
      <c r="F48" s="229"/>
      <c r="G48" s="224"/>
      <c r="H48" s="229"/>
      <c r="I48" s="224"/>
      <c r="J48" s="224"/>
      <c r="K48" s="225"/>
      <c r="L48" s="224"/>
      <c r="M48" s="225"/>
      <c r="N48" s="224"/>
      <c r="O48" s="142"/>
      <c r="P48" s="97"/>
      <c r="Q48" s="92"/>
      <c r="R48" s="165"/>
      <c r="S48" s="141"/>
      <c r="T48" s="65"/>
    </row>
    <row r="49" spans="1:20" s="62" customFormat="1" ht="31.5">
      <c r="A49" s="222" t="s">
        <v>236</v>
      </c>
      <c r="B49" s="223" t="s">
        <v>237</v>
      </c>
      <c r="C49" s="177" t="s">
        <v>41</v>
      </c>
      <c r="D49" s="181" t="s">
        <v>441</v>
      </c>
      <c r="E49" s="224">
        <f>G49/F49</f>
        <v>506.53175775480065</v>
      </c>
      <c r="F49" s="234">
        <v>2.7079999999999997</v>
      </c>
      <c r="G49" s="224">
        <v>1371.6880000000001</v>
      </c>
      <c r="H49" s="234">
        <v>2.7079999999999997</v>
      </c>
      <c r="I49" s="224">
        <v>1371.6880000000001</v>
      </c>
      <c r="J49" s="224">
        <v>506.53175775480054</v>
      </c>
      <c r="K49" s="225">
        <v>2.7080000000000002</v>
      </c>
      <c r="L49" s="224">
        <v>1371.6879999999999</v>
      </c>
      <c r="M49" s="225">
        <v>2.7080000000000002</v>
      </c>
      <c r="N49" s="224">
        <v>1371.6879999999999</v>
      </c>
      <c r="O49" s="142" t="s">
        <v>431</v>
      </c>
      <c r="P49" s="97">
        <f t="shared" si="3"/>
        <v>0</v>
      </c>
      <c r="Q49" s="92">
        <f t="shared" si="4"/>
        <v>0</v>
      </c>
      <c r="R49" s="165">
        <f t="shared" si="2"/>
        <v>-2.2444167810036698E-16</v>
      </c>
      <c r="S49" s="141" t="s">
        <v>435</v>
      </c>
      <c r="T49" s="65"/>
    </row>
    <row r="50" spans="1:20" s="62" customFormat="1" ht="31.5">
      <c r="A50" s="222" t="s">
        <v>238</v>
      </c>
      <c r="B50" s="223" t="s">
        <v>239</v>
      </c>
      <c r="C50" s="177" t="s">
        <v>41</v>
      </c>
      <c r="D50" s="181" t="s">
        <v>441</v>
      </c>
      <c r="E50" s="224">
        <f>G50/F50</f>
        <v>525.00760777683843</v>
      </c>
      <c r="F50" s="234">
        <v>2.3660000000000001</v>
      </c>
      <c r="G50" s="224">
        <v>1242.1679999999999</v>
      </c>
      <c r="H50" s="234">
        <v>2.3660000000000001</v>
      </c>
      <c r="I50" s="224">
        <v>1242.1679999999999</v>
      </c>
      <c r="J50" s="224">
        <v>525.00760777683843</v>
      </c>
      <c r="K50" s="225">
        <v>2.3660000000000001</v>
      </c>
      <c r="L50" s="224">
        <v>1242.1679999999999</v>
      </c>
      <c r="M50" s="225">
        <v>2.3660000000000001</v>
      </c>
      <c r="N50" s="224">
        <v>1242.1679999999999</v>
      </c>
      <c r="O50" s="142" t="s">
        <v>431</v>
      </c>
      <c r="P50" s="97">
        <f t="shared" si="3"/>
        <v>0</v>
      </c>
      <c r="Q50" s="92">
        <f t="shared" si="4"/>
        <v>0</v>
      </c>
      <c r="R50" s="165">
        <f t="shared" si="2"/>
        <v>0</v>
      </c>
      <c r="S50" s="141" t="s">
        <v>435</v>
      </c>
      <c r="T50" s="65"/>
    </row>
    <row r="51" spans="1:20" s="62" customFormat="1" ht="31.5">
      <c r="A51" s="222" t="s">
        <v>240</v>
      </c>
      <c r="B51" s="223" t="s">
        <v>241</v>
      </c>
      <c r="C51" s="177" t="s">
        <v>242</v>
      </c>
      <c r="D51" s="181" t="s">
        <v>441</v>
      </c>
      <c r="E51" s="224">
        <f>G51/F51</f>
        <v>493.47889485802</v>
      </c>
      <c r="F51" s="229">
        <v>2.6059999999999999</v>
      </c>
      <c r="G51" s="224">
        <v>1286.0060000000001</v>
      </c>
      <c r="H51" s="229">
        <v>2.6059999999999999</v>
      </c>
      <c r="I51" s="224">
        <v>1286.0060000000001</v>
      </c>
      <c r="J51" s="224">
        <v>493.48042849833718</v>
      </c>
      <c r="K51" s="225">
        <v>2.6059999999999999</v>
      </c>
      <c r="L51" s="224">
        <v>1286.0099966666667</v>
      </c>
      <c r="M51" s="225">
        <v>2.6059999999999999</v>
      </c>
      <c r="N51" s="224">
        <v>1286.0099966666667</v>
      </c>
      <c r="O51" s="142" t="s">
        <v>431</v>
      </c>
      <c r="P51" s="97">
        <f t="shared" si="3"/>
        <v>0</v>
      </c>
      <c r="Q51" s="92">
        <f t="shared" si="4"/>
        <v>-3.9966666665804951E-3</v>
      </c>
      <c r="R51" s="165">
        <f t="shared" si="2"/>
        <v>3.1078133901117179E-6</v>
      </c>
      <c r="S51" s="141" t="s">
        <v>435</v>
      </c>
      <c r="T51" s="65"/>
    </row>
    <row r="52" spans="1:20" s="62" customFormat="1" ht="15.75">
      <c r="A52" s="222"/>
      <c r="B52" s="226" t="s">
        <v>243</v>
      </c>
      <c r="C52" s="178"/>
      <c r="D52" s="181"/>
      <c r="E52" s="224"/>
      <c r="F52" s="229"/>
      <c r="G52" s="224"/>
      <c r="H52" s="229"/>
      <c r="I52" s="224"/>
      <c r="J52" s="224"/>
      <c r="K52" s="225"/>
      <c r="L52" s="224"/>
      <c r="M52" s="225"/>
      <c r="N52" s="224"/>
      <c r="O52" s="142"/>
      <c r="P52" s="97"/>
      <c r="Q52" s="92"/>
      <c r="R52" s="165"/>
      <c r="S52" s="141"/>
      <c r="T52" s="65"/>
    </row>
    <row r="53" spans="1:20" s="62" customFormat="1" ht="15.75">
      <c r="A53" s="222" t="s">
        <v>244</v>
      </c>
      <c r="B53" s="223" t="s">
        <v>245</v>
      </c>
      <c r="C53" s="177" t="s">
        <v>41</v>
      </c>
      <c r="D53" s="181" t="s">
        <v>441</v>
      </c>
      <c r="E53" s="224">
        <f>G53/F53</f>
        <v>509.95317313616761</v>
      </c>
      <c r="F53" s="234">
        <v>1.623</v>
      </c>
      <c r="G53" s="224">
        <v>827.654</v>
      </c>
      <c r="H53" s="234">
        <v>1.623</v>
      </c>
      <c r="I53" s="224">
        <v>827.654</v>
      </c>
      <c r="J53" s="224">
        <v>509.95317313616761</v>
      </c>
      <c r="K53" s="225">
        <v>1.623</v>
      </c>
      <c r="L53" s="224">
        <v>827.654</v>
      </c>
      <c r="M53" s="225">
        <v>1.623</v>
      </c>
      <c r="N53" s="224">
        <v>827.654</v>
      </c>
      <c r="O53" s="142" t="s">
        <v>432</v>
      </c>
      <c r="P53" s="97">
        <f t="shared" si="3"/>
        <v>0</v>
      </c>
      <c r="Q53" s="92">
        <f t="shared" si="4"/>
        <v>0</v>
      </c>
      <c r="R53" s="165">
        <f t="shared" si="2"/>
        <v>0</v>
      </c>
      <c r="S53" s="141" t="s">
        <v>427</v>
      </c>
      <c r="T53" s="65"/>
    </row>
    <row r="54" spans="1:20" s="62" customFormat="1" ht="15.75">
      <c r="A54" s="222" t="s">
        <v>246</v>
      </c>
      <c r="B54" s="223" t="s">
        <v>247</v>
      </c>
      <c r="C54" s="177" t="s">
        <v>41</v>
      </c>
      <c r="D54" s="181" t="s">
        <v>441</v>
      </c>
      <c r="E54" s="224">
        <f>G54/F54</f>
        <v>488.3510707332901</v>
      </c>
      <c r="F54" s="234">
        <v>1.5409999999999999</v>
      </c>
      <c r="G54" s="224">
        <v>752.54899999999998</v>
      </c>
      <c r="H54" s="234">
        <v>1.5409999999999999</v>
      </c>
      <c r="I54" s="224">
        <v>752.54899999999998</v>
      </c>
      <c r="J54" s="224">
        <v>488.3510707332901</v>
      </c>
      <c r="K54" s="225">
        <v>1.5409999999999999</v>
      </c>
      <c r="L54" s="224">
        <v>752.54899999999998</v>
      </c>
      <c r="M54" s="225">
        <v>1.5409999999999999</v>
      </c>
      <c r="N54" s="224">
        <v>752.54899999999998</v>
      </c>
      <c r="O54" s="142" t="s">
        <v>151</v>
      </c>
      <c r="P54" s="97">
        <f t="shared" si="3"/>
        <v>0</v>
      </c>
      <c r="Q54" s="92">
        <f t="shared" si="4"/>
        <v>0</v>
      </c>
      <c r="R54" s="165">
        <f t="shared" si="2"/>
        <v>0</v>
      </c>
      <c r="S54" s="141" t="s">
        <v>427</v>
      </c>
      <c r="T54" s="65"/>
    </row>
    <row r="55" spans="1:20" s="62" customFormat="1" ht="15.75">
      <c r="A55" s="222"/>
      <c r="B55" s="226" t="s">
        <v>248</v>
      </c>
      <c r="C55" s="177"/>
      <c r="D55" s="181"/>
      <c r="E55" s="224"/>
      <c r="F55" s="233"/>
      <c r="G55" s="224"/>
      <c r="H55" s="233"/>
      <c r="I55" s="224"/>
      <c r="J55" s="224"/>
      <c r="K55" s="225"/>
      <c r="L55" s="224"/>
      <c r="M55" s="225"/>
      <c r="N55" s="224"/>
      <c r="O55" s="142"/>
      <c r="P55" s="97"/>
      <c r="Q55" s="92"/>
      <c r="R55" s="165"/>
      <c r="S55" s="141"/>
      <c r="T55" s="65"/>
    </row>
    <row r="56" spans="1:20" s="62" customFormat="1" ht="30">
      <c r="A56" s="222" t="s">
        <v>249</v>
      </c>
      <c r="B56" s="223" t="s">
        <v>250</v>
      </c>
      <c r="C56" s="177" t="s">
        <v>41</v>
      </c>
      <c r="D56" s="181" t="s">
        <v>441</v>
      </c>
      <c r="E56" s="224">
        <f>G56/F56</f>
        <v>526.98086642599276</v>
      </c>
      <c r="F56" s="234">
        <v>5.54</v>
      </c>
      <c r="G56" s="224">
        <v>2919.4740000000002</v>
      </c>
      <c r="H56" s="234">
        <v>5.54</v>
      </c>
      <c r="I56" s="224">
        <v>2919.4740000000002</v>
      </c>
      <c r="J56" s="224">
        <v>526.78736462093866</v>
      </c>
      <c r="K56" s="225">
        <v>5.54</v>
      </c>
      <c r="L56" s="224">
        <v>2918.402</v>
      </c>
      <c r="M56" s="225">
        <v>5.54</v>
      </c>
      <c r="N56" s="224">
        <v>2918.402</v>
      </c>
      <c r="O56" s="142" t="s">
        <v>432</v>
      </c>
      <c r="P56" s="97">
        <f t="shared" si="3"/>
        <v>0</v>
      </c>
      <c r="Q56" s="92">
        <f t="shared" si="4"/>
        <v>1.0720000000001164</v>
      </c>
      <c r="R56" s="165">
        <f t="shared" si="2"/>
        <v>-3.6718943206882486E-4</v>
      </c>
      <c r="S56" s="141" t="s">
        <v>433</v>
      </c>
      <c r="T56" s="65"/>
    </row>
    <row r="57" spans="1:20" s="62" customFormat="1" ht="15.75">
      <c r="A57" s="222"/>
      <c r="B57" s="226" t="s">
        <v>251</v>
      </c>
      <c r="C57" s="177"/>
      <c r="D57" s="181"/>
      <c r="E57" s="224"/>
      <c r="F57" s="233"/>
      <c r="G57" s="224"/>
      <c r="H57" s="233"/>
      <c r="I57" s="224"/>
      <c r="J57" s="224"/>
      <c r="K57" s="225"/>
      <c r="L57" s="224"/>
      <c r="M57" s="225"/>
      <c r="N57" s="224"/>
      <c r="O57" s="142"/>
      <c r="P57" s="97"/>
      <c r="Q57" s="92"/>
      <c r="R57" s="165"/>
      <c r="S57" s="141"/>
      <c r="T57" s="65"/>
    </row>
    <row r="58" spans="1:20" s="62" customFormat="1" ht="31.5">
      <c r="A58" s="222" t="s">
        <v>252</v>
      </c>
      <c r="B58" s="235" t="s">
        <v>253</v>
      </c>
      <c r="C58" s="177" t="s">
        <v>41</v>
      </c>
      <c r="D58" s="181" t="s">
        <v>441</v>
      </c>
      <c r="E58" s="224">
        <f>G58/F58</f>
        <v>498.09391965255156</v>
      </c>
      <c r="F58" s="233">
        <v>1.8420000000000001</v>
      </c>
      <c r="G58" s="224">
        <v>917.48900000000003</v>
      </c>
      <c r="H58" s="233">
        <v>1.8420000000000001</v>
      </c>
      <c r="I58" s="224">
        <v>917.48900000000003</v>
      </c>
      <c r="J58" s="224">
        <v>498.0935559174809</v>
      </c>
      <c r="K58" s="225">
        <v>1.8420000000000001</v>
      </c>
      <c r="L58" s="224">
        <v>917.48832999999991</v>
      </c>
      <c r="M58" s="225">
        <v>1.8420000000000001</v>
      </c>
      <c r="N58" s="224">
        <v>917.48832999999991</v>
      </c>
      <c r="O58" s="142" t="s">
        <v>439</v>
      </c>
      <c r="P58" s="97">
        <f t="shared" si="3"/>
        <v>0</v>
      </c>
      <c r="Q58" s="92">
        <f t="shared" si="4"/>
        <v>6.7000000012740202E-4</v>
      </c>
      <c r="R58" s="165">
        <f t="shared" si="2"/>
        <v>-7.3025398687406576E-7</v>
      </c>
      <c r="S58" s="141" t="s">
        <v>427</v>
      </c>
      <c r="T58" s="65"/>
    </row>
    <row r="59" spans="1:20" s="62" customFormat="1" ht="31.5">
      <c r="A59" s="222" t="s">
        <v>254</v>
      </c>
      <c r="B59" s="235" t="s">
        <v>255</v>
      </c>
      <c r="C59" s="177" t="s">
        <v>41</v>
      </c>
      <c r="D59" s="181" t="s">
        <v>441</v>
      </c>
      <c r="E59" s="224">
        <f t="shared" ref="E59:E61" si="7">G59/F59</f>
        <v>436.6033817858202</v>
      </c>
      <c r="F59" s="233">
        <v>3.371</v>
      </c>
      <c r="G59" s="224">
        <v>1471.79</v>
      </c>
      <c r="H59" s="233">
        <v>3.371</v>
      </c>
      <c r="I59" s="224">
        <v>1471.79</v>
      </c>
      <c r="J59" s="224">
        <v>436.18185701572236</v>
      </c>
      <c r="K59" s="225">
        <v>3.371</v>
      </c>
      <c r="L59" s="224">
        <v>1470.36904</v>
      </c>
      <c r="M59" s="225">
        <v>3.371</v>
      </c>
      <c r="N59" s="224">
        <v>1470.36904</v>
      </c>
      <c r="O59" s="142" t="s">
        <v>151</v>
      </c>
      <c r="P59" s="97">
        <f t="shared" si="3"/>
        <v>0</v>
      </c>
      <c r="Q59" s="92">
        <f t="shared" si="4"/>
        <v>1.4209599999999227</v>
      </c>
      <c r="R59" s="165">
        <f t="shared" si="2"/>
        <v>-9.6546382296376588E-4</v>
      </c>
      <c r="S59" s="141" t="s">
        <v>438</v>
      </c>
      <c r="T59" s="65"/>
    </row>
    <row r="60" spans="1:20" s="62" customFormat="1" ht="31.5">
      <c r="A60" s="222" t="s">
        <v>256</v>
      </c>
      <c r="B60" s="235" t="s">
        <v>257</v>
      </c>
      <c r="C60" s="177" t="s">
        <v>41</v>
      </c>
      <c r="D60" s="181" t="s">
        <v>441</v>
      </c>
      <c r="E60" s="224">
        <f t="shared" si="7"/>
        <v>363.68728908886385</v>
      </c>
      <c r="F60" s="233">
        <v>3.556</v>
      </c>
      <c r="G60" s="224">
        <v>1293.2719999999999</v>
      </c>
      <c r="H60" s="233">
        <v>3.556</v>
      </c>
      <c r="I60" s="224">
        <v>1293.2719999999999</v>
      </c>
      <c r="J60" s="224">
        <v>363.31924915635545</v>
      </c>
      <c r="K60" s="225">
        <v>3.556</v>
      </c>
      <c r="L60" s="224">
        <v>1291.96325</v>
      </c>
      <c r="M60" s="225">
        <v>3.556</v>
      </c>
      <c r="N60" s="224">
        <v>1291.96325</v>
      </c>
      <c r="O60" s="142" t="s">
        <v>430</v>
      </c>
      <c r="P60" s="97">
        <f t="shared" si="3"/>
        <v>0</v>
      </c>
      <c r="Q60" s="92">
        <f t="shared" si="4"/>
        <v>1.3087499999999181</v>
      </c>
      <c r="R60" s="165">
        <f t="shared" si="2"/>
        <v>-1.0119680933321485E-3</v>
      </c>
      <c r="S60" s="141" t="s">
        <v>438</v>
      </c>
      <c r="T60" s="65"/>
    </row>
    <row r="61" spans="1:20" s="62" customFormat="1" ht="31.5">
      <c r="A61" s="222" t="s">
        <v>258</v>
      </c>
      <c r="B61" s="235" t="s">
        <v>259</v>
      </c>
      <c r="C61" s="177" t="s">
        <v>41</v>
      </c>
      <c r="D61" s="181" t="s">
        <v>441</v>
      </c>
      <c r="E61" s="224">
        <f t="shared" si="7"/>
        <v>453.55575065847233</v>
      </c>
      <c r="F61" s="233">
        <v>1.139</v>
      </c>
      <c r="G61" s="224">
        <v>516.6</v>
      </c>
      <c r="H61" s="233">
        <v>1.139</v>
      </c>
      <c r="I61" s="224">
        <v>516.6</v>
      </c>
      <c r="J61" s="224">
        <v>451.86631255487271</v>
      </c>
      <c r="K61" s="225">
        <v>1.139</v>
      </c>
      <c r="L61" s="224">
        <v>514.67573000000004</v>
      </c>
      <c r="M61" s="225">
        <v>1.139</v>
      </c>
      <c r="N61" s="224">
        <v>514.67573000000004</v>
      </c>
      <c r="O61" s="142" t="s">
        <v>430</v>
      </c>
      <c r="P61" s="97">
        <f t="shared" si="3"/>
        <v>0</v>
      </c>
      <c r="Q61" s="92">
        <f t="shared" si="4"/>
        <v>1.9242699999999786</v>
      </c>
      <c r="R61" s="165">
        <f t="shared" si="2"/>
        <v>-3.724874177313155E-3</v>
      </c>
      <c r="S61" s="141" t="s">
        <v>438</v>
      </c>
      <c r="T61" s="65"/>
    </row>
    <row r="62" spans="1:20" s="62" customFormat="1" ht="15.75">
      <c r="A62" s="222"/>
      <c r="B62" s="226" t="s">
        <v>260</v>
      </c>
      <c r="C62" s="177"/>
      <c r="D62" s="181"/>
      <c r="E62" s="224"/>
      <c r="F62" s="233"/>
      <c r="G62" s="224"/>
      <c r="H62" s="233"/>
      <c r="I62" s="224"/>
      <c r="J62" s="224"/>
      <c r="K62" s="225"/>
      <c r="L62" s="224"/>
      <c r="M62" s="225"/>
      <c r="N62" s="224"/>
      <c r="O62" s="142"/>
      <c r="P62" s="97"/>
      <c r="Q62" s="92"/>
      <c r="R62" s="165"/>
      <c r="S62" s="141"/>
      <c r="T62" s="65"/>
    </row>
    <row r="63" spans="1:20" s="62" customFormat="1" ht="31.5">
      <c r="A63" s="222" t="s">
        <v>261</v>
      </c>
      <c r="B63" s="223" t="s">
        <v>262</v>
      </c>
      <c r="C63" s="177" t="s">
        <v>41</v>
      </c>
      <c r="D63" s="181" t="s">
        <v>441</v>
      </c>
      <c r="E63" s="224">
        <f>G63/F63</f>
        <v>502.94583465315173</v>
      </c>
      <c r="F63" s="233">
        <v>3.157</v>
      </c>
      <c r="G63" s="224">
        <v>1587.8</v>
      </c>
      <c r="H63" s="233">
        <v>3.157</v>
      </c>
      <c r="I63" s="224">
        <v>1587.8</v>
      </c>
      <c r="J63" s="224">
        <v>502.94583465315173</v>
      </c>
      <c r="K63" s="225">
        <v>3.157</v>
      </c>
      <c r="L63" s="224">
        <v>1587.8</v>
      </c>
      <c r="M63" s="225">
        <v>3.157</v>
      </c>
      <c r="N63" s="224">
        <v>1587.8</v>
      </c>
      <c r="O63" s="142" t="s">
        <v>439</v>
      </c>
      <c r="P63" s="97">
        <f t="shared" si="3"/>
        <v>0</v>
      </c>
      <c r="Q63" s="92">
        <f t="shared" si="4"/>
        <v>0</v>
      </c>
      <c r="R63" s="165">
        <f t="shared" si="2"/>
        <v>0</v>
      </c>
      <c r="S63" s="141" t="s">
        <v>438</v>
      </c>
      <c r="T63" s="65"/>
    </row>
    <row r="64" spans="1:20" s="62" customFormat="1" ht="15.75">
      <c r="A64" s="222"/>
      <c r="B64" s="226" t="s">
        <v>263</v>
      </c>
      <c r="C64" s="177"/>
      <c r="D64" s="181"/>
      <c r="E64" s="224"/>
      <c r="F64" s="233"/>
      <c r="G64" s="224"/>
      <c r="H64" s="233"/>
      <c r="I64" s="224"/>
      <c r="J64" s="224"/>
      <c r="K64" s="225"/>
      <c r="L64" s="224"/>
      <c r="M64" s="225"/>
      <c r="N64" s="224"/>
      <c r="O64" s="142"/>
      <c r="P64" s="97"/>
      <c r="Q64" s="92"/>
      <c r="R64" s="165"/>
      <c r="S64" s="141"/>
      <c r="T64" s="65"/>
    </row>
    <row r="65" spans="1:20" s="62" customFormat="1" ht="15.75">
      <c r="A65" s="222" t="s">
        <v>264</v>
      </c>
      <c r="B65" s="223" t="s">
        <v>265</v>
      </c>
      <c r="C65" s="177" t="s">
        <v>41</v>
      </c>
      <c r="D65" s="181" t="s">
        <v>441</v>
      </c>
      <c r="E65" s="224">
        <f>G65/F65</f>
        <v>516.96893732970034</v>
      </c>
      <c r="F65" s="234">
        <v>3.67</v>
      </c>
      <c r="G65" s="224">
        <v>1897.2760000000001</v>
      </c>
      <c r="H65" s="234">
        <v>3.67</v>
      </c>
      <c r="I65" s="224">
        <v>1897.2760000000001</v>
      </c>
      <c r="J65" s="224">
        <v>516.96893732970034</v>
      </c>
      <c r="K65" s="225">
        <v>3.67</v>
      </c>
      <c r="L65" s="224">
        <v>1897.2760000000001</v>
      </c>
      <c r="M65" s="225">
        <v>3.67</v>
      </c>
      <c r="N65" s="224">
        <v>1897.2760000000001</v>
      </c>
      <c r="O65" s="142" t="s">
        <v>151</v>
      </c>
      <c r="P65" s="97">
        <f t="shared" si="3"/>
        <v>0</v>
      </c>
      <c r="Q65" s="92">
        <f t="shared" si="4"/>
        <v>0</v>
      </c>
      <c r="R65" s="165">
        <f t="shared" si="2"/>
        <v>0</v>
      </c>
      <c r="S65" s="141" t="s">
        <v>435</v>
      </c>
      <c r="T65" s="65"/>
    </row>
    <row r="66" spans="1:20" s="62" customFormat="1" ht="15.75">
      <c r="A66" s="222" t="s">
        <v>266</v>
      </c>
      <c r="B66" s="223" t="s">
        <v>267</v>
      </c>
      <c r="C66" s="177" t="s">
        <v>41</v>
      </c>
      <c r="D66" s="181" t="s">
        <v>441</v>
      </c>
      <c r="E66" s="224">
        <f>G66/F66</f>
        <v>505.2756756756757</v>
      </c>
      <c r="F66" s="233">
        <v>2.96</v>
      </c>
      <c r="G66" s="224">
        <v>1495.616</v>
      </c>
      <c r="H66" s="233">
        <v>2.96</v>
      </c>
      <c r="I66" s="224">
        <v>1495.616</v>
      </c>
      <c r="J66" s="224">
        <v>505.2756756756757</v>
      </c>
      <c r="K66" s="225">
        <v>2.96</v>
      </c>
      <c r="L66" s="224">
        <v>1495.616</v>
      </c>
      <c r="M66" s="225">
        <v>2.96</v>
      </c>
      <c r="N66" s="224">
        <v>1495.616</v>
      </c>
      <c r="O66" s="142" t="s">
        <v>151</v>
      </c>
      <c r="P66" s="97">
        <f t="shared" si="3"/>
        <v>0</v>
      </c>
      <c r="Q66" s="92">
        <f t="shared" si="4"/>
        <v>0</v>
      </c>
      <c r="R66" s="165">
        <f t="shared" si="2"/>
        <v>0</v>
      </c>
      <c r="S66" s="141" t="s">
        <v>435</v>
      </c>
      <c r="T66" s="65"/>
    </row>
    <row r="67" spans="1:20" s="62" customFormat="1" ht="47.25">
      <c r="A67" s="276">
        <v>1.2</v>
      </c>
      <c r="B67" s="277" t="s">
        <v>80</v>
      </c>
      <c r="C67" s="283" t="s">
        <v>42</v>
      </c>
      <c r="D67" s="278" t="s">
        <v>455</v>
      </c>
      <c r="E67" s="279">
        <f t="shared" si="0"/>
        <v>0.64494999999999991</v>
      </c>
      <c r="F67" s="284">
        <v>1998</v>
      </c>
      <c r="G67" s="149">
        <v>1288.6100999999999</v>
      </c>
      <c r="H67" s="285">
        <f t="shared" ref="H67:H257" si="8">F67</f>
        <v>1998</v>
      </c>
      <c r="I67" s="93">
        <f t="shared" ref="I67:I256" si="9">G67</f>
        <v>1288.6100999999999</v>
      </c>
      <c r="J67" s="93">
        <f t="shared" ref="J67:J68" si="10">L67/K67</f>
        <v>0.55749251251251253</v>
      </c>
      <c r="K67" s="144">
        <v>1998</v>
      </c>
      <c r="L67" s="93">
        <v>1113.87004</v>
      </c>
      <c r="M67" s="144">
        <v>1998</v>
      </c>
      <c r="N67" s="93">
        <v>1113.8699999999999</v>
      </c>
      <c r="O67" s="280" t="s">
        <v>160</v>
      </c>
      <c r="P67" s="144">
        <f t="shared" ref="P67:P257" si="11">H67-K67</f>
        <v>0</v>
      </c>
      <c r="Q67" s="93">
        <f>I67-L67</f>
        <v>174.74005999999986</v>
      </c>
      <c r="R67" s="166"/>
      <c r="S67" s="281" t="s">
        <v>159</v>
      </c>
      <c r="T67" s="282"/>
    </row>
    <row r="68" spans="1:20" s="62" customFormat="1" ht="47.25">
      <c r="A68" s="276">
        <v>1.3</v>
      </c>
      <c r="B68" s="277" t="s">
        <v>81</v>
      </c>
      <c r="C68" s="283" t="s">
        <v>42</v>
      </c>
      <c r="D68" s="278" t="s">
        <v>455</v>
      </c>
      <c r="E68" s="279">
        <f t="shared" si="0"/>
        <v>1.1915962732919254</v>
      </c>
      <c r="F68" s="284">
        <v>805</v>
      </c>
      <c r="G68" s="149">
        <v>959.23500000000001</v>
      </c>
      <c r="H68" s="285">
        <f t="shared" si="8"/>
        <v>805</v>
      </c>
      <c r="I68" s="93">
        <f t="shared" si="9"/>
        <v>959.23500000000001</v>
      </c>
      <c r="J68" s="93">
        <f t="shared" si="10"/>
        <v>0.98067903105590082</v>
      </c>
      <c r="K68" s="144">
        <v>805</v>
      </c>
      <c r="L68" s="99">
        <v>789.44662000000017</v>
      </c>
      <c r="M68" s="144">
        <v>805</v>
      </c>
      <c r="N68" s="93">
        <v>789.447</v>
      </c>
      <c r="O68" s="280" t="s">
        <v>160</v>
      </c>
      <c r="P68" s="144">
        <f t="shared" si="11"/>
        <v>0</v>
      </c>
      <c r="Q68" s="93">
        <f>I68-L68</f>
        <v>169.78837999999985</v>
      </c>
      <c r="R68" s="166"/>
      <c r="S68" s="281" t="s">
        <v>159</v>
      </c>
      <c r="T68" s="282"/>
    </row>
    <row r="69" spans="1:20" s="62" customFormat="1" ht="63">
      <c r="A69" s="276">
        <v>1.4</v>
      </c>
      <c r="B69" s="286" t="s">
        <v>82</v>
      </c>
      <c r="C69" s="263" t="s">
        <v>41</v>
      </c>
      <c r="D69" s="278" t="s">
        <v>445</v>
      </c>
      <c r="E69" s="279">
        <f t="shared" si="0"/>
        <v>399.39452651973846</v>
      </c>
      <c r="F69" s="287">
        <f>SUM(F71:F75)</f>
        <v>4.1289999999999996</v>
      </c>
      <c r="G69" s="287">
        <f>SUM(G71:G75)</f>
        <v>1649.1</v>
      </c>
      <c r="H69" s="287">
        <f t="shared" ref="H69:N69" si="12">SUM(H71:H75)</f>
        <v>4.1289999999999996</v>
      </c>
      <c r="I69" s="287">
        <f>SUM(I71:I75)</f>
        <v>1649.1</v>
      </c>
      <c r="J69" s="287">
        <f>L69/K69</f>
        <v>399.39597965609113</v>
      </c>
      <c r="K69" s="287">
        <f t="shared" si="12"/>
        <v>4.1289999999999996</v>
      </c>
      <c r="L69" s="287">
        <f t="shared" si="12"/>
        <v>1649.106</v>
      </c>
      <c r="M69" s="287">
        <f t="shared" si="12"/>
        <v>4.1289999999999996</v>
      </c>
      <c r="N69" s="287">
        <f t="shared" si="12"/>
        <v>1649.106</v>
      </c>
      <c r="O69" s="280" t="s">
        <v>144</v>
      </c>
      <c r="P69" s="99">
        <f>SUM(P71:P75)</f>
        <v>0</v>
      </c>
      <c r="Q69" s="93">
        <f>I69-L69</f>
        <v>-6.0000000000854925E-3</v>
      </c>
      <c r="R69" s="166">
        <f t="shared" si="2"/>
        <v>3.6383481900169107E-6</v>
      </c>
      <c r="S69" s="281" t="s">
        <v>148</v>
      </c>
      <c r="T69" s="282"/>
    </row>
    <row r="70" spans="1:20" s="62" customFormat="1" ht="15.75">
      <c r="A70" s="222"/>
      <c r="B70" s="218" t="s">
        <v>221</v>
      </c>
      <c r="C70" s="236"/>
      <c r="D70" s="236"/>
      <c r="E70" s="236"/>
      <c r="F70" s="236"/>
      <c r="G70" s="149"/>
      <c r="H70" s="170"/>
      <c r="I70" s="93"/>
      <c r="J70" s="92"/>
      <c r="K70" s="97"/>
      <c r="L70" s="97"/>
      <c r="M70" s="97"/>
      <c r="N70" s="92"/>
      <c r="O70" s="142"/>
      <c r="P70" s="97"/>
      <c r="Q70" s="92"/>
      <c r="R70" s="165"/>
      <c r="S70" s="141"/>
      <c r="T70" s="65"/>
    </row>
    <row r="71" spans="1:20" s="62" customFormat="1" ht="31.5">
      <c r="A71" s="222" t="s">
        <v>166</v>
      </c>
      <c r="B71" s="223" t="s">
        <v>268</v>
      </c>
      <c r="C71" s="177" t="s">
        <v>41</v>
      </c>
      <c r="D71" s="181" t="s">
        <v>440</v>
      </c>
      <c r="E71" s="224">
        <f>G71/F71</f>
        <v>700.97264437689967</v>
      </c>
      <c r="F71" s="237">
        <v>0.32900000000000001</v>
      </c>
      <c r="G71" s="224">
        <v>230.62</v>
      </c>
      <c r="H71" s="237">
        <v>0.32900000000000001</v>
      </c>
      <c r="I71" s="224">
        <v>230.62</v>
      </c>
      <c r="J71" s="92">
        <v>700.97264437689967</v>
      </c>
      <c r="K71" s="97">
        <v>0.32900000000000001</v>
      </c>
      <c r="L71" s="97">
        <v>230.62</v>
      </c>
      <c r="M71" s="97">
        <v>0.32900000000000001</v>
      </c>
      <c r="N71" s="97">
        <v>230.62</v>
      </c>
      <c r="O71" s="142" t="s">
        <v>430</v>
      </c>
      <c r="P71" s="97">
        <f t="shared" si="11"/>
        <v>0</v>
      </c>
      <c r="Q71" s="92">
        <f t="shared" ref="Q71:Q257" si="13">I71-L71</f>
        <v>0</v>
      </c>
      <c r="R71" s="165">
        <f t="shared" si="2"/>
        <v>0</v>
      </c>
      <c r="S71" s="141" t="s">
        <v>427</v>
      </c>
      <c r="T71" s="65"/>
    </row>
    <row r="72" spans="1:20" s="62" customFormat="1" ht="15.75">
      <c r="A72" s="222"/>
      <c r="B72" s="226" t="s">
        <v>251</v>
      </c>
      <c r="C72" s="236"/>
      <c r="D72" s="236"/>
      <c r="E72" s="236"/>
      <c r="F72" s="236"/>
      <c r="G72" s="236"/>
      <c r="H72" s="236"/>
      <c r="I72" s="236"/>
      <c r="J72" s="92"/>
      <c r="K72" s="97"/>
      <c r="L72" s="97"/>
      <c r="M72" s="97"/>
      <c r="N72" s="97"/>
      <c r="O72" s="142"/>
      <c r="P72" s="97"/>
      <c r="Q72" s="92"/>
      <c r="R72" s="165"/>
      <c r="S72" s="141"/>
      <c r="T72" s="65"/>
    </row>
    <row r="73" spans="1:20" s="62" customFormat="1" ht="47.25">
      <c r="A73" s="222" t="s">
        <v>168</v>
      </c>
      <c r="B73" s="223" t="s">
        <v>269</v>
      </c>
      <c r="C73" s="177" t="s">
        <v>41</v>
      </c>
      <c r="D73" s="181" t="s">
        <v>444</v>
      </c>
      <c r="E73" s="224">
        <f>G73/F73</f>
        <v>484.29961089494168</v>
      </c>
      <c r="F73" s="233">
        <v>1.2849999999999999</v>
      </c>
      <c r="G73" s="237">
        <v>622.32500000000005</v>
      </c>
      <c r="H73" s="233">
        <v>1.2849999999999999</v>
      </c>
      <c r="I73" s="237">
        <v>622.32500000000005</v>
      </c>
      <c r="J73" s="92">
        <v>484.30428015564206</v>
      </c>
      <c r="K73" s="97">
        <v>1.2849999999999999</v>
      </c>
      <c r="L73" s="97">
        <v>622.33100000000002</v>
      </c>
      <c r="M73" s="97">
        <v>1.2849999999999999</v>
      </c>
      <c r="N73" s="97">
        <v>622.33100000000002</v>
      </c>
      <c r="O73" s="142" t="s">
        <v>430</v>
      </c>
      <c r="P73" s="97">
        <f t="shared" si="11"/>
        <v>0</v>
      </c>
      <c r="Q73" s="92">
        <f t="shared" si="13"/>
        <v>-5.9999999999718057E-3</v>
      </c>
      <c r="R73" s="165">
        <f t="shared" si="2"/>
        <v>9.6412646125269717E-6</v>
      </c>
      <c r="S73" s="141" t="s">
        <v>427</v>
      </c>
      <c r="T73" s="65"/>
    </row>
    <row r="74" spans="1:20" s="62" customFormat="1" ht="15.75">
      <c r="A74" s="222"/>
      <c r="B74" s="238" t="s">
        <v>172</v>
      </c>
      <c r="C74" s="177"/>
      <c r="D74" s="224"/>
      <c r="E74" s="224"/>
      <c r="F74" s="237"/>
      <c r="G74" s="224"/>
      <c r="H74" s="237"/>
      <c r="I74" s="224"/>
      <c r="J74" s="92"/>
      <c r="K74" s="97"/>
      <c r="L74" s="97"/>
      <c r="M74" s="97"/>
      <c r="N74" s="97"/>
      <c r="O74" s="142"/>
      <c r="P74" s="97"/>
      <c r="Q74" s="92"/>
      <c r="R74" s="165"/>
      <c r="S74" s="141"/>
      <c r="T74" s="65"/>
    </row>
    <row r="75" spans="1:20" s="62" customFormat="1" ht="110.25">
      <c r="A75" s="222" t="s">
        <v>170</v>
      </c>
      <c r="B75" s="223" t="s">
        <v>270</v>
      </c>
      <c r="C75" s="177" t="s">
        <v>41</v>
      </c>
      <c r="D75" s="181" t="s">
        <v>440</v>
      </c>
      <c r="E75" s="224">
        <f>G75/F75</f>
        <v>316.56262425447312</v>
      </c>
      <c r="F75" s="233">
        <v>2.5150000000000001</v>
      </c>
      <c r="G75" s="237">
        <v>796.15499999999997</v>
      </c>
      <c r="H75" s="233">
        <v>2.5150000000000001</v>
      </c>
      <c r="I75" s="237">
        <v>796.15499999999997</v>
      </c>
      <c r="J75" s="92">
        <v>316.56262425447312</v>
      </c>
      <c r="K75" s="97">
        <v>2.5150000000000001</v>
      </c>
      <c r="L75" s="97">
        <v>796.15499999999997</v>
      </c>
      <c r="M75" s="97">
        <v>2.5150000000000001</v>
      </c>
      <c r="N75" s="97">
        <v>796.15499999999997</v>
      </c>
      <c r="O75" s="142" t="s">
        <v>430</v>
      </c>
      <c r="P75" s="97">
        <f t="shared" si="11"/>
        <v>0</v>
      </c>
      <c r="Q75" s="92">
        <f t="shared" si="13"/>
        <v>0</v>
      </c>
      <c r="R75" s="165">
        <f t="shared" si="2"/>
        <v>0</v>
      </c>
      <c r="S75" s="141" t="s">
        <v>427</v>
      </c>
      <c r="T75" s="65"/>
    </row>
    <row r="76" spans="1:20" s="62" customFormat="1" ht="75">
      <c r="A76" s="276">
        <v>1.5</v>
      </c>
      <c r="B76" s="288" t="s">
        <v>83</v>
      </c>
      <c r="C76" s="283" t="s">
        <v>42</v>
      </c>
      <c r="D76" s="278" t="s">
        <v>142</v>
      </c>
      <c r="E76" s="279">
        <f t="shared" si="0"/>
        <v>323.11490909090912</v>
      </c>
      <c r="F76" s="289">
        <f>SUM(F78:F93)</f>
        <v>11</v>
      </c>
      <c r="G76" s="290">
        <f t="shared" ref="G76" si="14">SUM(G78:G93)</f>
        <v>3554.2640000000001</v>
      </c>
      <c r="H76" s="289">
        <f t="shared" ref="H76:N76" si="15">SUM(H78:H93)</f>
        <v>11</v>
      </c>
      <c r="I76" s="290">
        <f t="shared" si="15"/>
        <v>3554.2640000000001</v>
      </c>
      <c r="J76" s="290">
        <f>L76/K76</f>
        <v>323.06659818181816</v>
      </c>
      <c r="K76" s="289">
        <f t="shared" si="15"/>
        <v>11</v>
      </c>
      <c r="L76" s="290">
        <f t="shared" si="15"/>
        <v>3553.7325799999999</v>
      </c>
      <c r="M76" s="289">
        <f t="shared" si="15"/>
        <v>11</v>
      </c>
      <c r="N76" s="290">
        <f t="shared" si="15"/>
        <v>3553.7325799999999</v>
      </c>
      <c r="O76" s="280" t="s">
        <v>145</v>
      </c>
      <c r="P76" s="99">
        <f>SUM(P78:P93)</f>
        <v>0</v>
      </c>
      <c r="Q76" s="99">
        <f>SUM(Q78:Q93)</f>
        <v>0.53141999999994027</v>
      </c>
      <c r="R76" s="166">
        <f t="shared" si="2"/>
        <v>-1.4951618675498979E-4</v>
      </c>
      <c r="S76" s="281" t="s">
        <v>162</v>
      </c>
      <c r="T76" s="282"/>
    </row>
    <row r="77" spans="1:20" s="62" customFormat="1" ht="15.75">
      <c r="A77" s="217"/>
      <c r="B77" s="239" t="s">
        <v>196</v>
      </c>
      <c r="C77" s="240"/>
      <c r="D77" s="181"/>
      <c r="E77" s="241"/>
      <c r="F77" s="242"/>
      <c r="G77" s="149"/>
      <c r="H77" s="171"/>
      <c r="I77" s="93"/>
      <c r="J77" s="92"/>
      <c r="K77" s="143"/>
      <c r="L77" s="97"/>
      <c r="M77" s="143"/>
      <c r="N77" s="97"/>
      <c r="O77" s="142"/>
      <c r="P77" s="97"/>
      <c r="Q77" s="92"/>
      <c r="R77" s="165"/>
      <c r="S77" s="141"/>
      <c r="T77" s="65"/>
    </row>
    <row r="78" spans="1:20" s="62" customFormat="1" ht="31.5">
      <c r="A78" s="217" t="s">
        <v>166</v>
      </c>
      <c r="B78" s="243" t="s">
        <v>271</v>
      </c>
      <c r="C78" s="240" t="s">
        <v>42</v>
      </c>
      <c r="D78" s="181" t="s">
        <v>441</v>
      </c>
      <c r="E78" s="181">
        <f>G78/F78</f>
        <v>276.959</v>
      </c>
      <c r="F78" s="241">
        <v>1</v>
      </c>
      <c r="G78" s="242">
        <v>276.959</v>
      </c>
      <c r="H78" s="241">
        <v>1</v>
      </c>
      <c r="I78" s="242">
        <v>276.959</v>
      </c>
      <c r="J78" s="97">
        <v>276.78500000000003</v>
      </c>
      <c r="K78" s="241">
        <v>1</v>
      </c>
      <c r="L78" s="97">
        <v>276.78500000000003</v>
      </c>
      <c r="M78" s="241">
        <v>1</v>
      </c>
      <c r="N78" s="97">
        <v>276.78500000000003</v>
      </c>
      <c r="O78" s="142" t="s">
        <v>431</v>
      </c>
      <c r="P78" s="97">
        <f t="shared" si="11"/>
        <v>0</v>
      </c>
      <c r="Q78" s="92">
        <f>I78-L78</f>
        <v>0.17399999999997817</v>
      </c>
      <c r="R78" s="165">
        <f t="shared" si="2"/>
        <v>-6.28251835109089E-4</v>
      </c>
      <c r="S78" s="141" t="s">
        <v>437</v>
      </c>
      <c r="T78" s="65"/>
    </row>
    <row r="79" spans="1:20" s="62" customFormat="1" ht="15.75">
      <c r="A79" s="217"/>
      <c r="B79" s="239" t="s">
        <v>201</v>
      </c>
      <c r="C79" s="240"/>
      <c r="D79" s="181"/>
      <c r="E79" s="181"/>
      <c r="F79" s="241"/>
      <c r="G79" s="242"/>
      <c r="H79" s="241"/>
      <c r="I79" s="242"/>
      <c r="J79" s="97"/>
      <c r="K79" s="241"/>
      <c r="L79" s="97"/>
      <c r="M79" s="241"/>
      <c r="N79" s="97"/>
      <c r="O79" s="142"/>
      <c r="P79" s="97"/>
      <c r="Q79" s="92"/>
      <c r="R79" s="165"/>
      <c r="S79" s="141"/>
      <c r="T79" s="65"/>
    </row>
    <row r="80" spans="1:20" s="62" customFormat="1" ht="31.5">
      <c r="A80" s="217">
        <v>2</v>
      </c>
      <c r="B80" s="243" t="s">
        <v>272</v>
      </c>
      <c r="C80" s="240" t="s">
        <v>42</v>
      </c>
      <c r="D80" s="181" t="s">
        <v>441</v>
      </c>
      <c r="E80" s="181">
        <v>348.22</v>
      </c>
      <c r="F80" s="241">
        <v>1</v>
      </c>
      <c r="G80" s="242">
        <v>348.21699999999998</v>
      </c>
      <c r="H80" s="241">
        <v>1</v>
      </c>
      <c r="I80" s="242">
        <v>348.21699999999998</v>
      </c>
      <c r="J80" s="97">
        <v>347.87057000000004</v>
      </c>
      <c r="K80" s="241">
        <v>1</v>
      </c>
      <c r="L80" s="97">
        <v>347.87057000000004</v>
      </c>
      <c r="M80" s="241">
        <v>1</v>
      </c>
      <c r="N80" s="97">
        <v>347.87057000000004</v>
      </c>
      <c r="O80" s="142" t="s">
        <v>151</v>
      </c>
      <c r="P80" s="97">
        <f t="shared" si="11"/>
        <v>0</v>
      </c>
      <c r="Q80" s="92">
        <f t="shared" si="13"/>
        <v>0.34642999999994117</v>
      </c>
      <c r="R80" s="165">
        <f t="shared" si="2"/>
        <v>-1.0034748147722242E-3</v>
      </c>
      <c r="S80" s="141" t="s">
        <v>436</v>
      </c>
      <c r="T80" s="65"/>
    </row>
    <row r="81" spans="1:20" s="62" customFormat="1" ht="15.75">
      <c r="A81" s="217"/>
      <c r="B81" s="239" t="s">
        <v>243</v>
      </c>
      <c r="C81" s="240"/>
      <c r="D81" s="181"/>
      <c r="E81" s="181"/>
      <c r="F81" s="241"/>
      <c r="G81" s="242"/>
      <c r="H81" s="241"/>
      <c r="I81" s="242"/>
      <c r="J81" s="97"/>
      <c r="K81" s="241"/>
      <c r="L81" s="97"/>
      <c r="M81" s="241"/>
      <c r="N81" s="97"/>
      <c r="O81" s="142"/>
      <c r="P81" s="97"/>
      <c r="Q81" s="92"/>
      <c r="R81" s="165"/>
      <c r="S81" s="141"/>
      <c r="T81" s="65"/>
    </row>
    <row r="82" spans="1:20" s="62" customFormat="1" ht="31.5">
      <c r="A82" s="217">
        <v>3</v>
      </c>
      <c r="B82" s="243" t="s">
        <v>273</v>
      </c>
      <c r="C82" s="240" t="s">
        <v>42</v>
      </c>
      <c r="D82" s="181" t="s">
        <v>440</v>
      </c>
      <c r="E82" s="181">
        <f>G82/F82</f>
        <v>279.36900000000003</v>
      </c>
      <c r="F82" s="241">
        <v>1</v>
      </c>
      <c r="G82" s="242">
        <v>279.36900000000003</v>
      </c>
      <c r="H82" s="241">
        <v>1</v>
      </c>
      <c r="I82" s="242">
        <v>279.36900000000003</v>
      </c>
      <c r="J82" s="97">
        <v>279.37</v>
      </c>
      <c r="K82" s="241">
        <v>1</v>
      </c>
      <c r="L82" s="97">
        <v>279.37</v>
      </c>
      <c r="M82" s="241">
        <v>1</v>
      </c>
      <c r="N82" s="97">
        <v>279.37</v>
      </c>
      <c r="O82" s="142" t="s">
        <v>151</v>
      </c>
      <c r="P82" s="97">
        <f t="shared" si="11"/>
        <v>0</v>
      </c>
      <c r="Q82" s="92">
        <f t="shared" si="13"/>
        <v>-9.9999999997635314E-4</v>
      </c>
      <c r="R82" s="165">
        <f t="shared" si="2"/>
        <v>3.5794952194994902E-6</v>
      </c>
      <c r="S82" s="141" t="s">
        <v>427</v>
      </c>
      <c r="T82" s="65"/>
    </row>
    <row r="83" spans="1:20" s="62" customFormat="1" ht="31.5">
      <c r="A83" s="217">
        <v>4</v>
      </c>
      <c r="B83" s="243" t="s">
        <v>274</v>
      </c>
      <c r="C83" s="240" t="s">
        <v>41</v>
      </c>
      <c r="D83" s="181" t="s">
        <v>441</v>
      </c>
      <c r="E83" s="181">
        <f t="shared" ref="E83" si="16">G83/F83</f>
        <v>185.304</v>
      </c>
      <c r="F83" s="241">
        <v>1</v>
      </c>
      <c r="G83" s="242">
        <v>185.304</v>
      </c>
      <c r="H83" s="241">
        <v>1</v>
      </c>
      <c r="I83" s="242">
        <v>185.304</v>
      </c>
      <c r="J83" s="97">
        <v>185.3</v>
      </c>
      <c r="K83" s="241">
        <v>1</v>
      </c>
      <c r="L83" s="97">
        <v>185.3</v>
      </c>
      <c r="M83" s="241">
        <v>1</v>
      </c>
      <c r="N83" s="97">
        <v>185.3</v>
      </c>
      <c r="O83" s="142" t="s">
        <v>151</v>
      </c>
      <c r="P83" s="97">
        <f t="shared" si="11"/>
        <v>0</v>
      </c>
      <c r="Q83" s="92">
        <f t="shared" si="13"/>
        <v>3.9999999999906777E-3</v>
      </c>
      <c r="R83" s="165">
        <f t="shared" si="2"/>
        <v>-2.1586150325900561E-5</v>
      </c>
      <c r="S83" s="141" t="s">
        <v>427</v>
      </c>
      <c r="T83" s="65"/>
    </row>
    <row r="84" spans="1:20" s="62" customFormat="1" ht="15.75">
      <c r="A84" s="217"/>
      <c r="B84" s="239" t="s">
        <v>251</v>
      </c>
      <c r="C84" s="240"/>
      <c r="D84" s="181"/>
      <c r="E84" s="181"/>
      <c r="F84" s="241"/>
      <c r="G84" s="242"/>
      <c r="H84" s="241"/>
      <c r="I84" s="242"/>
      <c r="J84" s="97"/>
      <c r="K84" s="241"/>
      <c r="L84" s="97"/>
      <c r="M84" s="241"/>
      <c r="N84" s="97"/>
      <c r="O84" s="142"/>
      <c r="P84" s="97"/>
      <c r="Q84" s="92"/>
      <c r="R84" s="165"/>
      <c r="S84" s="141"/>
      <c r="T84" s="65"/>
    </row>
    <row r="85" spans="1:20" s="62" customFormat="1" ht="47.25">
      <c r="A85" s="217">
        <v>5</v>
      </c>
      <c r="B85" s="243" t="s">
        <v>275</v>
      </c>
      <c r="C85" s="240" t="s">
        <v>42</v>
      </c>
      <c r="D85" s="181" t="s">
        <v>441</v>
      </c>
      <c r="E85" s="181">
        <f t="shared" ref="E85:E88" si="17">G85/F85</f>
        <v>142.93899999999999</v>
      </c>
      <c r="F85" s="241">
        <v>1</v>
      </c>
      <c r="G85" s="242">
        <v>142.93899999999999</v>
      </c>
      <c r="H85" s="241">
        <v>1</v>
      </c>
      <c r="I85" s="242">
        <v>142.93899999999999</v>
      </c>
      <c r="J85" s="97">
        <v>142.93799999999999</v>
      </c>
      <c r="K85" s="241">
        <v>1</v>
      </c>
      <c r="L85" s="97">
        <v>142.93799999999999</v>
      </c>
      <c r="M85" s="241">
        <v>1</v>
      </c>
      <c r="N85" s="97">
        <v>142.93799999999999</v>
      </c>
      <c r="O85" s="142" t="s">
        <v>432</v>
      </c>
      <c r="P85" s="97">
        <f t="shared" si="11"/>
        <v>0</v>
      </c>
      <c r="Q85" s="92">
        <f t="shared" si="13"/>
        <v>1.0000000000047748E-3</v>
      </c>
      <c r="R85" s="165">
        <f t="shared" si="2"/>
        <v>-6.9959912970202319E-6</v>
      </c>
      <c r="S85" s="141" t="s">
        <v>435</v>
      </c>
      <c r="T85" s="65"/>
    </row>
    <row r="86" spans="1:20" s="62" customFormat="1" ht="31.5">
      <c r="A86" s="217">
        <v>6</v>
      </c>
      <c r="B86" s="243" t="s">
        <v>276</v>
      </c>
      <c r="C86" s="240" t="s">
        <v>42</v>
      </c>
      <c r="D86" s="181" t="s">
        <v>441</v>
      </c>
      <c r="E86" s="181">
        <f t="shared" si="17"/>
        <v>374.387</v>
      </c>
      <c r="F86" s="241">
        <v>1</v>
      </c>
      <c r="G86" s="242">
        <v>374.387</v>
      </c>
      <c r="H86" s="241">
        <v>1</v>
      </c>
      <c r="I86" s="242">
        <v>374.387</v>
      </c>
      <c r="J86" s="97">
        <v>374.38700999999998</v>
      </c>
      <c r="K86" s="241">
        <v>1</v>
      </c>
      <c r="L86" s="97">
        <v>374.38700999999998</v>
      </c>
      <c r="M86" s="241">
        <v>1</v>
      </c>
      <c r="N86" s="97">
        <v>374.38700999999998</v>
      </c>
      <c r="O86" s="142" t="s">
        <v>432</v>
      </c>
      <c r="P86" s="97">
        <f t="shared" si="11"/>
        <v>0</v>
      </c>
      <c r="Q86" s="92">
        <f t="shared" si="13"/>
        <v>-9.9999999747524271E-6</v>
      </c>
      <c r="R86" s="165">
        <f t="shared" si="2"/>
        <v>2.6710329083949033E-8</v>
      </c>
      <c r="S86" s="141" t="s">
        <v>435</v>
      </c>
      <c r="T86" s="65"/>
    </row>
    <row r="87" spans="1:20" s="62" customFormat="1" ht="31.5">
      <c r="A87" s="217">
        <v>7</v>
      </c>
      <c r="B87" s="243" t="s">
        <v>277</v>
      </c>
      <c r="C87" s="240" t="s">
        <v>42</v>
      </c>
      <c r="D87" s="181" t="s">
        <v>441</v>
      </c>
      <c r="E87" s="181">
        <f t="shared" si="17"/>
        <v>231.654</v>
      </c>
      <c r="F87" s="241">
        <v>1</v>
      </c>
      <c r="G87" s="242">
        <v>231.654</v>
      </c>
      <c r="H87" s="241">
        <v>1</v>
      </c>
      <c r="I87" s="242">
        <v>231.654</v>
      </c>
      <c r="J87" s="97">
        <v>231.65300000000002</v>
      </c>
      <c r="K87" s="241">
        <v>1</v>
      </c>
      <c r="L87" s="97">
        <v>231.65300000000002</v>
      </c>
      <c r="M87" s="241">
        <v>1</v>
      </c>
      <c r="N87" s="97">
        <v>231.65300000000002</v>
      </c>
      <c r="O87" s="142" t="s">
        <v>432</v>
      </c>
      <c r="P87" s="97">
        <f t="shared" si="11"/>
        <v>0</v>
      </c>
      <c r="Q87" s="92">
        <f t="shared" si="13"/>
        <v>9.9999999997635314E-4</v>
      </c>
      <c r="R87" s="165">
        <f t="shared" si="2"/>
        <v>-4.3167827880215889E-6</v>
      </c>
      <c r="S87" s="141" t="s">
        <v>435</v>
      </c>
      <c r="T87" s="65"/>
    </row>
    <row r="88" spans="1:20" s="62" customFormat="1" ht="31.5">
      <c r="A88" s="217">
        <v>8</v>
      </c>
      <c r="B88" s="243" t="s">
        <v>278</v>
      </c>
      <c r="C88" s="240" t="s">
        <v>42</v>
      </c>
      <c r="D88" s="181" t="s">
        <v>441</v>
      </c>
      <c r="E88" s="181">
        <f t="shared" si="17"/>
        <v>683.66800000000001</v>
      </c>
      <c r="F88" s="241">
        <v>1</v>
      </c>
      <c r="G88" s="242">
        <v>683.66800000000001</v>
      </c>
      <c r="H88" s="241">
        <v>1</v>
      </c>
      <c r="I88" s="242">
        <v>683.66800000000001</v>
      </c>
      <c r="J88" s="97">
        <v>683.66800000000001</v>
      </c>
      <c r="K88" s="241">
        <v>1</v>
      </c>
      <c r="L88" s="97">
        <v>683.66800000000001</v>
      </c>
      <c r="M88" s="241">
        <v>1</v>
      </c>
      <c r="N88" s="97">
        <v>683.66800000000001</v>
      </c>
      <c r="O88" s="142" t="s">
        <v>439</v>
      </c>
      <c r="P88" s="97">
        <f t="shared" si="11"/>
        <v>0</v>
      </c>
      <c r="Q88" s="92">
        <f t="shared" si="13"/>
        <v>0</v>
      </c>
      <c r="R88" s="165">
        <f t="shared" si="2"/>
        <v>0</v>
      </c>
      <c r="S88" s="141" t="s">
        <v>427</v>
      </c>
      <c r="T88" s="65"/>
    </row>
    <row r="89" spans="1:20" s="62" customFormat="1" ht="15.75">
      <c r="A89" s="217"/>
      <c r="B89" s="239" t="s">
        <v>260</v>
      </c>
      <c r="C89" s="240"/>
      <c r="D89" s="181"/>
      <c r="E89" s="181"/>
      <c r="F89" s="241"/>
      <c r="G89" s="242"/>
      <c r="H89" s="241"/>
      <c r="I89" s="242"/>
      <c r="J89" s="97"/>
      <c r="K89" s="241"/>
      <c r="L89" s="97"/>
      <c r="M89" s="241"/>
      <c r="N89" s="97"/>
      <c r="O89" s="142"/>
      <c r="P89" s="97"/>
      <c r="Q89" s="92"/>
      <c r="R89" s="165"/>
      <c r="S89" s="141"/>
      <c r="T89" s="65"/>
    </row>
    <row r="90" spans="1:20" s="62" customFormat="1" ht="31.5">
      <c r="A90" s="217">
        <v>9</v>
      </c>
      <c r="B90" s="243" t="s">
        <v>279</v>
      </c>
      <c r="C90" s="240" t="s">
        <v>42</v>
      </c>
      <c r="D90" s="181" t="s">
        <v>441</v>
      </c>
      <c r="E90" s="181">
        <f t="shared" ref="E90" si="18">G90/F90</f>
        <v>391.47399999999999</v>
      </c>
      <c r="F90" s="241">
        <v>1</v>
      </c>
      <c r="G90" s="242">
        <v>391.47399999999999</v>
      </c>
      <c r="H90" s="241">
        <v>1</v>
      </c>
      <c r="I90" s="242">
        <v>391.47399999999999</v>
      </c>
      <c r="J90" s="97">
        <v>391.47199999999998</v>
      </c>
      <c r="K90" s="241">
        <v>1</v>
      </c>
      <c r="L90" s="97">
        <v>391.47199999999998</v>
      </c>
      <c r="M90" s="241">
        <v>1</v>
      </c>
      <c r="N90" s="97">
        <v>391.47199999999998</v>
      </c>
      <c r="O90" s="142" t="s">
        <v>432</v>
      </c>
      <c r="P90" s="97">
        <f t="shared" si="11"/>
        <v>0</v>
      </c>
      <c r="Q90" s="92">
        <f t="shared" si="13"/>
        <v>2.0000000000095497E-3</v>
      </c>
      <c r="R90" s="165">
        <f t="shared" si="2"/>
        <v>-5.1088961208395695E-6</v>
      </c>
      <c r="S90" s="141" t="s">
        <v>433</v>
      </c>
      <c r="T90" s="65"/>
    </row>
    <row r="91" spans="1:20" s="62" customFormat="1" ht="15.75">
      <c r="A91" s="217"/>
      <c r="B91" s="244" t="s">
        <v>263</v>
      </c>
      <c r="C91" s="240"/>
      <c r="D91" s="181"/>
      <c r="E91" s="181"/>
      <c r="F91" s="241"/>
      <c r="G91" s="242"/>
      <c r="H91" s="241"/>
      <c r="I91" s="242"/>
      <c r="J91" s="97"/>
      <c r="K91" s="241"/>
      <c r="L91" s="97"/>
      <c r="M91" s="241"/>
      <c r="N91" s="97"/>
      <c r="O91" s="142"/>
      <c r="P91" s="97"/>
      <c r="Q91" s="92"/>
      <c r="R91" s="165"/>
      <c r="S91" s="141"/>
      <c r="T91" s="65"/>
    </row>
    <row r="92" spans="1:20" s="62" customFormat="1" ht="31.5">
      <c r="A92" s="217">
        <v>10</v>
      </c>
      <c r="B92" s="243" t="s">
        <v>280</v>
      </c>
      <c r="C92" s="240" t="s">
        <v>42</v>
      </c>
      <c r="D92" s="181" t="s">
        <v>441</v>
      </c>
      <c r="E92" s="181">
        <f t="shared" ref="E92:E93" si="19">G92/F92</f>
        <v>177.63900000000001</v>
      </c>
      <c r="F92" s="241">
        <v>1</v>
      </c>
      <c r="G92" s="242">
        <v>177.63900000000001</v>
      </c>
      <c r="H92" s="241">
        <v>1</v>
      </c>
      <c r="I92" s="242">
        <v>177.63900000000001</v>
      </c>
      <c r="J92" s="97">
        <v>177.63800000000001</v>
      </c>
      <c r="K92" s="241">
        <v>1</v>
      </c>
      <c r="L92" s="97">
        <v>177.63800000000001</v>
      </c>
      <c r="M92" s="241">
        <v>1</v>
      </c>
      <c r="N92" s="97">
        <v>177.63800000000001</v>
      </c>
      <c r="O92" s="142" t="s">
        <v>430</v>
      </c>
      <c r="P92" s="97">
        <f t="shared" si="11"/>
        <v>0</v>
      </c>
      <c r="Q92" s="92">
        <f t="shared" si="13"/>
        <v>1.0000000000047748E-3</v>
      </c>
      <c r="R92" s="165">
        <f t="shared" si="2"/>
        <v>-5.6293944460663187E-6</v>
      </c>
      <c r="S92" s="141" t="s">
        <v>433</v>
      </c>
      <c r="T92" s="65"/>
    </row>
    <row r="93" spans="1:20" s="62" customFormat="1" ht="31.5">
      <c r="A93" s="217">
        <v>11</v>
      </c>
      <c r="B93" s="243" t="s">
        <v>281</v>
      </c>
      <c r="C93" s="240" t="s">
        <v>42</v>
      </c>
      <c r="D93" s="181" t="s">
        <v>440</v>
      </c>
      <c r="E93" s="181">
        <f t="shared" si="19"/>
        <v>462.654</v>
      </c>
      <c r="F93" s="241">
        <v>1</v>
      </c>
      <c r="G93" s="242">
        <v>462.654</v>
      </c>
      <c r="H93" s="241">
        <v>1</v>
      </c>
      <c r="I93" s="242">
        <v>462.654</v>
      </c>
      <c r="J93" s="97">
        <v>462.65100000000001</v>
      </c>
      <c r="K93" s="241">
        <v>1</v>
      </c>
      <c r="L93" s="97">
        <v>462.65100000000001</v>
      </c>
      <c r="M93" s="241">
        <v>1</v>
      </c>
      <c r="N93" s="97">
        <v>462.65100000000001</v>
      </c>
      <c r="O93" s="142" t="s">
        <v>430</v>
      </c>
      <c r="P93" s="97">
        <f t="shared" si="11"/>
        <v>0</v>
      </c>
      <c r="Q93" s="92">
        <f t="shared" si="13"/>
        <v>2.9999999999859028E-3</v>
      </c>
      <c r="R93" s="165">
        <f t="shared" si="2"/>
        <v>-6.4843273806903273E-6</v>
      </c>
      <c r="S93" s="141" t="s">
        <v>433</v>
      </c>
      <c r="T93" s="65"/>
    </row>
    <row r="94" spans="1:20" s="62" customFormat="1" ht="63">
      <c r="A94" s="276">
        <v>1.6</v>
      </c>
      <c r="B94" s="288" t="s">
        <v>84</v>
      </c>
      <c r="C94" s="263" t="s">
        <v>41</v>
      </c>
      <c r="D94" s="278" t="s">
        <v>446</v>
      </c>
      <c r="E94" s="279">
        <f t="shared" si="0"/>
        <v>836.1320376368966</v>
      </c>
      <c r="F94" s="290">
        <f>SUM(F96:F102)</f>
        <v>12.965999999999999</v>
      </c>
      <c r="G94" s="290">
        <f t="shared" ref="G94" si="20">SUM(G96:G102)</f>
        <v>10841.288</v>
      </c>
      <c r="H94" s="290">
        <f t="shared" ref="H94:N94" si="21">SUM(H96:H102)</f>
        <v>12.965999999999999</v>
      </c>
      <c r="I94" s="290">
        <f t="shared" si="21"/>
        <v>10841.288</v>
      </c>
      <c r="J94" s="290">
        <f>L94/K94</f>
        <v>836.02498843128183</v>
      </c>
      <c r="K94" s="290">
        <f t="shared" si="21"/>
        <v>12.965999999999999</v>
      </c>
      <c r="L94" s="290">
        <f t="shared" si="21"/>
        <v>10839.9</v>
      </c>
      <c r="M94" s="290">
        <f t="shared" si="21"/>
        <v>12.965999999999999</v>
      </c>
      <c r="N94" s="290">
        <f t="shared" si="21"/>
        <v>10839.9</v>
      </c>
      <c r="O94" s="280" t="s">
        <v>146</v>
      </c>
      <c r="P94" s="99">
        <f>SUM(P96:P102)</f>
        <v>0</v>
      </c>
      <c r="Q94" s="99">
        <f>SUM(Q96:Q102)</f>
        <v>1.3879999999998063</v>
      </c>
      <c r="R94" s="166">
        <f t="shared" si="2"/>
        <v>-1.2802906813296774E-4</v>
      </c>
      <c r="S94" s="213" t="s">
        <v>147</v>
      </c>
      <c r="T94" s="282"/>
    </row>
    <row r="95" spans="1:20" s="62" customFormat="1" ht="15.75">
      <c r="A95" s="245"/>
      <c r="B95" s="246" t="s">
        <v>172</v>
      </c>
      <c r="C95" s="219"/>
      <c r="D95" s="220"/>
      <c r="E95" s="247"/>
      <c r="F95" s="220"/>
      <c r="G95" s="149"/>
      <c r="H95" s="170"/>
      <c r="I95" s="93"/>
      <c r="J95" s="92"/>
      <c r="K95" s="97"/>
      <c r="L95" s="99"/>
      <c r="M95" s="97"/>
      <c r="N95" s="92"/>
      <c r="O95" s="142"/>
      <c r="P95" s="97"/>
      <c r="Q95" s="92"/>
      <c r="R95" s="165"/>
      <c r="S95" s="213"/>
      <c r="T95" s="65"/>
    </row>
    <row r="96" spans="1:20" s="62" customFormat="1" ht="94.5">
      <c r="A96" s="222" t="s">
        <v>166</v>
      </c>
      <c r="B96" s="223" t="s">
        <v>282</v>
      </c>
      <c r="C96" s="177" t="s">
        <v>41</v>
      </c>
      <c r="D96" s="181" t="s">
        <v>440</v>
      </c>
      <c r="E96" s="224">
        <f>G96/F96</f>
        <v>732.84261133603241</v>
      </c>
      <c r="F96" s="229">
        <v>1.976</v>
      </c>
      <c r="G96" s="248">
        <v>1448.097</v>
      </c>
      <c r="H96" s="229">
        <v>1.976</v>
      </c>
      <c r="I96" s="248">
        <v>1448.097</v>
      </c>
      <c r="J96" s="224">
        <v>732.54048582995949</v>
      </c>
      <c r="K96" s="229">
        <v>1.976</v>
      </c>
      <c r="L96" s="248">
        <v>1447.5</v>
      </c>
      <c r="M96" s="229">
        <v>1.976</v>
      </c>
      <c r="N96" s="248">
        <v>1447.5</v>
      </c>
      <c r="O96" s="142" t="s">
        <v>151</v>
      </c>
      <c r="P96" s="97">
        <f t="shared" si="11"/>
        <v>0</v>
      </c>
      <c r="Q96" s="92">
        <f t="shared" si="13"/>
        <v>0.59699999999997999</v>
      </c>
      <c r="R96" s="165">
        <f t="shared" si="2"/>
        <v>-4.1226520046659421E-4</v>
      </c>
      <c r="S96" s="294" t="s">
        <v>147</v>
      </c>
      <c r="T96" s="65"/>
    </row>
    <row r="97" spans="1:20" s="62" customFormat="1" ht="94.5">
      <c r="A97" s="222" t="s">
        <v>168</v>
      </c>
      <c r="B97" s="223" t="s">
        <v>283</v>
      </c>
      <c r="C97" s="177" t="s">
        <v>41</v>
      </c>
      <c r="D97" s="181" t="s">
        <v>440</v>
      </c>
      <c r="E97" s="224">
        <f t="shared" ref="E97:E98" si="22">G97/F97</f>
        <v>494.91443661971834</v>
      </c>
      <c r="F97" s="229">
        <v>2.84</v>
      </c>
      <c r="G97" s="224">
        <v>1405.557</v>
      </c>
      <c r="H97" s="229">
        <v>2.84</v>
      </c>
      <c r="I97" s="224">
        <v>1405.557</v>
      </c>
      <c r="J97" s="224">
        <v>494.71830985915494</v>
      </c>
      <c r="K97" s="229">
        <v>2.84</v>
      </c>
      <c r="L97" s="248">
        <v>1405</v>
      </c>
      <c r="M97" s="229">
        <v>2.84</v>
      </c>
      <c r="N97" s="248">
        <v>1405</v>
      </c>
      <c r="O97" s="142" t="s">
        <v>151</v>
      </c>
      <c r="P97" s="97">
        <f t="shared" si="11"/>
        <v>0</v>
      </c>
      <c r="Q97" s="92">
        <f t="shared" si="13"/>
        <v>0.55700000000001637</v>
      </c>
      <c r="R97" s="165">
        <f t="shared" si="2"/>
        <v>-3.9628417773171905E-4</v>
      </c>
      <c r="S97" s="294" t="s">
        <v>147</v>
      </c>
      <c r="T97" s="65"/>
    </row>
    <row r="98" spans="1:20" s="62" customFormat="1" ht="63">
      <c r="A98" s="222" t="s">
        <v>170</v>
      </c>
      <c r="B98" s="223" t="s">
        <v>284</v>
      </c>
      <c r="C98" s="177" t="s">
        <v>41</v>
      </c>
      <c r="D98" s="181" t="s">
        <v>440</v>
      </c>
      <c r="E98" s="224">
        <f t="shared" si="22"/>
        <v>1426.0272417707149</v>
      </c>
      <c r="F98" s="229">
        <v>0.88100000000000001</v>
      </c>
      <c r="G98" s="224">
        <v>1256.33</v>
      </c>
      <c r="H98" s="229">
        <v>0.88100000000000001</v>
      </c>
      <c r="I98" s="224">
        <v>1256.33</v>
      </c>
      <c r="J98" s="224">
        <v>1425.6526674233826</v>
      </c>
      <c r="K98" s="229">
        <v>0.88100000000000001</v>
      </c>
      <c r="L98" s="248">
        <v>1256</v>
      </c>
      <c r="M98" s="229">
        <v>0.88100000000000001</v>
      </c>
      <c r="N98" s="248">
        <v>1256</v>
      </c>
      <c r="O98" s="142" t="s">
        <v>151</v>
      </c>
      <c r="P98" s="97">
        <f t="shared" si="11"/>
        <v>0</v>
      </c>
      <c r="Q98" s="92">
        <f t="shared" si="13"/>
        <v>0.32999999999992724</v>
      </c>
      <c r="R98" s="165">
        <f t="shared" si="2"/>
        <v>-2.6266983993041671E-4</v>
      </c>
      <c r="S98" s="294" t="s">
        <v>147</v>
      </c>
      <c r="T98" s="65"/>
    </row>
    <row r="99" spans="1:20" s="62" customFormat="1" ht="15.75">
      <c r="A99" s="222"/>
      <c r="B99" s="230" t="s">
        <v>248</v>
      </c>
      <c r="C99" s="177"/>
      <c r="D99" s="224"/>
      <c r="E99" s="224"/>
      <c r="F99" s="249"/>
      <c r="G99" s="224"/>
      <c r="H99" s="249"/>
      <c r="I99" s="224"/>
      <c r="J99" s="224"/>
      <c r="K99" s="229"/>
      <c r="L99" s="248"/>
      <c r="M99" s="229"/>
      <c r="N99" s="248"/>
      <c r="O99" s="142"/>
      <c r="P99" s="97"/>
      <c r="Q99" s="92"/>
      <c r="R99" s="165"/>
      <c r="S99" s="294"/>
      <c r="T99" s="65"/>
    </row>
    <row r="100" spans="1:20" s="62" customFormat="1" ht="31.5">
      <c r="A100" s="222" t="s">
        <v>173</v>
      </c>
      <c r="B100" s="223" t="s">
        <v>285</v>
      </c>
      <c r="C100" s="177" t="s">
        <v>41</v>
      </c>
      <c r="D100" s="181" t="s">
        <v>444</v>
      </c>
      <c r="E100" s="224">
        <f t="shared" ref="E100:E102" si="23">G100/F100</f>
        <v>792.96107594936711</v>
      </c>
      <c r="F100" s="229">
        <v>3.16</v>
      </c>
      <c r="G100" s="224">
        <v>2505.7570000000001</v>
      </c>
      <c r="H100" s="229">
        <v>3.16</v>
      </c>
      <c r="I100" s="224">
        <v>2505.7570000000001</v>
      </c>
      <c r="J100" s="224">
        <v>793.00632911392404</v>
      </c>
      <c r="K100" s="229">
        <v>3.16</v>
      </c>
      <c r="L100" s="248">
        <v>2505.9</v>
      </c>
      <c r="M100" s="229">
        <v>3.16</v>
      </c>
      <c r="N100" s="248">
        <v>2505.9</v>
      </c>
      <c r="O100" s="142" t="s">
        <v>432</v>
      </c>
      <c r="P100" s="97">
        <f t="shared" si="11"/>
        <v>0</v>
      </c>
      <c r="Q100" s="92">
        <f t="shared" si="13"/>
        <v>-0.1430000000000291</v>
      </c>
      <c r="R100" s="165">
        <f t="shared" si="2"/>
        <v>5.7068582468245555E-5</v>
      </c>
      <c r="S100" s="294" t="s">
        <v>147</v>
      </c>
      <c r="T100" s="65"/>
    </row>
    <row r="101" spans="1:20" s="62" customFormat="1" ht="31.5">
      <c r="A101" s="222" t="s">
        <v>175</v>
      </c>
      <c r="B101" s="223" t="s">
        <v>286</v>
      </c>
      <c r="C101" s="177" t="s">
        <v>41</v>
      </c>
      <c r="D101" s="181" t="s">
        <v>444</v>
      </c>
      <c r="E101" s="224">
        <f t="shared" si="23"/>
        <v>1096.0636220472441</v>
      </c>
      <c r="F101" s="229">
        <v>3.1749999999999998</v>
      </c>
      <c r="G101" s="224">
        <v>3480.002</v>
      </c>
      <c r="H101" s="229">
        <v>3.1749999999999998</v>
      </c>
      <c r="I101" s="224">
        <v>3480.002</v>
      </c>
      <c r="J101" s="224">
        <v>1096.0629921259842</v>
      </c>
      <c r="K101" s="229">
        <v>3.1749999999999998</v>
      </c>
      <c r="L101" s="248">
        <v>3480</v>
      </c>
      <c r="M101" s="229">
        <v>3.1749999999999998</v>
      </c>
      <c r="N101" s="248">
        <v>3480</v>
      </c>
      <c r="O101" s="142" t="s">
        <v>432</v>
      </c>
      <c r="P101" s="97">
        <f t="shared" si="11"/>
        <v>0</v>
      </c>
      <c r="Q101" s="92">
        <f t="shared" si="13"/>
        <v>1.9999999999527063E-3</v>
      </c>
      <c r="R101" s="165">
        <f t="shared" si="2"/>
        <v>-5.747123133587038E-7</v>
      </c>
      <c r="S101" s="294" t="s">
        <v>147</v>
      </c>
      <c r="T101" s="65"/>
    </row>
    <row r="102" spans="1:20" s="62" customFormat="1" ht="31.5">
      <c r="A102" s="222" t="s">
        <v>177</v>
      </c>
      <c r="B102" s="223" t="s">
        <v>287</v>
      </c>
      <c r="C102" s="177" t="s">
        <v>41</v>
      </c>
      <c r="D102" s="181" t="s">
        <v>444</v>
      </c>
      <c r="E102" s="224">
        <f t="shared" si="23"/>
        <v>798.22805139186289</v>
      </c>
      <c r="F102" s="229">
        <v>0.93400000000000005</v>
      </c>
      <c r="G102" s="224">
        <v>745.54499999999996</v>
      </c>
      <c r="H102" s="229">
        <v>0.93400000000000005</v>
      </c>
      <c r="I102" s="224">
        <v>745.54499999999996</v>
      </c>
      <c r="J102" s="224">
        <v>798.17987152034254</v>
      </c>
      <c r="K102" s="229">
        <v>0.93400000000000005</v>
      </c>
      <c r="L102" s="248">
        <v>745.5</v>
      </c>
      <c r="M102" s="229">
        <v>0.93400000000000005</v>
      </c>
      <c r="N102" s="248">
        <v>745.5</v>
      </c>
      <c r="O102" s="142" t="s">
        <v>432</v>
      </c>
      <c r="P102" s="97">
        <f t="shared" si="11"/>
        <v>0</v>
      </c>
      <c r="Q102" s="92">
        <f t="shared" si="13"/>
        <v>4.4999999999959073E-2</v>
      </c>
      <c r="R102" s="165">
        <f t="shared" si="2"/>
        <v>-6.0358529666222524E-5</v>
      </c>
      <c r="S102" s="294" t="s">
        <v>147</v>
      </c>
      <c r="T102" s="65"/>
    </row>
    <row r="103" spans="1:20" s="62" customFormat="1" ht="90">
      <c r="A103" s="276">
        <v>1.7</v>
      </c>
      <c r="B103" s="262" t="s">
        <v>85</v>
      </c>
      <c r="C103" s="263" t="s">
        <v>42</v>
      </c>
      <c r="D103" s="278" t="s">
        <v>89</v>
      </c>
      <c r="E103" s="279">
        <f t="shared" si="0"/>
        <v>29.379777811111111</v>
      </c>
      <c r="F103" s="289">
        <f>SUM(F105:F209)</f>
        <v>90</v>
      </c>
      <c r="G103" s="290">
        <f t="shared" ref="G103:N103" si="24">SUM(G105:G209)</f>
        <v>2644.1800029999999</v>
      </c>
      <c r="H103" s="289">
        <f t="shared" si="24"/>
        <v>90</v>
      </c>
      <c r="I103" s="290">
        <f t="shared" si="24"/>
        <v>2644.1800029999999</v>
      </c>
      <c r="J103" s="290">
        <f>L103/K103</f>
        <v>29.289925111111117</v>
      </c>
      <c r="K103" s="289">
        <f t="shared" si="24"/>
        <v>90</v>
      </c>
      <c r="L103" s="290">
        <f t="shared" si="24"/>
        <v>2636.0932600000006</v>
      </c>
      <c r="M103" s="289">
        <f t="shared" si="24"/>
        <v>90</v>
      </c>
      <c r="N103" s="290">
        <f t="shared" si="24"/>
        <v>2636.0932600000006</v>
      </c>
      <c r="O103" s="215" t="s">
        <v>161</v>
      </c>
      <c r="P103" s="144">
        <f>SUM(P105:P209)</f>
        <v>0</v>
      </c>
      <c r="Q103" s="99">
        <f>SUM(Q105:Q209)</f>
        <v>8.0867430000001939</v>
      </c>
      <c r="R103" s="166">
        <f t="shared" si="2"/>
        <v>-3.0583178871425348E-3</v>
      </c>
      <c r="S103" s="281" t="s">
        <v>153</v>
      </c>
      <c r="T103" s="282"/>
    </row>
    <row r="104" spans="1:20" s="62" customFormat="1" ht="15.75">
      <c r="A104" s="250"/>
      <c r="B104" s="270" t="s">
        <v>165</v>
      </c>
      <c r="C104" s="251"/>
      <c r="D104" s="252"/>
      <c r="E104" s="253"/>
      <c r="F104" s="254"/>
      <c r="G104" s="149"/>
      <c r="H104" s="171"/>
      <c r="I104" s="93"/>
      <c r="J104" s="92"/>
      <c r="K104" s="143"/>
      <c r="L104" s="99"/>
      <c r="M104" s="143"/>
      <c r="N104" s="99"/>
      <c r="O104" s="215"/>
      <c r="P104" s="143"/>
      <c r="Q104" s="92"/>
      <c r="R104" s="165"/>
      <c r="S104" s="141"/>
      <c r="T104" s="65"/>
    </row>
    <row r="105" spans="1:20" s="62" customFormat="1" ht="30">
      <c r="A105" s="272">
        <v>1</v>
      </c>
      <c r="B105" s="271" t="s">
        <v>334</v>
      </c>
      <c r="C105" s="255" t="s">
        <v>42</v>
      </c>
      <c r="D105" s="181" t="s">
        <v>89</v>
      </c>
      <c r="E105" s="256">
        <f>G105/F105</f>
        <v>19.1859066666667</v>
      </c>
      <c r="F105" s="257">
        <v>1</v>
      </c>
      <c r="G105" s="258">
        <v>19.1859066666667</v>
      </c>
      <c r="H105" s="257">
        <v>1</v>
      </c>
      <c r="I105" s="258">
        <v>19.1859066666667</v>
      </c>
      <c r="J105" s="258">
        <v>19.08877</v>
      </c>
      <c r="K105" s="257">
        <v>1</v>
      </c>
      <c r="L105" s="258">
        <v>19.08877</v>
      </c>
      <c r="M105" s="257">
        <v>1</v>
      </c>
      <c r="N105" s="258">
        <v>19.08877</v>
      </c>
      <c r="O105" s="293" t="s">
        <v>161</v>
      </c>
      <c r="P105" s="143">
        <f t="shared" si="11"/>
        <v>0</v>
      </c>
      <c r="Q105" s="92">
        <f t="shared" si="13"/>
        <v>9.7136666666699512E-2</v>
      </c>
      <c r="R105" s="165">
        <f t="shared" si="2"/>
        <v>-5.0629177111271616E-3</v>
      </c>
      <c r="S105" s="141" t="s">
        <v>438</v>
      </c>
      <c r="T105" s="65"/>
    </row>
    <row r="106" spans="1:20" s="62" customFormat="1" ht="30">
      <c r="A106" s="273">
        <f>A105+1</f>
        <v>2</v>
      </c>
      <c r="B106" s="271" t="s">
        <v>335</v>
      </c>
      <c r="C106" s="255" t="s">
        <v>42</v>
      </c>
      <c r="D106" s="181" t="s">
        <v>89</v>
      </c>
      <c r="E106" s="256">
        <f t="shared" ref="E106" si="25">G106/F106</f>
        <v>30.8376633333333</v>
      </c>
      <c r="F106" s="257">
        <v>1</v>
      </c>
      <c r="G106" s="258">
        <v>30.8376633333333</v>
      </c>
      <c r="H106" s="257">
        <v>1</v>
      </c>
      <c r="I106" s="258">
        <v>30.8376633333333</v>
      </c>
      <c r="J106" s="258">
        <v>30.746580000000002</v>
      </c>
      <c r="K106" s="257">
        <v>1</v>
      </c>
      <c r="L106" s="258">
        <v>30.746580000000002</v>
      </c>
      <c r="M106" s="257">
        <v>1</v>
      </c>
      <c r="N106" s="258">
        <v>30.746580000000002</v>
      </c>
      <c r="O106" s="293" t="s">
        <v>161</v>
      </c>
      <c r="P106" s="143">
        <f t="shared" si="11"/>
        <v>0</v>
      </c>
      <c r="Q106" s="92">
        <f t="shared" si="13"/>
        <v>9.10833333332981E-2</v>
      </c>
      <c r="R106" s="165">
        <f t="shared" si="2"/>
        <v>-2.9536392673060788E-3</v>
      </c>
      <c r="S106" s="141" t="s">
        <v>438</v>
      </c>
      <c r="T106" s="65"/>
    </row>
    <row r="107" spans="1:20" s="62" customFormat="1" ht="30">
      <c r="A107" s="273">
        <f t="shared" ref="A107:A170" si="26">A106+1</f>
        <v>3</v>
      </c>
      <c r="B107" s="271" t="s">
        <v>336</v>
      </c>
      <c r="C107" s="255" t="s">
        <v>42</v>
      </c>
      <c r="D107" s="181" t="s">
        <v>89</v>
      </c>
      <c r="E107" s="256">
        <f t="shared" ref="E107" si="27">G107/F107</f>
        <v>41.5025433333333</v>
      </c>
      <c r="F107" s="257">
        <v>1</v>
      </c>
      <c r="G107" s="258">
        <v>41.5025433333333</v>
      </c>
      <c r="H107" s="257">
        <v>1</v>
      </c>
      <c r="I107" s="258">
        <v>41.5025433333333</v>
      </c>
      <c r="J107" s="258">
        <v>41.320430000000002</v>
      </c>
      <c r="K107" s="257">
        <v>1</v>
      </c>
      <c r="L107" s="258">
        <v>41.320430000000002</v>
      </c>
      <c r="M107" s="257">
        <v>1</v>
      </c>
      <c r="N107" s="258">
        <v>41.320430000000002</v>
      </c>
      <c r="O107" s="293" t="s">
        <v>161</v>
      </c>
      <c r="P107" s="143">
        <f t="shared" si="11"/>
        <v>0</v>
      </c>
      <c r="Q107" s="92">
        <f t="shared" si="13"/>
        <v>0.18211333333329804</v>
      </c>
      <c r="R107" s="165">
        <f t="shared" si="2"/>
        <v>-4.3880041729161059E-3</v>
      </c>
      <c r="S107" s="141" t="s">
        <v>438</v>
      </c>
      <c r="T107" s="65"/>
    </row>
    <row r="108" spans="1:20" s="62" customFormat="1" ht="30">
      <c r="A108" s="273">
        <f t="shared" si="26"/>
        <v>4</v>
      </c>
      <c r="B108" s="271" t="s">
        <v>337</v>
      </c>
      <c r="C108" s="255" t="s">
        <v>42</v>
      </c>
      <c r="D108" s="181" t="s">
        <v>89</v>
      </c>
      <c r="E108" s="256">
        <f t="shared" ref="E108" si="28">G108/F108</f>
        <v>14.82752</v>
      </c>
      <c r="F108" s="257">
        <v>1</v>
      </c>
      <c r="G108" s="258">
        <v>14.82752</v>
      </c>
      <c r="H108" s="257">
        <v>1</v>
      </c>
      <c r="I108" s="258">
        <v>14.82752</v>
      </c>
      <c r="J108" s="258">
        <v>14.755750000000001</v>
      </c>
      <c r="K108" s="257">
        <v>1</v>
      </c>
      <c r="L108" s="258">
        <v>14.755750000000001</v>
      </c>
      <c r="M108" s="257">
        <v>1</v>
      </c>
      <c r="N108" s="258">
        <v>14.755750000000001</v>
      </c>
      <c r="O108" s="293" t="s">
        <v>161</v>
      </c>
      <c r="P108" s="143">
        <f t="shared" si="11"/>
        <v>0</v>
      </c>
      <c r="Q108" s="92">
        <f t="shared" si="13"/>
        <v>7.1769999999999001E-2</v>
      </c>
      <c r="R108" s="165">
        <f t="shared" si="2"/>
        <v>-4.8403239381905406E-3</v>
      </c>
      <c r="S108" s="141" t="s">
        <v>438</v>
      </c>
      <c r="T108" s="65"/>
    </row>
    <row r="109" spans="1:20" s="62" customFormat="1" ht="30">
      <c r="A109" s="273">
        <f t="shared" si="26"/>
        <v>5</v>
      </c>
      <c r="B109" s="271" t="s">
        <v>338</v>
      </c>
      <c r="C109" s="255" t="s">
        <v>42</v>
      </c>
      <c r="D109" s="181" t="s">
        <v>89</v>
      </c>
      <c r="E109" s="256">
        <f t="shared" ref="E109" si="29">G109/F109</f>
        <v>14.83188</v>
      </c>
      <c r="F109" s="257">
        <v>1</v>
      </c>
      <c r="G109" s="258">
        <v>14.83188</v>
      </c>
      <c r="H109" s="257">
        <v>1</v>
      </c>
      <c r="I109" s="258">
        <v>14.83188</v>
      </c>
      <c r="J109" s="258">
        <v>14.755750000000001</v>
      </c>
      <c r="K109" s="257">
        <v>1</v>
      </c>
      <c r="L109" s="258">
        <v>14.755750000000001</v>
      </c>
      <c r="M109" s="257">
        <v>1</v>
      </c>
      <c r="N109" s="258">
        <v>14.755750000000001</v>
      </c>
      <c r="O109" s="293" t="s">
        <v>161</v>
      </c>
      <c r="P109" s="143">
        <f t="shared" si="11"/>
        <v>0</v>
      </c>
      <c r="Q109" s="92">
        <f t="shared" si="13"/>
        <v>7.6129999999999143E-2</v>
      </c>
      <c r="R109" s="165">
        <f t="shared" si="2"/>
        <v>-5.1328624557371782E-3</v>
      </c>
      <c r="S109" s="141" t="s">
        <v>438</v>
      </c>
      <c r="T109" s="65"/>
    </row>
    <row r="110" spans="1:20" s="62" customFormat="1" ht="30">
      <c r="A110" s="273">
        <f t="shared" si="26"/>
        <v>6</v>
      </c>
      <c r="B110" s="271" t="s">
        <v>339</v>
      </c>
      <c r="C110" s="255" t="s">
        <v>42</v>
      </c>
      <c r="D110" s="181" t="s">
        <v>89</v>
      </c>
      <c r="E110" s="256">
        <f t="shared" ref="E110" si="30">G110/F110</f>
        <v>30.9413366666667</v>
      </c>
      <c r="F110" s="257">
        <v>1</v>
      </c>
      <c r="G110" s="258">
        <v>30.9413366666667</v>
      </c>
      <c r="H110" s="257">
        <v>1</v>
      </c>
      <c r="I110" s="258">
        <v>30.9413366666667</v>
      </c>
      <c r="J110" s="258">
        <v>30.870170000000002</v>
      </c>
      <c r="K110" s="257">
        <v>1</v>
      </c>
      <c r="L110" s="258">
        <v>30.870170000000002</v>
      </c>
      <c r="M110" s="257">
        <v>1</v>
      </c>
      <c r="N110" s="258">
        <v>30.870170000000002</v>
      </c>
      <c r="O110" s="293" t="s">
        <v>161</v>
      </c>
      <c r="P110" s="143">
        <f t="shared" si="11"/>
        <v>0</v>
      </c>
      <c r="Q110" s="92">
        <f t="shared" si="13"/>
        <v>7.1166666666698575E-2</v>
      </c>
      <c r="R110" s="165">
        <f t="shared" si="2"/>
        <v>-2.3000514629791958E-3</v>
      </c>
      <c r="S110" s="141" t="s">
        <v>438</v>
      </c>
      <c r="T110" s="65"/>
    </row>
    <row r="111" spans="1:20" s="62" customFormat="1" ht="30">
      <c r="A111" s="273">
        <f t="shared" si="26"/>
        <v>7</v>
      </c>
      <c r="B111" s="271" t="s">
        <v>340</v>
      </c>
      <c r="C111" s="255" t="s">
        <v>42</v>
      </c>
      <c r="D111" s="181" t="s">
        <v>89</v>
      </c>
      <c r="E111" s="256">
        <f t="shared" ref="E111" si="31">G111/F111</f>
        <v>31.090070000000001</v>
      </c>
      <c r="F111" s="257">
        <v>1</v>
      </c>
      <c r="G111" s="258">
        <v>31.090070000000001</v>
      </c>
      <c r="H111" s="257">
        <v>1</v>
      </c>
      <c r="I111" s="258">
        <v>31.090070000000001</v>
      </c>
      <c r="J111" s="258">
        <v>31.005849999999999</v>
      </c>
      <c r="K111" s="257">
        <v>1</v>
      </c>
      <c r="L111" s="258">
        <v>31.005849999999999</v>
      </c>
      <c r="M111" s="257">
        <v>1</v>
      </c>
      <c r="N111" s="258">
        <v>31.005849999999999</v>
      </c>
      <c r="O111" s="293" t="s">
        <v>161</v>
      </c>
      <c r="P111" s="143">
        <f t="shared" si="11"/>
        <v>0</v>
      </c>
      <c r="Q111" s="92">
        <f t="shared" si="13"/>
        <v>8.422000000000196E-2</v>
      </c>
      <c r="R111" s="165">
        <f t="shared" si="2"/>
        <v>-2.7089035180686938E-3</v>
      </c>
      <c r="S111" s="141" t="s">
        <v>438</v>
      </c>
      <c r="T111" s="65"/>
    </row>
    <row r="112" spans="1:20" s="62" customFormat="1" ht="30">
      <c r="A112" s="273">
        <f t="shared" si="26"/>
        <v>8</v>
      </c>
      <c r="B112" s="271" t="s">
        <v>341</v>
      </c>
      <c r="C112" s="255" t="s">
        <v>42</v>
      </c>
      <c r="D112" s="181" t="s">
        <v>89</v>
      </c>
      <c r="E112" s="256">
        <f t="shared" ref="E112" si="32">G112/F112</f>
        <v>34.639521666666703</v>
      </c>
      <c r="F112" s="257">
        <v>1</v>
      </c>
      <c r="G112" s="258">
        <v>34.639521666666703</v>
      </c>
      <c r="H112" s="257">
        <v>1</v>
      </c>
      <c r="I112" s="258">
        <v>34.639521666666703</v>
      </c>
      <c r="J112" s="258">
        <v>34.58719</v>
      </c>
      <c r="K112" s="257">
        <v>1</v>
      </c>
      <c r="L112" s="258">
        <v>34.58719</v>
      </c>
      <c r="M112" s="257">
        <v>1</v>
      </c>
      <c r="N112" s="258">
        <v>34.58719</v>
      </c>
      <c r="O112" s="293" t="s">
        <v>161</v>
      </c>
      <c r="P112" s="143">
        <f t="shared" si="11"/>
        <v>0</v>
      </c>
      <c r="Q112" s="92">
        <f t="shared" si="13"/>
        <v>5.2331666666702858E-2</v>
      </c>
      <c r="R112" s="165">
        <f t="shared" si="2"/>
        <v>-1.5107502687331028E-3</v>
      </c>
      <c r="S112" s="141" t="s">
        <v>438</v>
      </c>
      <c r="T112" s="65"/>
    </row>
    <row r="113" spans="1:20" s="62" customFormat="1" ht="15.75">
      <c r="A113" s="273"/>
      <c r="B113" s="270" t="s">
        <v>172</v>
      </c>
      <c r="C113" s="251"/>
      <c r="D113" s="181"/>
      <c r="E113" s="252"/>
      <c r="F113" s="257"/>
      <c r="G113" s="258"/>
      <c r="H113" s="257"/>
      <c r="I113" s="258"/>
      <c r="J113" s="258"/>
      <c r="K113" s="257"/>
      <c r="L113" s="258"/>
      <c r="M113" s="257"/>
      <c r="N113" s="258"/>
      <c r="O113" s="293"/>
      <c r="P113" s="143"/>
      <c r="Q113" s="92"/>
      <c r="R113" s="165"/>
      <c r="S113" s="141"/>
      <c r="T113" s="65"/>
    </row>
    <row r="114" spans="1:20" s="62" customFormat="1" ht="25.5">
      <c r="A114" s="273">
        <v>9</v>
      </c>
      <c r="B114" s="271" t="s">
        <v>342</v>
      </c>
      <c r="C114" s="255" t="s">
        <v>42</v>
      </c>
      <c r="D114" s="181" t="s">
        <v>89</v>
      </c>
      <c r="E114" s="256">
        <f t="shared" ref="E114" si="33">G114/F114</f>
        <v>63.820999999999998</v>
      </c>
      <c r="F114" s="259">
        <v>1</v>
      </c>
      <c r="G114" s="260">
        <v>63.820999999999998</v>
      </c>
      <c r="H114" s="259">
        <v>1</v>
      </c>
      <c r="I114" s="260">
        <v>63.820999999999998</v>
      </c>
      <c r="J114" s="258">
        <v>63.801499999999997</v>
      </c>
      <c r="K114" s="259">
        <v>1</v>
      </c>
      <c r="L114" s="258">
        <v>63.801499999999997</v>
      </c>
      <c r="M114" s="259">
        <v>1</v>
      </c>
      <c r="N114" s="258">
        <v>63.801499999999997</v>
      </c>
      <c r="O114" s="293" t="s">
        <v>161</v>
      </c>
      <c r="P114" s="143">
        <f t="shared" si="11"/>
        <v>0</v>
      </c>
      <c r="Q114" s="92">
        <f t="shared" si="13"/>
        <v>1.9500000000000739E-2</v>
      </c>
      <c r="R114" s="165">
        <f t="shared" si="2"/>
        <v>-3.055420629573454E-4</v>
      </c>
      <c r="S114" s="141" t="s">
        <v>443</v>
      </c>
      <c r="T114" s="65"/>
    </row>
    <row r="115" spans="1:20" s="62" customFormat="1" ht="30">
      <c r="A115" s="273">
        <f t="shared" si="26"/>
        <v>10</v>
      </c>
      <c r="B115" s="271" t="s">
        <v>343</v>
      </c>
      <c r="C115" s="255" t="s">
        <v>42</v>
      </c>
      <c r="D115" s="181" t="s">
        <v>89</v>
      </c>
      <c r="E115" s="256">
        <f t="shared" ref="E115" si="34">G115/F115</f>
        <v>30.923386666666701</v>
      </c>
      <c r="F115" s="257">
        <v>1</v>
      </c>
      <c r="G115" s="258">
        <v>30.923386666666701</v>
      </c>
      <c r="H115" s="257">
        <v>1</v>
      </c>
      <c r="I115" s="258">
        <v>30.923386666666701</v>
      </c>
      <c r="J115" s="258">
        <v>30.870170000000002</v>
      </c>
      <c r="K115" s="257">
        <v>1</v>
      </c>
      <c r="L115" s="258">
        <v>30.870170000000002</v>
      </c>
      <c r="M115" s="257">
        <v>1</v>
      </c>
      <c r="N115" s="258">
        <v>30.870170000000002</v>
      </c>
      <c r="O115" s="293" t="s">
        <v>161</v>
      </c>
      <c r="P115" s="143">
        <f t="shared" si="11"/>
        <v>0</v>
      </c>
      <c r="Q115" s="92">
        <f t="shared" si="13"/>
        <v>5.3216666666699552E-2</v>
      </c>
      <c r="R115" s="165">
        <f t="shared" si="2"/>
        <v>-1.7209197440221993E-3</v>
      </c>
      <c r="S115" s="141" t="s">
        <v>438</v>
      </c>
      <c r="T115" s="65"/>
    </row>
    <row r="116" spans="1:20" s="62" customFormat="1" ht="30">
      <c r="A116" s="273">
        <f t="shared" si="26"/>
        <v>11</v>
      </c>
      <c r="B116" s="271" t="s">
        <v>344</v>
      </c>
      <c r="C116" s="255" t="s">
        <v>42</v>
      </c>
      <c r="D116" s="181" t="s">
        <v>89</v>
      </c>
      <c r="E116" s="256">
        <f t="shared" ref="E116" si="35">G116/F116</f>
        <v>41.566556666666699</v>
      </c>
      <c r="F116" s="257">
        <v>1</v>
      </c>
      <c r="G116" s="258">
        <v>41.566556666666699</v>
      </c>
      <c r="H116" s="257">
        <v>1</v>
      </c>
      <c r="I116" s="258">
        <v>41.566556666666699</v>
      </c>
      <c r="J116" s="258">
        <v>41.541820000000001</v>
      </c>
      <c r="K116" s="257">
        <v>1</v>
      </c>
      <c r="L116" s="258">
        <v>41.541820000000001</v>
      </c>
      <c r="M116" s="257">
        <v>1</v>
      </c>
      <c r="N116" s="258">
        <v>41.541820000000001</v>
      </c>
      <c r="O116" s="293" t="s">
        <v>161</v>
      </c>
      <c r="P116" s="143">
        <f t="shared" si="11"/>
        <v>0</v>
      </c>
      <c r="Q116" s="92">
        <f t="shared" si="13"/>
        <v>2.4736666666697715E-2</v>
      </c>
      <c r="R116" s="165">
        <f t="shared" si="2"/>
        <v>-5.9510983469397379E-4</v>
      </c>
      <c r="S116" s="141" t="s">
        <v>438</v>
      </c>
      <c r="T116" s="65"/>
    </row>
    <row r="117" spans="1:20" s="62" customFormat="1" ht="30">
      <c r="A117" s="273">
        <f t="shared" si="26"/>
        <v>12</v>
      </c>
      <c r="B117" s="271" t="s">
        <v>345</v>
      </c>
      <c r="C117" s="255" t="s">
        <v>42</v>
      </c>
      <c r="D117" s="181" t="s">
        <v>89</v>
      </c>
      <c r="E117" s="256">
        <f t="shared" ref="E117" si="36">G117/F117</f>
        <v>26.7679783333333</v>
      </c>
      <c r="F117" s="257">
        <v>1</v>
      </c>
      <c r="G117" s="258">
        <v>26.7679783333333</v>
      </c>
      <c r="H117" s="257">
        <v>1</v>
      </c>
      <c r="I117" s="258">
        <v>26.7679783333333</v>
      </c>
      <c r="J117" s="258">
        <v>26.69181</v>
      </c>
      <c r="K117" s="257">
        <v>1</v>
      </c>
      <c r="L117" s="258">
        <v>26.69181</v>
      </c>
      <c r="M117" s="257">
        <v>1</v>
      </c>
      <c r="N117" s="258">
        <v>26.69181</v>
      </c>
      <c r="O117" s="293" t="s">
        <v>161</v>
      </c>
      <c r="P117" s="143">
        <f t="shared" si="11"/>
        <v>0</v>
      </c>
      <c r="Q117" s="92">
        <f t="shared" si="13"/>
        <v>7.6168333333299643E-2</v>
      </c>
      <c r="R117" s="165">
        <f t="shared" si="2"/>
        <v>-2.8455019047310599E-3</v>
      </c>
      <c r="S117" s="141" t="s">
        <v>438</v>
      </c>
      <c r="T117" s="65"/>
    </row>
    <row r="118" spans="1:20" s="62" customFormat="1" ht="30">
      <c r="A118" s="273">
        <f t="shared" si="26"/>
        <v>13</v>
      </c>
      <c r="B118" s="271" t="s">
        <v>346</v>
      </c>
      <c r="C118" s="255" t="s">
        <v>42</v>
      </c>
      <c r="D118" s="181" t="s">
        <v>89</v>
      </c>
      <c r="E118" s="256">
        <f t="shared" ref="E118" si="37">G118/F118</f>
        <v>27.3342216666667</v>
      </c>
      <c r="F118" s="257">
        <v>1</v>
      </c>
      <c r="G118" s="258">
        <v>27.3342216666667</v>
      </c>
      <c r="H118" s="257">
        <v>1</v>
      </c>
      <c r="I118" s="258">
        <v>27.3342216666667</v>
      </c>
      <c r="J118" s="258">
        <v>27.26314</v>
      </c>
      <c r="K118" s="257">
        <v>1</v>
      </c>
      <c r="L118" s="258">
        <v>27.26314</v>
      </c>
      <c r="M118" s="257">
        <v>1</v>
      </c>
      <c r="N118" s="258">
        <v>27.26314</v>
      </c>
      <c r="O118" s="293" t="s">
        <v>161</v>
      </c>
      <c r="P118" s="143">
        <f t="shared" si="11"/>
        <v>0</v>
      </c>
      <c r="Q118" s="92">
        <f t="shared" si="13"/>
        <v>7.1081666666700016E-2</v>
      </c>
      <c r="R118" s="165">
        <f t="shared" si="2"/>
        <v>-2.6004642654003964E-3</v>
      </c>
      <c r="S118" s="141" t="s">
        <v>438</v>
      </c>
      <c r="T118" s="65"/>
    </row>
    <row r="119" spans="1:20" s="62" customFormat="1" ht="30">
      <c r="A119" s="273">
        <f t="shared" si="26"/>
        <v>14</v>
      </c>
      <c r="B119" s="271" t="s">
        <v>347</v>
      </c>
      <c r="C119" s="255" t="s">
        <v>42</v>
      </c>
      <c r="D119" s="181" t="s">
        <v>89</v>
      </c>
      <c r="E119" s="256">
        <f t="shared" ref="E119" si="38">G119/F119</f>
        <v>20.533930000000002</v>
      </c>
      <c r="F119" s="257">
        <v>1</v>
      </c>
      <c r="G119" s="258">
        <v>20.533930000000002</v>
      </c>
      <c r="H119" s="257">
        <v>1</v>
      </c>
      <c r="I119" s="258">
        <v>20.533930000000002</v>
      </c>
      <c r="J119" s="258">
        <v>20.4499</v>
      </c>
      <c r="K119" s="257">
        <v>1</v>
      </c>
      <c r="L119" s="258">
        <v>20.4499</v>
      </c>
      <c r="M119" s="257">
        <v>1</v>
      </c>
      <c r="N119" s="258">
        <v>20.4499</v>
      </c>
      <c r="O119" s="293" t="s">
        <v>161</v>
      </c>
      <c r="P119" s="143">
        <f t="shared" si="11"/>
        <v>0</v>
      </c>
      <c r="Q119" s="92">
        <f t="shared" si="13"/>
        <v>8.4030000000002047E-2</v>
      </c>
      <c r="R119" s="165">
        <f t="shared" si="2"/>
        <v>-4.0922512154274431E-3</v>
      </c>
      <c r="S119" s="141" t="s">
        <v>438</v>
      </c>
      <c r="T119" s="65"/>
    </row>
    <row r="120" spans="1:20" s="62" customFormat="1" ht="30">
      <c r="A120" s="273">
        <f t="shared" si="26"/>
        <v>15</v>
      </c>
      <c r="B120" s="271" t="s">
        <v>348</v>
      </c>
      <c r="C120" s="255" t="s">
        <v>42</v>
      </c>
      <c r="D120" s="181" t="s">
        <v>89</v>
      </c>
      <c r="E120" s="256">
        <f t="shared" ref="E120" si="39">G120/F120</f>
        <v>27.744479999999999</v>
      </c>
      <c r="F120" s="257">
        <v>1</v>
      </c>
      <c r="G120" s="258">
        <v>27.744479999999999</v>
      </c>
      <c r="H120" s="257">
        <v>1</v>
      </c>
      <c r="I120" s="258">
        <v>27.744479999999999</v>
      </c>
      <c r="J120" s="258">
        <v>27.6996</v>
      </c>
      <c r="K120" s="257">
        <v>1</v>
      </c>
      <c r="L120" s="258">
        <v>27.6996</v>
      </c>
      <c r="M120" s="257">
        <v>1</v>
      </c>
      <c r="N120" s="258">
        <v>27.6996</v>
      </c>
      <c r="O120" s="293" t="s">
        <v>161</v>
      </c>
      <c r="P120" s="143">
        <f t="shared" si="11"/>
        <v>0</v>
      </c>
      <c r="Q120" s="92">
        <f t="shared" si="13"/>
        <v>4.4879999999999143E-2</v>
      </c>
      <c r="R120" s="165">
        <f t="shared" si="2"/>
        <v>-1.6176190723343577E-3</v>
      </c>
      <c r="S120" s="141" t="s">
        <v>438</v>
      </c>
      <c r="T120" s="65"/>
    </row>
    <row r="121" spans="1:20" s="62" customFormat="1" ht="15.75">
      <c r="A121" s="273"/>
      <c r="B121" s="270" t="s">
        <v>185</v>
      </c>
      <c r="C121" s="255"/>
      <c r="D121" s="181"/>
      <c r="E121" s="256"/>
      <c r="F121" s="257"/>
      <c r="G121" s="258"/>
      <c r="H121" s="257"/>
      <c r="I121" s="258"/>
      <c r="J121" s="258"/>
      <c r="K121" s="257"/>
      <c r="L121" s="258"/>
      <c r="M121" s="257"/>
      <c r="N121" s="258"/>
      <c r="O121" s="293"/>
      <c r="P121" s="143"/>
      <c r="Q121" s="92"/>
      <c r="R121" s="165"/>
      <c r="S121" s="141"/>
      <c r="T121" s="65"/>
    </row>
    <row r="122" spans="1:20" s="62" customFormat="1" ht="30">
      <c r="A122" s="273">
        <v>16</v>
      </c>
      <c r="B122" s="271" t="s">
        <v>349</v>
      </c>
      <c r="C122" s="255" t="s">
        <v>42</v>
      </c>
      <c r="D122" s="181" t="s">
        <v>89</v>
      </c>
      <c r="E122" s="256">
        <f t="shared" ref="E122" si="40">G122/F122</f>
        <v>33.511303333333302</v>
      </c>
      <c r="F122" s="257">
        <v>1</v>
      </c>
      <c r="G122" s="258">
        <v>33.511303333333302</v>
      </c>
      <c r="H122" s="257">
        <v>1</v>
      </c>
      <c r="I122" s="258">
        <v>33.511303333333302</v>
      </c>
      <c r="J122" s="258">
        <v>33.474229999999999</v>
      </c>
      <c r="K122" s="257">
        <v>1</v>
      </c>
      <c r="L122" s="258">
        <v>33.474229999999999</v>
      </c>
      <c r="M122" s="257">
        <v>1</v>
      </c>
      <c r="N122" s="258">
        <v>33.474229999999999</v>
      </c>
      <c r="O122" s="293" t="s">
        <v>161</v>
      </c>
      <c r="P122" s="143">
        <f t="shared" si="11"/>
        <v>0</v>
      </c>
      <c r="Q122" s="92">
        <f t="shared" si="13"/>
        <v>3.7073333333303538E-2</v>
      </c>
      <c r="R122" s="165">
        <f t="shared" si="2"/>
        <v>-1.1062933889660785E-3</v>
      </c>
      <c r="S122" s="141" t="s">
        <v>438</v>
      </c>
      <c r="T122" s="65"/>
    </row>
    <row r="123" spans="1:20" s="62" customFormat="1" ht="30">
      <c r="A123" s="273">
        <f t="shared" si="26"/>
        <v>17</v>
      </c>
      <c r="B123" s="271" t="s">
        <v>350</v>
      </c>
      <c r="C123" s="255" t="s">
        <v>42</v>
      </c>
      <c r="D123" s="181" t="s">
        <v>89</v>
      </c>
      <c r="E123" s="256">
        <f t="shared" ref="E123" si="41">G123/F123</f>
        <v>30.9546116666667</v>
      </c>
      <c r="F123" s="257">
        <v>1</v>
      </c>
      <c r="G123" s="258">
        <v>30.9546116666667</v>
      </c>
      <c r="H123" s="257">
        <v>1</v>
      </c>
      <c r="I123" s="258">
        <v>30.9546116666667</v>
      </c>
      <c r="J123" s="258">
        <v>30.93554</v>
      </c>
      <c r="K123" s="257">
        <v>1</v>
      </c>
      <c r="L123" s="258">
        <v>30.93554</v>
      </c>
      <c r="M123" s="257">
        <v>1</v>
      </c>
      <c r="N123" s="258">
        <v>30.93554</v>
      </c>
      <c r="O123" s="293" t="s">
        <v>161</v>
      </c>
      <c r="P123" s="143">
        <f t="shared" si="11"/>
        <v>0</v>
      </c>
      <c r="Q123" s="92">
        <f t="shared" si="13"/>
        <v>1.9071666666700793E-2</v>
      </c>
      <c r="R123" s="165">
        <f t="shared" si="2"/>
        <v>-6.1611713537463014E-4</v>
      </c>
      <c r="S123" s="141" t="s">
        <v>438</v>
      </c>
      <c r="T123" s="65"/>
    </row>
    <row r="124" spans="1:20" s="62" customFormat="1" ht="30">
      <c r="A124" s="273">
        <f t="shared" si="26"/>
        <v>18</v>
      </c>
      <c r="B124" s="271" t="s">
        <v>351</v>
      </c>
      <c r="C124" s="255" t="s">
        <v>42</v>
      </c>
      <c r="D124" s="181" t="s">
        <v>89</v>
      </c>
      <c r="E124" s="256">
        <f t="shared" ref="E124" si="42">G124/F124</f>
        <v>32.298378333333297</v>
      </c>
      <c r="F124" s="257">
        <v>1</v>
      </c>
      <c r="G124" s="258">
        <v>32.298378333333297</v>
      </c>
      <c r="H124" s="257">
        <v>1</v>
      </c>
      <c r="I124" s="258">
        <v>32.298378333333297</v>
      </c>
      <c r="J124" s="258">
        <v>32.271160000000002</v>
      </c>
      <c r="K124" s="257">
        <v>1</v>
      </c>
      <c r="L124" s="258">
        <v>32.271160000000002</v>
      </c>
      <c r="M124" s="257">
        <v>1</v>
      </c>
      <c r="N124" s="258">
        <v>32.271160000000002</v>
      </c>
      <c r="O124" s="293" t="s">
        <v>161</v>
      </c>
      <c r="P124" s="143">
        <f t="shared" si="11"/>
        <v>0</v>
      </c>
      <c r="Q124" s="92">
        <f t="shared" si="13"/>
        <v>2.7218333333294709E-2</v>
      </c>
      <c r="R124" s="165">
        <f t="shared" si="2"/>
        <v>-8.4271516830937095E-4</v>
      </c>
      <c r="S124" s="141" t="s">
        <v>438</v>
      </c>
      <c r="T124" s="65"/>
    </row>
    <row r="125" spans="1:20" s="62" customFormat="1" ht="30">
      <c r="A125" s="273">
        <f t="shared" si="26"/>
        <v>19</v>
      </c>
      <c r="B125" s="271" t="s">
        <v>352</v>
      </c>
      <c r="C125" s="255" t="s">
        <v>42</v>
      </c>
      <c r="D125" s="181" t="s">
        <v>89</v>
      </c>
      <c r="E125" s="256">
        <f t="shared" ref="E125" si="43">G125/F125</f>
        <v>20.185961666666699</v>
      </c>
      <c r="F125" s="257">
        <v>1</v>
      </c>
      <c r="G125" s="258">
        <v>20.185961666666699</v>
      </c>
      <c r="H125" s="257">
        <v>1</v>
      </c>
      <c r="I125" s="258">
        <v>20.185961666666699</v>
      </c>
      <c r="J125" s="258">
        <v>20.10454</v>
      </c>
      <c r="K125" s="257">
        <v>1</v>
      </c>
      <c r="L125" s="258">
        <v>20.10454</v>
      </c>
      <c r="M125" s="257">
        <v>1</v>
      </c>
      <c r="N125" s="258">
        <v>20.10454</v>
      </c>
      <c r="O125" s="293" t="s">
        <v>161</v>
      </c>
      <c r="P125" s="143">
        <f t="shared" si="11"/>
        <v>0</v>
      </c>
      <c r="Q125" s="92">
        <f t="shared" si="13"/>
        <v>8.1421666666699366E-2</v>
      </c>
      <c r="R125" s="165">
        <f t="shared" si="2"/>
        <v>-4.0335787816912312E-3</v>
      </c>
      <c r="S125" s="141" t="s">
        <v>438</v>
      </c>
      <c r="T125" s="65"/>
    </row>
    <row r="126" spans="1:20" s="62" customFormat="1" ht="30">
      <c r="A126" s="273">
        <f t="shared" si="26"/>
        <v>20</v>
      </c>
      <c r="B126" s="271" t="s">
        <v>353</v>
      </c>
      <c r="C126" s="255" t="s">
        <v>42</v>
      </c>
      <c r="D126" s="181" t="s">
        <v>89</v>
      </c>
      <c r="E126" s="256">
        <f t="shared" ref="E126" si="44">G126/F126</f>
        <v>33.876711666666601</v>
      </c>
      <c r="F126" s="257">
        <v>1</v>
      </c>
      <c r="G126" s="258">
        <v>33.876711666666601</v>
      </c>
      <c r="H126" s="257">
        <v>1</v>
      </c>
      <c r="I126" s="258">
        <v>33.876711666666601</v>
      </c>
      <c r="J126" s="258">
        <v>33.771590000000003</v>
      </c>
      <c r="K126" s="257">
        <v>1</v>
      </c>
      <c r="L126" s="258">
        <v>33.771590000000003</v>
      </c>
      <c r="M126" s="257">
        <v>1</v>
      </c>
      <c r="N126" s="258">
        <v>33.771590000000003</v>
      </c>
      <c r="O126" s="293" t="s">
        <v>161</v>
      </c>
      <c r="P126" s="143">
        <f t="shared" si="11"/>
        <v>0</v>
      </c>
      <c r="Q126" s="92">
        <f t="shared" si="13"/>
        <v>0.10512166666659795</v>
      </c>
      <c r="R126" s="165">
        <f t="shared" si="2"/>
        <v>-3.1030658377044803E-3</v>
      </c>
      <c r="S126" s="141" t="s">
        <v>438</v>
      </c>
      <c r="T126" s="65"/>
    </row>
    <row r="127" spans="1:20" s="62" customFormat="1" ht="15.75">
      <c r="A127" s="273"/>
      <c r="B127" s="270" t="s">
        <v>196</v>
      </c>
      <c r="C127" s="255"/>
      <c r="D127" s="181"/>
      <c r="E127" s="256"/>
      <c r="F127" s="257"/>
      <c r="G127" s="258"/>
      <c r="H127" s="257"/>
      <c r="I127" s="258"/>
      <c r="J127" s="258"/>
      <c r="K127" s="257"/>
      <c r="L127" s="258"/>
      <c r="M127" s="257"/>
      <c r="N127" s="258"/>
      <c r="O127" s="293"/>
      <c r="P127" s="143"/>
      <c r="Q127" s="92"/>
      <c r="R127" s="165"/>
      <c r="S127" s="141"/>
      <c r="T127" s="65"/>
    </row>
    <row r="128" spans="1:20" s="62" customFormat="1" ht="30">
      <c r="A128" s="273">
        <v>21</v>
      </c>
      <c r="B128" s="271" t="s">
        <v>354</v>
      </c>
      <c r="C128" s="255" t="s">
        <v>42</v>
      </c>
      <c r="D128" s="181" t="s">
        <v>89</v>
      </c>
      <c r="E128" s="256">
        <f t="shared" ref="E128" si="45">G128/F128</f>
        <v>41.004109999999997</v>
      </c>
      <c r="F128" s="257">
        <v>1</v>
      </c>
      <c r="G128" s="258">
        <v>41.004109999999997</v>
      </c>
      <c r="H128" s="257">
        <v>1</v>
      </c>
      <c r="I128" s="258">
        <v>41.004109999999997</v>
      </c>
      <c r="J128" s="258">
        <v>40.948999999999998</v>
      </c>
      <c r="K128" s="257">
        <v>1</v>
      </c>
      <c r="L128" s="258">
        <v>40.948999999999998</v>
      </c>
      <c r="M128" s="257">
        <v>1</v>
      </c>
      <c r="N128" s="258">
        <v>40.948999999999998</v>
      </c>
      <c r="O128" s="293" t="s">
        <v>161</v>
      </c>
      <c r="P128" s="143">
        <f t="shared" si="11"/>
        <v>0</v>
      </c>
      <c r="Q128" s="92">
        <f t="shared" si="13"/>
        <v>5.5109999999999104E-2</v>
      </c>
      <c r="R128" s="165">
        <f t="shared" si="2"/>
        <v>-1.344011612494433E-3</v>
      </c>
      <c r="S128" s="141" t="s">
        <v>438</v>
      </c>
      <c r="T128" s="65"/>
    </row>
    <row r="129" spans="1:20" s="62" customFormat="1" ht="30">
      <c r="A129" s="273">
        <f t="shared" si="26"/>
        <v>22</v>
      </c>
      <c r="B129" s="271" t="s">
        <v>355</v>
      </c>
      <c r="C129" s="255" t="s">
        <v>42</v>
      </c>
      <c r="D129" s="181" t="s">
        <v>89</v>
      </c>
      <c r="E129" s="256">
        <f t="shared" ref="E129" si="46">G129/F129</f>
        <v>25.795773333333301</v>
      </c>
      <c r="F129" s="257">
        <v>1</v>
      </c>
      <c r="G129" s="258">
        <v>25.795773333333301</v>
      </c>
      <c r="H129" s="257">
        <v>1</v>
      </c>
      <c r="I129" s="258">
        <v>25.795773333333301</v>
      </c>
      <c r="J129" s="258">
        <v>25.702580000000001</v>
      </c>
      <c r="K129" s="257">
        <v>1</v>
      </c>
      <c r="L129" s="258">
        <v>25.702580000000001</v>
      </c>
      <c r="M129" s="257">
        <v>1</v>
      </c>
      <c r="N129" s="258">
        <v>25.702580000000001</v>
      </c>
      <c r="O129" s="293" t="s">
        <v>161</v>
      </c>
      <c r="P129" s="143">
        <f t="shared" si="11"/>
        <v>0</v>
      </c>
      <c r="Q129" s="92">
        <f t="shared" si="13"/>
        <v>9.3193333333299933E-2</v>
      </c>
      <c r="R129" s="165">
        <f t="shared" si="2"/>
        <v>-3.6127365568403213E-3</v>
      </c>
      <c r="S129" s="141" t="s">
        <v>438</v>
      </c>
      <c r="T129" s="65"/>
    </row>
    <row r="130" spans="1:20" s="62" customFormat="1" ht="30">
      <c r="A130" s="273">
        <f t="shared" si="26"/>
        <v>23</v>
      </c>
      <c r="B130" s="271" t="s">
        <v>356</v>
      </c>
      <c r="C130" s="255" t="s">
        <v>42</v>
      </c>
      <c r="D130" s="181" t="s">
        <v>89</v>
      </c>
      <c r="E130" s="256">
        <f t="shared" ref="E130" si="47">G130/F130</f>
        <v>19.146891666666701</v>
      </c>
      <c r="F130" s="257">
        <v>1</v>
      </c>
      <c r="G130" s="258">
        <v>19.146891666666701</v>
      </c>
      <c r="H130" s="257">
        <v>1</v>
      </c>
      <c r="I130" s="258">
        <v>19.146891666666701</v>
      </c>
      <c r="J130" s="258">
        <v>19.10744</v>
      </c>
      <c r="K130" s="257">
        <v>1</v>
      </c>
      <c r="L130" s="258">
        <v>19.10744</v>
      </c>
      <c r="M130" s="257">
        <v>1</v>
      </c>
      <c r="N130" s="258">
        <v>19.10744</v>
      </c>
      <c r="O130" s="293" t="s">
        <v>161</v>
      </c>
      <c r="P130" s="143">
        <f t="shared" si="11"/>
        <v>0</v>
      </c>
      <c r="Q130" s="92">
        <f t="shared" si="13"/>
        <v>3.9451666666700191E-2</v>
      </c>
      <c r="R130" s="165">
        <f t="shared" si="2"/>
        <v>-2.0604736974295717E-3</v>
      </c>
      <c r="S130" s="141" t="s">
        <v>438</v>
      </c>
      <c r="T130" s="65"/>
    </row>
    <row r="131" spans="1:20" s="62" customFormat="1" ht="30">
      <c r="A131" s="273">
        <f t="shared" si="26"/>
        <v>24</v>
      </c>
      <c r="B131" s="271" t="s">
        <v>357</v>
      </c>
      <c r="C131" s="255" t="s">
        <v>42</v>
      </c>
      <c r="D131" s="181" t="s">
        <v>89</v>
      </c>
      <c r="E131" s="256">
        <f t="shared" ref="E131" si="48">G131/F131</f>
        <v>33.212403333333299</v>
      </c>
      <c r="F131" s="257">
        <v>1</v>
      </c>
      <c r="G131" s="258">
        <v>33.212403333333299</v>
      </c>
      <c r="H131" s="257">
        <v>1</v>
      </c>
      <c r="I131" s="258">
        <v>33.212403333333299</v>
      </c>
      <c r="J131" s="258">
        <v>33.167230000000004</v>
      </c>
      <c r="K131" s="257">
        <v>1</v>
      </c>
      <c r="L131" s="258">
        <v>33.167230000000004</v>
      </c>
      <c r="M131" s="257">
        <v>1</v>
      </c>
      <c r="N131" s="258">
        <v>33.167230000000004</v>
      </c>
      <c r="O131" s="293" t="s">
        <v>161</v>
      </c>
      <c r="P131" s="143">
        <f t="shared" si="11"/>
        <v>0</v>
      </c>
      <c r="Q131" s="92">
        <f t="shared" si="13"/>
        <v>4.5173333333295318E-2</v>
      </c>
      <c r="R131" s="165">
        <f t="shared" si="2"/>
        <v>-1.3601344317036386E-3</v>
      </c>
      <c r="S131" s="141" t="s">
        <v>438</v>
      </c>
      <c r="T131" s="65"/>
    </row>
    <row r="132" spans="1:20" s="62" customFormat="1" ht="30">
      <c r="A132" s="273">
        <f t="shared" si="26"/>
        <v>25</v>
      </c>
      <c r="B132" s="271" t="s">
        <v>358</v>
      </c>
      <c r="C132" s="255" t="s">
        <v>42</v>
      </c>
      <c r="D132" s="181" t="s">
        <v>89</v>
      </c>
      <c r="E132" s="256">
        <f t="shared" ref="E132" si="49">G132/F132</f>
        <v>24.561761666666701</v>
      </c>
      <c r="F132" s="261">
        <v>1</v>
      </c>
      <c r="G132" s="260">
        <v>24.561761666666701</v>
      </c>
      <c r="H132" s="261">
        <v>1</v>
      </c>
      <c r="I132" s="260">
        <v>24.561761666666701</v>
      </c>
      <c r="J132" s="258">
        <v>24.484919999999999</v>
      </c>
      <c r="K132" s="261">
        <v>1</v>
      </c>
      <c r="L132" s="258">
        <v>24.484919999999999</v>
      </c>
      <c r="M132" s="261">
        <v>1</v>
      </c>
      <c r="N132" s="258">
        <v>24.484919999999999</v>
      </c>
      <c r="O132" s="293" t="s">
        <v>161</v>
      </c>
      <c r="P132" s="143">
        <f t="shared" si="11"/>
        <v>0</v>
      </c>
      <c r="Q132" s="92">
        <f t="shared" si="13"/>
        <v>7.6841666666702224E-2</v>
      </c>
      <c r="R132" s="165">
        <f t="shared" si="2"/>
        <v>-3.1285079510801426E-3</v>
      </c>
      <c r="S132" s="141" t="s">
        <v>438</v>
      </c>
      <c r="T132" s="65"/>
    </row>
    <row r="133" spans="1:20" s="62" customFormat="1" ht="25.5">
      <c r="A133" s="273">
        <f t="shared" si="26"/>
        <v>26</v>
      </c>
      <c r="B133" s="271" t="s">
        <v>359</v>
      </c>
      <c r="C133" s="255" t="s">
        <v>42</v>
      </c>
      <c r="D133" s="181" t="s">
        <v>89</v>
      </c>
      <c r="E133" s="256">
        <f t="shared" ref="E133" si="50">G133/F133</f>
        <v>13.611000000000001</v>
      </c>
      <c r="F133" s="261">
        <v>1</v>
      </c>
      <c r="G133" s="260">
        <v>13.611000000000001</v>
      </c>
      <c r="H133" s="261">
        <v>1</v>
      </c>
      <c r="I133" s="260">
        <v>13.611000000000001</v>
      </c>
      <c r="J133" s="258">
        <v>13.57921</v>
      </c>
      <c r="K133" s="261">
        <v>1</v>
      </c>
      <c r="L133" s="258">
        <v>13.57921</v>
      </c>
      <c r="M133" s="261">
        <v>1</v>
      </c>
      <c r="N133" s="258">
        <v>13.57921</v>
      </c>
      <c r="O133" s="293" t="s">
        <v>161</v>
      </c>
      <c r="P133" s="143">
        <f t="shared" si="11"/>
        <v>0</v>
      </c>
      <c r="Q133" s="92">
        <f t="shared" si="13"/>
        <v>3.1790000000000873E-2</v>
      </c>
      <c r="R133" s="165">
        <f t="shared" si="2"/>
        <v>-2.3356109029462105E-3</v>
      </c>
      <c r="S133" s="141" t="s">
        <v>443</v>
      </c>
      <c r="T133" s="65"/>
    </row>
    <row r="134" spans="1:20" s="62" customFormat="1" ht="25.5">
      <c r="A134" s="273">
        <f t="shared" si="26"/>
        <v>27</v>
      </c>
      <c r="B134" s="271" t="s">
        <v>360</v>
      </c>
      <c r="C134" s="255" t="s">
        <v>42</v>
      </c>
      <c r="D134" s="181" t="s">
        <v>89</v>
      </c>
      <c r="E134" s="256">
        <f t="shared" ref="E134" si="51">G134/F134</f>
        <v>14.680999999999999</v>
      </c>
      <c r="F134" s="261">
        <v>1</v>
      </c>
      <c r="G134" s="260">
        <v>14.680999999999999</v>
      </c>
      <c r="H134" s="261">
        <v>1</v>
      </c>
      <c r="I134" s="260">
        <v>14.680999999999999</v>
      </c>
      <c r="J134" s="258">
        <v>14.640230000000001</v>
      </c>
      <c r="K134" s="261">
        <v>1</v>
      </c>
      <c r="L134" s="258">
        <v>14.640230000000001</v>
      </c>
      <c r="M134" s="261">
        <v>1</v>
      </c>
      <c r="N134" s="258">
        <v>14.640230000000001</v>
      </c>
      <c r="O134" s="293" t="s">
        <v>161</v>
      </c>
      <c r="P134" s="143">
        <f t="shared" si="11"/>
        <v>0</v>
      </c>
      <c r="Q134" s="92">
        <f t="shared" si="13"/>
        <v>4.0769999999998419E-2</v>
      </c>
      <c r="R134" s="165">
        <f t="shared" si="2"/>
        <v>-2.7770587834615094E-3</v>
      </c>
      <c r="S134" s="141" t="s">
        <v>443</v>
      </c>
      <c r="T134" s="65"/>
    </row>
    <row r="135" spans="1:20" s="62" customFormat="1" ht="30">
      <c r="A135" s="273">
        <f t="shared" si="26"/>
        <v>28</v>
      </c>
      <c r="B135" s="271" t="s">
        <v>361</v>
      </c>
      <c r="C135" s="255" t="s">
        <v>42</v>
      </c>
      <c r="D135" s="181" t="s">
        <v>89</v>
      </c>
      <c r="E135" s="256">
        <f t="shared" ref="E135" si="52">G135/F135</f>
        <v>19.645378333333301</v>
      </c>
      <c r="F135" s="257">
        <v>1</v>
      </c>
      <c r="G135" s="258">
        <v>19.645378333333301</v>
      </c>
      <c r="H135" s="257">
        <v>1</v>
      </c>
      <c r="I135" s="258">
        <v>19.645378333333301</v>
      </c>
      <c r="J135" s="258">
        <v>19.61401</v>
      </c>
      <c r="K135" s="257">
        <v>1</v>
      </c>
      <c r="L135" s="258">
        <v>19.61401</v>
      </c>
      <c r="M135" s="257">
        <v>1</v>
      </c>
      <c r="N135" s="258">
        <v>19.61401</v>
      </c>
      <c r="O135" s="293" t="s">
        <v>161</v>
      </c>
      <c r="P135" s="143">
        <f t="shared" si="11"/>
        <v>0</v>
      </c>
      <c r="Q135" s="92">
        <f t="shared" si="13"/>
        <v>3.1368333333301024E-2</v>
      </c>
      <c r="R135" s="165">
        <f t="shared" si="2"/>
        <v>-1.5967283908234434E-3</v>
      </c>
      <c r="S135" s="141" t="s">
        <v>438</v>
      </c>
      <c r="T135" s="65"/>
    </row>
    <row r="136" spans="1:20" s="62" customFormat="1" ht="15.75">
      <c r="A136" s="273"/>
      <c r="B136" s="270" t="s">
        <v>288</v>
      </c>
      <c r="C136" s="255"/>
      <c r="D136" s="181"/>
      <c r="E136" s="256"/>
      <c r="F136" s="257"/>
      <c r="G136" s="258"/>
      <c r="H136" s="257"/>
      <c r="I136" s="258"/>
      <c r="J136" s="258"/>
      <c r="K136" s="257"/>
      <c r="L136" s="258"/>
      <c r="M136" s="257"/>
      <c r="N136" s="258"/>
      <c r="O136" s="293"/>
      <c r="P136" s="143"/>
      <c r="Q136" s="92"/>
      <c r="R136" s="165"/>
      <c r="S136" s="141"/>
      <c r="T136" s="65"/>
    </row>
    <row r="137" spans="1:20" s="62" customFormat="1" ht="30">
      <c r="A137" s="273">
        <v>29</v>
      </c>
      <c r="B137" s="271" t="s">
        <v>362</v>
      </c>
      <c r="C137" s="255" t="s">
        <v>42</v>
      </c>
      <c r="D137" s="181" t="s">
        <v>89</v>
      </c>
      <c r="E137" s="256">
        <f t="shared" ref="E137" si="53">G137/F137</f>
        <v>33.573140000000002</v>
      </c>
      <c r="F137" s="257">
        <v>1</v>
      </c>
      <c r="G137" s="258">
        <v>33.573140000000002</v>
      </c>
      <c r="H137" s="257">
        <v>1</v>
      </c>
      <c r="I137" s="258">
        <v>33.573140000000002</v>
      </c>
      <c r="J137" s="258">
        <v>33.453000000000003</v>
      </c>
      <c r="K137" s="257">
        <v>1</v>
      </c>
      <c r="L137" s="258">
        <v>33.453000000000003</v>
      </c>
      <c r="M137" s="257">
        <v>1</v>
      </c>
      <c r="N137" s="258">
        <v>33.453000000000003</v>
      </c>
      <c r="O137" s="293" t="s">
        <v>161</v>
      </c>
      <c r="P137" s="143">
        <f t="shared" si="11"/>
        <v>0</v>
      </c>
      <c r="Q137" s="92">
        <f t="shared" si="13"/>
        <v>0.12013999999999925</v>
      </c>
      <c r="R137" s="165">
        <f t="shared" si="2"/>
        <v>-3.5784558727601661E-3</v>
      </c>
      <c r="S137" s="141" t="s">
        <v>442</v>
      </c>
      <c r="T137" s="65"/>
    </row>
    <row r="138" spans="1:20" s="62" customFormat="1" ht="30">
      <c r="A138" s="273">
        <f t="shared" si="26"/>
        <v>30</v>
      </c>
      <c r="B138" s="271" t="s">
        <v>363</v>
      </c>
      <c r="C138" s="255" t="s">
        <v>42</v>
      </c>
      <c r="D138" s="181" t="s">
        <v>89</v>
      </c>
      <c r="E138" s="256">
        <f t="shared" ref="E138" si="54">G138/F138</f>
        <v>25.287369999999999</v>
      </c>
      <c r="F138" s="257">
        <v>1</v>
      </c>
      <c r="G138" s="258">
        <v>25.287369999999999</v>
      </c>
      <c r="H138" s="257">
        <v>1</v>
      </c>
      <c r="I138" s="258">
        <v>25.287369999999999</v>
      </c>
      <c r="J138" s="258">
        <v>25.183</v>
      </c>
      <c r="K138" s="257">
        <v>1</v>
      </c>
      <c r="L138" s="258">
        <v>25.183</v>
      </c>
      <c r="M138" s="257">
        <v>1</v>
      </c>
      <c r="N138" s="258">
        <v>25.183</v>
      </c>
      <c r="O138" s="293" t="s">
        <v>161</v>
      </c>
      <c r="P138" s="143">
        <f t="shared" si="11"/>
        <v>0</v>
      </c>
      <c r="Q138" s="92">
        <f t="shared" si="13"/>
        <v>0.10436999999999941</v>
      </c>
      <c r="R138" s="165">
        <f t="shared" si="2"/>
        <v>-4.1273568583842218E-3</v>
      </c>
      <c r="S138" s="141" t="s">
        <v>442</v>
      </c>
      <c r="T138" s="65"/>
    </row>
    <row r="139" spans="1:20" s="62" customFormat="1" ht="30">
      <c r="A139" s="273">
        <f t="shared" si="26"/>
        <v>31</v>
      </c>
      <c r="B139" s="271" t="s">
        <v>364</v>
      </c>
      <c r="C139" s="255" t="s">
        <v>42</v>
      </c>
      <c r="D139" s="181" t="s">
        <v>89</v>
      </c>
      <c r="E139" s="256">
        <f t="shared" ref="E139" si="55">G139/F139</f>
        <v>31.298839999999998</v>
      </c>
      <c r="F139" s="257">
        <v>1</v>
      </c>
      <c r="G139" s="258">
        <v>31.298839999999998</v>
      </c>
      <c r="H139" s="257">
        <v>1</v>
      </c>
      <c r="I139" s="258">
        <v>31.298839999999998</v>
      </c>
      <c r="J139" s="258">
        <v>31.221</v>
      </c>
      <c r="K139" s="257">
        <v>1</v>
      </c>
      <c r="L139" s="258">
        <v>31.221</v>
      </c>
      <c r="M139" s="257">
        <v>1</v>
      </c>
      <c r="N139" s="258">
        <v>31.221</v>
      </c>
      <c r="O139" s="293" t="s">
        <v>161</v>
      </c>
      <c r="P139" s="143">
        <f t="shared" si="11"/>
        <v>0</v>
      </c>
      <c r="Q139" s="92">
        <f t="shared" si="13"/>
        <v>7.7839999999998355E-2</v>
      </c>
      <c r="R139" s="165">
        <f t="shared" si="2"/>
        <v>-2.4869931281797778E-3</v>
      </c>
      <c r="S139" s="141" t="s">
        <v>442</v>
      </c>
      <c r="T139" s="65"/>
    </row>
    <row r="140" spans="1:20" s="62" customFormat="1" ht="15.75">
      <c r="A140" s="273"/>
      <c r="B140" s="270" t="s">
        <v>201</v>
      </c>
      <c r="C140" s="255" t="s">
        <v>42</v>
      </c>
      <c r="D140" s="181"/>
      <c r="E140" s="256"/>
      <c r="F140" s="257"/>
      <c r="G140" s="258"/>
      <c r="H140" s="257"/>
      <c r="I140" s="258"/>
      <c r="J140" s="258"/>
      <c r="K140" s="257"/>
      <c r="L140" s="258"/>
      <c r="M140" s="257"/>
      <c r="N140" s="258"/>
      <c r="O140" s="293"/>
      <c r="P140" s="143"/>
      <c r="Q140" s="92"/>
      <c r="R140" s="165"/>
      <c r="S140" s="141"/>
      <c r="T140" s="65"/>
    </row>
    <row r="141" spans="1:20" s="62" customFormat="1" ht="30">
      <c r="A141" s="273">
        <v>32</v>
      </c>
      <c r="B141" s="271" t="s">
        <v>365</v>
      </c>
      <c r="C141" s="255" t="s">
        <v>42</v>
      </c>
      <c r="D141" s="181" t="s">
        <v>89</v>
      </c>
      <c r="E141" s="256">
        <f t="shared" ref="E141" si="56">G141/F141</f>
        <v>42.563009999999998</v>
      </c>
      <c r="F141" s="257">
        <v>1</v>
      </c>
      <c r="G141" s="258">
        <v>42.563009999999998</v>
      </c>
      <c r="H141" s="257">
        <v>1</v>
      </c>
      <c r="I141" s="258">
        <v>42.563009999999998</v>
      </c>
      <c r="J141" s="258">
        <v>42.408999999999999</v>
      </c>
      <c r="K141" s="257">
        <v>1</v>
      </c>
      <c r="L141" s="258">
        <v>42.408999999999999</v>
      </c>
      <c r="M141" s="257">
        <v>1</v>
      </c>
      <c r="N141" s="258">
        <v>42.408999999999999</v>
      </c>
      <c r="O141" s="293" t="s">
        <v>161</v>
      </c>
      <c r="P141" s="143">
        <f t="shared" si="11"/>
        <v>0</v>
      </c>
      <c r="Q141" s="92">
        <f t="shared" si="13"/>
        <v>0.15400999999999954</v>
      </c>
      <c r="R141" s="165">
        <f t="shared" si="2"/>
        <v>-3.618400108450966E-3</v>
      </c>
      <c r="S141" s="141" t="s">
        <v>442</v>
      </c>
      <c r="T141" s="65"/>
    </row>
    <row r="142" spans="1:20" s="62" customFormat="1" ht="30">
      <c r="A142" s="273">
        <f t="shared" si="26"/>
        <v>33</v>
      </c>
      <c r="B142" s="271" t="s">
        <v>366</v>
      </c>
      <c r="C142" s="255" t="s">
        <v>42</v>
      </c>
      <c r="D142" s="181" t="s">
        <v>89</v>
      </c>
      <c r="E142" s="256">
        <f t="shared" ref="E142" si="57">G142/F142</f>
        <v>25.313369999999999</v>
      </c>
      <c r="F142" s="257">
        <v>1</v>
      </c>
      <c r="G142" s="258">
        <v>25.313369999999999</v>
      </c>
      <c r="H142" s="257">
        <v>1</v>
      </c>
      <c r="I142" s="258">
        <v>25.313369999999999</v>
      </c>
      <c r="J142" s="258">
        <v>25.192</v>
      </c>
      <c r="K142" s="257">
        <v>1</v>
      </c>
      <c r="L142" s="258">
        <v>25.192</v>
      </c>
      <c r="M142" s="257">
        <v>1</v>
      </c>
      <c r="N142" s="258">
        <v>25.192</v>
      </c>
      <c r="O142" s="293" t="s">
        <v>161</v>
      </c>
      <c r="P142" s="143">
        <f t="shared" si="11"/>
        <v>0</v>
      </c>
      <c r="Q142" s="92">
        <f t="shared" si="13"/>
        <v>0.12136999999999887</v>
      </c>
      <c r="R142" s="165">
        <f t="shared" si="2"/>
        <v>-4.7946994019365608E-3</v>
      </c>
      <c r="S142" s="141" t="s">
        <v>442</v>
      </c>
      <c r="T142" s="65"/>
    </row>
    <row r="143" spans="1:20" s="62" customFormat="1" ht="30">
      <c r="A143" s="273">
        <f t="shared" si="26"/>
        <v>34</v>
      </c>
      <c r="B143" s="271" t="s">
        <v>367</v>
      </c>
      <c r="C143" s="255" t="s">
        <v>42</v>
      </c>
      <c r="D143" s="181" t="s">
        <v>89</v>
      </c>
      <c r="E143" s="256">
        <f t="shared" ref="E143" si="58">G143/F143</f>
        <v>33.764189999999999</v>
      </c>
      <c r="F143" s="257">
        <v>1</v>
      </c>
      <c r="G143" s="258">
        <v>33.764189999999999</v>
      </c>
      <c r="H143" s="257">
        <v>1</v>
      </c>
      <c r="I143" s="258">
        <v>33.764189999999999</v>
      </c>
      <c r="J143" s="258">
        <v>33.633000000000003</v>
      </c>
      <c r="K143" s="257">
        <v>1</v>
      </c>
      <c r="L143" s="258">
        <v>33.633000000000003</v>
      </c>
      <c r="M143" s="257">
        <v>1</v>
      </c>
      <c r="N143" s="258">
        <v>33.633000000000003</v>
      </c>
      <c r="O143" s="293" t="s">
        <v>161</v>
      </c>
      <c r="P143" s="143">
        <f t="shared" si="11"/>
        <v>0</v>
      </c>
      <c r="Q143" s="92">
        <f t="shared" si="13"/>
        <v>0.13118999999999659</v>
      </c>
      <c r="R143" s="165">
        <f t="shared" si="2"/>
        <v>-3.8854774836889791E-3</v>
      </c>
      <c r="S143" s="141" t="s">
        <v>442</v>
      </c>
      <c r="T143" s="65"/>
    </row>
    <row r="144" spans="1:20" s="62" customFormat="1" ht="30">
      <c r="A144" s="273">
        <f t="shared" si="26"/>
        <v>35</v>
      </c>
      <c r="B144" s="271" t="s">
        <v>368</v>
      </c>
      <c r="C144" s="255" t="s">
        <v>42</v>
      </c>
      <c r="D144" s="181" t="s">
        <v>89</v>
      </c>
      <c r="E144" s="256">
        <f t="shared" ref="E144" si="59">G144/F144</f>
        <v>23.435169999999999</v>
      </c>
      <c r="F144" s="257">
        <v>1</v>
      </c>
      <c r="G144" s="258">
        <v>23.435169999999999</v>
      </c>
      <c r="H144" s="257">
        <v>1</v>
      </c>
      <c r="I144" s="258">
        <v>23.435169999999999</v>
      </c>
      <c r="J144" s="258">
        <v>23.280999999999999</v>
      </c>
      <c r="K144" s="257">
        <v>1</v>
      </c>
      <c r="L144" s="258">
        <v>23.280999999999999</v>
      </c>
      <c r="M144" s="257">
        <v>1</v>
      </c>
      <c r="N144" s="258">
        <v>23.280999999999999</v>
      </c>
      <c r="O144" s="293" t="s">
        <v>161</v>
      </c>
      <c r="P144" s="143">
        <f t="shared" si="11"/>
        <v>0</v>
      </c>
      <c r="Q144" s="92">
        <f t="shared" si="13"/>
        <v>0.15417000000000058</v>
      </c>
      <c r="R144" s="165">
        <f t="shared" si="2"/>
        <v>-6.5785739979697432E-3</v>
      </c>
      <c r="S144" s="141" t="s">
        <v>442</v>
      </c>
      <c r="T144" s="65"/>
    </row>
    <row r="145" spans="1:20" s="62" customFormat="1" ht="15.75">
      <c r="A145" s="273"/>
      <c r="B145" s="270" t="s">
        <v>218</v>
      </c>
      <c r="C145" s="255"/>
      <c r="D145" s="181"/>
      <c r="E145" s="256"/>
      <c r="F145" s="257"/>
      <c r="G145" s="258"/>
      <c r="H145" s="257"/>
      <c r="I145" s="258"/>
      <c r="J145" s="258"/>
      <c r="K145" s="257"/>
      <c r="L145" s="258"/>
      <c r="M145" s="257"/>
      <c r="N145" s="258"/>
      <c r="O145" s="293"/>
      <c r="P145" s="143"/>
      <c r="Q145" s="92"/>
      <c r="R145" s="165"/>
      <c r="S145" s="141"/>
      <c r="T145" s="65"/>
    </row>
    <row r="146" spans="1:20" s="62" customFormat="1" ht="25.5">
      <c r="A146" s="273">
        <v>36</v>
      </c>
      <c r="B146" s="271" t="s">
        <v>369</v>
      </c>
      <c r="C146" s="255" t="s">
        <v>42</v>
      </c>
      <c r="D146" s="181" t="s">
        <v>89</v>
      </c>
      <c r="E146" s="256">
        <f t="shared" ref="E146" si="60">G146/F146</f>
        <v>24.181000000000001</v>
      </c>
      <c r="F146" s="261">
        <v>1</v>
      </c>
      <c r="G146" s="260">
        <v>24.181000000000001</v>
      </c>
      <c r="H146" s="261">
        <v>1</v>
      </c>
      <c r="I146" s="260">
        <v>24.181000000000001</v>
      </c>
      <c r="J146" s="258">
        <v>24.179819999999999</v>
      </c>
      <c r="K146" s="261">
        <v>1</v>
      </c>
      <c r="L146" s="258">
        <v>24.179819999999999</v>
      </c>
      <c r="M146" s="261">
        <v>1</v>
      </c>
      <c r="N146" s="258">
        <v>24.179819999999999</v>
      </c>
      <c r="O146" s="293" t="s">
        <v>161</v>
      </c>
      <c r="P146" s="143">
        <f t="shared" si="11"/>
        <v>0</v>
      </c>
      <c r="Q146" s="92">
        <f t="shared" si="13"/>
        <v>1.1800000000015132E-3</v>
      </c>
      <c r="R146" s="165">
        <f t="shared" si="2"/>
        <v>-4.879864356319065E-5</v>
      </c>
      <c r="S146" s="141" t="s">
        <v>443</v>
      </c>
      <c r="T146" s="65"/>
    </row>
    <row r="147" spans="1:20" s="62" customFormat="1" ht="30">
      <c r="A147" s="273">
        <f t="shared" si="26"/>
        <v>37</v>
      </c>
      <c r="B147" s="271" t="s">
        <v>370</v>
      </c>
      <c r="C147" s="255" t="s">
        <v>42</v>
      </c>
      <c r="D147" s="181" t="s">
        <v>89</v>
      </c>
      <c r="E147" s="256">
        <f t="shared" ref="E147" si="61">G147/F147</f>
        <v>30.65335</v>
      </c>
      <c r="F147" s="257">
        <v>1</v>
      </c>
      <c r="G147" s="258">
        <v>30.65335</v>
      </c>
      <c r="H147" s="257">
        <v>1</v>
      </c>
      <c r="I147" s="258">
        <v>30.65335</v>
      </c>
      <c r="J147" s="258">
        <v>30.545000000000002</v>
      </c>
      <c r="K147" s="257">
        <v>1</v>
      </c>
      <c r="L147" s="258">
        <v>30.545000000000002</v>
      </c>
      <c r="M147" s="257">
        <v>1</v>
      </c>
      <c r="N147" s="258">
        <v>30.545000000000002</v>
      </c>
      <c r="O147" s="293" t="s">
        <v>161</v>
      </c>
      <c r="P147" s="143">
        <f t="shared" si="11"/>
        <v>0</v>
      </c>
      <c r="Q147" s="92">
        <f t="shared" si="13"/>
        <v>0.10834999999999795</v>
      </c>
      <c r="R147" s="165">
        <f t="shared" si="2"/>
        <v>-3.5346870733540688E-3</v>
      </c>
      <c r="S147" s="141" t="s">
        <v>442</v>
      </c>
      <c r="T147" s="65"/>
    </row>
    <row r="148" spans="1:20" s="62" customFormat="1" ht="15.75">
      <c r="A148" s="273"/>
      <c r="B148" s="270" t="s">
        <v>221</v>
      </c>
      <c r="C148" s="255"/>
      <c r="D148" s="181"/>
      <c r="E148" s="256"/>
      <c r="F148" s="257"/>
      <c r="G148" s="258"/>
      <c r="H148" s="257"/>
      <c r="I148" s="258"/>
      <c r="J148" s="258"/>
      <c r="K148" s="257"/>
      <c r="L148" s="258"/>
      <c r="M148" s="257"/>
      <c r="N148" s="258"/>
      <c r="O148" s="293"/>
      <c r="P148" s="143"/>
      <c r="Q148" s="92"/>
      <c r="R148" s="165"/>
      <c r="S148" s="141"/>
      <c r="T148" s="65"/>
    </row>
    <row r="149" spans="1:20" s="62" customFormat="1" ht="30">
      <c r="A149" s="273">
        <v>38</v>
      </c>
      <c r="B149" s="271" t="s">
        <v>371</v>
      </c>
      <c r="C149" s="255" t="s">
        <v>42</v>
      </c>
      <c r="D149" s="181" t="s">
        <v>89</v>
      </c>
      <c r="E149" s="256">
        <f t="shared" ref="E149" si="62">G149/F149</f>
        <v>20.3569766666667</v>
      </c>
      <c r="F149" s="257">
        <v>1</v>
      </c>
      <c r="G149" s="258">
        <v>20.3569766666667</v>
      </c>
      <c r="H149" s="257">
        <v>1</v>
      </c>
      <c r="I149" s="258">
        <v>20.3569766666667</v>
      </c>
      <c r="J149" s="258">
        <v>20.31587</v>
      </c>
      <c r="K149" s="257">
        <v>1</v>
      </c>
      <c r="L149" s="258">
        <v>20.31587</v>
      </c>
      <c r="M149" s="257">
        <v>1</v>
      </c>
      <c r="N149" s="258">
        <v>20.31587</v>
      </c>
      <c r="O149" s="293" t="s">
        <v>161</v>
      </c>
      <c r="P149" s="143">
        <f t="shared" si="11"/>
        <v>0</v>
      </c>
      <c r="Q149" s="92">
        <f t="shared" si="13"/>
        <v>4.1106666666699709E-2</v>
      </c>
      <c r="R149" s="165">
        <f t="shared" si="2"/>
        <v>-2.0192913387776954E-3</v>
      </c>
      <c r="S149" s="141" t="s">
        <v>438</v>
      </c>
      <c r="T149" s="65"/>
    </row>
    <row r="150" spans="1:20" s="62" customFormat="1" ht="30">
      <c r="A150" s="273">
        <f t="shared" si="26"/>
        <v>39</v>
      </c>
      <c r="B150" s="271" t="s">
        <v>372</v>
      </c>
      <c r="C150" s="255" t="s">
        <v>42</v>
      </c>
      <c r="D150" s="181" t="s">
        <v>89</v>
      </c>
      <c r="E150" s="256">
        <f t="shared" ref="E150" si="63">G150/F150</f>
        <v>31.251363333333298</v>
      </c>
      <c r="F150" s="257">
        <v>1</v>
      </c>
      <c r="G150" s="258">
        <v>31.251363333333298</v>
      </c>
      <c r="H150" s="257">
        <v>1</v>
      </c>
      <c r="I150" s="258">
        <v>31.251363333333298</v>
      </c>
      <c r="J150" s="258">
        <v>31.219629999999999</v>
      </c>
      <c r="K150" s="257">
        <v>1</v>
      </c>
      <c r="L150" s="258">
        <v>31.219629999999999</v>
      </c>
      <c r="M150" s="257">
        <v>1</v>
      </c>
      <c r="N150" s="258">
        <v>31.219629999999999</v>
      </c>
      <c r="O150" s="293" t="s">
        <v>161</v>
      </c>
      <c r="P150" s="143">
        <f t="shared" si="11"/>
        <v>0</v>
      </c>
      <c r="Q150" s="92">
        <f t="shared" si="13"/>
        <v>3.173333333329964E-2</v>
      </c>
      <c r="R150" s="165">
        <f t="shared" si="2"/>
        <v>-1.0154223671724511E-3</v>
      </c>
      <c r="S150" s="141" t="s">
        <v>438</v>
      </c>
      <c r="T150" s="65"/>
    </row>
    <row r="151" spans="1:20" s="62" customFormat="1" ht="30">
      <c r="A151" s="273">
        <f t="shared" si="26"/>
        <v>40</v>
      </c>
      <c r="B151" s="271" t="s">
        <v>373</v>
      </c>
      <c r="C151" s="255" t="s">
        <v>42</v>
      </c>
      <c r="D151" s="181" t="s">
        <v>89</v>
      </c>
      <c r="E151" s="256">
        <f t="shared" ref="E151" si="64">G151/F151</f>
        <v>26.525311666666699</v>
      </c>
      <c r="F151" s="257">
        <v>1</v>
      </c>
      <c r="G151" s="258">
        <v>26.525311666666699</v>
      </c>
      <c r="H151" s="257">
        <v>1</v>
      </c>
      <c r="I151" s="258">
        <v>26.525311666666699</v>
      </c>
      <c r="J151" s="258">
        <v>26.454239999999999</v>
      </c>
      <c r="K151" s="257">
        <v>1</v>
      </c>
      <c r="L151" s="258">
        <v>26.454239999999999</v>
      </c>
      <c r="M151" s="257">
        <v>1</v>
      </c>
      <c r="N151" s="258">
        <v>26.454239999999999</v>
      </c>
      <c r="O151" s="293" t="s">
        <v>161</v>
      </c>
      <c r="P151" s="143">
        <f t="shared" si="11"/>
        <v>0</v>
      </c>
      <c r="Q151" s="92">
        <f t="shared" si="13"/>
        <v>7.1071666666700395E-2</v>
      </c>
      <c r="R151" s="165">
        <f t="shared" si="2"/>
        <v>-2.6793904463717697E-3</v>
      </c>
      <c r="S151" s="141" t="s">
        <v>438</v>
      </c>
      <c r="T151" s="65"/>
    </row>
    <row r="152" spans="1:20" s="62" customFormat="1" ht="15.75">
      <c r="A152" s="273"/>
      <c r="B152" s="270" t="s">
        <v>228</v>
      </c>
      <c r="C152" s="255"/>
      <c r="D152" s="181"/>
      <c r="E152" s="256"/>
      <c r="F152" s="257"/>
      <c r="G152" s="258"/>
      <c r="H152" s="257"/>
      <c r="I152" s="258"/>
      <c r="J152" s="258"/>
      <c r="K152" s="257"/>
      <c r="L152" s="258"/>
      <c r="M152" s="257"/>
      <c r="N152" s="258"/>
      <c r="O152" s="293"/>
      <c r="P152" s="143"/>
      <c r="Q152" s="92"/>
      <c r="R152" s="165"/>
      <c r="S152" s="141"/>
      <c r="T152" s="65"/>
    </row>
    <row r="153" spans="1:20" s="62" customFormat="1" ht="30">
      <c r="A153" s="273">
        <v>41</v>
      </c>
      <c r="B153" s="271" t="s">
        <v>374</v>
      </c>
      <c r="C153" s="255" t="s">
        <v>42</v>
      </c>
      <c r="D153" s="181" t="s">
        <v>89</v>
      </c>
      <c r="E153" s="256">
        <f t="shared" ref="E153" si="65">G153/F153</f>
        <v>44.784950000000002</v>
      </c>
      <c r="F153" s="257">
        <v>1</v>
      </c>
      <c r="G153" s="258">
        <v>44.784950000000002</v>
      </c>
      <c r="H153" s="257">
        <v>1</v>
      </c>
      <c r="I153" s="258">
        <v>44.784950000000002</v>
      </c>
      <c r="J153" s="258">
        <v>44.676000000000002</v>
      </c>
      <c r="K153" s="257">
        <v>1</v>
      </c>
      <c r="L153" s="258">
        <v>44.676000000000002</v>
      </c>
      <c r="M153" s="257">
        <v>1</v>
      </c>
      <c r="N153" s="258">
        <v>44.676000000000002</v>
      </c>
      <c r="O153" s="293" t="s">
        <v>161</v>
      </c>
      <c r="P153" s="143">
        <f t="shared" si="11"/>
        <v>0</v>
      </c>
      <c r="Q153" s="92">
        <f t="shared" si="13"/>
        <v>0.1089500000000001</v>
      </c>
      <c r="R153" s="165">
        <f t="shared" si="2"/>
        <v>-2.4327368904062661E-3</v>
      </c>
      <c r="S153" s="141" t="s">
        <v>442</v>
      </c>
      <c r="T153" s="65"/>
    </row>
    <row r="154" spans="1:20" s="62" customFormat="1" ht="30">
      <c r="A154" s="273">
        <f t="shared" si="26"/>
        <v>42</v>
      </c>
      <c r="B154" s="271" t="s">
        <v>375</v>
      </c>
      <c r="C154" s="255" t="s">
        <v>42</v>
      </c>
      <c r="D154" s="181" t="s">
        <v>89</v>
      </c>
      <c r="E154" s="256">
        <f t="shared" ref="E154" si="66">G154/F154</f>
        <v>40.189320000000002</v>
      </c>
      <c r="F154" s="257">
        <v>1</v>
      </c>
      <c r="G154" s="258">
        <v>40.189320000000002</v>
      </c>
      <c r="H154" s="257">
        <v>1</v>
      </c>
      <c r="I154" s="258">
        <v>40.189320000000002</v>
      </c>
      <c r="J154" s="258">
        <v>40.122</v>
      </c>
      <c r="K154" s="257">
        <v>1</v>
      </c>
      <c r="L154" s="258">
        <v>40.122</v>
      </c>
      <c r="M154" s="257">
        <v>1</v>
      </c>
      <c r="N154" s="258">
        <v>40.122</v>
      </c>
      <c r="O154" s="293" t="s">
        <v>161</v>
      </c>
      <c r="P154" s="143">
        <f t="shared" si="11"/>
        <v>0</v>
      </c>
      <c r="Q154" s="92">
        <f t="shared" si="13"/>
        <v>6.7320000000002267E-2</v>
      </c>
      <c r="R154" s="165">
        <f t="shared" si="2"/>
        <v>-1.6750718847694428E-3</v>
      </c>
      <c r="S154" s="141" t="s">
        <v>442</v>
      </c>
      <c r="T154" s="65"/>
    </row>
    <row r="155" spans="1:20" s="62" customFormat="1" ht="30">
      <c r="A155" s="273">
        <f t="shared" si="26"/>
        <v>43</v>
      </c>
      <c r="B155" s="271" t="s">
        <v>376</v>
      </c>
      <c r="C155" s="255" t="s">
        <v>42</v>
      </c>
      <c r="D155" s="181" t="s">
        <v>89</v>
      </c>
      <c r="E155" s="256">
        <f t="shared" ref="E155" si="67">G155/F155</f>
        <v>32.223550000000003</v>
      </c>
      <c r="F155" s="257">
        <v>1</v>
      </c>
      <c r="G155" s="258">
        <v>32.223550000000003</v>
      </c>
      <c r="H155" s="257">
        <v>1</v>
      </c>
      <c r="I155" s="258">
        <v>32.223550000000003</v>
      </c>
      <c r="J155" s="258">
        <v>32.119</v>
      </c>
      <c r="K155" s="257">
        <v>1</v>
      </c>
      <c r="L155" s="258">
        <v>32.119</v>
      </c>
      <c r="M155" s="257">
        <v>1</v>
      </c>
      <c r="N155" s="258">
        <v>32.119</v>
      </c>
      <c r="O155" s="293" t="s">
        <v>161</v>
      </c>
      <c r="P155" s="143">
        <f t="shared" si="11"/>
        <v>0</v>
      </c>
      <c r="Q155" s="92">
        <f t="shared" si="13"/>
        <v>0.10455000000000325</v>
      </c>
      <c r="R155" s="165">
        <f t="shared" si="2"/>
        <v>-3.2445214757530825E-3</v>
      </c>
      <c r="S155" s="141" t="s">
        <v>442</v>
      </c>
      <c r="T155" s="65"/>
    </row>
    <row r="156" spans="1:20" s="62" customFormat="1" ht="30">
      <c r="A156" s="273">
        <f t="shared" si="26"/>
        <v>44</v>
      </c>
      <c r="B156" s="271" t="s">
        <v>377</v>
      </c>
      <c r="C156" s="255" t="s">
        <v>42</v>
      </c>
      <c r="D156" s="181" t="s">
        <v>89</v>
      </c>
      <c r="E156" s="256">
        <f t="shared" ref="E156" si="68">G156/F156</f>
        <v>31.946459999999998</v>
      </c>
      <c r="F156" s="257">
        <v>1</v>
      </c>
      <c r="G156" s="258">
        <v>31.946459999999998</v>
      </c>
      <c r="H156" s="257">
        <v>1</v>
      </c>
      <c r="I156" s="258">
        <v>31.946459999999998</v>
      </c>
      <c r="J156" s="258">
        <v>31.831</v>
      </c>
      <c r="K156" s="257">
        <v>1</v>
      </c>
      <c r="L156" s="258">
        <v>31.831</v>
      </c>
      <c r="M156" s="257">
        <v>1</v>
      </c>
      <c r="N156" s="258">
        <v>31.831</v>
      </c>
      <c r="O156" s="293" t="s">
        <v>161</v>
      </c>
      <c r="P156" s="143">
        <f t="shared" si="11"/>
        <v>0</v>
      </c>
      <c r="Q156" s="92">
        <f t="shared" si="13"/>
        <v>0.11545999999999879</v>
      </c>
      <c r="R156" s="165">
        <f t="shared" si="2"/>
        <v>-3.614171961462985E-3</v>
      </c>
      <c r="S156" s="141" t="s">
        <v>442</v>
      </c>
      <c r="T156" s="65"/>
    </row>
    <row r="157" spans="1:20" s="62" customFormat="1" ht="30">
      <c r="A157" s="273">
        <f t="shared" si="26"/>
        <v>45</v>
      </c>
      <c r="B157" s="271" t="s">
        <v>378</v>
      </c>
      <c r="C157" s="255" t="s">
        <v>42</v>
      </c>
      <c r="D157" s="181" t="s">
        <v>89</v>
      </c>
      <c r="E157" s="256">
        <f t="shared" ref="E157" si="69">G157/F157</f>
        <v>33.518210000000003</v>
      </c>
      <c r="F157" s="257">
        <v>1</v>
      </c>
      <c r="G157" s="258">
        <v>33.518210000000003</v>
      </c>
      <c r="H157" s="257">
        <v>1</v>
      </c>
      <c r="I157" s="258">
        <v>33.518210000000003</v>
      </c>
      <c r="J157" s="258">
        <v>33.386000000000003</v>
      </c>
      <c r="K157" s="257">
        <v>1</v>
      </c>
      <c r="L157" s="258">
        <v>33.386000000000003</v>
      </c>
      <c r="M157" s="257">
        <v>1</v>
      </c>
      <c r="N157" s="258">
        <v>33.386000000000003</v>
      </c>
      <c r="O157" s="293" t="s">
        <v>161</v>
      </c>
      <c r="P157" s="143">
        <f t="shared" si="11"/>
        <v>0</v>
      </c>
      <c r="Q157" s="92">
        <f t="shared" si="13"/>
        <v>0.1322100000000006</v>
      </c>
      <c r="R157" s="165">
        <f t="shared" si="2"/>
        <v>-3.9444230464574506E-3</v>
      </c>
      <c r="S157" s="141" t="s">
        <v>442</v>
      </c>
      <c r="T157" s="65"/>
    </row>
    <row r="158" spans="1:20" s="62" customFormat="1" ht="30">
      <c r="A158" s="273">
        <f t="shared" si="26"/>
        <v>46</v>
      </c>
      <c r="B158" s="271" t="s">
        <v>379</v>
      </c>
      <c r="C158" s="255" t="s">
        <v>42</v>
      </c>
      <c r="D158" s="181" t="s">
        <v>89</v>
      </c>
      <c r="E158" s="256">
        <f t="shared" ref="E158" si="70">G158/F158</f>
        <v>24.734310000000001</v>
      </c>
      <c r="F158" s="257">
        <v>1</v>
      </c>
      <c r="G158" s="258">
        <v>24.734310000000001</v>
      </c>
      <c r="H158" s="257">
        <v>1</v>
      </c>
      <c r="I158" s="258">
        <v>24.734310000000001</v>
      </c>
      <c r="J158" s="258">
        <v>24.628</v>
      </c>
      <c r="K158" s="257">
        <v>1</v>
      </c>
      <c r="L158" s="258">
        <v>24.628</v>
      </c>
      <c r="M158" s="257">
        <v>1</v>
      </c>
      <c r="N158" s="258">
        <v>24.628</v>
      </c>
      <c r="O158" s="293" t="s">
        <v>161</v>
      </c>
      <c r="P158" s="143">
        <f t="shared" si="11"/>
        <v>0</v>
      </c>
      <c r="Q158" s="92">
        <f t="shared" si="13"/>
        <v>0.10631000000000057</v>
      </c>
      <c r="R158" s="165">
        <f t="shared" si="2"/>
        <v>-4.2980782564785748E-3</v>
      </c>
      <c r="S158" s="141" t="s">
        <v>442</v>
      </c>
      <c r="T158" s="65"/>
    </row>
    <row r="159" spans="1:20" s="62" customFormat="1" ht="15.75">
      <c r="A159" s="273"/>
      <c r="B159" s="270" t="s">
        <v>235</v>
      </c>
      <c r="C159" s="255"/>
      <c r="D159" s="181"/>
      <c r="E159" s="256"/>
      <c r="F159" s="257"/>
      <c r="G159" s="258"/>
      <c r="H159" s="257"/>
      <c r="I159" s="258"/>
      <c r="J159" s="258"/>
      <c r="K159" s="257"/>
      <c r="L159" s="258"/>
      <c r="M159" s="257"/>
      <c r="N159" s="258"/>
      <c r="O159" s="293"/>
      <c r="P159" s="143"/>
      <c r="Q159" s="92"/>
      <c r="R159" s="165"/>
      <c r="S159" s="141"/>
      <c r="T159" s="65"/>
    </row>
    <row r="160" spans="1:20" s="62" customFormat="1" ht="25.5">
      <c r="A160" s="273">
        <v>47</v>
      </c>
      <c r="B160" s="271" t="s">
        <v>380</v>
      </c>
      <c r="C160" s="255" t="s">
        <v>42</v>
      </c>
      <c r="D160" s="181" t="s">
        <v>89</v>
      </c>
      <c r="E160" s="256">
        <f t="shared" ref="E160" si="71">G160/F160</f>
        <v>29.131</v>
      </c>
      <c r="F160" s="261">
        <v>1</v>
      </c>
      <c r="G160" s="260">
        <v>29.131</v>
      </c>
      <c r="H160" s="261">
        <v>1</v>
      </c>
      <c r="I160" s="260">
        <v>29.131</v>
      </c>
      <c r="J160" s="258">
        <v>29.087499999999999</v>
      </c>
      <c r="K160" s="261">
        <v>1</v>
      </c>
      <c r="L160" s="258">
        <v>29.087499999999999</v>
      </c>
      <c r="M160" s="261">
        <v>1</v>
      </c>
      <c r="N160" s="258">
        <v>29.087499999999999</v>
      </c>
      <c r="O160" s="293" t="s">
        <v>161</v>
      </c>
      <c r="P160" s="143">
        <f t="shared" si="11"/>
        <v>0</v>
      </c>
      <c r="Q160" s="92">
        <f t="shared" si="13"/>
        <v>4.3500000000001648E-2</v>
      </c>
      <c r="R160" s="165">
        <f t="shared" si="2"/>
        <v>-1.4932546084927276E-3</v>
      </c>
      <c r="S160" s="141" t="s">
        <v>443</v>
      </c>
      <c r="T160" s="65"/>
    </row>
    <row r="161" spans="1:20" s="62" customFormat="1" ht="25.5">
      <c r="A161" s="273">
        <f t="shared" si="26"/>
        <v>48</v>
      </c>
      <c r="B161" s="271" t="s">
        <v>381</v>
      </c>
      <c r="C161" s="255" t="s">
        <v>42</v>
      </c>
      <c r="D161" s="181" t="s">
        <v>89</v>
      </c>
      <c r="E161" s="256">
        <f t="shared" ref="E161" si="72">G161/F161</f>
        <v>27.521000000000001</v>
      </c>
      <c r="F161" s="261">
        <v>1</v>
      </c>
      <c r="G161" s="260">
        <v>27.521000000000001</v>
      </c>
      <c r="H161" s="261">
        <v>1</v>
      </c>
      <c r="I161" s="260">
        <v>27.521000000000001</v>
      </c>
      <c r="J161" s="258">
        <v>27.482559999999999</v>
      </c>
      <c r="K161" s="261">
        <v>1</v>
      </c>
      <c r="L161" s="258">
        <v>27.482559999999999</v>
      </c>
      <c r="M161" s="261">
        <v>1</v>
      </c>
      <c r="N161" s="258">
        <v>27.482559999999999</v>
      </c>
      <c r="O161" s="293" t="s">
        <v>161</v>
      </c>
      <c r="P161" s="143">
        <f t="shared" si="11"/>
        <v>0</v>
      </c>
      <c r="Q161" s="92">
        <f t="shared" si="13"/>
        <v>3.8440000000001362E-2</v>
      </c>
      <c r="R161" s="165">
        <f t="shared" si="2"/>
        <v>-1.3967515715272469E-3</v>
      </c>
      <c r="S161" s="141" t="s">
        <v>443</v>
      </c>
      <c r="T161" s="65"/>
    </row>
    <row r="162" spans="1:20" s="62" customFormat="1" ht="30">
      <c r="A162" s="273">
        <f t="shared" si="26"/>
        <v>49</v>
      </c>
      <c r="B162" s="271" t="s">
        <v>382</v>
      </c>
      <c r="C162" s="255" t="s">
        <v>42</v>
      </c>
      <c r="D162" s="181" t="s">
        <v>89</v>
      </c>
      <c r="E162" s="256">
        <f t="shared" ref="E162" si="73">G162/F162</f>
        <v>26.324276666666702</v>
      </c>
      <c r="F162" s="257">
        <v>1</v>
      </c>
      <c r="G162" s="258">
        <v>26.324276666666702</v>
      </c>
      <c r="H162" s="257">
        <v>1</v>
      </c>
      <c r="I162" s="258">
        <v>26.324276666666702</v>
      </c>
      <c r="J162" s="258">
        <v>26.288170000000001</v>
      </c>
      <c r="K162" s="257">
        <v>1</v>
      </c>
      <c r="L162" s="258">
        <v>26.288170000000001</v>
      </c>
      <c r="M162" s="257">
        <v>1</v>
      </c>
      <c r="N162" s="258">
        <v>26.288170000000001</v>
      </c>
      <c r="O162" s="293" t="s">
        <v>161</v>
      </c>
      <c r="P162" s="143">
        <f t="shared" si="11"/>
        <v>0</v>
      </c>
      <c r="Q162" s="92">
        <f t="shared" si="13"/>
        <v>3.6106666666700704E-2</v>
      </c>
      <c r="R162" s="165">
        <f t="shared" si="2"/>
        <v>-1.3716109705084896E-3</v>
      </c>
      <c r="S162" s="141" t="s">
        <v>438</v>
      </c>
      <c r="T162" s="65"/>
    </row>
    <row r="163" spans="1:20" s="62" customFormat="1" ht="30">
      <c r="A163" s="273">
        <f t="shared" si="26"/>
        <v>50</v>
      </c>
      <c r="B163" s="271" t="s">
        <v>383</v>
      </c>
      <c r="C163" s="255" t="s">
        <v>42</v>
      </c>
      <c r="D163" s="181" t="s">
        <v>89</v>
      </c>
      <c r="E163" s="256">
        <f t="shared" ref="E163" si="74">G163/F163</f>
        <v>25.80949</v>
      </c>
      <c r="F163" s="257">
        <v>1</v>
      </c>
      <c r="G163" s="258">
        <v>25.80949</v>
      </c>
      <c r="H163" s="257">
        <v>1</v>
      </c>
      <c r="I163" s="258">
        <v>25.80949</v>
      </c>
      <c r="J163" s="258">
        <v>25.735150000000001</v>
      </c>
      <c r="K163" s="257">
        <v>1</v>
      </c>
      <c r="L163" s="258">
        <v>25.735150000000001</v>
      </c>
      <c r="M163" s="257">
        <v>1</v>
      </c>
      <c r="N163" s="258">
        <v>25.735150000000001</v>
      </c>
      <c r="O163" s="293" t="s">
        <v>161</v>
      </c>
      <c r="P163" s="143">
        <f t="shared" si="11"/>
        <v>0</v>
      </c>
      <c r="Q163" s="92">
        <f t="shared" si="13"/>
        <v>7.4339999999999407E-2</v>
      </c>
      <c r="R163" s="165">
        <f t="shared" si="2"/>
        <v>-2.880335876454723E-3</v>
      </c>
      <c r="S163" s="141" t="s">
        <v>438</v>
      </c>
      <c r="T163" s="65"/>
    </row>
    <row r="164" spans="1:20" s="62" customFormat="1" ht="30">
      <c r="A164" s="273">
        <f t="shared" si="26"/>
        <v>51</v>
      </c>
      <c r="B164" s="271" t="s">
        <v>384</v>
      </c>
      <c r="C164" s="255" t="s">
        <v>42</v>
      </c>
      <c r="D164" s="181" t="s">
        <v>89</v>
      </c>
      <c r="E164" s="256">
        <f t="shared" ref="E164" si="75">G164/F164</f>
        <v>26.189419999999998</v>
      </c>
      <c r="F164" s="257">
        <v>1</v>
      </c>
      <c r="G164" s="258">
        <v>26.189419999999998</v>
      </c>
      <c r="H164" s="257">
        <v>1</v>
      </c>
      <c r="I164" s="258">
        <v>26.189419999999998</v>
      </c>
      <c r="J164" s="258">
        <v>26.137350000000001</v>
      </c>
      <c r="K164" s="257">
        <v>1</v>
      </c>
      <c r="L164" s="258">
        <v>26.137350000000001</v>
      </c>
      <c r="M164" s="257">
        <v>1</v>
      </c>
      <c r="N164" s="258">
        <v>26.137350000000001</v>
      </c>
      <c r="O164" s="293" t="s">
        <v>161</v>
      </c>
      <c r="P164" s="143">
        <f t="shared" si="11"/>
        <v>0</v>
      </c>
      <c r="Q164" s="92">
        <f t="shared" si="13"/>
        <v>5.2069999999996952E-2</v>
      </c>
      <c r="R164" s="165">
        <f t="shared" si="2"/>
        <v>-1.9882074517113E-3</v>
      </c>
      <c r="S164" s="141" t="s">
        <v>438</v>
      </c>
      <c r="T164" s="65"/>
    </row>
    <row r="165" spans="1:20" s="62" customFormat="1" ht="30">
      <c r="A165" s="273">
        <f t="shared" si="26"/>
        <v>52</v>
      </c>
      <c r="B165" s="271" t="s">
        <v>385</v>
      </c>
      <c r="C165" s="255" t="s">
        <v>42</v>
      </c>
      <c r="D165" s="181" t="s">
        <v>89</v>
      </c>
      <c r="E165" s="256">
        <f t="shared" ref="E165" si="76">G165/F165</f>
        <v>40.781559999999999</v>
      </c>
      <c r="F165" s="257">
        <v>1</v>
      </c>
      <c r="G165" s="258">
        <v>40.781559999999999</v>
      </c>
      <c r="H165" s="257">
        <v>1</v>
      </c>
      <c r="I165" s="258">
        <v>40.781559999999999</v>
      </c>
      <c r="J165" s="258">
        <v>40.763249999999999</v>
      </c>
      <c r="K165" s="257">
        <v>1</v>
      </c>
      <c r="L165" s="258">
        <v>40.763249999999999</v>
      </c>
      <c r="M165" s="257">
        <v>1</v>
      </c>
      <c r="N165" s="258">
        <v>40.763249999999999</v>
      </c>
      <c r="O165" s="293" t="s">
        <v>161</v>
      </c>
      <c r="P165" s="143">
        <f t="shared" si="11"/>
        <v>0</v>
      </c>
      <c r="Q165" s="92">
        <f t="shared" si="13"/>
        <v>1.8309999999999604E-2</v>
      </c>
      <c r="R165" s="165">
        <f t="shared" si="2"/>
        <v>-4.4897742999531174E-4</v>
      </c>
      <c r="S165" s="141" t="s">
        <v>438</v>
      </c>
      <c r="T165" s="65"/>
    </row>
    <row r="166" spans="1:20" s="62" customFormat="1" ht="30">
      <c r="A166" s="273">
        <f t="shared" si="26"/>
        <v>53</v>
      </c>
      <c r="B166" s="271" t="s">
        <v>386</v>
      </c>
      <c r="C166" s="255" t="s">
        <v>42</v>
      </c>
      <c r="D166" s="181" t="s">
        <v>89</v>
      </c>
      <c r="E166" s="256">
        <f t="shared" ref="E166" si="77">G166/F166</f>
        <v>26.4585266666667</v>
      </c>
      <c r="F166" s="257">
        <v>1</v>
      </c>
      <c r="G166" s="258">
        <v>26.4585266666667</v>
      </c>
      <c r="H166" s="257">
        <v>1</v>
      </c>
      <c r="I166" s="258">
        <v>26.4585266666667</v>
      </c>
      <c r="J166" s="258">
        <v>26.410720000000001</v>
      </c>
      <c r="K166" s="257">
        <v>1</v>
      </c>
      <c r="L166" s="258">
        <v>26.410720000000001</v>
      </c>
      <c r="M166" s="257">
        <v>1</v>
      </c>
      <c r="N166" s="258">
        <v>26.410720000000001</v>
      </c>
      <c r="O166" s="293" t="s">
        <v>161</v>
      </c>
      <c r="P166" s="143">
        <f t="shared" si="11"/>
        <v>0</v>
      </c>
      <c r="Q166" s="92">
        <f t="shared" si="13"/>
        <v>4.7806666666698305E-2</v>
      </c>
      <c r="R166" s="165">
        <f t="shared" si="2"/>
        <v>-1.8068529389025534E-3</v>
      </c>
      <c r="S166" s="141" t="s">
        <v>438</v>
      </c>
      <c r="T166" s="65"/>
    </row>
    <row r="167" spans="1:20" s="62" customFormat="1" ht="15.75">
      <c r="A167" s="273"/>
      <c r="B167" s="270" t="s">
        <v>243</v>
      </c>
      <c r="C167" s="255"/>
      <c r="D167" s="181"/>
      <c r="E167" s="256"/>
      <c r="F167" s="257"/>
      <c r="G167" s="258"/>
      <c r="H167" s="257"/>
      <c r="I167" s="258"/>
      <c r="J167" s="258"/>
      <c r="K167" s="257"/>
      <c r="L167" s="258"/>
      <c r="M167" s="257"/>
      <c r="N167" s="258"/>
      <c r="O167" s="293"/>
      <c r="P167" s="143"/>
      <c r="Q167" s="92"/>
      <c r="R167" s="165"/>
      <c r="S167" s="141"/>
      <c r="T167" s="65"/>
    </row>
    <row r="168" spans="1:20" s="62" customFormat="1" ht="25.5">
      <c r="A168" s="273">
        <v>54</v>
      </c>
      <c r="B168" s="271" t="s">
        <v>387</v>
      </c>
      <c r="C168" s="255" t="s">
        <v>42</v>
      </c>
      <c r="D168" s="181" t="s">
        <v>89</v>
      </c>
      <c r="E168" s="256">
        <f t="shared" ref="E168:E175" si="78">G168/F168</f>
        <v>38.131</v>
      </c>
      <c r="F168" s="261">
        <v>1</v>
      </c>
      <c r="G168" s="260">
        <v>38.131</v>
      </c>
      <c r="H168" s="261">
        <v>1</v>
      </c>
      <c r="I168" s="260">
        <v>38.131</v>
      </c>
      <c r="J168" s="258">
        <v>38.006019999999999</v>
      </c>
      <c r="K168" s="261">
        <v>1</v>
      </c>
      <c r="L168" s="258">
        <v>38.006019999999999</v>
      </c>
      <c r="M168" s="261">
        <v>1</v>
      </c>
      <c r="N168" s="258">
        <v>38.006019999999999</v>
      </c>
      <c r="O168" s="293" t="s">
        <v>161</v>
      </c>
      <c r="P168" s="143">
        <f t="shared" si="11"/>
        <v>0</v>
      </c>
      <c r="Q168" s="92">
        <f t="shared" si="13"/>
        <v>0.12498000000000076</v>
      </c>
      <c r="R168" s="165">
        <f t="shared" si="2"/>
        <v>-3.2776481078387863E-3</v>
      </c>
      <c r="S168" s="294" t="s">
        <v>147</v>
      </c>
      <c r="T168" s="65"/>
    </row>
    <row r="169" spans="1:20" s="62" customFormat="1" ht="30">
      <c r="A169" s="273">
        <f t="shared" si="26"/>
        <v>55</v>
      </c>
      <c r="B169" s="271" t="s">
        <v>388</v>
      </c>
      <c r="C169" s="255" t="s">
        <v>42</v>
      </c>
      <c r="D169" s="181" t="s">
        <v>89</v>
      </c>
      <c r="E169" s="256">
        <f t="shared" si="78"/>
        <v>24.809329999999999</v>
      </c>
      <c r="F169" s="257">
        <v>1</v>
      </c>
      <c r="G169" s="258">
        <v>24.809329999999999</v>
      </c>
      <c r="H169" s="257">
        <v>1</v>
      </c>
      <c r="I169" s="258">
        <v>24.809329999999999</v>
      </c>
      <c r="J169" s="258">
        <v>24.693000000000001</v>
      </c>
      <c r="K169" s="257">
        <v>1</v>
      </c>
      <c r="L169" s="258">
        <v>24.693000000000001</v>
      </c>
      <c r="M169" s="257">
        <v>1</v>
      </c>
      <c r="N169" s="258">
        <v>24.693000000000001</v>
      </c>
      <c r="O169" s="293" t="s">
        <v>161</v>
      </c>
      <c r="P169" s="143">
        <f t="shared" si="11"/>
        <v>0</v>
      </c>
      <c r="Q169" s="92">
        <f t="shared" si="13"/>
        <v>0.11632999999999782</v>
      </c>
      <c r="R169" s="165">
        <f t="shared" si="2"/>
        <v>-4.6889617736552269E-3</v>
      </c>
      <c r="S169" s="141" t="s">
        <v>442</v>
      </c>
      <c r="T169" s="65"/>
    </row>
    <row r="170" spans="1:20" s="62" customFormat="1" ht="30">
      <c r="A170" s="273">
        <f t="shared" si="26"/>
        <v>56</v>
      </c>
      <c r="B170" s="271" t="s">
        <v>389</v>
      </c>
      <c r="C170" s="255" t="s">
        <v>42</v>
      </c>
      <c r="D170" s="181" t="s">
        <v>89</v>
      </c>
      <c r="E170" s="256">
        <f t="shared" si="78"/>
        <v>39.604939999999999</v>
      </c>
      <c r="F170" s="257">
        <v>1</v>
      </c>
      <c r="G170" s="258">
        <v>39.604939999999999</v>
      </c>
      <c r="H170" s="257">
        <v>1</v>
      </c>
      <c r="I170" s="258">
        <v>39.604939999999999</v>
      </c>
      <c r="J170" s="258">
        <v>39.497</v>
      </c>
      <c r="K170" s="257">
        <v>1</v>
      </c>
      <c r="L170" s="258">
        <v>39.497</v>
      </c>
      <c r="M170" s="257">
        <v>1</v>
      </c>
      <c r="N170" s="258">
        <v>39.497</v>
      </c>
      <c r="O170" s="293" t="s">
        <v>161</v>
      </c>
      <c r="P170" s="143">
        <f t="shared" si="11"/>
        <v>0</v>
      </c>
      <c r="Q170" s="92">
        <f t="shared" si="13"/>
        <v>0.10793999999999926</v>
      </c>
      <c r="R170" s="165">
        <f t="shared" si="2"/>
        <v>-2.725417586795972E-3</v>
      </c>
      <c r="S170" s="141" t="s">
        <v>442</v>
      </c>
      <c r="T170" s="65"/>
    </row>
    <row r="171" spans="1:20" s="62" customFormat="1" ht="30">
      <c r="A171" s="273">
        <f t="shared" ref="A171:A209" si="79">A170+1</f>
        <v>57</v>
      </c>
      <c r="B171" s="271" t="s">
        <v>390</v>
      </c>
      <c r="C171" s="255" t="s">
        <v>42</v>
      </c>
      <c r="D171" s="181" t="s">
        <v>89</v>
      </c>
      <c r="E171" s="256">
        <f t="shared" si="78"/>
        <v>33.742669999999997</v>
      </c>
      <c r="F171" s="257">
        <v>1</v>
      </c>
      <c r="G171" s="258">
        <v>33.742669999999997</v>
      </c>
      <c r="H171" s="257">
        <v>1</v>
      </c>
      <c r="I171" s="258">
        <v>33.742669999999997</v>
      </c>
      <c r="J171" s="258">
        <v>33.633000000000003</v>
      </c>
      <c r="K171" s="257">
        <v>1</v>
      </c>
      <c r="L171" s="258">
        <v>33.633000000000003</v>
      </c>
      <c r="M171" s="257">
        <v>1</v>
      </c>
      <c r="N171" s="258">
        <v>33.633000000000003</v>
      </c>
      <c r="O171" s="293" t="s">
        <v>161</v>
      </c>
      <c r="P171" s="143">
        <f t="shared" si="11"/>
        <v>0</v>
      </c>
      <c r="Q171" s="92">
        <f t="shared" si="13"/>
        <v>0.10966999999999416</v>
      </c>
      <c r="R171" s="165">
        <f t="shared" si="2"/>
        <v>-3.2501873740280237E-3</v>
      </c>
      <c r="S171" s="141" t="s">
        <v>442</v>
      </c>
      <c r="T171" s="65"/>
    </row>
    <row r="172" spans="1:20" s="62" customFormat="1" ht="30">
      <c r="A172" s="273">
        <f t="shared" si="79"/>
        <v>58</v>
      </c>
      <c r="B172" s="271" t="s">
        <v>391</v>
      </c>
      <c r="C172" s="255" t="s">
        <v>42</v>
      </c>
      <c r="D172" s="181" t="s">
        <v>89</v>
      </c>
      <c r="E172" s="256">
        <f t="shared" si="78"/>
        <v>29.767123000000002</v>
      </c>
      <c r="F172" s="257">
        <v>1</v>
      </c>
      <c r="G172" s="258">
        <v>29.767123000000002</v>
      </c>
      <c r="H172" s="257">
        <v>1</v>
      </c>
      <c r="I172" s="258">
        <v>29.767123000000002</v>
      </c>
      <c r="J172" s="258">
        <v>29.658999999999999</v>
      </c>
      <c r="K172" s="257">
        <v>1</v>
      </c>
      <c r="L172" s="258">
        <v>29.658999999999999</v>
      </c>
      <c r="M172" s="257">
        <v>1</v>
      </c>
      <c r="N172" s="258">
        <v>29.658999999999999</v>
      </c>
      <c r="O172" s="293" t="s">
        <v>161</v>
      </c>
      <c r="P172" s="143">
        <f t="shared" si="11"/>
        <v>0</v>
      </c>
      <c r="Q172" s="92">
        <f t="shared" si="13"/>
        <v>0.10812300000000263</v>
      </c>
      <c r="R172" s="165">
        <f t="shared" si="2"/>
        <v>-3.6322959393826075E-3</v>
      </c>
      <c r="S172" s="141" t="s">
        <v>442</v>
      </c>
      <c r="T172" s="65"/>
    </row>
    <row r="173" spans="1:20" s="62" customFormat="1" ht="30">
      <c r="A173" s="273">
        <f t="shared" si="79"/>
        <v>59</v>
      </c>
      <c r="B173" s="271" t="s">
        <v>392</v>
      </c>
      <c r="C173" s="255" t="s">
        <v>42</v>
      </c>
      <c r="D173" s="181" t="s">
        <v>89</v>
      </c>
      <c r="E173" s="256">
        <f t="shared" si="78"/>
        <v>29.738589999999999</v>
      </c>
      <c r="F173" s="257">
        <v>1</v>
      </c>
      <c r="G173" s="258">
        <v>29.738589999999999</v>
      </c>
      <c r="H173" s="257">
        <v>1</v>
      </c>
      <c r="I173" s="258">
        <v>29.738589999999999</v>
      </c>
      <c r="J173" s="258">
        <v>29.658999999999999</v>
      </c>
      <c r="K173" s="257">
        <v>1</v>
      </c>
      <c r="L173" s="258">
        <v>29.658999999999999</v>
      </c>
      <c r="M173" s="257">
        <v>1</v>
      </c>
      <c r="N173" s="258">
        <v>29.658999999999999</v>
      </c>
      <c r="O173" s="293" t="s">
        <v>161</v>
      </c>
      <c r="P173" s="143">
        <f t="shared" si="11"/>
        <v>0</v>
      </c>
      <c r="Q173" s="92">
        <f t="shared" si="13"/>
        <v>7.9589999999999606E-2</v>
      </c>
      <c r="R173" s="165">
        <f t="shared" si="2"/>
        <v>-2.6763205652991485E-3</v>
      </c>
      <c r="S173" s="141" t="s">
        <v>442</v>
      </c>
      <c r="T173" s="65"/>
    </row>
    <row r="174" spans="1:20" s="62" customFormat="1" ht="30">
      <c r="A174" s="273">
        <f t="shared" si="79"/>
        <v>60</v>
      </c>
      <c r="B174" s="271" t="s">
        <v>393</v>
      </c>
      <c r="C174" s="255" t="s">
        <v>42</v>
      </c>
      <c r="D174" s="181" t="s">
        <v>89</v>
      </c>
      <c r="E174" s="256">
        <f t="shared" si="78"/>
        <v>32.082279999999997</v>
      </c>
      <c r="F174" s="257">
        <v>1</v>
      </c>
      <c r="G174" s="258">
        <v>32.082279999999997</v>
      </c>
      <c r="H174" s="257">
        <v>1</v>
      </c>
      <c r="I174" s="258">
        <v>32.082279999999997</v>
      </c>
      <c r="J174" s="258">
        <v>31.998999999999999</v>
      </c>
      <c r="K174" s="257">
        <v>1</v>
      </c>
      <c r="L174" s="258">
        <v>31.998999999999999</v>
      </c>
      <c r="M174" s="257">
        <v>1</v>
      </c>
      <c r="N174" s="258">
        <v>31.998999999999999</v>
      </c>
      <c r="O174" s="293" t="s">
        <v>161</v>
      </c>
      <c r="P174" s="143">
        <f t="shared" si="11"/>
        <v>0</v>
      </c>
      <c r="Q174" s="92">
        <f t="shared" si="13"/>
        <v>8.3279999999998466E-2</v>
      </c>
      <c r="R174" s="165">
        <f t="shared" si="2"/>
        <v>-2.5958254837249247E-3</v>
      </c>
      <c r="S174" s="141" t="s">
        <v>442</v>
      </c>
      <c r="T174" s="65"/>
    </row>
    <row r="175" spans="1:20" s="62" customFormat="1" ht="30">
      <c r="A175" s="273">
        <f t="shared" si="79"/>
        <v>61</v>
      </c>
      <c r="B175" s="271" t="s">
        <v>394</v>
      </c>
      <c r="C175" s="255" t="s">
        <v>42</v>
      </c>
      <c r="D175" s="181" t="s">
        <v>89</v>
      </c>
      <c r="E175" s="256">
        <f t="shared" si="78"/>
        <v>36.93535</v>
      </c>
      <c r="F175" s="257">
        <v>1</v>
      </c>
      <c r="G175" s="258">
        <v>36.93535</v>
      </c>
      <c r="H175" s="257">
        <v>1</v>
      </c>
      <c r="I175" s="258">
        <v>36.93535</v>
      </c>
      <c r="J175" s="258">
        <v>36.832000000000001</v>
      </c>
      <c r="K175" s="257">
        <v>1</v>
      </c>
      <c r="L175" s="258">
        <v>36.832000000000001</v>
      </c>
      <c r="M175" s="257">
        <v>1</v>
      </c>
      <c r="N175" s="258">
        <v>36.832000000000001</v>
      </c>
      <c r="O175" s="293" t="s">
        <v>161</v>
      </c>
      <c r="P175" s="143">
        <f t="shared" si="11"/>
        <v>0</v>
      </c>
      <c r="Q175" s="92">
        <f t="shared" si="13"/>
        <v>0.10334999999999894</v>
      </c>
      <c r="R175" s="165">
        <f t="shared" si="2"/>
        <v>-2.7981324124449597E-3</v>
      </c>
      <c r="S175" s="141" t="s">
        <v>442</v>
      </c>
      <c r="T175" s="65"/>
    </row>
    <row r="176" spans="1:20" s="62" customFormat="1" ht="15.75">
      <c r="A176" s="273"/>
      <c r="B176" s="270" t="s">
        <v>289</v>
      </c>
      <c r="C176" s="255"/>
      <c r="D176" s="181"/>
      <c r="E176" s="256"/>
      <c r="F176" s="257"/>
      <c r="G176" s="258"/>
      <c r="H176" s="257"/>
      <c r="I176" s="258"/>
      <c r="J176" s="258"/>
      <c r="K176" s="257"/>
      <c r="L176" s="258"/>
      <c r="M176" s="257"/>
      <c r="N176" s="258"/>
      <c r="O176" s="293"/>
      <c r="P176" s="143"/>
      <c r="Q176" s="92"/>
      <c r="R176" s="165"/>
      <c r="S176" s="141"/>
      <c r="T176" s="65"/>
    </row>
    <row r="177" spans="1:20" s="62" customFormat="1" ht="30">
      <c r="A177" s="273">
        <v>62</v>
      </c>
      <c r="B177" s="271" t="s">
        <v>395</v>
      </c>
      <c r="C177" s="255" t="s">
        <v>42</v>
      </c>
      <c r="D177" s="181" t="s">
        <v>89</v>
      </c>
      <c r="E177" s="256">
        <f t="shared" ref="E177" si="80">G177/F177</f>
        <v>15.116849999999999</v>
      </c>
      <c r="F177" s="257">
        <v>1</v>
      </c>
      <c r="G177" s="258">
        <v>15.116849999999999</v>
      </c>
      <c r="H177" s="257">
        <v>1</v>
      </c>
      <c r="I177" s="258">
        <v>15.116849999999999</v>
      </c>
      <c r="J177" s="258">
        <v>15.012</v>
      </c>
      <c r="K177" s="257">
        <v>1</v>
      </c>
      <c r="L177" s="258">
        <v>15.012</v>
      </c>
      <c r="M177" s="257">
        <v>1</v>
      </c>
      <c r="N177" s="258">
        <v>15.012</v>
      </c>
      <c r="O177" s="293" t="s">
        <v>161</v>
      </c>
      <c r="P177" s="143">
        <f t="shared" si="11"/>
        <v>0</v>
      </c>
      <c r="Q177" s="92">
        <f t="shared" si="13"/>
        <v>0.104849999999999</v>
      </c>
      <c r="R177" s="165">
        <f t="shared" si="2"/>
        <v>-6.9359688030243734E-3</v>
      </c>
      <c r="S177" s="141" t="s">
        <v>442</v>
      </c>
      <c r="T177" s="65"/>
    </row>
    <row r="178" spans="1:20" s="62" customFormat="1" ht="15.75">
      <c r="A178" s="273"/>
      <c r="B178" s="270" t="s">
        <v>248</v>
      </c>
      <c r="C178" s="255" t="s">
        <v>42</v>
      </c>
      <c r="D178" s="181"/>
      <c r="E178" s="256"/>
      <c r="F178" s="257"/>
      <c r="G178" s="258"/>
      <c r="H178" s="257"/>
      <c r="I178" s="258"/>
      <c r="J178" s="258"/>
      <c r="K178" s="257"/>
      <c r="L178" s="258"/>
      <c r="M178" s="257"/>
      <c r="N178" s="258"/>
      <c r="O178" s="293"/>
      <c r="P178" s="143"/>
      <c r="Q178" s="92"/>
      <c r="R178" s="165"/>
      <c r="S178" s="141"/>
      <c r="T178" s="65"/>
    </row>
    <row r="179" spans="1:20" s="62" customFormat="1" ht="30">
      <c r="A179" s="273">
        <v>63</v>
      </c>
      <c r="B179" s="271" t="s">
        <v>396</v>
      </c>
      <c r="C179" s="255" t="s">
        <v>42</v>
      </c>
      <c r="D179" s="181" t="s">
        <v>89</v>
      </c>
      <c r="E179" s="256">
        <f t="shared" ref="E179:E183" si="81">G179/F179</f>
        <v>45.265696666666699</v>
      </c>
      <c r="F179" s="257">
        <v>1</v>
      </c>
      <c r="G179" s="258">
        <v>45.265696666666699</v>
      </c>
      <c r="H179" s="257">
        <v>1</v>
      </c>
      <c r="I179" s="258">
        <v>45.265696666666699</v>
      </c>
      <c r="J179" s="258">
        <v>45.231569999999998</v>
      </c>
      <c r="K179" s="257">
        <v>1</v>
      </c>
      <c r="L179" s="258">
        <v>45.231569999999998</v>
      </c>
      <c r="M179" s="257">
        <v>1</v>
      </c>
      <c r="N179" s="258">
        <v>45.231569999999998</v>
      </c>
      <c r="O179" s="293" t="s">
        <v>161</v>
      </c>
      <c r="P179" s="143">
        <f t="shared" si="11"/>
        <v>0</v>
      </c>
      <c r="Q179" s="92">
        <f t="shared" si="13"/>
        <v>3.4126666666701055E-2</v>
      </c>
      <c r="R179" s="165">
        <f t="shared" si="2"/>
        <v>-7.5391895363960371E-4</v>
      </c>
      <c r="S179" s="141" t="s">
        <v>438</v>
      </c>
      <c r="T179" s="65"/>
    </row>
    <row r="180" spans="1:20" s="62" customFormat="1" ht="30">
      <c r="A180" s="273">
        <f t="shared" si="79"/>
        <v>64</v>
      </c>
      <c r="B180" s="271" t="s">
        <v>397</v>
      </c>
      <c r="C180" s="255" t="s">
        <v>42</v>
      </c>
      <c r="D180" s="181" t="s">
        <v>89</v>
      </c>
      <c r="E180" s="256">
        <f t="shared" si="81"/>
        <v>59.763570000000001</v>
      </c>
      <c r="F180" s="257">
        <v>1</v>
      </c>
      <c r="G180" s="258">
        <v>59.763570000000001</v>
      </c>
      <c r="H180" s="257">
        <v>1</v>
      </c>
      <c r="I180" s="258">
        <v>59.763570000000001</v>
      </c>
      <c r="J180" s="258">
        <v>59.697899999999997</v>
      </c>
      <c r="K180" s="257">
        <v>1</v>
      </c>
      <c r="L180" s="258">
        <v>59.697899999999997</v>
      </c>
      <c r="M180" s="257">
        <v>1</v>
      </c>
      <c r="N180" s="258">
        <v>59.697899999999997</v>
      </c>
      <c r="O180" s="293" t="s">
        <v>161</v>
      </c>
      <c r="P180" s="143">
        <f t="shared" si="11"/>
        <v>0</v>
      </c>
      <c r="Q180" s="92">
        <f t="shared" si="13"/>
        <v>6.5670000000004336E-2</v>
      </c>
      <c r="R180" s="165">
        <f t="shared" si="2"/>
        <v>-1.098829939376184E-3</v>
      </c>
      <c r="S180" s="141" t="s">
        <v>438</v>
      </c>
      <c r="T180" s="65"/>
    </row>
    <row r="181" spans="1:20" s="62" customFormat="1" ht="30">
      <c r="A181" s="273">
        <f t="shared" si="79"/>
        <v>65</v>
      </c>
      <c r="B181" s="271" t="s">
        <v>398</v>
      </c>
      <c r="C181" s="255" t="s">
        <v>42</v>
      </c>
      <c r="D181" s="181" t="s">
        <v>89</v>
      </c>
      <c r="E181" s="256">
        <f t="shared" si="81"/>
        <v>27.840219999999999</v>
      </c>
      <c r="F181" s="257">
        <v>1</v>
      </c>
      <c r="G181" s="258">
        <v>27.840219999999999</v>
      </c>
      <c r="H181" s="257">
        <v>1</v>
      </c>
      <c r="I181" s="258">
        <v>27.840219999999999</v>
      </c>
      <c r="J181" s="258">
        <v>27.785049999999998</v>
      </c>
      <c r="K181" s="257">
        <v>1</v>
      </c>
      <c r="L181" s="258">
        <v>27.785049999999998</v>
      </c>
      <c r="M181" s="257">
        <v>1</v>
      </c>
      <c r="N181" s="258">
        <v>27.785049999999998</v>
      </c>
      <c r="O181" s="293" t="s">
        <v>161</v>
      </c>
      <c r="P181" s="143">
        <f t="shared" si="11"/>
        <v>0</v>
      </c>
      <c r="Q181" s="92">
        <f t="shared" si="13"/>
        <v>5.5170000000000385E-2</v>
      </c>
      <c r="R181" s="165">
        <f t="shared" si="2"/>
        <v>-1.9816653747707592E-3</v>
      </c>
      <c r="S181" s="141" t="s">
        <v>438</v>
      </c>
      <c r="T181" s="65"/>
    </row>
    <row r="182" spans="1:20" s="62" customFormat="1" ht="30">
      <c r="A182" s="273">
        <f t="shared" si="79"/>
        <v>66</v>
      </c>
      <c r="B182" s="271" t="s">
        <v>399</v>
      </c>
      <c r="C182" s="255" t="s">
        <v>42</v>
      </c>
      <c r="D182" s="181" t="s">
        <v>89</v>
      </c>
      <c r="E182" s="256">
        <f t="shared" si="81"/>
        <v>32.968908333333303</v>
      </c>
      <c r="F182" s="257">
        <v>1</v>
      </c>
      <c r="G182" s="258">
        <v>32.968908333333303</v>
      </c>
      <c r="H182" s="257">
        <v>1</v>
      </c>
      <c r="I182" s="258">
        <v>32.968908333333303</v>
      </c>
      <c r="J182" s="258">
        <v>32.934159999999999</v>
      </c>
      <c r="K182" s="257">
        <v>1</v>
      </c>
      <c r="L182" s="258">
        <v>32.934159999999999</v>
      </c>
      <c r="M182" s="257">
        <v>1</v>
      </c>
      <c r="N182" s="258">
        <v>32.934159999999999</v>
      </c>
      <c r="O182" s="293" t="s">
        <v>161</v>
      </c>
      <c r="P182" s="143">
        <f t="shared" si="11"/>
        <v>0</v>
      </c>
      <c r="Q182" s="92">
        <f t="shared" si="13"/>
        <v>3.4748333333304515E-2</v>
      </c>
      <c r="R182" s="165">
        <f t="shared" si="2"/>
        <v>-1.0539728213618804E-3</v>
      </c>
      <c r="S182" s="141" t="s">
        <v>438</v>
      </c>
      <c r="T182" s="65"/>
    </row>
    <row r="183" spans="1:20" s="62" customFormat="1" ht="30">
      <c r="A183" s="273">
        <f t="shared" si="79"/>
        <v>67</v>
      </c>
      <c r="B183" s="271" t="s">
        <v>400</v>
      </c>
      <c r="C183" s="255" t="s">
        <v>42</v>
      </c>
      <c r="D183" s="181" t="s">
        <v>89</v>
      </c>
      <c r="E183" s="256">
        <f t="shared" si="81"/>
        <v>32.2833616666667</v>
      </c>
      <c r="F183" s="257">
        <v>1</v>
      </c>
      <c r="G183" s="258">
        <v>32.2833616666667</v>
      </c>
      <c r="H183" s="257">
        <v>1</v>
      </c>
      <c r="I183" s="258">
        <v>32.2833616666667</v>
      </c>
      <c r="J183" s="258">
        <v>32.259189999999997</v>
      </c>
      <c r="K183" s="257">
        <v>1</v>
      </c>
      <c r="L183" s="258">
        <v>32.259189999999997</v>
      </c>
      <c r="M183" s="257">
        <v>1</v>
      </c>
      <c r="N183" s="258">
        <v>32.259189999999997</v>
      </c>
      <c r="O183" s="293" t="s">
        <v>161</v>
      </c>
      <c r="P183" s="143">
        <f t="shared" si="11"/>
        <v>0</v>
      </c>
      <c r="Q183" s="92">
        <f t="shared" si="13"/>
        <v>2.4171666666703118E-2</v>
      </c>
      <c r="R183" s="165">
        <f t="shared" si="2"/>
        <v>-7.4873450033739546E-4</v>
      </c>
      <c r="S183" s="141" t="s">
        <v>438</v>
      </c>
      <c r="T183" s="65"/>
    </row>
    <row r="184" spans="1:20" s="62" customFormat="1" ht="15.75">
      <c r="A184" s="273"/>
      <c r="B184" s="270" t="s">
        <v>401</v>
      </c>
      <c r="C184" s="255"/>
      <c r="D184" s="181"/>
      <c r="E184" s="256"/>
      <c r="F184" s="257"/>
      <c r="G184" s="258"/>
      <c r="H184" s="257"/>
      <c r="I184" s="258"/>
      <c r="J184" s="258"/>
      <c r="K184" s="257"/>
      <c r="L184" s="258"/>
      <c r="M184" s="257"/>
      <c r="N184" s="258"/>
      <c r="O184" s="293"/>
      <c r="P184" s="143"/>
      <c r="Q184" s="92"/>
      <c r="R184" s="165"/>
      <c r="S184" s="141"/>
      <c r="T184" s="65"/>
    </row>
    <row r="185" spans="1:20" s="62" customFormat="1" ht="30">
      <c r="A185" s="273">
        <v>68</v>
      </c>
      <c r="B185" s="271" t="s">
        <v>402</v>
      </c>
      <c r="C185" s="255" t="s">
        <v>42</v>
      </c>
      <c r="D185" s="181" t="s">
        <v>89</v>
      </c>
      <c r="E185" s="256">
        <f t="shared" ref="E185:E194" si="82">G185/F185</f>
        <v>22.311389999999999</v>
      </c>
      <c r="F185" s="261">
        <v>1</v>
      </c>
      <c r="G185" s="260">
        <v>22.311389999999999</v>
      </c>
      <c r="H185" s="261">
        <v>1</v>
      </c>
      <c r="I185" s="260">
        <v>22.311389999999999</v>
      </c>
      <c r="J185" s="258">
        <v>22.196999999999999</v>
      </c>
      <c r="K185" s="261">
        <v>1</v>
      </c>
      <c r="L185" s="258">
        <v>22.196999999999999</v>
      </c>
      <c r="M185" s="261">
        <v>1</v>
      </c>
      <c r="N185" s="258">
        <v>22.196999999999999</v>
      </c>
      <c r="O185" s="293" t="s">
        <v>161</v>
      </c>
      <c r="P185" s="143">
        <f t="shared" si="11"/>
        <v>0</v>
      </c>
      <c r="Q185" s="92">
        <f t="shared" si="13"/>
        <v>0.11439000000000021</v>
      </c>
      <c r="R185" s="165">
        <f t="shared" si="2"/>
        <v>-5.1269777454475141E-3</v>
      </c>
      <c r="S185" s="141" t="s">
        <v>442</v>
      </c>
      <c r="T185" s="65"/>
    </row>
    <row r="186" spans="1:20" s="62" customFormat="1" ht="38.25">
      <c r="A186" s="273">
        <f t="shared" si="79"/>
        <v>69</v>
      </c>
      <c r="B186" s="271" t="s">
        <v>403</v>
      </c>
      <c r="C186" s="255" t="s">
        <v>42</v>
      </c>
      <c r="D186" s="181" t="s">
        <v>89</v>
      </c>
      <c r="E186" s="256">
        <f t="shared" si="82"/>
        <v>37.191000000000003</v>
      </c>
      <c r="F186" s="261">
        <v>1</v>
      </c>
      <c r="G186" s="260">
        <v>37.191000000000003</v>
      </c>
      <c r="H186" s="261">
        <v>1</v>
      </c>
      <c r="I186" s="260">
        <v>37.191000000000003</v>
      </c>
      <c r="J186" s="258">
        <v>37.044730000000001</v>
      </c>
      <c r="K186" s="261">
        <v>1</v>
      </c>
      <c r="L186" s="258">
        <v>37.044730000000001</v>
      </c>
      <c r="M186" s="261">
        <v>1</v>
      </c>
      <c r="N186" s="258">
        <v>37.044730000000001</v>
      </c>
      <c r="O186" s="293" t="s">
        <v>161</v>
      </c>
      <c r="P186" s="143">
        <f t="shared" si="11"/>
        <v>0</v>
      </c>
      <c r="Q186" s="92">
        <f t="shared" si="13"/>
        <v>0.14627000000000123</v>
      </c>
      <c r="R186" s="165">
        <f t="shared" si="2"/>
        <v>-3.9329407652389349E-3</v>
      </c>
      <c r="S186" s="294" t="s">
        <v>147</v>
      </c>
      <c r="T186" s="65"/>
    </row>
    <row r="187" spans="1:20" s="62" customFormat="1" ht="38.25">
      <c r="A187" s="273">
        <f t="shared" si="79"/>
        <v>70</v>
      </c>
      <c r="B187" s="271" t="s">
        <v>404</v>
      </c>
      <c r="C187" s="255" t="s">
        <v>42</v>
      </c>
      <c r="D187" s="181" t="s">
        <v>89</v>
      </c>
      <c r="E187" s="256">
        <f t="shared" si="82"/>
        <v>29.381</v>
      </c>
      <c r="F187" s="261">
        <v>1</v>
      </c>
      <c r="G187" s="260">
        <v>29.381</v>
      </c>
      <c r="H187" s="261">
        <v>1</v>
      </c>
      <c r="I187" s="260">
        <v>29.381</v>
      </c>
      <c r="J187" s="258">
        <v>29.239159999999998</v>
      </c>
      <c r="K187" s="261">
        <v>1</v>
      </c>
      <c r="L187" s="258">
        <v>29.239159999999998</v>
      </c>
      <c r="M187" s="261">
        <v>1</v>
      </c>
      <c r="N187" s="258">
        <v>29.239159999999998</v>
      </c>
      <c r="O187" s="293" t="s">
        <v>161</v>
      </c>
      <c r="P187" s="143">
        <f t="shared" si="11"/>
        <v>0</v>
      </c>
      <c r="Q187" s="92">
        <f t="shared" si="13"/>
        <v>0.14184000000000196</v>
      </c>
      <c r="R187" s="165">
        <f t="shared" si="2"/>
        <v>-4.8276096797250593E-3</v>
      </c>
      <c r="S187" s="294" t="s">
        <v>147</v>
      </c>
      <c r="T187" s="65"/>
    </row>
    <row r="188" spans="1:20" s="62" customFormat="1" ht="30">
      <c r="A188" s="273">
        <f t="shared" si="79"/>
        <v>71</v>
      </c>
      <c r="B188" s="271" t="s">
        <v>405</v>
      </c>
      <c r="C188" s="255" t="s">
        <v>42</v>
      </c>
      <c r="D188" s="181" t="s">
        <v>89</v>
      </c>
      <c r="E188" s="256">
        <f t="shared" si="82"/>
        <v>32.474993333333302</v>
      </c>
      <c r="F188" s="257">
        <v>1</v>
      </c>
      <c r="G188" s="258">
        <v>32.474993333333302</v>
      </c>
      <c r="H188" s="257">
        <v>1</v>
      </c>
      <c r="I188" s="258">
        <v>32.474993333333302</v>
      </c>
      <c r="J188" s="258">
        <v>32.386980000000001</v>
      </c>
      <c r="K188" s="257">
        <v>1</v>
      </c>
      <c r="L188" s="258">
        <v>32.386980000000001</v>
      </c>
      <c r="M188" s="257">
        <v>1</v>
      </c>
      <c r="N188" s="258">
        <v>32.386980000000001</v>
      </c>
      <c r="O188" s="293" t="s">
        <v>161</v>
      </c>
      <c r="P188" s="143">
        <f t="shared" si="11"/>
        <v>0</v>
      </c>
      <c r="Q188" s="92">
        <f t="shared" si="13"/>
        <v>8.8013333333300636E-2</v>
      </c>
      <c r="R188" s="165">
        <f t="shared" si="2"/>
        <v>-2.7101878799451863E-3</v>
      </c>
      <c r="S188" s="141" t="s">
        <v>438</v>
      </c>
      <c r="T188" s="65"/>
    </row>
    <row r="189" spans="1:20" s="62" customFormat="1" ht="30">
      <c r="A189" s="273">
        <f t="shared" si="79"/>
        <v>72</v>
      </c>
      <c r="B189" s="271" t="s">
        <v>406</v>
      </c>
      <c r="C189" s="255" t="s">
        <v>42</v>
      </c>
      <c r="D189" s="181" t="s">
        <v>89</v>
      </c>
      <c r="E189" s="256">
        <f t="shared" si="82"/>
        <v>26.696816666666699</v>
      </c>
      <c r="F189" s="257">
        <v>1</v>
      </c>
      <c r="G189" s="258">
        <v>26.696816666666699</v>
      </c>
      <c r="H189" s="257">
        <v>1</v>
      </c>
      <c r="I189" s="258">
        <v>26.696816666666699</v>
      </c>
      <c r="J189" s="258">
        <v>26.615269999999999</v>
      </c>
      <c r="K189" s="257">
        <v>1</v>
      </c>
      <c r="L189" s="258">
        <v>26.615269999999999</v>
      </c>
      <c r="M189" s="257">
        <v>1</v>
      </c>
      <c r="N189" s="258">
        <v>26.615269999999999</v>
      </c>
      <c r="O189" s="293" t="s">
        <v>161</v>
      </c>
      <c r="P189" s="143">
        <f t="shared" si="11"/>
        <v>0</v>
      </c>
      <c r="Q189" s="92">
        <f t="shared" si="13"/>
        <v>8.1546666666699963E-2</v>
      </c>
      <c r="R189" s="165">
        <f t="shared" si="2"/>
        <v>-3.0545464534173501E-3</v>
      </c>
      <c r="S189" s="141" t="s">
        <v>438</v>
      </c>
      <c r="T189" s="65"/>
    </row>
    <row r="190" spans="1:20" s="62" customFormat="1" ht="30">
      <c r="A190" s="273">
        <f t="shared" si="79"/>
        <v>73</v>
      </c>
      <c r="B190" s="271" t="s">
        <v>407</v>
      </c>
      <c r="C190" s="255" t="s">
        <v>42</v>
      </c>
      <c r="D190" s="181" t="s">
        <v>89</v>
      </c>
      <c r="E190" s="256">
        <f t="shared" si="82"/>
        <v>37.594326666666703</v>
      </c>
      <c r="F190" s="257">
        <v>1</v>
      </c>
      <c r="G190" s="258">
        <v>37.594326666666703</v>
      </c>
      <c r="H190" s="257">
        <v>1</v>
      </c>
      <c r="I190" s="258">
        <v>37.594326666666703</v>
      </c>
      <c r="J190" s="258">
        <v>37.51802</v>
      </c>
      <c r="K190" s="257">
        <v>1</v>
      </c>
      <c r="L190" s="258">
        <v>37.51802</v>
      </c>
      <c r="M190" s="257">
        <v>1</v>
      </c>
      <c r="N190" s="258">
        <v>37.51802</v>
      </c>
      <c r="O190" s="293" t="s">
        <v>161</v>
      </c>
      <c r="P190" s="143">
        <f t="shared" si="11"/>
        <v>0</v>
      </c>
      <c r="Q190" s="92">
        <f t="shared" si="13"/>
        <v>7.6306666666702938E-2</v>
      </c>
      <c r="R190" s="165">
        <f t="shared" si="2"/>
        <v>-2.0297388843609964E-3</v>
      </c>
      <c r="S190" s="141" t="s">
        <v>438</v>
      </c>
      <c r="T190" s="65"/>
    </row>
    <row r="191" spans="1:20" s="62" customFormat="1" ht="30">
      <c r="A191" s="273">
        <f t="shared" si="79"/>
        <v>74</v>
      </c>
      <c r="B191" s="271" t="s">
        <v>408</v>
      </c>
      <c r="C191" s="255" t="s">
        <v>42</v>
      </c>
      <c r="D191" s="181" t="s">
        <v>89</v>
      </c>
      <c r="E191" s="256">
        <f t="shared" si="82"/>
        <v>22.249051666666698</v>
      </c>
      <c r="F191" s="257">
        <v>1</v>
      </c>
      <c r="G191" s="258">
        <v>22.249051666666698</v>
      </c>
      <c r="H191" s="257">
        <v>1</v>
      </c>
      <c r="I191" s="258">
        <v>22.249051666666698</v>
      </c>
      <c r="J191" s="258">
        <v>22.17164</v>
      </c>
      <c r="K191" s="257">
        <v>1</v>
      </c>
      <c r="L191" s="258">
        <v>22.17164</v>
      </c>
      <c r="M191" s="257">
        <v>1</v>
      </c>
      <c r="N191" s="258">
        <v>22.17164</v>
      </c>
      <c r="O191" s="293" t="s">
        <v>161</v>
      </c>
      <c r="P191" s="143">
        <f t="shared" si="11"/>
        <v>0</v>
      </c>
      <c r="Q191" s="92">
        <f t="shared" si="13"/>
        <v>7.7411666666698409E-2</v>
      </c>
      <c r="R191" s="165">
        <f t="shared" si="2"/>
        <v>-3.4793243247610312E-3</v>
      </c>
      <c r="S191" s="141" t="s">
        <v>438</v>
      </c>
      <c r="T191" s="65"/>
    </row>
    <row r="192" spans="1:20" s="62" customFormat="1" ht="30">
      <c r="A192" s="273">
        <f t="shared" si="79"/>
        <v>75</v>
      </c>
      <c r="B192" s="271" t="s">
        <v>409</v>
      </c>
      <c r="C192" s="255" t="s">
        <v>42</v>
      </c>
      <c r="D192" s="181" t="s">
        <v>89</v>
      </c>
      <c r="E192" s="256">
        <f t="shared" si="82"/>
        <v>30.302946666666699</v>
      </c>
      <c r="F192" s="257">
        <v>1</v>
      </c>
      <c r="G192" s="258">
        <v>30.302946666666699</v>
      </c>
      <c r="H192" s="257">
        <v>1</v>
      </c>
      <c r="I192" s="258">
        <v>30.302946666666699</v>
      </c>
      <c r="J192" s="258">
        <v>30.25817</v>
      </c>
      <c r="K192" s="257">
        <v>1</v>
      </c>
      <c r="L192" s="258">
        <v>30.25817</v>
      </c>
      <c r="M192" s="257">
        <v>1</v>
      </c>
      <c r="N192" s="258">
        <v>30.25817</v>
      </c>
      <c r="O192" s="293" t="s">
        <v>161</v>
      </c>
      <c r="P192" s="143">
        <f t="shared" si="11"/>
        <v>0</v>
      </c>
      <c r="Q192" s="92">
        <f t="shared" si="13"/>
        <v>4.4776666666699327E-2</v>
      </c>
      <c r="R192" s="165">
        <f t="shared" si="2"/>
        <v>-1.4776340782711322E-3</v>
      </c>
      <c r="S192" s="141" t="s">
        <v>438</v>
      </c>
      <c r="T192" s="65"/>
    </row>
    <row r="193" spans="1:20" s="62" customFormat="1" ht="30">
      <c r="A193" s="273">
        <f t="shared" si="79"/>
        <v>76</v>
      </c>
      <c r="B193" s="271" t="s">
        <v>410</v>
      </c>
      <c r="C193" s="255" t="s">
        <v>42</v>
      </c>
      <c r="D193" s="181" t="s">
        <v>89</v>
      </c>
      <c r="E193" s="256">
        <f t="shared" si="82"/>
        <v>30.716411666666701</v>
      </c>
      <c r="F193" s="257">
        <v>1</v>
      </c>
      <c r="G193" s="258">
        <v>30.716411666666701</v>
      </c>
      <c r="H193" s="257">
        <v>1</v>
      </c>
      <c r="I193" s="258">
        <v>30.716411666666701</v>
      </c>
      <c r="J193" s="258">
        <v>30.672090000000001</v>
      </c>
      <c r="K193" s="257">
        <v>1</v>
      </c>
      <c r="L193" s="258">
        <v>30.672090000000001</v>
      </c>
      <c r="M193" s="257">
        <v>1</v>
      </c>
      <c r="N193" s="258">
        <v>30.672090000000001</v>
      </c>
      <c r="O193" s="293" t="s">
        <v>161</v>
      </c>
      <c r="P193" s="143">
        <f t="shared" si="11"/>
        <v>0</v>
      </c>
      <c r="Q193" s="92">
        <f t="shared" si="13"/>
        <v>4.4321666666700565E-2</v>
      </c>
      <c r="R193" s="165">
        <f t="shared" si="2"/>
        <v>-1.4429311323105563E-3</v>
      </c>
      <c r="S193" s="141" t="s">
        <v>438</v>
      </c>
      <c r="T193" s="65"/>
    </row>
    <row r="194" spans="1:20" s="62" customFormat="1" ht="30">
      <c r="A194" s="273">
        <f t="shared" si="79"/>
        <v>77</v>
      </c>
      <c r="B194" s="271" t="s">
        <v>411</v>
      </c>
      <c r="C194" s="255" t="s">
        <v>42</v>
      </c>
      <c r="D194" s="181" t="s">
        <v>89</v>
      </c>
      <c r="E194" s="256">
        <f t="shared" si="82"/>
        <v>30.738201666666701</v>
      </c>
      <c r="F194" s="257">
        <v>1</v>
      </c>
      <c r="G194" s="258">
        <v>30.738201666666701</v>
      </c>
      <c r="H194" s="257">
        <v>1</v>
      </c>
      <c r="I194" s="258">
        <v>30.738201666666701</v>
      </c>
      <c r="J194" s="258">
        <v>30.672090000000001</v>
      </c>
      <c r="K194" s="257">
        <v>1</v>
      </c>
      <c r="L194" s="258">
        <v>30.672090000000001</v>
      </c>
      <c r="M194" s="257">
        <v>1</v>
      </c>
      <c r="N194" s="258">
        <v>30.672090000000001</v>
      </c>
      <c r="O194" s="293" t="s">
        <v>161</v>
      </c>
      <c r="P194" s="143">
        <f t="shared" si="11"/>
        <v>0</v>
      </c>
      <c r="Q194" s="92">
        <f t="shared" si="13"/>
        <v>6.6111666666699875E-2</v>
      </c>
      <c r="R194" s="165">
        <f t="shared" si="2"/>
        <v>-2.1507981300803642E-3</v>
      </c>
      <c r="S194" s="141" t="s">
        <v>438</v>
      </c>
      <c r="T194" s="65"/>
    </row>
    <row r="195" spans="1:20" s="62" customFormat="1" ht="15.75">
      <c r="A195" s="273"/>
      <c r="B195" s="270" t="s">
        <v>412</v>
      </c>
      <c r="C195" s="255"/>
      <c r="D195" s="181"/>
      <c r="E195" s="256"/>
      <c r="F195" s="257"/>
      <c r="G195" s="258"/>
      <c r="H195" s="257"/>
      <c r="I195" s="258"/>
      <c r="J195" s="258"/>
      <c r="K195" s="257"/>
      <c r="L195" s="258"/>
      <c r="M195" s="257"/>
      <c r="N195" s="258"/>
      <c r="O195" s="293"/>
      <c r="P195" s="143"/>
      <c r="Q195" s="92"/>
      <c r="R195" s="165"/>
      <c r="S195" s="141"/>
      <c r="T195" s="65"/>
    </row>
    <row r="196" spans="1:20" s="62" customFormat="1" ht="30">
      <c r="A196" s="273">
        <v>78</v>
      </c>
      <c r="B196" s="271" t="s">
        <v>413</v>
      </c>
      <c r="C196" s="255" t="s">
        <v>42</v>
      </c>
      <c r="D196" s="181" t="s">
        <v>89</v>
      </c>
      <c r="E196" s="256">
        <f t="shared" ref="E196:E198" si="83">G196/F196</f>
        <v>23.0886483333333</v>
      </c>
      <c r="F196" s="257">
        <v>1</v>
      </c>
      <c r="G196" s="258">
        <v>23.0886483333333</v>
      </c>
      <c r="H196" s="257">
        <v>1</v>
      </c>
      <c r="I196" s="258">
        <v>23.0886483333333</v>
      </c>
      <c r="J196" s="258">
        <v>23.071459999999998</v>
      </c>
      <c r="K196" s="257">
        <v>1</v>
      </c>
      <c r="L196" s="258">
        <v>23.071459999999998</v>
      </c>
      <c r="M196" s="257">
        <v>1</v>
      </c>
      <c r="N196" s="258">
        <v>23.071459999999998</v>
      </c>
      <c r="O196" s="293" t="s">
        <v>161</v>
      </c>
      <c r="P196" s="143">
        <f t="shared" si="11"/>
        <v>0</v>
      </c>
      <c r="Q196" s="92">
        <f t="shared" si="13"/>
        <v>1.7188333333301387E-2</v>
      </c>
      <c r="R196" s="165">
        <f t="shared" si="2"/>
        <v>-7.4444952710750185E-4</v>
      </c>
      <c r="S196" s="141" t="s">
        <v>438</v>
      </c>
      <c r="T196" s="65"/>
    </row>
    <row r="197" spans="1:20" s="62" customFormat="1" ht="30">
      <c r="A197" s="273">
        <f t="shared" si="79"/>
        <v>79</v>
      </c>
      <c r="B197" s="271" t="s">
        <v>414</v>
      </c>
      <c r="C197" s="255" t="s">
        <v>42</v>
      </c>
      <c r="D197" s="181" t="s">
        <v>89</v>
      </c>
      <c r="E197" s="256">
        <f t="shared" si="83"/>
        <v>23.871088333333301</v>
      </c>
      <c r="F197" s="257">
        <v>1</v>
      </c>
      <c r="G197" s="258">
        <v>23.871088333333301</v>
      </c>
      <c r="H197" s="257">
        <v>1</v>
      </c>
      <c r="I197" s="258">
        <v>23.871088333333301</v>
      </c>
      <c r="J197" s="258">
        <v>23.791309999999999</v>
      </c>
      <c r="K197" s="257">
        <v>1</v>
      </c>
      <c r="L197" s="258">
        <v>23.791309999999999</v>
      </c>
      <c r="M197" s="257">
        <v>1</v>
      </c>
      <c r="N197" s="258">
        <v>23.791309999999999</v>
      </c>
      <c r="O197" s="293" t="s">
        <v>161</v>
      </c>
      <c r="P197" s="143">
        <f t="shared" si="11"/>
        <v>0</v>
      </c>
      <c r="Q197" s="92">
        <f t="shared" si="13"/>
        <v>7.9778333333301532E-2</v>
      </c>
      <c r="R197" s="165">
        <f t="shared" si="2"/>
        <v>-3.3420484319476975E-3</v>
      </c>
      <c r="S197" s="141" t="s">
        <v>438</v>
      </c>
      <c r="T197" s="65"/>
    </row>
    <row r="198" spans="1:20" s="62" customFormat="1" ht="30">
      <c r="A198" s="273">
        <f t="shared" si="79"/>
        <v>80</v>
      </c>
      <c r="B198" s="271" t="s">
        <v>415</v>
      </c>
      <c r="C198" s="255" t="s">
        <v>42</v>
      </c>
      <c r="D198" s="181" t="s">
        <v>89</v>
      </c>
      <c r="E198" s="256">
        <f t="shared" si="83"/>
        <v>23.572613333333301</v>
      </c>
      <c r="F198" s="257">
        <v>1</v>
      </c>
      <c r="G198" s="258">
        <v>23.572613333333301</v>
      </c>
      <c r="H198" s="257">
        <v>1</v>
      </c>
      <c r="I198" s="258">
        <v>23.572613333333301</v>
      </c>
      <c r="J198" s="258">
        <v>23.431380000000001</v>
      </c>
      <c r="K198" s="257">
        <v>1</v>
      </c>
      <c r="L198" s="258">
        <v>23.431380000000001</v>
      </c>
      <c r="M198" s="257">
        <v>1</v>
      </c>
      <c r="N198" s="258">
        <v>23.431380000000001</v>
      </c>
      <c r="O198" s="293" t="s">
        <v>161</v>
      </c>
      <c r="P198" s="143">
        <f t="shared" si="11"/>
        <v>0</v>
      </c>
      <c r="Q198" s="92">
        <f t="shared" si="13"/>
        <v>0.14123333333330024</v>
      </c>
      <c r="R198" s="165">
        <f t="shared" si="2"/>
        <v>-5.9914160274112064E-3</v>
      </c>
      <c r="S198" s="141" t="s">
        <v>438</v>
      </c>
      <c r="T198" s="65"/>
    </row>
    <row r="199" spans="1:20" s="62" customFormat="1" ht="15.75">
      <c r="A199" s="273"/>
      <c r="B199" s="270" t="s">
        <v>416</v>
      </c>
      <c r="C199" s="255"/>
      <c r="D199" s="181"/>
      <c r="E199" s="256"/>
      <c r="F199" s="257"/>
      <c r="G199" s="258"/>
      <c r="H199" s="257"/>
      <c r="I199" s="258"/>
      <c r="J199" s="258"/>
      <c r="K199" s="257"/>
      <c r="L199" s="258"/>
      <c r="M199" s="257"/>
      <c r="N199" s="258"/>
      <c r="O199" s="293"/>
      <c r="P199" s="143"/>
      <c r="Q199" s="92"/>
      <c r="R199" s="165"/>
      <c r="S199" s="141"/>
      <c r="T199" s="65"/>
    </row>
    <row r="200" spans="1:20" s="62" customFormat="1" ht="30">
      <c r="A200" s="273">
        <v>81</v>
      </c>
      <c r="B200" s="271" t="s">
        <v>417</v>
      </c>
      <c r="C200" s="255" t="s">
        <v>42</v>
      </c>
      <c r="D200" s="181" t="s">
        <v>89</v>
      </c>
      <c r="E200" s="256">
        <f t="shared" ref="E200:E209" si="84">G200/F200</f>
        <v>13.41628</v>
      </c>
      <c r="F200" s="257">
        <v>1</v>
      </c>
      <c r="G200" s="258">
        <v>13.41628</v>
      </c>
      <c r="H200" s="257">
        <v>1</v>
      </c>
      <c r="I200" s="258">
        <v>13.41628</v>
      </c>
      <c r="J200" s="258">
        <v>12.391999999999999</v>
      </c>
      <c r="K200" s="257">
        <v>1</v>
      </c>
      <c r="L200" s="258">
        <v>12.391999999999999</v>
      </c>
      <c r="M200" s="257">
        <v>1</v>
      </c>
      <c r="N200" s="258">
        <v>12.391999999999999</v>
      </c>
      <c r="O200" s="293" t="s">
        <v>161</v>
      </c>
      <c r="P200" s="143">
        <f t="shared" si="11"/>
        <v>0</v>
      </c>
      <c r="Q200" s="92">
        <f t="shared" si="13"/>
        <v>1.024280000000001</v>
      </c>
      <c r="R200" s="165">
        <f t="shared" si="2"/>
        <v>-7.6346051215389135E-2</v>
      </c>
      <c r="S200" s="141" t="s">
        <v>442</v>
      </c>
      <c r="T200" s="65"/>
    </row>
    <row r="201" spans="1:20" s="62" customFormat="1" ht="30">
      <c r="A201" s="273">
        <f t="shared" si="79"/>
        <v>82</v>
      </c>
      <c r="B201" s="271" t="s">
        <v>418</v>
      </c>
      <c r="C201" s="255" t="s">
        <v>42</v>
      </c>
      <c r="D201" s="181" t="s">
        <v>89</v>
      </c>
      <c r="E201" s="256">
        <f t="shared" si="84"/>
        <v>20.40738</v>
      </c>
      <c r="F201" s="257">
        <v>1</v>
      </c>
      <c r="G201" s="258">
        <v>20.40738</v>
      </c>
      <c r="H201" s="257">
        <v>1</v>
      </c>
      <c r="I201" s="258">
        <v>20.40738</v>
      </c>
      <c r="J201" s="258">
        <v>20.297999999999998</v>
      </c>
      <c r="K201" s="257">
        <v>1</v>
      </c>
      <c r="L201" s="258">
        <v>20.297999999999998</v>
      </c>
      <c r="M201" s="257">
        <v>1</v>
      </c>
      <c r="N201" s="258">
        <v>20.297999999999998</v>
      </c>
      <c r="O201" s="293" t="s">
        <v>161</v>
      </c>
      <c r="P201" s="143">
        <f t="shared" si="11"/>
        <v>0</v>
      </c>
      <c r="Q201" s="92">
        <f t="shared" si="13"/>
        <v>0.10938000000000159</v>
      </c>
      <c r="R201" s="165">
        <f t="shared" si="2"/>
        <v>-5.3598257101108316E-3</v>
      </c>
      <c r="S201" s="141" t="s">
        <v>442</v>
      </c>
      <c r="T201" s="65"/>
    </row>
    <row r="202" spans="1:20" s="62" customFormat="1" ht="30">
      <c r="A202" s="273">
        <f t="shared" si="79"/>
        <v>83</v>
      </c>
      <c r="B202" s="271" t="s">
        <v>419</v>
      </c>
      <c r="C202" s="255" t="s">
        <v>42</v>
      </c>
      <c r="D202" s="181" t="s">
        <v>89</v>
      </c>
      <c r="E202" s="256">
        <f t="shared" si="84"/>
        <v>22.677379999999999</v>
      </c>
      <c r="F202" s="257">
        <v>1</v>
      </c>
      <c r="G202" s="258">
        <v>22.677379999999999</v>
      </c>
      <c r="H202" s="257">
        <v>1</v>
      </c>
      <c r="I202" s="258">
        <v>22.677379999999999</v>
      </c>
      <c r="J202" s="258">
        <v>22.57</v>
      </c>
      <c r="K202" s="257">
        <v>1</v>
      </c>
      <c r="L202" s="258">
        <v>22.57</v>
      </c>
      <c r="M202" s="257">
        <v>1</v>
      </c>
      <c r="N202" s="258">
        <v>22.57</v>
      </c>
      <c r="O202" s="293" t="s">
        <v>161</v>
      </c>
      <c r="P202" s="143">
        <f t="shared" si="11"/>
        <v>0</v>
      </c>
      <c r="Q202" s="92">
        <f t="shared" si="13"/>
        <v>0.10737999999999914</v>
      </c>
      <c r="R202" s="165">
        <f t="shared" si="2"/>
        <v>-4.7351149030443176E-3</v>
      </c>
      <c r="S202" s="141" t="s">
        <v>442</v>
      </c>
      <c r="T202" s="65"/>
    </row>
    <row r="203" spans="1:20" s="62" customFormat="1" ht="30">
      <c r="A203" s="273">
        <f t="shared" si="79"/>
        <v>84</v>
      </c>
      <c r="B203" s="271" t="s">
        <v>420</v>
      </c>
      <c r="C203" s="255" t="s">
        <v>42</v>
      </c>
      <c r="D203" s="181" t="s">
        <v>89</v>
      </c>
      <c r="E203" s="256">
        <f t="shared" si="84"/>
        <v>20.013480000000001</v>
      </c>
      <c r="F203" s="257">
        <v>1</v>
      </c>
      <c r="G203" s="258">
        <v>20.013480000000001</v>
      </c>
      <c r="H203" s="257">
        <v>1</v>
      </c>
      <c r="I203" s="258">
        <v>20.013480000000001</v>
      </c>
      <c r="J203" s="258">
        <v>19.878</v>
      </c>
      <c r="K203" s="257">
        <v>1</v>
      </c>
      <c r="L203" s="258">
        <v>19.878</v>
      </c>
      <c r="M203" s="257">
        <v>1</v>
      </c>
      <c r="N203" s="258">
        <v>19.878</v>
      </c>
      <c r="O203" s="293" t="s">
        <v>161</v>
      </c>
      <c r="P203" s="143">
        <f t="shared" si="11"/>
        <v>0</v>
      </c>
      <c r="Q203" s="92">
        <f t="shared" si="13"/>
        <v>0.13548000000000116</v>
      </c>
      <c r="R203" s="165">
        <f t="shared" si="2"/>
        <v>-6.7694373991930012E-3</v>
      </c>
      <c r="S203" s="141" t="s">
        <v>442</v>
      </c>
      <c r="T203" s="65"/>
    </row>
    <row r="204" spans="1:20" s="62" customFormat="1" ht="30">
      <c r="A204" s="273">
        <f t="shared" si="79"/>
        <v>85</v>
      </c>
      <c r="B204" s="271" t="s">
        <v>421</v>
      </c>
      <c r="C204" s="255" t="s">
        <v>42</v>
      </c>
      <c r="D204" s="181" t="s">
        <v>89</v>
      </c>
      <c r="E204" s="256">
        <f t="shared" si="84"/>
        <v>22.522269999999999</v>
      </c>
      <c r="F204" s="257">
        <v>1</v>
      </c>
      <c r="G204" s="258">
        <v>22.522269999999999</v>
      </c>
      <c r="H204" s="257">
        <v>1</v>
      </c>
      <c r="I204" s="258">
        <v>22.522269999999999</v>
      </c>
      <c r="J204" s="258">
        <v>22.414000000000001</v>
      </c>
      <c r="K204" s="257">
        <v>1</v>
      </c>
      <c r="L204" s="258">
        <v>22.414000000000001</v>
      </c>
      <c r="M204" s="257">
        <v>1</v>
      </c>
      <c r="N204" s="258">
        <v>22.414000000000001</v>
      </c>
      <c r="O204" s="293" t="s">
        <v>161</v>
      </c>
      <c r="P204" s="143">
        <f t="shared" si="11"/>
        <v>0</v>
      </c>
      <c r="Q204" s="92">
        <f t="shared" si="13"/>
        <v>0.10826999999999742</v>
      </c>
      <c r="R204" s="165">
        <f t="shared" si="2"/>
        <v>-4.8072418987960552E-3</v>
      </c>
      <c r="S204" s="141" t="s">
        <v>442</v>
      </c>
      <c r="T204" s="65"/>
    </row>
    <row r="205" spans="1:20" s="62" customFormat="1" ht="38.25">
      <c r="A205" s="273">
        <f t="shared" si="79"/>
        <v>86</v>
      </c>
      <c r="B205" s="271" t="s">
        <v>422</v>
      </c>
      <c r="C205" s="255" t="s">
        <v>42</v>
      </c>
      <c r="D205" s="181" t="s">
        <v>89</v>
      </c>
      <c r="E205" s="256">
        <f t="shared" si="84"/>
        <v>15.271000000000001</v>
      </c>
      <c r="F205" s="261">
        <v>1</v>
      </c>
      <c r="G205" s="260">
        <v>15.271000000000001</v>
      </c>
      <c r="H205" s="261">
        <v>1</v>
      </c>
      <c r="I205" s="260">
        <v>15.271000000000001</v>
      </c>
      <c r="J205" s="258">
        <v>15.1867</v>
      </c>
      <c r="K205" s="261">
        <v>1</v>
      </c>
      <c r="L205" s="258">
        <v>15.1867</v>
      </c>
      <c r="M205" s="261">
        <v>1</v>
      </c>
      <c r="N205" s="258">
        <v>15.1867</v>
      </c>
      <c r="O205" s="293" t="s">
        <v>161</v>
      </c>
      <c r="P205" s="143">
        <f t="shared" si="11"/>
        <v>0</v>
      </c>
      <c r="Q205" s="92">
        <f t="shared" si="13"/>
        <v>8.4300000000000708E-2</v>
      </c>
      <c r="R205" s="165">
        <f t="shared" si="2"/>
        <v>-5.5202671730731909E-3</v>
      </c>
      <c r="S205" s="294" t="s">
        <v>147</v>
      </c>
      <c r="T205" s="65"/>
    </row>
    <row r="206" spans="1:20" s="62" customFormat="1" ht="30">
      <c r="A206" s="273">
        <f t="shared" si="79"/>
        <v>87</v>
      </c>
      <c r="B206" s="271" t="s">
        <v>423</v>
      </c>
      <c r="C206" s="255" t="s">
        <v>42</v>
      </c>
      <c r="D206" s="181" t="s">
        <v>89</v>
      </c>
      <c r="E206" s="256">
        <f t="shared" si="84"/>
        <v>37.328209999999999</v>
      </c>
      <c r="F206" s="257">
        <v>1</v>
      </c>
      <c r="G206" s="258">
        <v>37.328209999999999</v>
      </c>
      <c r="H206" s="257">
        <v>1</v>
      </c>
      <c r="I206" s="258">
        <v>37.328209999999999</v>
      </c>
      <c r="J206" s="258">
        <v>37.243000000000002</v>
      </c>
      <c r="K206" s="257">
        <v>1</v>
      </c>
      <c r="L206" s="258">
        <v>37.243000000000002</v>
      </c>
      <c r="M206" s="257">
        <v>1</v>
      </c>
      <c r="N206" s="258">
        <v>37.243000000000002</v>
      </c>
      <c r="O206" s="293" t="s">
        <v>161</v>
      </c>
      <c r="P206" s="143">
        <f t="shared" si="11"/>
        <v>0</v>
      </c>
      <c r="Q206" s="92">
        <f t="shared" si="13"/>
        <v>8.5209999999996455E-2</v>
      </c>
      <c r="R206" s="165">
        <f t="shared" si="2"/>
        <v>-2.282723977388588E-3</v>
      </c>
      <c r="S206" s="141" t="s">
        <v>442</v>
      </c>
      <c r="T206" s="65"/>
    </row>
    <row r="207" spans="1:20" s="62" customFormat="1" ht="30">
      <c r="A207" s="273">
        <f t="shared" si="79"/>
        <v>88</v>
      </c>
      <c r="B207" s="271" t="s">
        <v>424</v>
      </c>
      <c r="C207" s="255" t="s">
        <v>42</v>
      </c>
      <c r="D207" s="181" t="s">
        <v>89</v>
      </c>
      <c r="E207" s="256">
        <f t="shared" si="84"/>
        <v>28.73132</v>
      </c>
      <c r="F207" s="257">
        <v>1</v>
      </c>
      <c r="G207" s="258">
        <v>28.73132</v>
      </c>
      <c r="H207" s="257">
        <v>1</v>
      </c>
      <c r="I207" s="258">
        <v>28.73132</v>
      </c>
      <c r="J207" s="258">
        <v>28.577999999999999</v>
      </c>
      <c r="K207" s="257">
        <v>1</v>
      </c>
      <c r="L207" s="258">
        <v>28.577999999999999</v>
      </c>
      <c r="M207" s="257">
        <v>1</v>
      </c>
      <c r="N207" s="258">
        <v>28.577999999999999</v>
      </c>
      <c r="O207" s="293" t="s">
        <v>161</v>
      </c>
      <c r="P207" s="143">
        <f t="shared" si="11"/>
        <v>0</v>
      </c>
      <c r="Q207" s="92">
        <f t="shared" si="13"/>
        <v>0.15332000000000079</v>
      </c>
      <c r="R207" s="165">
        <f t="shared" si="2"/>
        <v>-5.336336792044389E-3</v>
      </c>
      <c r="S207" s="141" t="s">
        <v>442</v>
      </c>
      <c r="T207" s="65"/>
    </row>
    <row r="208" spans="1:20" s="62" customFormat="1" ht="30">
      <c r="A208" s="273">
        <f t="shared" si="79"/>
        <v>89</v>
      </c>
      <c r="B208" s="271" t="s">
        <v>425</v>
      </c>
      <c r="C208" s="255" t="s">
        <v>42</v>
      </c>
      <c r="D208" s="181" t="s">
        <v>89</v>
      </c>
      <c r="E208" s="256">
        <f t="shared" si="84"/>
        <v>33.129579999999997</v>
      </c>
      <c r="F208" s="257">
        <v>1</v>
      </c>
      <c r="G208" s="258">
        <v>33.129579999999997</v>
      </c>
      <c r="H208" s="257">
        <v>1</v>
      </c>
      <c r="I208" s="258">
        <v>33.129579999999997</v>
      </c>
      <c r="J208" s="258">
        <v>33.058999999999997</v>
      </c>
      <c r="K208" s="257">
        <v>1</v>
      </c>
      <c r="L208" s="258">
        <v>33.058999999999997</v>
      </c>
      <c r="M208" s="257">
        <v>1</v>
      </c>
      <c r="N208" s="258">
        <v>33.058999999999997</v>
      </c>
      <c r="O208" s="293" t="s">
        <v>161</v>
      </c>
      <c r="P208" s="143">
        <f t="shared" si="11"/>
        <v>0</v>
      </c>
      <c r="Q208" s="92">
        <f t="shared" si="13"/>
        <v>7.0579999999999643E-2</v>
      </c>
      <c r="R208" s="165">
        <f t="shared" si="2"/>
        <v>-2.1304224200850009E-3</v>
      </c>
      <c r="S208" s="141" t="s">
        <v>442</v>
      </c>
      <c r="T208" s="65"/>
    </row>
    <row r="209" spans="1:20" s="62" customFormat="1" ht="30">
      <c r="A209" s="273">
        <f t="shared" si="79"/>
        <v>90</v>
      </c>
      <c r="B209" s="271" t="s">
        <v>426</v>
      </c>
      <c r="C209" s="255" t="s">
        <v>42</v>
      </c>
      <c r="D209" s="181" t="s">
        <v>89</v>
      </c>
      <c r="E209" s="256">
        <f t="shared" si="84"/>
        <v>25.59628</v>
      </c>
      <c r="F209" s="257">
        <v>1</v>
      </c>
      <c r="G209" s="258">
        <v>25.59628</v>
      </c>
      <c r="H209" s="257">
        <v>1</v>
      </c>
      <c r="I209" s="258">
        <v>25.59628</v>
      </c>
      <c r="J209" s="258">
        <v>25.504000000000001</v>
      </c>
      <c r="K209" s="257">
        <v>1</v>
      </c>
      <c r="L209" s="258">
        <v>25.504000000000001</v>
      </c>
      <c r="M209" s="257">
        <v>1</v>
      </c>
      <c r="N209" s="258">
        <v>25.504000000000001</v>
      </c>
      <c r="O209" s="293" t="s">
        <v>161</v>
      </c>
      <c r="P209" s="143">
        <f t="shared" si="11"/>
        <v>0</v>
      </c>
      <c r="Q209" s="92">
        <f t="shared" si="13"/>
        <v>9.2279999999998807E-2</v>
      </c>
      <c r="R209" s="165">
        <f t="shared" si="2"/>
        <v>-3.6052113822789408E-3</v>
      </c>
      <c r="S209" s="141" t="s">
        <v>442</v>
      </c>
      <c r="T209" s="65"/>
    </row>
    <row r="210" spans="1:20" s="62" customFormat="1" ht="99.75">
      <c r="A210" s="276">
        <v>1.8</v>
      </c>
      <c r="B210" s="262" t="s">
        <v>77</v>
      </c>
      <c r="C210" s="263" t="s">
        <v>42</v>
      </c>
      <c r="D210" s="278" t="s">
        <v>444</v>
      </c>
      <c r="E210" s="279">
        <f t="shared" si="0"/>
        <v>4.5183606557377027</v>
      </c>
      <c r="F210" s="289">
        <f>SUM(F211:F254)</f>
        <v>44</v>
      </c>
      <c r="G210" s="149">
        <f>SUM(G211:G254)</f>
        <v>198.80786885245894</v>
      </c>
      <c r="H210" s="289">
        <f>SUM(H211:H254)</f>
        <v>44</v>
      </c>
      <c r="I210" s="149">
        <f>SUM(I211:I254)</f>
        <v>198.80786885245894</v>
      </c>
      <c r="J210" s="93">
        <f t="shared" ref="J210:J256" si="85">L210/K210</f>
        <v>5.9852650000000001</v>
      </c>
      <c r="K210" s="289">
        <f>SUM(K211:K254)</f>
        <v>20</v>
      </c>
      <c r="L210" s="149">
        <f>SUM(L211:L254)</f>
        <v>119.70529999999999</v>
      </c>
      <c r="M210" s="289">
        <f>SUM(M211:M254)</f>
        <v>20</v>
      </c>
      <c r="N210" s="149">
        <f>SUM(N211:N254)</f>
        <v>119.70529999999999</v>
      </c>
      <c r="O210" s="215" t="s">
        <v>161</v>
      </c>
      <c r="P210" s="289">
        <f>SUM(P211:P254)</f>
        <v>24</v>
      </c>
      <c r="Q210" s="149">
        <f>SUM(Q211:Q254)</f>
        <v>79.102568852459072</v>
      </c>
      <c r="R210" s="166">
        <f t="shared" si="2"/>
        <v>0.3246541071039844</v>
      </c>
      <c r="S210" s="281" t="s">
        <v>154</v>
      </c>
      <c r="T210" s="282" t="s">
        <v>164</v>
      </c>
    </row>
    <row r="211" spans="1:20" s="62" customFormat="1" ht="30.75" customHeight="1">
      <c r="A211" s="264" t="s">
        <v>166</v>
      </c>
      <c r="B211" s="265" t="s">
        <v>290</v>
      </c>
      <c r="C211" s="266" t="s">
        <v>42</v>
      </c>
      <c r="D211" s="181" t="s">
        <v>444</v>
      </c>
      <c r="E211" s="181">
        <f>G211/F211</f>
        <v>4.5183606557377054</v>
      </c>
      <c r="F211" s="267">
        <v>1</v>
      </c>
      <c r="G211" s="268">
        <v>4.5183606557377054</v>
      </c>
      <c r="H211" s="267">
        <v>1</v>
      </c>
      <c r="I211" s="268">
        <v>4.5183606557377054</v>
      </c>
      <c r="J211" s="268">
        <v>6.6666600000000003</v>
      </c>
      <c r="K211" s="267">
        <v>1</v>
      </c>
      <c r="L211" s="268">
        <v>6.6666600000000003</v>
      </c>
      <c r="M211" s="267">
        <v>1</v>
      </c>
      <c r="N211" s="268">
        <v>6.6666600000000003</v>
      </c>
      <c r="O211" s="293" t="s">
        <v>161</v>
      </c>
      <c r="P211" s="143">
        <f t="shared" si="11"/>
        <v>0</v>
      </c>
      <c r="Q211" s="92">
        <f t="shared" si="13"/>
        <v>-2.1482993442622949</v>
      </c>
      <c r="R211" s="165">
        <f t="shared" si="2"/>
        <v>0.47545990856976988</v>
      </c>
      <c r="S211" s="141" t="s">
        <v>154</v>
      </c>
      <c r="T211" s="65"/>
    </row>
    <row r="212" spans="1:20" s="62" customFormat="1" ht="31.5">
      <c r="A212" s="264" t="s">
        <v>168</v>
      </c>
      <c r="B212" s="265" t="s">
        <v>291</v>
      </c>
      <c r="C212" s="266" t="s">
        <v>42</v>
      </c>
      <c r="D212" s="181" t="s">
        <v>444</v>
      </c>
      <c r="E212" s="181">
        <f t="shared" ref="E212:E254" si="86">G212/F212</f>
        <v>4.5183606557377054</v>
      </c>
      <c r="F212" s="267">
        <v>1</v>
      </c>
      <c r="G212" s="268">
        <v>4.5183606557377054</v>
      </c>
      <c r="H212" s="267">
        <v>1</v>
      </c>
      <c r="I212" s="268">
        <v>4.5183606557377054</v>
      </c>
      <c r="J212" s="268">
        <v>7.5833300000000001</v>
      </c>
      <c r="K212" s="267">
        <v>1</v>
      </c>
      <c r="L212" s="268">
        <v>7.5833300000000001</v>
      </c>
      <c r="M212" s="267">
        <v>1</v>
      </c>
      <c r="N212" s="268">
        <v>7.5833300000000001</v>
      </c>
      <c r="O212" s="293" t="s">
        <v>161</v>
      </c>
      <c r="P212" s="143">
        <f t="shared" si="11"/>
        <v>0</v>
      </c>
      <c r="Q212" s="92">
        <f t="shared" si="13"/>
        <v>-3.0649693442622947</v>
      </c>
      <c r="R212" s="165">
        <f t="shared" si="2"/>
        <v>0.6783365866047455</v>
      </c>
      <c r="S212" s="141" t="s">
        <v>154</v>
      </c>
      <c r="T212" s="65"/>
    </row>
    <row r="213" spans="1:20" s="62" customFormat="1" ht="31.5">
      <c r="A213" s="264" t="s">
        <v>170</v>
      </c>
      <c r="B213" s="265" t="s">
        <v>292</v>
      </c>
      <c r="C213" s="266" t="s">
        <v>42</v>
      </c>
      <c r="D213" s="181" t="s">
        <v>444</v>
      </c>
      <c r="E213" s="181">
        <f t="shared" si="86"/>
        <v>4.5183606557377054</v>
      </c>
      <c r="F213" s="267">
        <v>1</v>
      </c>
      <c r="G213" s="268">
        <v>4.5183606557377054</v>
      </c>
      <c r="H213" s="267">
        <v>1</v>
      </c>
      <c r="I213" s="268">
        <v>4.5183606557377054</v>
      </c>
      <c r="J213" s="268">
        <v>6.6666600000000003</v>
      </c>
      <c r="K213" s="267">
        <v>1</v>
      </c>
      <c r="L213" s="268">
        <v>6.6666600000000003</v>
      </c>
      <c r="M213" s="267">
        <v>1</v>
      </c>
      <c r="N213" s="268">
        <v>6.6666600000000003</v>
      </c>
      <c r="O213" s="293" t="s">
        <v>161</v>
      </c>
      <c r="P213" s="143">
        <f t="shared" si="11"/>
        <v>0</v>
      </c>
      <c r="Q213" s="92">
        <f t="shared" si="13"/>
        <v>-2.1482993442622949</v>
      </c>
      <c r="R213" s="165">
        <f t="shared" si="2"/>
        <v>0.47545990856976988</v>
      </c>
      <c r="S213" s="141" t="s">
        <v>154</v>
      </c>
      <c r="T213" s="65"/>
    </row>
    <row r="214" spans="1:20" s="62" customFormat="1" ht="31.5">
      <c r="A214" s="264" t="s">
        <v>173</v>
      </c>
      <c r="B214" s="265" t="s">
        <v>293</v>
      </c>
      <c r="C214" s="266" t="s">
        <v>42</v>
      </c>
      <c r="D214" s="181" t="s">
        <v>444</v>
      </c>
      <c r="E214" s="181">
        <f t="shared" si="86"/>
        <v>4.5183606557377054</v>
      </c>
      <c r="F214" s="267">
        <v>1</v>
      </c>
      <c r="G214" s="268">
        <v>4.5183606557377054</v>
      </c>
      <c r="H214" s="267">
        <v>1</v>
      </c>
      <c r="I214" s="268">
        <v>4.5183606557377054</v>
      </c>
      <c r="J214" s="268">
        <v>5.5</v>
      </c>
      <c r="K214" s="267">
        <v>1</v>
      </c>
      <c r="L214" s="268">
        <v>5.5</v>
      </c>
      <c r="M214" s="267">
        <v>1</v>
      </c>
      <c r="N214" s="268">
        <v>5.5</v>
      </c>
      <c r="O214" s="293" t="s">
        <v>161</v>
      </c>
      <c r="P214" s="143">
        <f t="shared" si="11"/>
        <v>0</v>
      </c>
      <c r="Q214" s="92">
        <f t="shared" si="13"/>
        <v>-0.9816393442622946</v>
      </c>
      <c r="R214" s="165">
        <f t="shared" si="2"/>
        <v>0.21725564182570192</v>
      </c>
      <c r="S214" s="141" t="s">
        <v>154</v>
      </c>
      <c r="T214" s="65"/>
    </row>
    <row r="215" spans="1:20" s="62" customFormat="1" ht="31.5">
      <c r="A215" s="264" t="s">
        <v>175</v>
      </c>
      <c r="B215" s="265" t="s">
        <v>294</v>
      </c>
      <c r="C215" s="266" t="s">
        <v>42</v>
      </c>
      <c r="D215" s="181" t="s">
        <v>444</v>
      </c>
      <c r="E215" s="181">
        <f t="shared" si="86"/>
        <v>4.5183606557377054</v>
      </c>
      <c r="F215" s="267">
        <v>1</v>
      </c>
      <c r="G215" s="268">
        <v>4.5183606557377054</v>
      </c>
      <c r="H215" s="267">
        <v>1</v>
      </c>
      <c r="I215" s="268">
        <v>4.5183606557377054</v>
      </c>
      <c r="J215" s="268">
        <v>5.5</v>
      </c>
      <c r="K215" s="267">
        <v>1</v>
      </c>
      <c r="L215" s="268">
        <v>5.5</v>
      </c>
      <c r="M215" s="267">
        <v>1</v>
      </c>
      <c r="N215" s="268">
        <v>5.5</v>
      </c>
      <c r="O215" s="293" t="s">
        <v>161</v>
      </c>
      <c r="P215" s="143">
        <f t="shared" si="11"/>
        <v>0</v>
      </c>
      <c r="Q215" s="92">
        <f t="shared" si="13"/>
        <v>-0.9816393442622946</v>
      </c>
      <c r="R215" s="165">
        <f t="shared" si="2"/>
        <v>0.21725564182570192</v>
      </c>
      <c r="S215" s="141" t="s">
        <v>154</v>
      </c>
      <c r="T215" s="65"/>
    </row>
    <row r="216" spans="1:20" s="62" customFormat="1" ht="31.5">
      <c r="A216" s="264" t="s">
        <v>177</v>
      </c>
      <c r="B216" s="265" t="s">
        <v>295</v>
      </c>
      <c r="C216" s="266" t="s">
        <v>42</v>
      </c>
      <c r="D216" s="181" t="s">
        <v>444</v>
      </c>
      <c r="E216" s="181">
        <f t="shared" si="86"/>
        <v>4.5183606557377054</v>
      </c>
      <c r="F216" s="267">
        <v>1</v>
      </c>
      <c r="G216" s="268">
        <v>4.5183606557377054</v>
      </c>
      <c r="H216" s="267">
        <v>1</v>
      </c>
      <c r="I216" s="268">
        <v>4.5183606557377054</v>
      </c>
      <c r="J216" s="268">
        <v>7.2083300000000001</v>
      </c>
      <c r="K216" s="267">
        <v>1</v>
      </c>
      <c r="L216" s="268">
        <v>7.2083300000000001</v>
      </c>
      <c r="M216" s="267">
        <v>1</v>
      </c>
      <c r="N216" s="268">
        <v>7.2083300000000001</v>
      </c>
      <c r="O216" s="293" t="s">
        <v>161</v>
      </c>
      <c r="P216" s="143">
        <f t="shared" si="11"/>
        <v>0</v>
      </c>
      <c r="Q216" s="92">
        <f t="shared" si="13"/>
        <v>-2.6899693442622947</v>
      </c>
      <c r="R216" s="165">
        <f t="shared" si="2"/>
        <v>0.59534188375299313</v>
      </c>
      <c r="S216" s="141" t="s">
        <v>154</v>
      </c>
      <c r="T216" s="65"/>
    </row>
    <row r="217" spans="1:20" s="62" customFormat="1" ht="31.5">
      <c r="A217" s="264" t="s">
        <v>179</v>
      </c>
      <c r="B217" s="265" t="s">
        <v>296</v>
      </c>
      <c r="C217" s="266" t="s">
        <v>42</v>
      </c>
      <c r="D217" s="181" t="s">
        <v>444</v>
      </c>
      <c r="E217" s="181">
        <f t="shared" si="86"/>
        <v>4.5183606557377054</v>
      </c>
      <c r="F217" s="267">
        <v>1</v>
      </c>
      <c r="G217" s="268">
        <v>4.5183606557377054</v>
      </c>
      <c r="H217" s="267">
        <v>1</v>
      </c>
      <c r="I217" s="268">
        <v>4.5183606557377054</v>
      </c>
      <c r="J217" s="268">
        <v>0</v>
      </c>
      <c r="K217" s="267">
        <v>0</v>
      </c>
      <c r="L217" s="268">
        <v>0</v>
      </c>
      <c r="M217" s="267">
        <v>0</v>
      </c>
      <c r="N217" s="268">
        <v>0</v>
      </c>
      <c r="O217" s="293" t="s">
        <v>161</v>
      </c>
      <c r="P217" s="143">
        <f t="shared" si="11"/>
        <v>1</v>
      </c>
      <c r="Q217" s="92">
        <f t="shared" si="13"/>
        <v>4.5183606557377054</v>
      </c>
      <c r="R217" s="165">
        <f t="shared" si="2"/>
        <v>-1</v>
      </c>
      <c r="S217" s="141"/>
      <c r="T217" s="65"/>
    </row>
    <row r="218" spans="1:20" s="62" customFormat="1" ht="31.5">
      <c r="A218" s="264" t="s">
        <v>181</v>
      </c>
      <c r="B218" s="265" t="s">
        <v>297</v>
      </c>
      <c r="C218" s="266" t="s">
        <v>42</v>
      </c>
      <c r="D218" s="181" t="s">
        <v>444</v>
      </c>
      <c r="E218" s="181">
        <f t="shared" si="86"/>
        <v>4.5183606557377054</v>
      </c>
      <c r="F218" s="267">
        <v>1</v>
      </c>
      <c r="G218" s="268">
        <v>4.5183606557377054</v>
      </c>
      <c r="H218" s="267">
        <v>1</v>
      </c>
      <c r="I218" s="268">
        <v>4.5183606557377054</v>
      </c>
      <c r="J218" s="268">
        <v>0</v>
      </c>
      <c r="K218" s="267">
        <v>0</v>
      </c>
      <c r="L218" s="268">
        <v>0</v>
      </c>
      <c r="M218" s="267">
        <v>0</v>
      </c>
      <c r="N218" s="268">
        <v>0</v>
      </c>
      <c r="O218" s="293" t="s">
        <v>161</v>
      </c>
      <c r="P218" s="143">
        <f t="shared" si="11"/>
        <v>1</v>
      </c>
      <c r="Q218" s="92">
        <f t="shared" si="13"/>
        <v>4.5183606557377054</v>
      </c>
      <c r="R218" s="165">
        <f t="shared" si="2"/>
        <v>-1</v>
      </c>
      <c r="S218" s="141"/>
      <c r="T218" s="65"/>
    </row>
    <row r="219" spans="1:20" s="62" customFormat="1" ht="31.5">
      <c r="A219" s="264" t="s">
        <v>183</v>
      </c>
      <c r="B219" s="265" t="s">
        <v>298</v>
      </c>
      <c r="C219" s="266" t="s">
        <v>42</v>
      </c>
      <c r="D219" s="181" t="s">
        <v>444</v>
      </c>
      <c r="E219" s="181">
        <f t="shared" si="86"/>
        <v>4.5183606557377054</v>
      </c>
      <c r="F219" s="267">
        <v>1</v>
      </c>
      <c r="G219" s="268">
        <v>4.5183606557377054</v>
      </c>
      <c r="H219" s="267">
        <v>1</v>
      </c>
      <c r="I219" s="268">
        <v>4.5183606557377054</v>
      </c>
      <c r="J219" s="268">
        <v>0</v>
      </c>
      <c r="K219" s="267">
        <v>0</v>
      </c>
      <c r="L219" s="268">
        <v>0</v>
      </c>
      <c r="M219" s="267">
        <v>0</v>
      </c>
      <c r="N219" s="268">
        <v>0</v>
      </c>
      <c r="O219" s="293" t="s">
        <v>161</v>
      </c>
      <c r="P219" s="143">
        <f t="shared" si="11"/>
        <v>1</v>
      </c>
      <c r="Q219" s="92">
        <f t="shared" si="13"/>
        <v>4.5183606557377054</v>
      </c>
      <c r="R219" s="165">
        <f t="shared" si="2"/>
        <v>-1</v>
      </c>
      <c r="S219" s="141"/>
      <c r="T219" s="65"/>
    </row>
    <row r="220" spans="1:20" s="62" customFormat="1" ht="31.5">
      <c r="A220" s="264" t="s">
        <v>186</v>
      </c>
      <c r="B220" s="265" t="s">
        <v>299</v>
      </c>
      <c r="C220" s="266" t="s">
        <v>42</v>
      </c>
      <c r="D220" s="181" t="s">
        <v>444</v>
      </c>
      <c r="E220" s="181">
        <f t="shared" si="86"/>
        <v>4.5183606557377054</v>
      </c>
      <c r="F220" s="267">
        <v>1</v>
      </c>
      <c r="G220" s="268">
        <v>4.5183606557377054</v>
      </c>
      <c r="H220" s="267">
        <v>1</v>
      </c>
      <c r="I220" s="268">
        <v>4.5183606557377054</v>
      </c>
      <c r="J220" s="268">
        <v>0</v>
      </c>
      <c r="K220" s="267">
        <v>0</v>
      </c>
      <c r="L220" s="268">
        <v>0</v>
      </c>
      <c r="M220" s="267">
        <v>0</v>
      </c>
      <c r="N220" s="268">
        <v>0</v>
      </c>
      <c r="O220" s="293" t="s">
        <v>161</v>
      </c>
      <c r="P220" s="143">
        <f t="shared" si="11"/>
        <v>1</v>
      </c>
      <c r="Q220" s="92">
        <f t="shared" si="13"/>
        <v>4.5183606557377054</v>
      </c>
      <c r="R220" s="165">
        <f t="shared" si="2"/>
        <v>-1</v>
      </c>
      <c r="S220" s="141"/>
      <c r="T220" s="65"/>
    </row>
    <row r="221" spans="1:20" s="62" customFormat="1" ht="31.5">
      <c r="A221" s="264" t="s">
        <v>188</v>
      </c>
      <c r="B221" s="265" t="s">
        <v>300</v>
      </c>
      <c r="C221" s="266" t="s">
        <v>42</v>
      </c>
      <c r="D221" s="181" t="s">
        <v>444</v>
      </c>
      <c r="E221" s="181">
        <f t="shared" si="86"/>
        <v>4.5183606557377054</v>
      </c>
      <c r="F221" s="267">
        <v>1</v>
      </c>
      <c r="G221" s="268">
        <v>4.5183606557377054</v>
      </c>
      <c r="H221" s="267">
        <v>1</v>
      </c>
      <c r="I221" s="268">
        <v>4.5183606557377054</v>
      </c>
      <c r="J221" s="268">
        <v>5.5833300000000001</v>
      </c>
      <c r="K221" s="267">
        <v>1</v>
      </c>
      <c r="L221" s="268">
        <v>5.5833300000000001</v>
      </c>
      <c r="M221" s="267">
        <v>1</v>
      </c>
      <c r="N221" s="268">
        <v>5.5833300000000001</v>
      </c>
      <c r="O221" s="293" t="s">
        <v>161</v>
      </c>
      <c r="P221" s="143">
        <f t="shared" si="11"/>
        <v>0</v>
      </c>
      <c r="Q221" s="92">
        <f t="shared" si="13"/>
        <v>-1.0649693442622947</v>
      </c>
      <c r="R221" s="165">
        <f t="shared" si="2"/>
        <v>0.23569817139539936</v>
      </c>
      <c r="S221" s="141" t="s">
        <v>154</v>
      </c>
      <c r="T221" s="65"/>
    </row>
    <row r="222" spans="1:20" s="62" customFormat="1" ht="31.5">
      <c r="A222" s="264" t="s">
        <v>190</v>
      </c>
      <c r="B222" s="265" t="s">
        <v>301</v>
      </c>
      <c r="C222" s="266" t="s">
        <v>42</v>
      </c>
      <c r="D222" s="181" t="s">
        <v>444</v>
      </c>
      <c r="E222" s="181">
        <f t="shared" si="86"/>
        <v>4.5183606557377054</v>
      </c>
      <c r="F222" s="267">
        <v>1</v>
      </c>
      <c r="G222" s="268">
        <v>4.5183606557377054</v>
      </c>
      <c r="H222" s="267">
        <v>1</v>
      </c>
      <c r="I222" s="268">
        <v>4.5183606557377054</v>
      </c>
      <c r="J222" s="268">
        <v>5.5</v>
      </c>
      <c r="K222" s="267">
        <v>1</v>
      </c>
      <c r="L222" s="268">
        <v>5.5</v>
      </c>
      <c r="M222" s="267">
        <v>1</v>
      </c>
      <c r="N222" s="268">
        <v>5.5</v>
      </c>
      <c r="O222" s="293" t="s">
        <v>161</v>
      </c>
      <c r="P222" s="143">
        <f t="shared" si="11"/>
        <v>0</v>
      </c>
      <c r="Q222" s="92">
        <f t="shared" si="13"/>
        <v>-0.9816393442622946</v>
      </c>
      <c r="R222" s="165">
        <f t="shared" si="2"/>
        <v>0.21725564182570192</v>
      </c>
      <c r="S222" s="141" t="s">
        <v>154</v>
      </c>
      <c r="T222" s="65"/>
    </row>
    <row r="223" spans="1:20" s="62" customFormat="1" ht="31.5">
      <c r="A223" s="264" t="s">
        <v>192</v>
      </c>
      <c r="B223" s="265" t="s">
        <v>302</v>
      </c>
      <c r="C223" s="266" t="s">
        <v>42</v>
      </c>
      <c r="D223" s="181" t="s">
        <v>444</v>
      </c>
      <c r="E223" s="181">
        <f t="shared" si="86"/>
        <v>4.5183606557377054</v>
      </c>
      <c r="F223" s="267">
        <v>1</v>
      </c>
      <c r="G223" s="268">
        <v>4.5183606557377054</v>
      </c>
      <c r="H223" s="267">
        <v>1</v>
      </c>
      <c r="I223" s="268">
        <v>4.5183606557377054</v>
      </c>
      <c r="J223" s="268">
        <v>0</v>
      </c>
      <c r="K223" s="267">
        <v>0</v>
      </c>
      <c r="L223" s="268">
        <v>0</v>
      </c>
      <c r="M223" s="267">
        <v>0</v>
      </c>
      <c r="N223" s="268">
        <v>0</v>
      </c>
      <c r="O223" s="293" t="s">
        <v>161</v>
      </c>
      <c r="P223" s="143">
        <f t="shared" si="11"/>
        <v>1</v>
      </c>
      <c r="Q223" s="92">
        <f t="shared" si="13"/>
        <v>4.5183606557377054</v>
      </c>
      <c r="R223" s="165">
        <f t="shared" si="2"/>
        <v>-1</v>
      </c>
      <c r="S223" s="141"/>
      <c r="T223" s="65"/>
    </row>
    <row r="224" spans="1:20" s="62" customFormat="1" ht="31.5">
      <c r="A224" s="264" t="s">
        <v>194</v>
      </c>
      <c r="B224" s="265" t="s">
        <v>303</v>
      </c>
      <c r="C224" s="266" t="s">
        <v>42</v>
      </c>
      <c r="D224" s="181" t="s">
        <v>444</v>
      </c>
      <c r="E224" s="181">
        <f t="shared" si="86"/>
        <v>4.5183606557377054</v>
      </c>
      <c r="F224" s="267">
        <v>1</v>
      </c>
      <c r="G224" s="268">
        <v>4.5183606557377054</v>
      </c>
      <c r="H224" s="267">
        <v>1</v>
      </c>
      <c r="I224" s="268">
        <v>4.5183606557377054</v>
      </c>
      <c r="J224" s="268">
        <v>6.1666699999999999</v>
      </c>
      <c r="K224" s="267">
        <v>1</v>
      </c>
      <c r="L224" s="268">
        <v>6.1666699999999999</v>
      </c>
      <c r="M224" s="267">
        <v>1</v>
      </c>
      <c r="N224" s="268">
        <v>6.1666699999999999</v>
      </c>
      <c r="O224" s="293" t="s">
        <v>161</v>
      </c>
      <c r="P224" s="143">
        <f t="shared" si="11"/>
        <v>0</v>
      </c>
      <c r="Q224" s="92">
        <f t="shared" si="13"/>
        <v>-1.6483093442622945</v>
      </c>
      <c r="R224" s="165">
        <f t="shared" si="2"/>
        <v>0.3648025179595093</v>
      </c>
      <c r="S224" s="141" t="s">
        <v>154</v>
      </c>
      <c r="T224" s="65"/>
    </row>
    <row r="225" spans="1:20" s="62" customFormat="1" ht="31.5">
      <c r="A225" s="264" t="s">
        <v>197</v>
      </c>
      <c r="B225" s="265" t="s">
        <v>304</v>
      </c>
      <c r="C225" s="266" t="s">
        <v>42</v>
      </c>
      <c r="D225" s="181" t="s">
        <v>444</v>
      </c>
      <c r="E225" s="181">
        <f t="shared" si="86"/>
        <v>4.5183606557377054</v>
      </c>
      <c r="F225" s="267">
        <v>1</v>
      </c>
      <c r="G225" s="268">
        <v>4.5183606557377054</v>
      </c>
      <c r="H225" s="267">
        <v>1</v>
      </c>
      <c r="I225" s="268">
        <v>4.5183606557377054</v>
      </c>
      <c r="J225" s="268">
        <v>0</v>
      </c>
      <c r="K225" s="267">
        <v>0</v>
      </c>
      <c r="L225" s="268">
        <v>0</v>
      </c>
      <c r="M225" s="267">
        <v>0</v>
      </c>
      <c r="N225" s="268">
        <v>0</v>
      </c>
      <c r="O225" s="293" t="s">
        <v>161</v>
      </c>
      <c r="P225" s="143">
        <f t="shared" si="11"/>
        <v>1</v>
      </c>
      <c r="Q225" s="92">
        <f t="shared" si="13"/>
        <v>4.5183606557377054</v>
      </c>
      <c r="R225" s="165">
        <f t="shared" si="2"/>
        <v>-1</v>
      </c>
      <c r="S225" s="141"/>
      <c r="T225" s="65"/>
    </row>
    <row r="226" spans="1:20" s="62" customFormat="1" ht="31.5">
      <c r="A226" s="264" t="s">
        <v>199</v>
      </c>
      <c r="B226" s="265" t="s">
        <v>305</v>
      </c>
      <c r="C226" s="266" t="s">
        <v>42</v>
      </c>
      <c r="D226" s="181" t="s">
        <v>444</v>
      </c>
      <c r="E226" s="181">
        <f t="shared" si="86"/>
        <v>4.5183606557377054</v>
      </c>
      <c r="F226" s="267">
        <v>1</v>
      </c>
      <c r="G226" s="268">
        <v>4.5183606557377054</v>
      </c>
      <c r="H226" s="267">
        <v>1</v>
      </c>
      <c r="I226" s="268">
        <v>4.5183606557377054</v>
      </c>
      <c r="J226" s="268">
        <v>0</v>
      </c>
      <c r="K226" s="267">
        <v>0</v>
      </c>
      <c r="L226" s="268">
        <v>0</v>
      </c>
      <c r="M226" s="267">
        <v>0</v>
      </c>
      <c r="N226" s="268">
        <v>0</v>
      </c>
      <c r="O226" s="293" t="s">
        <v>161</v>
      </c>
      <c r="P226" s="143">
        <f t="shared" si="11"/>
        <v>1</v>
      </c>
      <c r="Q226" s="92">
        <f t="shared" si="13"/>
        <v>4.5183606557377054</v>
      </c>
      <c r="R226" s="165">
        <f t="shared" si="2"/>
        <v>-1</v>
      </c>
      <c r="S226" s="141"/>
      <c r="T226" s="65"/>
    </row>
    <row r="227" spans="1:20" s="62" customFormat="1" ht="31.5">
      <c r="A227" s="264" t="s">
        <v>202</v>
      </c>
      <c r="B227" s="265" t="s">
        <v>306</v>
      </c>
      <c r="C227" s="266" t="s">
        <v>42</v>
      </c>
      <c r="D227" s="181" t="s">
        <v>444</v>
      </c>
      <c r="E227" s="181">
        <f t="shared" si="86"/>
        <v>4.5183606557377054</v>
      </c>
      <c r="F227" s="267">
        <v>1</v>
      </c>
      <c r="G227" s="268">
        <v>4.5183606557377054</v>
      </c>
      <c r="H227" s="267">
        <v>1</v>
      </c>
      <c r="I227" s="268">
        <v>4.5183606557377054</v>
      </c>
      <c r="J227" s="268">
        <v>0</v>
      </c>
      <c r="K227" s="267">
        <v>0</v>
      </c>
      <c r="L227" s="268">
        <v>0</v>
      </c>
      <c r="M227" s="267">
        <v>0</v>
      </c>
      <c r="N227" s="268">
        <v>0</v>
      </c>
      <c r="O227" s="293" t="s">
        <v>161</v>
      </c>
      <c r="P227" s="143">
        <f t="shared" si="11"/>
        <v>1</v>
      </c>
      <c r="Q227" s="92">
        <f t="shared" si="13"/>
        <v>4.5183606557377054</v>
      </c>
      <c r="R227" s="165">
        <f t="shared" si="2"/>
        <v>-1</v>
      </c>
      <c r="S227" s="141"/>
      <c r="T227" s="65"/>
    </row>
    <row r="228" spans="1:20" s="62" customFormat="1" ht="31.5">
      <c r="A228" s="264" t="s">
        <v>204</v>
      </c>
      <c r="B228" s="265" t="s">
        <v>307</v>
      </c>
      <c r="C228" s="266" t="s">
        <v>42</v>
      </c>
      <c r="D228" s="181" t="s">
        <v>444</v>
      </c>
      <c r="E228" s="181">
        <f t="shared" si="86"/>
        <v>4.5183606557377054</v>
      </c>
      <c r="F228" s="267">
        <v>1</v>
      </c>
      <c r="G228" s="268">
        <v>4.5183606557377054</v>
      </c>
      <c r="H228" s="267">
        <v>1</v>
      </c>
      <c r="I228" s="268">
        <v>4.5183606557377054</v>
      </c>
      <c r="J228" s="268">
        <v>6.6666600000000003</v>
      </c>
      <c r="K228" s="267">
        <v>1</v>
      </c>
      <c r="L228" s="268">
        <v>6.6666600000000003</v>
      </c>
      <c r="M228" s="267">
        <v>1</v>
      </c>
      <c r="N228" s="268">
        <v>6.6666600000000003</v>
      </c>
      <c r="O228" s="293" t="s">
        <v>161</v>
      </c>
      <c r="P228" s="143">
        <f t="shared" si="11"/>
        <v>0</v>
      </c>
      <c r="Q228" s="92">
        <f t="shared" si="13"/>
        <v>-2.1482993442622949</v>
      </c>
      <c r="R228" s="165">
        <f t="shared" si="2"/>
        <v>0.47545990856976988</v>
      </c>
      <c r="S228" s="141" t="s">
        <v>154</v>
      </c>
      <c r="T228" s="65"/>
    </row>
    <row r="229" spans="1:20" s="62" customFormat="1" ht="31.5">
      <c r="A229" s="264" t="s">
        <v>206</v>
      </c>
      <c r="B229" s="265" t="s">
        <v>308</v>
      </c>
      <c r="C229" s="266" t="s">
        <v>42</v>
      </c>
      <c r="D229" s="181" t="s">
        <v>444</v>
      </c>
      <c r="E229" s="181">
        <f t="shared" si="86"/>
        <v>4.5183606557377054</v>
      </c>
      <c r="F229" s="267">
        <v>1</v>
      </c>
      <c r="G229" s="268">
        <v>4.5183606557377054</v>
      </c>
      <c r="H229" s="267">
        <v>1</v>
      </c>
      <c r="I229" s="268">
        <v>4.5183606557377054</v>
      </c>
      <c r="J229" s="268">
        <v>5</v>
      </c>
      <c r="K229" s="267">
        <v>1</v>
      </c>
      <c r="L229" s="268">
        <v>5</v>
      </c>
      <c r="M229" s="267">
        <v>1</v>
      </c>
      <c r="N229" s="268">
        <v>5</v>
      </c>
      <c r="O229" s="293" t="s">
        <v>161</v>
      </c>
      <c r="P229" s="143">
        <f t="shared" si="11"/>
        <v>0</v>
      </c>
      <c r="Q229" s="92">
        <f t="shared" si="13"/>
        <v>-0.4816393442622946</v>
      </c>
      <c r="R229" s="165">
        <f t="shared" si="2"/>
        <v>0.10659603802336538</v>
      </c>
      <c r="S229" s="141" t="s">
        <v>154</v>
      </c>
      <c r="T229" s="65"/>
    </row>
    <row r="230" spans="1:20" s="62" customFormat="1" ht="31.5">
      <c r="A230" s="264" t="s">
        <v>208</v>
      </c>
      <c r="B230" s="265" t="s">
        <v>309</v>
      </c>
      <c r="C230" s="266" t="s">
        <v>42</v>
      </c>
      <c r="D230" s="181" t="s">
        <v>444</v>
      </c>
      <c r="E230" s="181">
        <f t="shared" si="86"/>
        <v>4.5183606557377054</v>
      </c>
      <c r="F230" s="267">
        <v>1</v>
      </c>
      <c r="G230" s="268">
        <v>4.5183606557377054</v>
      </c>
      <c r="H230" s="267">
        <v>1</v>
      </c>
      <c r="I230" s="268">
        <v>4.5183606557377054</v>
      </c>
      <c r="J230" s="268">
        <v>0</v>
      </c>
      <c r="K230" s="267">
        <v>0</v>
      </c>
      <c r="L230" s="268">
        <v>0</v>
      </c>
      <c r="M230" s="267">
        <v>0</v>
      </c>
      <c r="N230" s="268">
        <v>0</v>
      </c>
      <c r="O230" s="293" t="s">
        <v>161</v>
      </c>
      <c r="P230" s="143">
        <f t="shared" si="11"/>
        <v>1</v>
      </c>
      <c r="Q230" s="92">
        <f t="shared" si="13"/>
        <v>4.5183606557377054</v>
      </c>
      <c r="R230" s="165">
        <f t="shared" si="2"/>
        <v>-1</v>
      </c>
      <c r="S230" s="141"/>
      <c r="T230" s="65"/>
    </row>
    <row r="231" spans="1:20" s="62" customFormat="1" ht="31.5">
      <c r="A231" s="264" t="s">
        <v>210</v>
      </c>
      <c r="B231" s="265" t="s">
        <v>310</v>
      </c>
      <c r="C231" s="266" t="s">
        <v>42</v>
      </c>
      <c r="D231" s="181" t="s">
        <v>444</v>
      </c>
      <c r="E231" s="181">
        <f t="shared" si="86"/>
        <v>4.5183606557377054</v>
      </c>
      <c r="F231" s="267">
        <v>1</v>
      </c>
      <c r="G231" s="268">
        <v>4.5183606557377054</v>
      </c>
      <c r="H231" s="267">
        <v>1</v>
      </c>
      <c r="I231" s="268">
        <v>4.5183606557377054</v>
      </c>
      <c r="J231" s="268">
        <v>6.6666600000000003</v>
      </c>
      <c r="K231" s="267">
        <v>1</v>
      </c>
      <c r="L231" s="268">
        <v>6.6666600000000003</v>
      </c>
      <c r="M231" s="267">
        <v>1</v>
      </c>
      <c r="N231" s="268">
        <v>6.6666600000000003</v>
      </c>
      <c r="O231" s="293" t="s">
        <v>161</v>
      </c>
      <c r="P231" s="143">
        <f t="shared" si="11"/>
        <v>0</v>
      </c>
      <c r="Q231" s="92">
        <f t="shared" si="13"/>
        <v>-2.1482993442622949</v>
      </c>
      <c r="R231" s="165">
        <f t="shared" si="2"/>
        <v>0.47545990856976988</v>
      </c>
      <c r="S231" s="141" t="s">
        <v>154</v>
      </c>
      <c r="T231" s="65"/>
    </row>
    <row r="232" spans="1:20" s="62" customFormat="1" ht="31.5">
      <c r="A232" s="264" t="s">
        <v>212</v>
      </c>
      <c r="B232" s="265" t="s">
        <v>311</v>
      </c>
      <c r="C232" s="266" t="s">
        <v>42</v>
      </c>
      <c r="D232" s="181" t="s">
        <v>444</v>
      </c>
      <c r="E232" s="181">
        <f t="shared" si="86"/>
        <v>4.5183606557377054</v>
      </c>
      <c r="F232" s="267">
        <v>1</v>
      </c>
      <c r="G232" s="268">
        <v>4.5183606557377054</v>
      </c>
      <c r="H232" s="267">
        <v>1</v>
      </c>
      <c r="I232" s="268">
        <v>4.5183606557377054</v>
      </c>
      <c r="J232" s="268">
        <v>0</v>
      </c>
      <c r="K232" s="267">
        <v>0</v>
      </c>
      <c r="L232" s="268">
        <v>0</v>
      </c>
      <c r="M232" s="267">
        <v>0</v>
      </c>
      <c r="N232" s="268">
        <v>0</v>
      </c>
      <c r="O232" s="293" t="s">
        <v>161</v>
      </c>
      <c r="P232" s="143">
        <f t="shared" si="11"/>
        <v>1</v>
      </c>
      <c r="Q232" s="92">
        <f t="shared" si="13"/>
        <v>4.5183606557377054</v>
      </c>
      <c r="R232" s="165">
        <f t="shared" si="2"/>
        <v>-1</v>
      </c>
      <c r="S232" s="141"/>
      <c r="T232" s="65"/>
    </row>
    <row r="233" spans="1:20" s="62" customFormat="1" ht="31.5">
      <c r="A233" s="264" t="s">
        <v>214</v>
      </c>
      <c r="B233" s="265" t="s">
        <v>312</v>
      </c>
      <c r="C233" s="266" t="s">
        <v>42</v>
      </c>
      <c r="D233" s="181" t="s">
        <v>444</v>
      </c>
      <c r="E233" s="181">
        <f t="shared" si="86"/>
        <v>4.5183606557377054</v>
      </c>
      <c r="F233" s="267">
        <v>1</v>
      </c>
      <c r="G233" s="268">
        <v>4.5183606557377054</v>
      </c>
      <c r="H233" s="267">
        <v>1</v>
      </c>
      <c r="I233" s="268">
        <v>4.5183606557377054</v>
      </c>
      <c r="J233" s="268">
        <v>5</v>
      </c>
      <c r="K233" s="267">
        <v>1</v>
      </c>
      <c r="L233" s="268">
        <v>5</v>
      </c>
      <c r="M233" s="267">
        <v>1</v>
      </c>
      <c r="N233" s="268">
        <v>5</v>
      </c>
      <c r="O233" s="293" t="s">
        <v>161</v>
      </c>
      <c r="P233" s="143">
        <f t="shared" si="11"/>
        <v>0</v>
      </c>
      <c r="Q233" s="92">
        <f t="shared" si="13"/>
        <v>-0.4816393442622946</v>
      </c>
      <c r="R233" s="165">
        <f t="shared" si="2"/>
        <v>0.10659603802336538</v>
      </c>
      <c r="S233" s="141" t="s">
        <v>154</v>
      </c>
      <c r="T233" s="65"/>
    </row>
    <row r="234" spans="1:20" s="62" customFormat="1" ht="31.5">
      <c r="A234" s="264" t="s">
        <v>216</v>
      </c>
      <c r="B234" s="265" t="s">
        <v>313</v>
      </c>
      <c r="C234" s="266" t="s">
        <v>42</v>
      </c>
      <c r="D234" s="181" t="s">
        <v>444</v>
      </c>
      <c r="E234" s="181">
        <f t="shared" si="86"/>
        <v>4.5183606557377054</v>
      </c>
      <c r="F234" s="267">
        <v>1</v>
      </c>
      <c r="G234" s="268">
        <v>4.5183606557377054</v>
      </c>
      <c r="H234" s="267">
        <v>1</v>
      </c>
      <c r="I234" s="268">
        <v>4.5183606557377054</v>
      </c>
      <c r="J234" s="268">
        <v>0</v>
      </c>
      <c r="K234" s="267">
        <v>0</v>
      </c>
      <c r="L234" s="268">
        <v>0</v>
      </c>
      <c r="M234" s="267">
        <v>0</v>
      </c>
      <c r="N234" s="268">
        <v>0</v>
      </c>
      <c r="O234" s="293" t="s">
        <v>161</v>
      </c>
      <c r="P234" s="143">
        <f t="shared" si="11"/>
        <v>1</v>
      </c>
      <c r="Q234" s="92">
        <f t="shared" si="13"/>
        <v>4.5183606557377054</v>
      </c>
      <c r="R234" s="165">
        <f t="shared" si="2"/>
        <v>-1</v>
      </c>
      <c r="S234" s="141"/>
      <c r="T234" s="65"/>
    </row>
    <row r="235" spans="1:20" s="62" customFormat="1" ht="31.5">
      <c r="A235" s="264" t="s">
        <v>219</v>
      </c>
      <c r="B235" s="265" t="s">
        <v>314</v>
      </c>
      <c r="C235" s="266" t="s">
        <v>42</v>
      </c>
      <c r="D235" s="181" t="s">
        <v>444</v>
      </c>
      <c r="E235" s="181">
        <f t="shared" si="86"/>
        <v>4.5183606557377054</v>
      </c>
      <c r="F235" s="267">
        <v>1</v>
      </c>
      <c r="G235" s="268">
        <v>4.5183606557377054</v>
      </c>
      <c r="H235" s="267">
        <v>1</v>
      </c>
      <c r="I235" s="268">
        <v>4.5183606557377054</v>
      </c>
      <c r="J235" s="268">
        <v>0</v>
      </c>
      <c r="K235" s="267">
        <v>0</v>
      </c>
      <c r="L235" s="268">
        <v>0</v>
      </c>
      <c r="M235" s="267">
        <v>0</v>
      </c>
      <c r="N235" s="268">
        <v>0</v>
      </c>
      <c r="O235" s="293" t="s">
        <v>161</v>
      </c>
      <c r="P235" s="143">
        <f t="shared" si="11"/>
        <v>1</v>
      </c>
      <c r="Q235" s="92">
        <f t="shared" si="13"/>
        <v>4.5183606557377054</v>
      </c>
      <c r="R235" s="165">
        <f t="shared" si="2"/>
        <v>-1</v>
      </c>
      <c r="S235" s="141"/>
      <c r="T235" s="65"/>
    </row>
    <row r="236" spans="1:20" s="62" customFormat="1" ht="31.5">
      <c r="A236" s="264" t="s">
        <v>222</v>
      </c>
      <c r="B236" s="265" t="s">
        <v>315</v>
      </c>
      <c r="C236" s="266" t="s">
        <v>42</v>
      </c>
      <c r="D236" s="181" t="s">
        <v>444</v>
      </c>
      <c r="E236" s="181">
        <f t="shared" si="86"/>
        <v>4.5183606557377054</v>
      </c>
      <c r="F236" s="267">
        <v>1</v>
      </c>
      <c r="G236" s="268">
        <v>4.5183606557377054</v>
      </c>
      <c r="H236" s="267">
        <v>1</v>
      </c>
      <c r="I236" s="268">
        <v>4.5183606557377054</v>
      </c>
      <c r="J236" s="268">
        <v>5.4166699999999999</v>
      </c>
      <c r="K236" s="267">
        <v>1</v>
      </c>
      <c r="L236" s="268">
        <v>5.4166699999999999</v>
      </c>
      <c r="M236" s="267">
        <v>1</v>
      </c>
      <c r="N236" s="268">
        <v>5.4166699999999999</v>
      </c>
      <c r="O236" s="293" t="s">
        <v>161</v>
      </c>
      <c r="P236" s="143">
        <f t="shared" si="11"/>
        <v>0</v>
      </c>
      <c r="Q236" s="92">
        <f t="shared" si="13"/>
        <v>-0.89830934426229447</v>
      </c>
      <c r="R236" s="165">
        <f t="shared" si="2"/>
        <v>0.19881311225600448</v>
      </c>
      <c r="S236" s="141" t="s">
        <v>154</v>
      </c>
      <c r="T236" s="65"/>
    </row>
    <row r="237" spans="1:20" s="62" customFormat="1" ht="31.5">
      <c r="A237" s="264" t="s">
        <v>224</v>
      </c>
      <c r="B237" s="265" t="s">
        <v>316</v>
      </c>
      <c r="C237" s="266" t="s">
        <v>42</v>
      </c>
      <c r="D237" s="181" t="s">
        <v>444</v>
      </c>
      <c r="E237" s="181">
        <f t="shared" si="86"/>
        <v>4.5183606557377054</v>
      </c>
      <c r="F237" s="267">
        <v>1</v>
      </c>
      <c r="G237" s="268">
        <v>4.5183606557377054</v>
      </c>
      <c r="H237" s="267">
        <v>1</v>
      </c>
      <c r="I237" s="268">
        <v>4.5183606557377054</v>
      </c>
      <c r="J237" s="268">
        <v>0</v>
      </c>
      <c r="K237" s="267">
        <v>0</v>
      </c>
      <c r="L237" s="268">
        <v>0</v>
      </c>
      <c r="M237" s="267">
        <v>0</v>
      </c>
      <c r="N237" s="268">
        <v>0</v>
      </c>
      <c r="O237" s="293" t="s">
        <v>161</v>
      </c>
      <c r="P237" s="143">
        <f t="shared" si="11"/>
        <v>1</v>
      </c>
      <c r="Q237" s="92">
        <f t="shared" si="13"/>
        <v>4.5183606557377054</v>
      </c>
      <c r="R237" s="165">
        <f t="shared" si="2"/>
        <v>-1</v>
      </c>
      <c r="S237" s="141"/>
      <c r="T237" s="65"/>
    </row>
    <row r="238" spans="1:20" s="62" customFormat="1" ht="31.5">
      <c r="A238" s="264" t="s">
        <v>226</v>
      </c>
      <c r="B238" s="265" t="s">
        <v>317</v>
      </c>
      <c r="C238" s="266" t="s">
        <v>42</v>
      </c>
      <c r="D238" s="181" t="s">
        <v>444</v>
      </c>
      <c r="E238" s="181">
        <f t="shared" si="86"/>
        <v>4.5183606557377054</v>
      </c>
      <c r="F238" s="267">
        <v>1</v>
      </c>
      <c r="G238" s="268">
        <v>4.5183606557377054</v>
      </c>
      <c r="H238" s="267">
        <v>1</v>
      </c>
      <c r="I238" s="268">
        <v>4.5183606557377054</v>
      </c>
      <c r="J238" s="268">
        <v>0</v>
      </c>
      <c r="K238" s="267">
        <v>0</v>
      </c>
      <c r="L238" s="268">
        <v>0</v>
      </c>
      <c r="M238" s="267">
        <v>0</v>
      </c>
      <c r="N238" s="268">
        <v>0</v>
      </c>
      <c r="O238" s="293" t="s">
        <v>161</v>
      </c>
      <c r="P238" s="143">
        <f t="shared" si="11"/>
        <v>1</v>
      </c>
      <c r="Q238" s="92">
        <f t="shared" si="13"/>
        <v>4.5183606557377054</v>
      </c>
      <c r="R238" s="165">
        <f t="shared" si="2"/>
        <v>-1</v>
      </c>
      <c r="S238" s="141"/>
      <c r="T238" s="65"/>
    </row>
    <row r="239" spans="1:20" s="62" customFormat="1" ht="31.5">
      <c r="A239" s="264" t="s">
        <v>229</v>
      </c>
      <c r="B239" s="265" t="s">
        <v>318</v>
      </c>
      <c r="C239" s="266" t="s">
        <v>42</v>
      </c>
      <c r="D239" s="181" t="s">
        <v>444</v>
      </c>
      <c r="E239" s="181">
        <f t="shared" si="86"/>
        <v>4.5183606557377054</v>
      </c>
      <c r="F239" s="267">
        <v>1</v>
      </c>
      <c r="G239" s="268">
        <v>4.5183606557377054</v>
      </c>
      <c r="H239" s="267">
        <v>1</v>
      </c>
      <c r="I239" s="268">
        <v>4.5183606557377054</v>
      </c>
      <c r="J239" s="268">
        <v>0</v>
      </c>
      <c r="K239" s="267">
        <v>0</v>
      </c>
      <c r="L239" s="268">
        <v>0</v>
      </c>
      <c r="M239" s="267">
        <v>0</v>
      </c>
      <c r="N239" s="268">
        <v>0</v>
      </c>
      <c r="O239" s="293" t="s">
        <v>161</v>
      </c>
      <c r="P239" s="143">
        <f t="shared" si="11"/>
        <v>1</v>
      </c>
      <c r="Q239" s="92">
        <f t="shared" si="13"/>
        <v>4.5183606557377054</v>
      </c>
      <c r="R239" s="165">
        <f t="shared" si="2"/>
        <v>-1</v>
      </c>
      <c r="S239" s="141"/>
      <c r="T239" s="65"/>
    </row>
    <row r="240" spans="1:20" s="62" customFormat="1" ht="31.5">
      <c r="A240" s="264" t="s">
        <v>231</v>
      </c>
      <c r="B240" s="265" t="s">
        <v>319</v>
      </c>
      <c r="C240" s="266" t="s">
        <v>42</v>
      </c>
      <c r="D240" s="181" t="s">
        <v>444</v>
      </c>
      <c r="E240" s="181">
        <f t="shared" si="86"/>
        <v>4.5183606557377054</v>
      </c>
      <c r="F240" s="267">
        <v>1</v>
      </c>
      <c r="G240" s="268">
        <v>4.5183606557377054</v>
      </c>
      <c r="H240" s="267">
        <v>1</v>
      </c>
      <c r="I240" s="268">
        <v>4.5183606557377054</v>
      </c>
      <c r="J240" s="268">
        <v>5</v>
      </c>
      <c r="K240" s="267">
        <v>1</v>
      </c>
      <c r="L240" s="268">
        <v>5</v>
      </c>
      <c r="M240" s="267">
        <v>1</v>
      </c>
      <c r="N240" s="268">
        <v>5</v>
      </c>
      <c r="O240" s="293" t="s">
        <v>161</v>
      </c>
      <c r="P240" s="143">
        <f t="shared" si="11"/>
        <v>0</v>
      </c>
      <c r="Q240" s="92">
        <f t="shared" si="13"/>
        <v>-0.4816393442622946</v>
      </c>
      <c r="R240" s="165">
        <f t="shared" si="2"/>
        <v>0.10659603802336538</v>
      </c>
      <c r="S240" s="141" t="s">
        <v>154</v>
      </c>
      <c r="T240" s="65"/>
    </row>
    <row r="241" spans="1:20" s="62" customFormat="1" ht="31.5">
      <c r="A241" s="264" t="s">
        <v>233</v>
      </c>
      <c r="B241" s="265" t="s">
        <v>320</v>
      </c>
      <c r="C241" s="266" t="s">
        <v>42</v>
      </c>
      <c r="D241" s="181" t="s">
        <v>444</v>
      </c>
      <c r="E241" s="181">
        <f t="shared" si="86"/>
        <v>4.5183606557377054</v>
      </c>
      <c r="F241" s="267">
        <v>1</v>
      </c>
      <c r="G241" s="268">
        <v>4.5183606557377054</v>
      </c>
      <c r="H241" s="267">
        <v>1</v>
      </c>
      <c r="I241" s="268">
        <v>4.5183606557377054</v>
      </c>
      <c r="J241" s="268">
        <v>5</v>
      </c>
      <c r="K241" s="267">
        <v>1</v>
      </c>
      <c r="L241" s="268">
        <v>5</v>
      </c>
      <c r="M241" s="267">
        <v>1</v>
      </c>
      <c r="N241" s="268">
        <v>5</v>
      </c>
      <c r="O241" s="293" t="s">
        <v>161</v>
      </c>
      <c r="P241" s="143">
        <f t="shared" si="11"/>
        <v>0</v>
      </c>
      <c r="Q241" s="92">
        <f t="shared" si="13"/>
        <v>-0.4816393442622946</v>
      </c>
      <c r="R241" s="165">
        <f t="shared" si="2"/>
        <v>0.10659603802336538</v>
      </c>
      <c r="S241" s="141" t="s">
        <v>154</v>
      </c>
      <c r="T241" s="65"/>
    </row>
    <row r="242" spans="1:20" s="62" customFormat="1" ht="31.5">
      <c r="A242" s="264" t="s">
        <v>236</v>
      </c>
      <c r="B242" s="265" t="s">
        <v>321</v>
      </c>
      <c r="C242" s="266" t="s">
        <v>42</v>
      </c>
      <c r="D242" s="181" t="s">
        <v>444</v>
      </c>
      <c r="E242" s="181">
        <f t="shared" si="86"/>
        <v>4.5183606557377054</v>
      </c>
      <c r="F242" s="267">
        <v>1</v>
      </c>
      <c r="G242" s="268">
        <v>4.5183606557377054</v>
      </c>
      <c r="H242" s="267">
        <v>1</v>
      </c>
      <c r="I242" s="268">
        <v>4.5183606557377054</v>
      </c>
      <c r="J242" s="268">
        <v>4.7916699999999999</v>
      </c>
      <c r="K242" s="267">
        <v>1</v>
      </c>
      <c r="L242" s="268">
        <v>4.7916699999999999</v>
      </c>
      <c r="M242" s="267">
        <v>1</v>
      </c>
      <c r="N242" s="268">
        <v>4.7916699999999999</v>
      </c>
      <c r="O242" s="293" t="s">
        <v>161</v>
      </c>
      <c r="P242" s="143">
        <f t="shared" si="11"/>
        <v>0</v>
      </c>
      <c r="Q242" s="92">
        <f t="shared" si="13"/>
        <v>-0.27330934426229447</v>
      </c>
      <c r="R242" s="165">
        <f t="shared" si="2"/>
        <v>6.0488607503083817E-2</v>
      </c>
      <c r="S242" s="141" t="s">
        <v>154</v>
      </c>
      <c r="T242" s="65"/>
    </row>
    <row r="243" spans="1:20" s="62" customFormat="1" ht="31.5">
      <c r="A243" s="264" t="s">
        <v>238</v>
      </c>
      <c r="B243" s="265" t="s">
        <v>322</v>
      </c>
      <c r="C243" s="266" t="s">
        <v>42</v>
      </c>
      <c r="D243" s="181" t="s">
        <v>444</v>
      </c>
      <c r="E243" s="181">
        <f t="shared" si="86"/>
        <v>4.5183606557377054</v>
      </c>
      <c r="F243" s="267">
        <v>1</v>
      </c>
      <c r="G243" s="268">
        <v>4.5183606557377054</v>
      </c>
      <c r="H243" s="267">
        <v>1</v>
      </c>
      <c r="I243" s="268">
        <v>4.5183606557377054</v>
      </c>
      <c r="J243" s="268">
        <v>0</v>
      </c>
      <c r="K243" s="267">
        <v>0</v>
      </c>
      <c r="L243" s="268">
        <v>0</v>
      </c>
      <c r="M243" s="267">
        <v>0</v>
      </c>
      <c r="N243" s="268">
        <v>0</v>
      </c>
      <c r="O243" s="293" t="s">
        <v>161</v>
      </c>
      <c r="P243" s="143">
        <f t="shared" si="11"/>
        <v>1</v>
      </c>
      <c r="Q243" s="92">
        <f t="shared" si="13"/>
        <v>4.5183606557377054</v>
      </c>
      <c r="R243" s="165">
        <f t="shared" si="2"/>
        <v>-1</v>
      </c>
      <c r="S243" s="141"/>
      <c r="T243" s="65"/>
    </row>
    <row r="244" spans="1:20" s="62" customFormat="1" ht="31.5">
      <c r="A244" s="264" t="s">
        <v>240</v>
      </c>
      <c r="B244" s="265" t="s">
        <v>323</v>
      </c>
      <c r="C244" s="266" t="s">
        <v>42</v>
      </c>
      <c r="D244" s="181" t="s">
        <v>444</v>
      </c>
      <c r="E244" s="181">
        <f t="shared" si="86"/>
        <v>4.5183606557377054</v>
      </c>
      <c r="F244" s="267">
        <v>1</v>
      </c>
      <c r="G244" s="268">
        <v>4.5183606557377054</v>
      </c>
      <c r="H244" s="267">
        <v>1</v>
      </c>
      <c r="I244" s="268">
        <v>4.5183606557377054</v>
      </c>
      <c r="J244" s="268">
        <v>0</v>
      </c>
      <c r="K244" s="267">
        <v>0</v>
      </c>
      <c r="L244" s="268">
        <v>0</v>
      </c>
      <c r="M244" s="267">
        <v>0</v>
      </c>
      <c r="N244" s="268">
        <v>0</v>
      </c>
      <c r="O244" s="293" t="s">
        <v>161</v>
      </c>
      <c r="P244" s="143">
        <f t="shared" si="11"/>
        <v>1</v>
      </c>
      <c r="Q244" s="92">
        <f t="shared" si="13"/>
        <v>4.5183606557377054</v>
      </c>
      <c r="R244" s="165">
        <f t="shared" si="2"/>
        <v>-1</v>
      </c>
      <c r="S244" s="141"/>
      <c r="T244" s="65"/>
    </row>
    <row r="245" spans="1:20" s="62" customFormat="1" ht="31.5">
      <c r="A245" s="264" t="s">
        <v>244</v>
      </c>
      <c r="B245" s="265" t="s">
        <v>324</v>
      </c>
      <c r="C245" s="266" t="s">
        <v>42</v>
      </c>
      <c r="D245" s="181" t="s">
        <v>444</v>
      </c>
      <c r="E245" s="181">
        <f t="shared" si="86"/>
        <v>4.5183606557377054</v>
      </c>
      <c r="F245" s="267">
        <v>1</v>
      </c>
      <c r="G245" s="268">
        <v>4.5183606557377054</v>
      </c>
      <c r="H245" s="267">
        <v>1</v>
      </c>
      <c r="I245" s="268">
        <v>4.5183606557377054</v>
      </c>
      <c r="J245" s="268">
        <v>0</v>
      </c>
      <c r="K245" s="267">
        <v>0</v>
      </c>
      <c r="L245" s="268">
        <v>0</v>
      </c>
      <c r="M245" s="267">
        <v>0</v>
      </c>
      <c r="N245" s="268">
        <v>0</v>
      </c>
      <c r="O245" s="293" t="s">
        <v>161</v>
      </c>
      <c r="P245" s="143">
        <f t="shared" si="11"/>
        <v>1</v>
      </c>
      <c r="Q245" s="92">
        <f t="shared" si="13"/>
        <v>4.5183606557377054</v>
      </c>
      <c r="R245" s="165">
        <f t="shared" si="2"/>
        <v>-1</v>
      </c>
      <c r="S245" s="141"/>
      <c r="T245" s="65"/>
    </row>
    <row r="246" spans="1:20" s="62" customFormat="1" ht="31.5">
      <c r="A246" s="264" t="s">
        <v>246</v>
      </c>
      <c r="B246" s="265" t="s">
        <v>325</v>
      </c>
      <c r="C246" s="266" t="s">
        <v>42</v>
      </c>
      <c r="D246" s="181" t="s">
        <v>444</v>
      </c>
      <c r="E246" s="181">
        <f t="shared" si="86"/>
        <v>4.5183606557377054</v>
      </c>
      <c r="F246" s="267">
        <v>1</v>
      </c>
      <c r="G246" s="268">
        <v>4.5183606557377054</v>
      </c>
      <c r="H246" s="267">
        <v>1</v>
      </c>
      <c r="I246" s="268">
        <v>4.5183606557377054</v>
      </c>
      <c r="J246" s="268">
        <v>0</v>
      </c>
      <c r="K246" s="267">
        <v>0</v>
      </c>
      <c r="L246" s="268">
        <v>0</v>
      </c>
      <c r="M246" s="267">
        <v>0</v>
      </c>
      <c r="N246" s="268">
        <v>0</v>
      </c>
      <c r="O246" s="293" t="s">
        <v>161</v>
      </c>
      <c r="P246" s="143">
        <f t="shared" si="11"/>
        <v>1</v>
      </c>
      <c r="Q246" s="92">
        <f t="shared" si="13"/>
        <v>4.5183606557377054</v>
      </c>
      <c r="R246" s="165">
        <f t="shared" si="2"/>
        <v>-1</v>
      </c>
      <c r="S246" s="141"/>
      <c r="T246" s="65"/>
    </row>
    <row r="247" spans="1:20" s="62" customFormat="1" ht="31.5">
      <c r="A247" s="264" t="s">
        <v>249</v>
      </c>
      <c r="B247" s="265" t="s">
        <v>326</v>
      </c>
      <c r="C247" s="266" t="s">
        <v>42</v>
      </c>
      <c r="D247" s="181" t="s">
        <v>444</v>
      </c>
      <c r="E247" s="181">
        <f t="shared" si="86"/>
        <v>4.5183606557377054</v>
      </c>
      <c r="F247" s="267">
        <v>1</v>
      </c>
      <c r="G247" s="268">
        <v>4.5183606557377054</v>
      </c>
      <c r="H247" s="267">
        <v>1</v>
      </c>
      <c r="I247" s="268">
        <v>4.5183606557377054</v>
      </c>
      <c r="J247" s="268">
        <v>5.625</v>
      </c>
      <c r="K247" s="267">
        <v>1</v>
      </c>
      <c r="L247" s="268">
        <v>5.625</v>
      </c>
      <c r="M247" s="267">
        <v>1</v>
      </c>
      <c r="N247" s="268">
        <v>5.625</v>
      </c>
      <c r="O247" s="293" t="s">
        <v>161</v>
      </c>
      <c r="P247" s="143">
        <f t="shared" si="11"/>
        <v>0</v>
      </c>
      <c r="Q247" s="92">
        <f t="shared" si="13"/>
        <v>-1.1066393442622946</v>
      </c>
      <c r="R247" s="165">
        <f t="shared" si="2"/>
        <v>0.24492054277628605</v>
      </c>
      <c r="S247" s="141" t="s">
        <v>154</v>
      </c>
      <c r="T247" s="65"/>
    </row>
    <row r="248" spans="1:20" s="62" customFormat="1" ht="15.75">
      <c r="A248" s="264" t="s">
        <v>252</v>
      </c>
      <c r="B248" s="265" t="s">
        <v>327</v>
      </c>
      <c r="C248" s="266" t="s">
        <v>42</v>
      </c>
      <c r="D248" s="181" t="s">
        <v>444</v>
      </c>
      <c r="E248" s="181">
        <f t="shared" si="86"/>
        <v>4.5183606557377054</v>
      </c>
      <c r="F248" s="267">
        <v>1</v>
      </c>
      <c r="G248" s="268">
        <v>4.5183606557377054</v>
      </c>
      <c r="H248" s="267">
        <v>1</v>
      </c>
      <c r="I248" s="268">
        <v>4.5183606557377054</v>
      </c>
      <c r="J248" s="268">
        <v>7.4969999999999999</v>
      </c>
      <c r="K248" s="267">
        <v>1</v>
      </c>
      <c r="L248" s="268">
        <v>7.4969999999999999</v>
      </c>
      <c r="M248" s="267">
        <v>1</v>
      </c>
      <c r="N248" s="268">
        <v>7.4969999999999999</v>
      </c>
      <c r="O248" s="293" t="s">
        <v>161</v>
      </c>
      <c r="P248" s="143">
        <f t="shared" si="11"/>
        <v>0</v>
      </c>
      <c r="Q248" s="92">
        <f t="shared" si="13"/>
        <v>-2.9786393442622945</v>
      </c>
      <c r="R248" s="165">
        <f t="shared" si="2"/>
        <v>0.65923009941223398</v>
      </c>
      <c r="S248" s="141" t="s">
        <v>154</v>
      </c>
      <c r="T248" s="65"/>
    </row>
    <row r="249" spans="1:20" s="62" customFormat="1" ht="31.5">
      <c r="A249" s="264" t="s">
        <v>254</v>
      </c>
      <c r="B249" s="265" t="s">
        <v>328</v>
      </c>
      <c r="C249" s="266" t="s">
        <v>42</v>
      </c>
      <c r="D249" s="181" t="s">
        <v>444</v>
      </c>
      <c r="E249" s="181">
        <f t="shared" si="86"/>
        <v>4.5183606557377054</v>
      </c>
      <c r="F249" s="267">
        <v>1</v>
      </c>
      <c r="G249" s="268">
        <v>4.5183606557377054</v>
      </c>
      <c r="H249" s="267">
        <v>1</v>
      </c>
      <c r="I249" s="268">
        <v>4.5183606557377054</v>
      </c>
      <c r="J249" s="268">
        <v>0</v>
      </c>
      <c r="K249" s="267">
        <v>0</v>
      </c>
      <c r="L249" s="268">
        <v>0</v>
      </c>
      <c r="M249" s="267">
        <v>0</v>
      </c>
      <c r="N249" s="268">
        <v>0</v>
      </c>
      <c r="O249" s="293" t="s">
        <v>161</v>
      </c>
      <c r="P249" s="143">
        <f t="shared" si="11"/>
        <v>1</v>
      </c>
      <c r="Q249" s="92">
        <f t="shared" si="13"/>
        <v>4.5183606557377054</v>
      </c>
      <c r="R249" s="165">
        <f t="shared" si="2"/>
        <v>-1</v>
      </c>
      <c r="S249" s="141"/>
      <c r="T249" s="65"/>
    </row>
    <row r="250" spans="1:20" s="62" customFormat="1" ht="31.5">
      <c r="A250" s="264" t="s">
        <v>256</v>
      </c>
      <c r="B250" s="265" t="s">
        <v>329</v>
      </c>
      <c r="C250" s="266" t="s">
        <v>42</v>
      </c>
      <c r="D250" s="181" t="s">
        <v>444</v>
      </c>
      <c r="E250" s="181">
        <f t="shared" si="86"/>
        <v>4.5183606557377054</v>
      </c>
      <c r="F250" s="267">
        <v>1</v>
      </c>
      <c r="G250" s="268">
        <v>4.5183606557377054</v>
      </c>
      <c r="H250" s="267">
        <v>1</v>
      </c>
      <c r="I250" s="268">
        <v>4.5183606557377054</v>
      </c>
      <c r="J250" s="268">
        <v>0</v>
      </c>
      <c r="K250" s="267">
        <v>0</v>
      </c>
      <c r="L250" s="268">
        <v>0</v>
      </c>
      <c r="M250" s="267">
        <v>0</v>
      </c>
      <c r="N250" s="268">
        <v>0</v>
      </c>
      <c r="O250" s="293" t="s">
        <v>161</v>
      </c>
      <c r="P250" s="143">
        <f t="shared" si="11"/>
        <v>1</v>
      </c>
      <c r="Q250" s="92">
        <f t="shared" si="13"/>
        <v>4.5183606557377054</v>
      </c>
      <c r="R250" s="165">
        <f t="shared" si="2"/>
        <v>-1</v>
      </c>
      <c r="S250" s="141"/>
      <c r="T250" s="65"/>
    </row>
    <row r="251" spans="1:20" s="62" customFormat="1" ht="31.5">
      <c r="A251" s="264" t="s">
        <v>258</v>
      </c>
      <c r="B251" s="265" t="s">
        <v>330</v>
      </c>
      <c r="C251" s="266" t="s">
        <v>42</v>
      </c>
      <c r="D251" s="181" t="s">
        <v>444</v>
      </c>
      <c r="E251" s="181">
        <f t="shared" si="86"/>
        <v>4.5183606557377054</v>
      </c>
      <c r="F251" s="267">
        <v>1</v>
      </c>
      <c r="G251" s="268">
        <v>4.5183606557377054</v>
      </c>
      <c r="H251" s="267">
        <v>1</v>
      </c>
      <c r="I251" s="268">
        <v>4.5183606557377054</v>
      </c>
      <c r="J251" s="268">
        <v>0</v>
      </c>
      <c r="K251" s="267">
        <v>0</v>
      </c>
      <c r="L251" s="268">
        <v>0</v>
      </c>
      <c r="M251" s="267">
        <v>0</v>
      </c>
      <c r="N251" s="268">
        <v>0</v>
      </c>
      <c r="O251" s="293" t="s">
        <v>161</v>
      </c>
      <c r="P251" s="143">
        <f t="shared" si="11"/>
        <v>1</v>
      </c>
      <c r="Q251" s="92">
        <f t="shared" si="13"/>
        <v>4.5183606557377054</v>
      </c>
      <c r="R251" s="165">
        <f t="shared" si="2"/>
        <v>-1</v>
      </c>
      <c r="S251" s="141"/>
      <c r="T251" s="65"/>
    </row>
    <row r="252" spans="1:20" s="62" customFormat="1" ht="31.5">
      <c r="A252" s="264" t="s">
        <v>261</v>
      </c>
      <c r="B252" s="265" t="s">
        <v>331</v>
      </c>
      <c r="C252" s="266" t="s">
        <v>42</v>
      </c>
      <c r="D252" s="181" t="s">
        <v>444</v>
      </c>
      <c r="E252" s="181">
        <f t="shared" si="86"/>
        <v>4.5183606557377054</v>
      </c>
      <c r="F252" s="267">
        <v>1</v>
      </c>
      <c r="G252" s="268">
        <v>4.5183606557377054</v>
      </c>
      <c r="H252" s="267">
        <v>1</v>
      </c>
      <c r="I252" s="268">
        <v>4.5183606557377054</v>
      </c>
      <c r="J252" s="268">
        <v>0</v>
      </c>
      <c r="K252" s="267">
        <v>0</v>
      </c>
      <c r="L252" s="268">
        <v>0</v>
      </c>
      <c r="M252" s="267">
        <v>0</v>
      </c>
      <c r="N252" s="268">
        <v>0</v>
      </c>
      <c r="O252" s="293" t="s">
        <v>161</v>
      </c>
      <c r="P252" s="143">
        <f t="shared" si="11"/>
        <v>1</v>
      </c>
      <c r="Q252" s="92">
        <f t="shared" si="13"/>
        <v>4.5183606557377054</v>
      </c>
      <c r="R252" s="165">
        <f t="shared" si="2"/>
        <v>-1</v>
      </c>
      <c r="S252" s="141"/>
      <c r="T252" s="65"/>
    </row>
    <row r="253" spans="1:20" s="62" customFormat="1" ht="31.5">
      <c r="A253" s="264" t="s">
        <v>264</v>
      </c>
      <c r="B253" s="265" t="s">
        <v>332</v>
      </c>
      <c r="C253" s="266" t="s">
        <v>42</v>
      </c>
      <c r="D253" s="181" t="s">
        <v>444</v>
      </c>
      <c r="E253" s="181">
        <f t="shared" si="86"/>
        <v>4.5183606557377054</v>
      </c>
      <c r="F253" s="267">
        <v>1</v>
      </c>
      <c r="G253" s="268">
        <v>4.5183606557377054</v>
      </c>
      <c r="H253" s="267">
        <v>1</v>
      </c>
      <c r="I253" s="268">
        <v>4.5183606557377054</v>
      </c>
      <c r="J253" s="268">
        <v>0</v>
      </c>
      <c r="K253" s="267">
        <v>0</v>
      </c>
      <c r="L253" s="268">
        <v>0</v>
      </c>
      <c r="M253" s="267">
        <v>0</v>
      </c>
      <c r="N253" s="268">
        <v>0</v>
      </c>
      <c r="O253" s="293" t="s">
        <v>161</v>
      </c>
      <c r="P253" s="143">
        <f t="shared" si="11"/>
        <v>1</v>
      </c>
      <c r="Q253" s="92">
        <f t="shared" si="13"/>
        <v>4.5183606557377054</v>
      </c>
      <c r="R253" s="165">
        <f t="shared" si="2"/>
        <v>-1</v>
      </c>
      <c r="S253" s="141"/>
      <c r="T253" s="65"/>
    </row>
    <row r="254" spans="1:20" s="62" customFormat="1" ht="31.5">
      <c r="A254" s="264" t="s">
        <v>266</v>
      </c>
      <c r="B254" s="265" t="s">
        <v>333</v>
      </c>
      <c r="C254" s="266" t="s">
        <v>42</v>
      </c>
      <c r="D254" s="181" t="s">
        <v>444</v>
      </c>
      <c r="E254" s="181">
        <f t="shared" si="86"/>
        <v>4.5183606557377054</v>
      </c>
      <c r="F254" s="267">
        <v>1</v>
      </c>
      <c r="G254" s="268">
        <v>4.5183606557377054</v>
      </c>
      <c r="H254" s="267">
        <v>1</v>
      </c>
      <c r="I254" s="268">
        <v>4.5183606557377054</v>
      </c>
      <c r="J254" s="268">
        <v>6.6666600000000003</v>
      </c>
      <c r="K254" s="267">
        <v>1</v>
      </c>
      <c r="L254" s="268">
        <v>6.6666600000000003</v>
      </c>
      <c r="M254" s="267">
        <v>1</v>
      </c>
      <c r="N254" s="268">
        <v>6.6666600000000003</v>
      </c>
      <c r="O254" s="293" t="s">
        <v>161</v>
      </c>
      <c r="P254" s="143">
        <f t="shared" si="11"/>
        <v>0</v>
      </c>
      <c r="Q254" s="92">
        <f t="shared" si="13"/>
        <v>-2.1482993442622949</v>
      </c>
      <c r="R254" s="165">
        <f t="shared" si="2"/>
        <v>0.47545990856976988</v>
      </c>
      <c r="S254" s="141" t="s">
        <v>154</v>
      </c>
      <c r="T254" s="65"/>
    </row>
    <row r="255" spans="1:20" s="62" customFormat="1" ht="47.25">
      <c r="A255" s="291">
        <v>1.9</v>
      </c>
      <c r="B255" s="262" t="s">
        <v>86</v>
      </c>
      <c r="C255" s="283" t="s">
        <v>42</v>
      </c>
      <c r="D255" s="278" t="s">
        <v>454</v>
      </c>
      <c r="E255" s="279">
        <f t="shared" si="0"/>
        <v>340.17500000000001</v>
      </c>
      <c r="F255" s="289">
        <v>1</v>
      </c>
      <c r="G255" s="149">
        <v>340.17500000000001</v>
      </c>
      <c r="H255" s="285">
        <f t="shared" si="8"/>
        <v>1</v>
      </c>
      <c r="I255" s="93">
        <f t="shared" si="9"/>
        <v>340.17500000000001</v>
      </c>
      <c r="J255" s="93">
        <f t="shared" si="85"/>
        <v>339.32</v>
      </c>
      <c r="K255" s="144">
        <v>1</v>
      </c>
      <c r="L255" s="93">
        <v>339.32</v>
      </c>
      <c r="M255" s="144">
        <v>1</v>
      </c>
      <c r="N255" s="93">
        <v>339.32</v>
      </c>
      <c r="O255" s="215" t="s">
        <v>161</v>
      </c>
      <c r="P255" s="144">
        <f t="shared" si="11"/>
        <v>0</v>
      </c>
      <c r="Q255" s="93">
        <f t="shared" si="13"/>
        <v>0.85500000000001819</v>
      </c>
      <c r="R255" s="166">
        <f t="shared" si="2"/>
        <v>-2.5134122143015158E-3</v>
      </c>
      <c r="S255" s="281" t="s">
        <v>152</v>
      </c>
      <c r="T255" s="282"/>
    </row>
    <row r="256" spans="1:20" s="62" customFormat="1" ht="47.25">
      <c r="A256" s="292">
        <v>1.1000000000000001</v>
      </c>
      <c r="B256" s="262" t="s">
        <v>87</v>
      </c>
      <c r="C256" s="283" t="s">
        <v>42</v>
      </c>
      <c r="D256" s="278" t="s">
        <v>453</v>
      </c>
      <c r="E256" s="279">
        <f t="shared" si="0"/>
        <v>2719.2049999999999</v>
      </c>
      <c r="F256" s="289">
        <v>1</v>
      </c>
      <c r="G256" s="149">
        <v>2719.2049999999999</v>
      </c>
      <c r="H256" s="285">
        <f t="shared" si="8"/>
        <v>1</v>
      </c>
      <c r="I256" s="93">
        <f t="shared" si="9"/>
        <v>2719.2049999999999</v>
      </c>
      <c r="J256" s="93">
        <f t="shared" si="85"/>
        <v>2711.9137099999998</v>
      </c>
      <c r="K256" s="144">
        <v>1</v>
      </c>
      <c r="L256" s="93">
        <v>2711.9137099999998</v>
      </c>
      <c r="M256" s="144">
        <v>1</v>
      </c>
      <c r="N256" s="93">
        <v>2711.9137099999998</v>
      </c>
      <c r="O256" s="215" t="s">
        <v>161</v>
      </c>
      <c r="P256" s="144">
        <f t="shared" si="11"/>
        <v>0</v>
      </c>
      <c r="Q256" s="93">
        <f t="shared" si="13"/>
        <v>7.2912900000001173</v>
      </c>
      <c r="R256" s="166">
        <f t="shared" si="2"/>
        <v>-2.6814050430181311E-3</v>
      </c>
      <c r="S256" s="281" t="s">
        <v>149</v>
      </c>
      <c r="T256" s="282"/>
    </row>
    <row r="257" spans="1:20" s="62" customFormat="1" ht="110.25">
      <c r="A257" s="292">
        <v>1.1100000000000001</v>
      </c>
      <c r="B257" s="262" t="s">
        <v>88</v>
      </c>
      <c r="C257" s="283" t="s">
        <v>42</v>
      </c>
      <c r="D257" s="278" t="s">
        <v>456</v>
      </c>
      <c r="E257" s="279">
        <f t="shared" si="0"/>
        <v>3944</v>
      </c>
      <c r="F257" s="289">
        <v>2</v>
      </c>
      <c r="G257" s="149">
        <v>7888</v>
      </c>
      <c r="H257" s="285">
        <f t="shared" si="8"/>
        <v>2</v>
      </c>
      <c r="I257" s="93">
        <f>G257</f>
        <v>7888</v>
      </c>
      <c r="J257" s="93">
        <f>L257/K257</f>
        <v>3942.0770000000002</v>
      </c>
      <c r="K257" s="144">
        <v>2</v>
      </c>
      <c r="L257" s="93">
        <v>7884.1540000000005</v>
      </c>
      <c r="M257" s="144">
        <v>2</v>
      </c>
      <c r="N257" s="93">
        <v>7884.1540000000005</v>
      </c>
      <c r="O257" s="280" t="s">
        <v>151</v>
      </c>
      <c r="P257" s="144">
        <f t="shared" si="11"/>
        <v>0</v>
      </c>
      <c r="Q257" s="93">
        <f t="shared" si="13"/>
        <v>3.8459999999995489</v>
      </c>
      <c r="R257" s="166">
        <f t="shared" si="2"/>
        <v>-4.875760649086649E-4</v>
      </c>
      <c r="S257" s="281" t="s">
        <v>150</v>
      </c>
      <c r="T257" s="282"/>
    </row>
    <row r="258" spans="1:20" s="138" customFormat="1" ht="18.75">
      <c r="A258" s="339" t="s">
        <v>26</v>
      </c>
      <c r="B258" s="339"/>
      <c r="C258" s="339"/>
      <c r="D258" s="339"/>
      <c r="E258" s="339"/>
      <c r="F258" s="135"/>
      <c r="G258" s="128">
        <f>G257+G256+G255+G210+G103+G94+G76+G69+G68+G67+G8</f>
        <v>97972.195571852455</v>
      </c>
      <c r="H258" s="128"/>
      <c r="I258" s="128">
        <f t="shared" ref="I258:N258" si="87">I257+I256+I255+I210+I103+I94+I76+I69+I68+I67+I8</f>
        <v>97972.195571852455</v>
      </c>
      <c r="J258" s="128"/>
      <c r="K258" s="128"/>
      <c r="L258" s="128">
        <f t="shared" si="87"/>
        <v>97510.700311633322</v>
      </c>
      <c r="M258" s="128"/>
      <c r="N258" s="128">
        <f t="shared" si="87"/>
        <v>97510.70065163332</v>
      </c>
      <c r="O258" s="128"/>
      <c r="P258" s="128"/>
      <c r="Q258" s="128">
        <f t="shared" ref="Q258" si="88">Q257+Q256+Q255+Q210+Q103+Q94+Q76+Q69+Q68+Q67+Q8</f>
        <v>461.49526021913033</v>
      </c>
      <c r="R258" s="136"/>
      <c r="S258" s="137"/>
      <c r="T258" s="137"/>
    </row>
    <row r="259" spans="1:20" s="62" customFormat="1" ht="18.75">
      <c r="A259" s="336" t="s">
        <v>28</v>
      </c>
      <c r="B259" s="337"/>
      <c r="C259" s="337"/>
      <c r="D259" s="337"/>
      <c r="E259" s="337"/>
      <c r="F259" s="337"/>
      <c r="G259" s="337"/>
      <c r="H259" s="337"/>
      <c r="I259" s="337"/>
      <c r="J259" s="337"/>
      <c r="K259" s="337"/>
      <c r="L259" s="337"/>
      <c r="M259" s="337"/>
      <c r="N259" s="337"/>
      <c r="O259" s="337"/>
      <c r="P259" s="337"/>
      <c r="Q259" s="337"/>
      <c r="R259" s="337"/>
      <c r="S259" s="337"/>
      <c r="T259" s="338"/>
    </row>
    <row r="260" spans="1:20" s="62" customFormat="1" ht="15.75">
      <c r="A260" s="147" t="s">
        <v>64</v>
      </c>
      <c r="B260" s="148"/>
      <c r="C260" s="154"/>
      <c r="D260" s="15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111"/>
      <c r="Q260" s="113"/>
      <c r="R260" s="64"/>
      <c r="S260" s="65"/>
      <c r="T260" s="65"/>
    </row>
    <row r="261" spans="1:20" s="62" customFormat="1" ht="47.25">
      <c r="A261" s="155">
        <v>2.1</v>
      </c>
      <c r="B261" s="156" t="s">
        <v>65</v>
      </c>
      <c r="C261" s="157"/>
      <c r="D261" s="158"/>
      <c r="E261" s="150"/>
      <c r="F261" s="159"/>
      <c r="G261" s="160"/>
      <c r="H261" s="64"/>
      <c r="I261" s="269"/>
      <c r="J261" s="64"/>
      <c r="K261" s="64"/>
      <c r="L261" s="64"/>
      <c r="M261" s="64"/>
      <c r="N261" s="64"/>
      <c r="O261" s="152"/>
      <c r="P261" s="99"/>
      <c r="Q261" s="93"/>
      <c r="R261" s="166"/>
      <c r="S261" s="153"/>
      <c r="T261" s="65"/>
    </row>
    <row r="262" spans="1:20" s="62" customFormat="1" ht="78.75">
      <c r="A262" s="155" t="s">
        <v>66</v>
      </c>
      <c r="B262" s="184" t="s">
        <v>90</v>
      </c>
      <c r="C262" s="66" t="s">
        <v>42</v>
      </c>
      <c r="D262" s="180" t="s">
        <v>447</v>
      </c>
      <c r="E262" s="181">
        <f>G262/F262</f>
        <v>1.2499011075949367</v>
      </c>
      <c r="F262" s="182">
        <v>12640</v>
      </c>
      <c r="G262" s="183">
        <v>15798.75</v>
      </c>
      <c r="H262" s="107">
        <f>F262</f>
        <v>12640</v>
      </c>
      <c r="I262" s="108">
        <f>G262</f>
        <v>15798.75</v>
      </c>
      <c r="J262" s="92">
        <f t="shared" ref="J262:J267" si="89">L262/K262</f>
        <v>1.3085</v>
      </c>
      <c r="K262" s="143">
        <v>12640</v>
      </c>
      <c r="L262" s="92">
        <v>16539.439999999999</v>
      </c>
      <c r="M262" s="172">
        <v>12640</v>
      </c>
      <c r="N262" s="92">
        <v>16539.439999999999</v>
      </c>
      <c r="O262" s="142" t="s">
        <v>160</v>
      </c>
      <c r="P262" s="144">
        <f t="shared" ref="P262:Q267" si="90">H262-K262</f>
        <v>0</v>
      </c>
      <c r="Q262" s="93">
        <f t="shared" si="90"/>
        <v>-740.68999999999869</v>
      </c>
      <c r="R262" s="166">
        <f t="shared" ref="R262:R267" si="91">(J262-E262)/E262</f>
        <v>4.6882823008149409E-2</v>
      </c>
      <c r="S262" s="141" t="s">
        <v>159</v>
      </c>
      <c r="T262" s="65"/>
    </row>
    <row r="263" spans="1:20" s="62" customFormat="1" ht="78.75">
      <c r="A263" s="155" t="s">
        <v>67</v>
      </c>
      <c r="B263" s="184" t="s">
        <v>91</v>
      </c>
      <c r="C263" s="66" t="s">
        <v>42</v>
      </c>
      <c r="D263" s="180" t="s">
        <v>448</v>
      </c>
      <c r="E263" s="181">
        <f t="shared" ref="E263:E267" si="92">G263/F263</f>
        <v>2.6999999999999997</v>
      </c>
      <c r="F263" s="182">
        <v>1283</v>
      </c>
      <c r="G263" s="183">
        <v>3464.1</v>
      </c>
      <c r="H263" s="107">
        <f t="shared" ref="H263:H267" si="93">F263</f>
        <v>1283</v>
      </c>
      <c r="I263" s="108">
        <f t="shared" ref="I263:I267" si="94">G263</f>
        <v>3464.1</v>
      </c>
      <c r="J263" s="92">
        <f t="shared" si="89"/>
        <v>2.83</v>
      </c>
      <c r="K263" s="143">
        <v>1283</v>
      </c>
      <c r="L263" s="92">
        <v>3630.89</v>
      </c>
      <c r="M263" s="172">
        <v>1283</v>
      </c>
      <c r="N263" s="92">
        <v>3630.89</v>
      </c>
      <c r="O263" s="142" t="s">
        <v>160</v>
      </c>
      <c r="P263" s="144">
        <f t="shared" si="90"/>
        <v>0</v>
      </c>
      <c r="Q263" s="93">
        <f t="shared" si="90"/>
        <v>-166.78999999999996</v>
      </c>
      <c r="R263" s="166">
        <f t="shared" si="91"/>
        <v>4.814814814814828E-2</v>
      </c>
      <c r="S263" s="141" t="s">
        <v>159</v>
      </c>
      <c r="T263" s="65"/>
    </row>
    <row r="264" spans="1:20" s="62" customFormat="1" ht="63">
      <c r="A264" s="155" t="s">
        <v>68</v>
      </c>
      <c r="B264" s="184" t="s">
        <v>69</v>
      </c>
      <c r="C264" s="66" t="s">
        <v>42</v>
      </c>
      <c r="D264" s="180" t="s">
        <v>449</v>
      </c>
      <c r="E264" s="181">
        <f t="shared" si="92"/>
        <v>12.5</v>
      </c>
      <c r="F264" s="182">
        <v>43</v>
      </c>
      <c r="G264" s="183">
        <v>537.5</v>
      </c>
      <c r="H264" s="107">
        <f t="shared" si="93"/>
        <v>43</v>
      </c>
      <c r="I264" s="108">
        <f t="shared" si="94"/>
        <v>537.5</v>
      </c>
      <c r="J264" s="92">
        <f t="shared" si="89"/>
        <v>10.825000000000001</v>
      </c>
      <c r="K264" s="143">
        <v>43</v>
      </c>
      <c r="L264" s="92">
        <v>465.47500000000002</v>
      </c>
      <c r="M264" s="172">
        <v>43</v>
      </c>
      <c r="N264" s="92">
        <v>465.47500000000002</v>
      </c>
      <c r="O264" s="142" t="s">
        <v>160</v>
      </c>
      <c r="P264" s="144">
        <f t="shared" si="90"/>
        <v>0</v>
      </c>
      <c r="Q264" s="93">
        <f t="shared" si="90"/>
        <v>72.024999999999977</v>
      </c>
      <c r="R264" s="166">
        <f t="shared" si="91"/>
        <v>-0.13399999999999992</v>
      </c>
      <c r="S264" s="141" t="s">
        <v>159</v>
      </c>
      <c r="T264" s="65"/>
    </row>
    <row r="265" spans="1:20" s="62" customFormat="1" ht="78.75">
      <c r="A265" s="155" t="s">
        <v>70</v>
      </c>
      <c r="B265" s="184" t="s">
        <v>71</v>
      </c>
      <c r="C265" s="66" t="s">
        <v>42</v>
      </c>
      <c r="D265" s="180" t="s">
        <v>450</v>
      </c>
      <c r="E265" s="181">
        <f>G265/F265</f>
        <v>20.799999999999997</v>
      </c>
      <c r="F265" s="182">
        <f>54+2+1</f>
        <v>57</v>
      </c>
      <c r="G265" s="183">
        <v>1185.5999999999999</v>
      </c>
      <c r="H265" s="107">
        <f t="shared" si="93"/>
        <v>57</v>
      </c>
      <c r="I265" s="108">
        <f t="shared" si="94"/>
        <v>1185.5999999999999</v>
      </c>
      <c r="J265" s="92">
        <f t="shared" si="89"/>
        <v>18.844999999999999</v>
      </c>
      <c r="K265" s="143">
        <v>57</v>
      </c>
      <c r="L265" s="92">
        <v>1074.165</v>
      </c>
      <c r="M265" s="172">
        <v>57</v>
      </c>
      <c r="N265" s="92">
        <v>1074.165</v>
      </c>
      <c r="O265" s="142" t="s">
        <v>160</v>
      </c>
      <c r="P265" s="144">
        <f t="shared" si="90"/>
        <v>0</v>
      </c>
      <c r="Q265" s="93">
        <f t="shared" si="90"/>
        <v>111.43499999999995</v>
      </c>
      <c r="R265" s="166">
        <f t="shared" si="91"/>
        <v>-9.3990384615384545E-2</v>
      </c>
      <c r="S265" s="141" t="s">
        <v>159</v>
      </c>
      <c r="T265" s="65"/>
    </row>
    <row r="266" spans="1:20" s="62" customFormat="1" ht="78.75">
      <c r="A266" s="155" t="s">
        <v>72</v>
      </c>
      <c r="B266" s="184" t="s">
        <v>73</v>
      </c>
      <c r="C266" s="66" t="s">
        <v>42</v>
      </c>
      <c r="D266" s="180" t="s">
        <v>451</v>
      </c>
      <c r="E266" s="181">
        <f>G266/F266</f>
        <v>3.0249999999999999</v>
      </c>
      <c r="F266" s="182">
        <v>164</v>
      </c>
      <c r="G266" s="183">
        <v>496.09999999999997</v>
      </c>
      <c r="H266" s="107">
        <f t="shared" si="93"/>
        <v>164</v>
      </c>
      <c r="I266" s="108">
        <f t="shared" si="94"/>
        <v>496.09999999999997</v>
      </c>
      <c r="J266" s="92">
        <f t="shared" si="89"/>
        <v>2.9249999999999998</v>
      </c>
      <c r="K266" s="143">
        <v>164</v>
      </c>
      <c r="L266" s="92">
        <v>479.7</v>
      </c>
      <c r="M266" s="172">
        <v>164</v>
      </c>
      <c r="N266" s="92">
        <v>479.7</v>
      </c>
      <c r="O266" s="142" t="s">
        <v>160</v>
      </c>
      <c r="P266" s="144">
        <f t="shared" si="90"/>
        <v>0</v>
      </c>
      <c r="Q266" s="93">
        <f t="shared" si="90"/>
        <v>16.399999999999977</v>
      </c>
      <c r="R266" s="166">
        <f t="shared" si="91"/>
        <v>-3.305785123966945E-2</v>
      </c>
      <c r="S266" s="141" t="s">
        <v>159</v>
      </c>
      <c r="T266" s="65"/>
    </row>
    <row r="267" spans="1:20" s="62" customFormat="1" ht="63">
      <c r="A267" s="155" t="s">
        <v>74</v>
      </c>
      <c r="B267" s="184" t="s">
        <v>75</v>
      </c>
      <c r="C267" s="66" t="s">
        <v>42</v>
      </c>
      <c r="D267" s="180" t="s">
        <v>452</v>
      </c>
      <c r="E267" s="181">
        <f t="shared" si="92"/>
        <v>0.70263799999999998</v>
      </c>
      <c r="F267" s="182">
        <v>492</v>
      </c>
      <c r="G267" s="183">
        <v>345.69789600000001</v>
      </c>
      <c r="H267" s="107">
        <f t="shared" si="93"/>
        <v>492</v>
      </c>
      <c r="I267" s="108">
        <f t="shared" si="94"/>
        <v>345.69789600000001</v>
      </c>
      <c r="J267" s="92">
        <f t="shared" si="89"/>
        <v>0.485229674796748</v>
      </c>
      <c r="K267" s="143">
        <v>492</v>
      </c>
      <c r="L267" s="92">
        <v>238.733</v>
      </c>
      <c r="M267" s="172">
        <v>492</v>
      </c>
      <c r="N267" s="92">
        <v>238.733</v>
      </c>
      <c r="O267" s="142" t="s">
        <v>160</v>
      </c>
      <c r="P267" s="144">
        <f t="shared" si="90"/>
        <v>0</v>
      </c>
      <c r="Q267" s="93">
        <f t="shared" si="90"/>
        <v>106.96489600000001</v>
      </c>
      <c r="R267" s="166">
        <f t="shared" si="91"/>
        <v>-0.30941726067086039</v>
      </c>
      <c r="S267" s="141" t="s">
        <v>159</v>
      </c>
      <c r="T267" s="65"/>
    </row>
    <row r="268" spans="1:20" s="62" customFormat="1" ht="15.75">
      <c r="A268" s="345" t="s">
        <v>60</v>
      </c>
      <c r="B268" s="346"/>
      <c r="C268" s="95"/>
      <c r="D268" s="95"/>
      <c r="E268" s="109"/>
      <c r="F268" s="109"/>
      <c r="G268" s="110">
        <f>SUM(G262:G267)</f>
        <v>21827.747895999997</v>
      </c>
      <c r="H268" s="110"/>
      <c r="I268" s="110">
        <f>SUM(I262:I267)</f>
        <v>21827.747895999997</v>
      </c>
      <c r="J268" s="92"/>
      <c r="K268" s="110"/>
      <c r="L268" s="110">
        <f t="shared" ref="L268:Q268" si="95">SUM(L262:L267)</f>
        <v>22428.402999999998</v>
      </c>
      <c r="M268" s="110"/>
      <c r="N268" s="110">
        <f t="shared" si="95"/>
        <v>22428.402999999998</v>
      </c>
      <c r="O268" s="110"/>
      <c r="P268" s="112"/>
      <c r="Q268" s="110">
        <f t="shared" si="95"/>
        <v>-600.6551039999988</v>
      </c>
      <c r="R268" s="166"/>
      <c r="S268" s="110"/>
      <c r="T268" s="65"/>
    </row>
    <row r="269" spans="1:20" s="62" customFormat="1" ht="15.75">
      <c r="A269" s="340" t="s">
        <v>61</v>
      </c>
      <c r="B269" s="341"/>
      <c r="C269" s="341"/>
      <c r="D269" s="341"/>
      <c r="E269" s="342"/>
      <c r="F269" s="109"/>
      <c r="G269" s="95"/>
      <c r="H269" s="95"/>
      <c r="I269" s="95"/>
      <c r="J269" s="92"/>
      <c r="K269" s="109"/>
      <c r="L269" s="109"/>
      <c r="M269" s="109"/>
      <c r="N269" s="109"/>
      <c r="O269" s="95"/>
      <c r="P269" s="112"/>
      <c r="Q269" s="115"/>
      <c r="R269" s="166"/>
      <c r="S269" s="65"/>
      <c r="T269" s="65"/>
    </row>
    <row r="270" spans="1:20" s="62" customFormat="1" ht="47.25">
      <c r="A270" s="68">
        <v>2.2000000000000002</v>
      </c>
      <c r="B270" s="185" t="s">
        <v>43</v>
      </c>
      <c r="C270" s="66" t="s">
        <v>42</v>
      </c>
      <c r="D270" s="63" t="s">
        <v>444</v>
      </c>
      <c r="E270" s="162">
        <f>G270/F270</f>
        <v>0.58549999999999991</v>
      </c>
      <c r="F270" s="163">
        <v>1998</v>
      </c>
      <c r="G270" s="161">
        <v>1169.8289999999997</v>
      </c>
      <c r="H270" s="143">
        <f>F270</f>
        <v>1998</v>
      </c>
      <c r="I270" s="93">
        <f>G270</f>
        <v>1169.8289999999997</v>
      </c>
      <c r="J270" s="92">
        <f>L270/K270</f>
        <v>0.52668118118118112</v>
      </c>
      <c r="K270" s="143">
        <v>1998</v>
      </c>
      <c r="L270" s="168">
        <v>1052.309</v>
      </c>
      <c r="M270" s="98">
        <v>1998</v>
      </c>
      <c r="N270" s="92">
        <v>1052.309</v>
      </c>
      <c r="O270" s="142" t="s">
        <v>160</v>
      </c>
      <c r="P270" s="144">
        <f>H270-K270</f>
        <v>0</v>
      </c>
      <c r="Q270" s="92">
        <f>I270-L270</f>
        <v>117.51999999999975</v>
      </c>
      <c r="R270" s="166"/>
      <c r="S270" s="141" t="s">
        <v>159</v>
      </c>
      <c r="T270" s="65"/>
    </row>
    <row r="271" spans="1:20" s="62" customFormat="1" ht="47.25">
      <c r="A271" s="68">
        <v>2.2999999999999998</v>
      </c>
      <c r="B271" s="185" t="s">
        <v>47</v>
      </c>
      <c r="C271" s="66" t="s">
        <v>42</v>
      </c>
      <c r="D271" s="63" t="s">
        <v>444</v>
      </c>
      <c r="E271" s="162">
        <f>G271/F271</f>
        <v>0.56227124223602487</v>
      </c>
      <c r="F271" s="151">
        <v>805</v>
      </c>
      <c r="G271" s="161">
        <v>452.62835000000001</v>
      </c>
      <c r="H271" s="143">
        <f>F271</f>
        <v>805</v>
      </c>
      <c r="I271" s="93">
        <f>G271</f>
        <v>452.62835000000001</v>
      </c>
      <c r="J271" s="92">
        <f>L271/K271</f>
        <v>0.52603229813664598</v>
      </c>
      <c r="K271" s="143">
        <v>805</v>
      </c>
      <c r="L271" s="168">
        <v>423.45600000000002</v>
      </c>
      <c r="M271" s="98">
        <v>805</v>
      </c>
      <c r="N271" s="92">
        <v>423.45600000000002</v>
      </c>
      <c r="O271" s="142" t="s">
        <v>160</v>
      </c>
      <c r="P271" s="144">
        <f>H271-K271</f>
        <v>0</v>
      </c>
      <c r="Q271" s="92">
        <f>I271-L271</f>
        <v>29.172349999999994</v>
      </c>
      <c r="R271" s="166"/>
      <c r="S271" s="141" t="s">
        <v>159</v>
      </c>
      <c r="T271" s="65"/>
    </row>
    <row r="272" spans="1:20" s="62" customFormat="1" ht="15.75">
      <c r="A272" s="343" t="s">
        <v>60</v>
      </c>
      <c r="B272" s="344"/>
      <c r="C272" s="95"/>
      <c r="D272" s="95"/>
      <c r="E272" s="95"/>
      <c r="F272" s="95"/>
      <c r="G272" s="110">
        <f>SUM(G270:G271)</f>
        <v>1622.4573499999997</v>
      </c>
      <c r="H272" s="95"/>
      <c r="I272" s="174">
        <f>SUM(I270:I271)</f>
        <v>1622.4573499999997</v>
      </c>
      <c r="J272" s="175"/>
      <c r="K272" s="175"/>
      <c r="L272" s="110">
        <f>SUM(L270:L271)</f>
        <v>1475.7649999999999</v>
      </c>
      <c r="M272" s="176"/>
      <c r="N272" s="110">
        <f>SUM(N270:N271)</f>
        <v>1475.7649999999999</v>
      </c>
      <c r="O272" s="95"/>
      <c r="P272" s="112"/>
      <c r="Q272" s="173">
        <f>SUM(Q270:Q271)</f>
        <v>146.69234999999975</v>
      </c>
      <c r="R272" s="130"/>
      <c r="S272" s="65"/>
      <c r="T272" s="65"/>
    </row>
    <row r="273" spans="1:20" s="62" customFormat="1" ht="15.75">
      <c r="A273" s="335" t="s">
        <v>27</v>
      </c>
      <c r="B273" s="335"/>
      <c r="C273" s="335"/>
      <c r="D273" s="335"/>
      <c r="E273" s="335"/>
      <c r="F273" s="124"/>
      <c r="G273" s="121">
        <f>G272+G268</f>
        <v>23450.205245999998</v>
      </c>
      <c r="H273" s="121"/>
      <c r="I273" s="121">
        <f t="shared" ref="I273" si="96">I272+I268</f>
        <v>23450.205245999998</v>
      </c>
      <c r="J273" s="122"/>
      <c r="K273" s="122"/>
      <c r="L273" s="123">
        <f>L272+L268</f>
        <v>23904.167999999998</v>
      </c>
      <c r="M273" s="122"/>
      <c r="N273" s="123">
        <f>N272+N268</f>
        <v>23904.167999999998</v>
      </c>
      <c r="O273" s="120"/>
      <c r="P273" s="125"/>
      <c r="Q273" s="123">
        <f>I273-L273</f>
        <v>-453.96275400000013</v>
      </c>
      <c r="R273" s="125"/>
      <c r="S273" s="126"/>
      <c r="T273" s="126"/>
    </row>
    <row r="274" spans="1:20" s="62" customFormat="1" ht="15.75">
      <c r="A274" s="347" t="s">
        <v>29</v>
      </c>
      <c r="B274" s="348"/>
      <c r="C274" s="348"/>
      <c r="D274" s="348"/>
      <c r="E274" s="348"/>
      <c r="F274" s="348"/>
      <c r="G274" s="348"/>
      <c r="H274" s="348"/>
      <c r="I274" s="348"/>
      <c r="J274" s="348"/>
      <c r="K274" s="348"/>
      <c r="L274" s="348"/>
      <c r="M274" s="348"/>
      <c r="N274" s="348"/>
      <c r="O274" s="348"/>
      <c r="P274" s="348"/>
      <c r="Q274" s="348"/>
      <c r="R274" s="348"/>
      <c r="S274" s="348"/>
      <c r="T274" s="349"/>
    </row>
    <row r="275" spans="1:20" s="62" customFormat="1" ht="31.5">
      <c r="A275" s="69">
        <v>3.1</v>
      </c>
      <c r="B275" s="185" t="s">
        <v>92</v>
      </c>
      <c r="C275" s="186" t="s">
        <v>42</v>
      </c>
      <c r="D275" s="63" t="s">
        <v>444</v>
      </c>
      <c r="E275" s="187">
        <f>G275/F275</f>
        <v>659.78</v>
      </c>
      <c r="F275" s="188">
        <v>1</v>
      </c>
      <c r="G275" s="189">
        <v>659.78</v>
      </c>
      <c r="H275" s="94">
        <v>1</v>
      </c>
      <c r="I275" s="189">
        <v>659.78</v>
      </c>
      <c r="J275" s="92">
        <f>L275/K275</f>
        <v>605.07000000000005</v>
      </c>
      <c r="K275" s="94">
        <v>1</v>
      </c>
      <c r="L275" s="92">
        <v>605.07000000000005</v>
      </c>
      <c r="M275" s="96">
        <v>1</v>
      </c>
      <c r="N275" s="92">
        <v>605.07000000000005</v>
      </c>
      <c r="O275" s="134" t="s">
        <v>135</v>
      </c>
      <c r="P275" s="144">
        <f>H275-K275</f>
        <v>0</v>
      </c>
      <c r="Q275" s="101">
        <f>I275-L275</f>
        <v>54.709999999999923</v>
      </c>
      <c r="R275" s="167">
        <f>(J275-E275)/E275</f>
        <v>-8.2921579920579469E-2</v>
      </c>
      <c r="S275" s="210" t="s">
        <v>117</v>
      </c>
      <c r="T275" s="70"/>
    </row>
    <row r="276" spans="1:20" s="62" customFormat="1" ht="47.25">
      <c r="A276" s="69">
        <v>3.2</v>
      </c>
      <c r="B276" s="185" t="s">
        <v>93</v>
      </c>
      <c r="C276" s="186" t="s">
        <v>42</v>
      </c>
      <c r="D276" s="63" t="s">
        <v>444</v>
      </c>
      <c r="E276" s="187">
        <f>G276/F276</f>
        <v>169.4</v>
      </c>
      <c r="F276" s="188">
        <v>2</v>
      </c>
      <c r="G276" s="190">
        <v>338.8</v>
      </c>
      <c r="H276" s="94">
        <v>2</v>
      </c>
      <c r="I276" s="190">
        <v>338.8</v>
      </c>
      <c r="J276" s="92">
        <f>L276/K276</f>
        <v>156.4</v>
      </c>
      <c r="K276" s="94">
        <v>2</v>
      </c>
      <c r="L276" s="92">
        <v>312.8</v>
      </c>
      <c r="M276" s="96">
        <v>2</v>
      </c>
      <c r="N276" s="92">
        <v>312.8</v>
      </c>
      <c r="O276" s="145" t="s">
        <v>114</v>
      </c>
      <c r="P276" s="144">
        <f>H276-K276</f>
        <v>0</v>
      </c>
      <c r="Q276" s="101">
        <f>I276-L276</f>
        <v>26</v>
      </c>
      <c r="R276" s="167">
        <f>(J276-E276)/E276</f>
        <v>-7.6741440377804018E-2</v>
      </c>
      <c r="S276" s="211" t="s">
        <v>117</v>
      </c>
      <c r="T276" s="70"/>
    </row>
    <row r="277" spans="1:20" s="62" customFormat="1" ht="15.75">
      <c r="A277" s="352" t="s">
        <v>30</v>
      </c>
      <c r="B277" s="352"/>
      <c r="C277" s="352"/>
      <c r="D277" s="352"/>
      <c r="E277" s="352"/>
      <c r="F277" s="124"/>
      <c r="G277" s="121">
        <f>G275+G276</f>
        <v>998.57999999999993</v>
      </c>
      <c r="H277" s="121"/>
      <c r="I277" s="121">
        <v>998.57999999999993</v>
      </c>
      <c r="J277" s="121"/>
      <c r="K277" s="121"/>
      <c r="L277" s="121">
        <f t="shared" ref="L277" si="97">L275+L276</f>
        <v>917.87000000000012</v>
      </c>
      <c r="M277" s="121"/>
      <c r="N277" s="121">
        <f t="shared" ref="N277" si="98">N275+N276</f>
        <v>917.87000000000012</v>
      </c>
      <c r="O277" s="121"/>
      <c r="P277" s="121"/>
      <c r="Q277" s="121">
        <f t="shared" ref="Q277" si="99">Q275+Q276</f>
        <v>80.709999999999923</v>
      </c>
      <c r="R277" s="121"/>
      <c r="S277" s="126"/>
      <c r="T277" s="126"/>
    </row>
    <row r="278" spans="1:20" s="62" customFormat="1" ht="15.75">
      <c r="A278" s="347" t="s">
        <v>31</v>
      </c>
      <c r="B278" s="348"/>
      <c r="C278" s="348"/>
      <c r="D278" s="348"/>
      <c r="E278" s="348"/>
      <c r="F278" s="348"/>
      <c r="G278" s="348"/>
      <c r="H278" s="348"/>
      <c r="I278" s="348"/>
      <c r="J278" s="348"/>
      <c r="K278" s="348"/>
      <c r="L278" s="348"/>
      <c r="M278" s="348"/>
      <c r="N278" s="348"/>
      <c r="O278" s="348"/>
      <c r="P278" s="348"/>
      <c r="Q278" s="348"/>
      <c r="R278" s="348"/>
      <c r="S278" s="348"/>
      <c r="T278" s="349"/>
    </row>
    <row r="279" spans="1:20" s="62" customFormat="1" ht="15.75">
      <c r="A279" s="343" t="s">
        <v>44</v>
      </c>
      <c r="B279" s="344"/>
      <c r="C279" s="117"/>
      <c r="D279" s="118"/>
      <c r="E279" s="102"/>
      <c r="F279" s="103"/>
      <c r="G279" s="105"/>
      <c r="H279" s="105"/>
      <c r="I279" s="105"/>
      <c r="J279" s="105"/>
      <c r="K279" s="105"/>
      <c r="L279" s="105"/>
      <c r="M279" s="105"/>
      <c r="N279" s="105"/>
      <c r="O279" s="105"/>
      <c r="P279" s="101"/>
      <c r="Q279" s="101"/>
      <c r="R279" s="114"/>
      <c r="S279" s="208"/>
      <c r="T279" s="114"/>
    </row>
    <row r="280" spans="1:20" s="62" customFormat="1" ht="63">
      <c r="A280" s="69">
        <v>4.0999999999999996</v>
      </c>
      <c r="B280" s="191" t="s">
        <v>44</v>
      </c>
      <c r="C280" s="192" t="s">
        <v>42</v>
      </c>
      <c r="D280" s="63" t="s">
        <v>454</v>
      </c>
      <c r="E280" s="193">
        <f>G280/F280</f>
        <v>20</v>
      </c>
      <c r="F280" s="194">
        <v>79</v>
      </c>
      <c r="G280" s="195">
        <v>1580</v>
      </c>
      <c r="H280" s="196">
        <v>79</v>
      </c>
      <c r="I280" s="195">
        <v>1580</v>
      </c>
      <c r="J280" s="92">
        <f>L280/K280</f>
        <v>20</v>
      </c>
      <c r="K280" s="133">
        <v>79</v>
      </c>
      <c r="L280" s="92">
        <v>1580</v>
      </c>
      <c r="M280" s="133">
        <v>79</v>
      </c>
      <c r="N280" s="92">
        <v>1580</v>
      </c>
      <c r="O280" s="134" t="s">
        <v>136</v>
      </c>
      <c r="P280" s="100">
        <f t="shared" ref="P280:Q282" si="100">H280-K280</f>
        <v>0</v>
      </c>
      <c r="Q280" s="101">
        <f t="shared" si="100"/>
        <v>0</v>
      </c>
      <c r="R280" s="167">
        <f>(J280-E280)/E280</f>
        <v>0</v>
      </c>
      <c r="S280" s="210" t="s">
        <v>118</v>
      </c>
      <c r="T280" s="65"/>
    </row>
    <row r="281" spans="1:20" s="62" customFormat="1" ht="31.5">
      <c r="A281" s="74">
        <v>4.2</v>
      </c>
      <c r="B281" s="191" t="s">
        <v>94</v>
      </c>
      <c r="C281" s="192" t="s">
        <v>42</v>
      </c>
      <c r="D281" s="63" t="s">
        <v>454</v>
      </c>
      <c r="E281" s="193">
        <f t="shared" ref="E281:E282" si="101">G281/F281</f>
        <v>22</v>
      </c>
      <c r="F281" s="194">
        <v>6</v>
      </c>
      <c r="G281" s="195">
        <v>132</v>
      </c>
      <c r="H281" s="196">
        <v>6</v>
      </c>
      <c r="I281" s="195">
        <v>132</v>
      </c>
      <c r="J281" s="92">
        <f>L281/K281</f>
        <v>21.819999999999997</v>
      </c>
      <c r="K281" s="133">
        <v>6</v>
      </c>
      <c r="L281" s="92">
        <v>130.91999999999999</v>
      </c>
      <c r="M281" s="133">
        <v>6</v>
      </c>
      <c r="N281" s="92">
        <v>130.91999999999999</v>
      </c>
      <c r="O281" s="145" t="s">
        <v>140</v>
      </c>
      <c r="P281" s="100">
        <f t="shared" si="100"/>
        <v>0</v>
      </c>
      <c r="Q281" s="101">
        <f t="shared" si="100"/>
        <v>1.0800000000000125</v>
      </c>
      <c r="R281" s="167">
        <f>(J281-E281)/E281</f>
        <v>-8.1818181818183299E-3</v>
      </c>
      <c r="S281" s="210" t="s">
        <v>119</v>
      </c>
      <c r="T281" s="65"/>
    </row>
    <row r="282" spans="1:20" s="62" customFormat="1" ht="31.5">
      <c r="A282" s="69">
        <v>4.3</v>
      </c>
      <c r="B282" s="191" t="s">
        <v>95</v>
      </c>
      <c r="C282" s="186" t="s">
        <v>42</v>
      </c>
      <c r="D282" s="63" t="s">
        <v>454</v>
      </c>
      <c r="E282" s="193">
        <f t="shared" si="101"/>
        <v>25</v>
      </c>
      <c r="F282" s="194">
        <v>12</v>
      </c>
      <c r="G282" s="195">
        <v>300</v>
      </c>
      <c r="H282" s="196">
        <v>12</v>
      </c>
      <c r="I282" s="195">
        <v>300</v>
      </c>
      <c r="J282" s="92">
        <f>L282/K282</f>
        <v>24.599999999999998</v>
      </c>
      <c r="K282" s="133">
        <v>12</v>
      </c>
      <c r="L282" s="92">
        <v>295.2</v>
      </c>
      <c r="M282" s="133">
        <v>12</v>
      </c>
      <c r="N282" s="92">
        <v>295.2</v>
      </c>
      <c r="O282" s="145" t="s">
        <v>111</v>
      </c>
      <c r="P282" s="100">
        <f t="shared" si="100"/>
        <v>0</v>
      </c>
      <c r="Q282" s="101">
        <f t="shared" si="100"/>
        <v>4.8000000000000114</v>
      </c>
      <c r="R282" s="167">
        <f>(J282-E282)/E282</f>
        <v>-1.6000000000000084E-2</v>
      </c>
      <c r="S282" s="210" t="s">
        <v>120</v>
      </c>
      <c r="T282" s="65"/>
    </row>
    <row r="283" spans="1:20" s="62" customFormat="1" ht="15.75">
      <c r="A283" s="343" t="s">
        <v>60</v>
      </c>
      <c r="B283" s="344"/>
      <c r="C283" s="71"/>
      <c r="D283" s="72"/>
      <c r="E283" s="102"/>
      <c r="F283" s="103"/>
      <c r="G283" s="104">
        <f>SUM(G280:G282)</f>
        <v>2012</v>
      </c>
      <c r="H283" s="105"/>
      <c r="I283" s="104">
        <v>2012</v>
      </c>
      <c r="J283" s="104"/>
      <c r="K283" s="104"/>
      <c r="L283" s="104">
        <f>SUM(L280:L282)</f>
        <v>2006.1200000000001</v>
      </c>
      <c r="M283" s="104"/>
      <c r="N283" s="104">
        <f>SUM(N280:N282)</f>
        <v>2006.1200000000001</v>
      </c>
      <c r="O283" s="104"/>
      <c r="P283" s="100">
        <f>H283-K283</f>
        <v>0</v>
      </c>
      <c r="Q283" s="104">
        <f>SUM(Q280:Q282)</f>
        <v>5.8800000000000239</v>
      </c>
      <c r="R283" s="167"/>
      <c r="S283" s="65"/>
      <c r="T283" s="65"/>
    </row>
    <row r="284" spans="1:20" s="62" customFormat="1" ht="15.75">
      <c r="A284" s="343" t="s">
        <v>54</v>
      </c>
      <c r="B284" s="344"/>
      <c r="C284" s="71"/>
      <c r="D284" s="72"/>
      <c r="E284" s="102"/>
      <c r="F284" s="103"/>
      <c r="G284" s="105"/>
      <c r="H284" s="105"/>
      <c r="I284" s="131"/>
      <c r="J284" s="97"/>
      <c r="K284" s="133"/>
      <c r="L284" s="92"/>
      <c r="M284" s="73"/>
      <c r="N284" s="73"/>
      <c r="O284" s="73"/>
      <c r="P284" s="100"/>
      <c r="Q284" s="101"/>
      <c r="R284" s="167"/>
      <c r="S284" s="65"/>
      <c r="T284" s="65"/>
    </row>
    <row r="285" spans="1:20" s="62" customFormat="1" ht="47.25">
      <c r="A285" s="197">
        <v>4.4000000000000004</v>
      </c>
      <c r="B285" s="191" t="s">
        <v>96</v>
      </c>
      <c r="C285" s="186" t="s">
        <v>42</v>
      </c>
      <c r="D285" s="63" t="s">
        <v>454</v>
      </c>
      <c r="E285" s="193">
        <f>G285/F285</f>
        <v>197.95</v>
      </c>
      <c r="F285" s="194">
        <v>1</v>
      </c>
      <c r="G285" s="195">
        <v>197.95</v>
      </c>
      <c r="H285" s="194">
        <v>1</v>
      </c>
      <c r="I285" s="195">
        <v>197.95</v>
      </c>
      <c r="J285" s="97">
        <f>L285/K285</f>
        <v>195.95</v>
      </c>
      <c r="K285" s="133">
        <v>1</v>
      </c>
      <c r="L285" s="92">
        <v>195.95</v>
      </c>
      <c r="M285" s="133">
        <v>1</v>
      </c>
      <c r="N285" s="92">
        <v>195.95</v>
      </c>
      <c r="O285" s="134" t="s">
        <v>137</v>
      </c>
      <c r="P285" s="100">
        <f t="shared" ref="P285:Q287" si="102">H285-K285</f>
        <v>0</v>
      </c>
      <c r="Q285" s="101">
        <f t="shared" si="102"/>
        <v>2</v>
      </c>
      <c r="R285" s="167">
        <f>(J285-E285)/E285</f>
        <v>-1.0103561505430665E-2</v>
      </c>
      <c r="S285" s="210" t="s">
        <v>121</v>
      </c>
      <c r="T285" s="65"/>
    </row>
    <row r="286" spans="1:20" s="62" customFormat="1" ht="31.5">
      <c r="A286" s="197">
        <v>4.5</v>
      </c>
      <c r="B286" s="191" t="s">
        <v>97</v>
      </c>
      <c r="C286" s="186" t="s">
        <v>42</v>
      </c>
      <c r="D286" s="63" t="s">
        <v>454</v>
      </c>
      <c r="E286" s="193">
        <f t="shared" ref="E286:E287" si="103">G286/F286</f>
        <v>348</v>
      </c>
      <c r="F286" s="194">
        <v>2</v>
      </c>
      <c r="G286" s="195">
        <v>696</v>
      </c>
      <c r="H286" s="194">
        <v>2</v>
      </c>
      <c r="I286" s="195">
        <v>696</v>
      </c>
      <c r="J286" s="97">
        <f>L286/K286</f>
        <v>337.97199999999998</v>
      </c>
      <c r="K286" s="133">
        <v>2</v>
      </c>
      <c r="L286" s="92">
        <v>675.94399999999996</v>
      </c>
      <c r="M286" s="133">
        <v>2</v>
      </c>
      <c r="N286" s="92">
        <v>675.94399999999996</v>
      </c>
      <c r="O286" s="134" t="s">
        <v>138</v>
      </c>
      <c r="P286" s="100">
        <f t="shared" si="102"/>
        <v>0</v>
      </c>
      <c r="Q286" s="101">
        <f t="shared" si="102"/>
        <v>20.05600000000004</v>
      </c>
      <c r="R286" s="167">
        <f>(J286-E286)/E286</f>
        <v>-2.8816091954023047E-2</v>
      </c>
      <c r="S286" s="210" t="s">
        <v>122</v>
      </c>
      <c r="T286" s="65"/>
    </row>
    <row r="287" spans="1:20" s="62" customFormat="1" ht="31.5">
      <c r="A287" s="197">
        <v>4.5999999999999996</v>
      </c>
      <c r="B287" s="191" t="s">
        <v>98</v>
      </c>
      <c r="C287" s="186" t="s">
        <v>42</v>
      </c>
      <c r="D287" s="63" t="s">
        <v>454</v>
      </c>
      <c r="E287" s="193">
        <f t="shared" si="103"/>
        <v>491</v>
      </c>
      <c r="F287" s="198">
        <v>1</v>
      </c>
      <c r="G287" s="195">
        <v>491</v>
      </c>
      <c r="H287" s="194">
        <v>1</v>
      </c>
      <c r="I287" s="195">
        <v>491</v>
      </c>
      <c r="J287" s="97">
        <f>L287/K287</f>
        <v>490.4</v>
      </c>
      <c r="K287" s="133">
        <v>1</v>
      </c>
      <c r="L287" s="92">
        <v>490.4</v>
      </c>
      <c r="M287" s="133">
        <v>1</v>
      </c>
      <c r="N287" s="92">
        <v>490.4</v>
      </c>
      <c r="O287" s="134" t="s">
        <v>139</v>
      </c>
      <c r="P287" s="100">
        <f t="shared" si="102"/>
        <v>0</v>
      </c>
      <c r="Q287" s="101">
        <f t="shared" si="102"/>
        <v>0.60000000000002274</v>
      </c>
      <c r="R287" s="167">
        <f>(J287-E287)/E287</f>
        <v>-1.2219959266802907E-3</v>
      </c>
      <c r="S287" s="210" t="s">
        <v>123</v>
      </c>
      <c r="T287" s="65"/>
    </row>
    <row r="288" spans="1:20" s="62" customFormat="1" ht="15.75">
      <c r="A288" s="343" t="s">
        <v>60</v>
      </c>
      <c r="B288" s="344"/>
      <c r="C288" s="71"/>
      <c r="D288" s="72"/>
      <c r="E288" s="102"/>
      <c r="F288" s="103"/>
      <c r="G288" s="104">
        <f>SUM(G285:G287)</f>
        <v>1384.95</v>
      </c>
      <c r="H288" s="105"/>
      <c r="I288" s="104">
        <f>SUM(I285:I287)</f>
        <v>1384.95</v>
      </c>
      <c r="J288" s="104"/>
      <c r="K288" s="104"/>
      <c r="L288" s="104">
        <f t="shared" ref="L288" si="104">SUM(L285:L287)</f>
        <v>1362.2939999999999</v>
      </c>
      <c r="M288" s="104"/>
      <c r="N288" s="104">
        <f t="shared" ref="N288" si="105">SUM(N285:N287)</f>
        <v>1362.2939999999999</v>
      </c>
      <c r="O288" s="104"/>
      <c r="P288" s="100">
        <f t="shared" ref="P288" si="106">SUM(P285:P287)</f>
        <v>0</v>
      </c>
      <c r="Q288" s="104">
        <f>SUM(Q285:Q287)</f>
        <v>22.656000000000063</v>
      </c>
      <c r="R288" s="167"/>
      <c r="S288" s="65"/>
      <c r="T288" s="65"/>
    </row>
    <row r="289" spans="1:20" s="62" customFormat="1" ht="15.75">
      <c r="A289" s="350" t="s">
        <v>45</v>
      </c>
      <c r="B289" s="351"/>
      <c r="C289" s="71"/>
      <c r="D289" s="72"/>
      <c r="E289" s="102"/>
      <c r="F289" s="103"/>
      <c r="G289" s="105"/>
      <c r="H289" s="105"/>
      <c r="I289" s="105"/>
      <c r="J289" s="73"/>
      <c r="K289" s="73"/>
      <c r="L289" s="73"/>
      <c r="M289" s="73"/>
      <c r="N289" s="73"/>
      <c r="O289" s="73"/>
      <c r="P289" s="100"/>
      <c r="Q289" s="101"/>
      <c r="R289" s="167"/>
      <c r="S289" s="65"/>
      <c r="T289" s="65"/>
    </row>
    <row r="290" spans="1:20" s="62" customFormat="1" ht="31.5">
      <c r="A290" s="75">
        <v>4.7</v>
      </c>
      <c r="B290" s="164" t="s">
        <v>48</v>
      </c>
      <c r="C290" s="76" t="s">
        <v>42</v>
      </c>
      <c r="D290" s="63" t="s">
        <v>454</v>
      </c>
      <c r="E290" s="193">
        <f>G290/F290</f>
        <v>688.5</v>
      </c>
      <c r="F290" s="194">
        <v>1</v>
      </c>
      <c r="G290" s="195">
        <v>688.5</v>
      </c>
      <c r="H290" s="100">
        <v>1</v>
      </c>
      <c r="I290" s="134">
        <v>688.5</v>
      </c>
      <c r="J290" s="92">
        <f>L290/K290</f>
        <v>673.21326999999997</v>
      </c>
      <c r="K290" s="106">
        <v>1</v>
      </c>
      <c r="L290" s="101">
        <v>673.21326999999997</v>
      </c>
      <c r="M290" s="106">
        <v>1</v>
      </c>
      <c r="N290" s="101">
        <v>673.21326999999997</v>
      </c>
      <c r="O290" s="134" t="s">
        <v>112</v>
      </c>
      <c r="P290" s="100">
        <f>H290-K290</f>
        <v>0</v>
      </c>
      <c r="Q290" s="101">
        <f>I290-L290</f>
        <v>15.286730000000034</v>
      </c>
      <c r="R290" s="167">
        <f>(J290-E290)/E290</f>
        <v>-2.2202948438634764E-2</v>
      </c>
      <c r="S290" s="210" t="s">
        <v>124</v>
      </c>
      <c r="T290" s="65"/>
    </row>
    <row r="291" spans="1:20" s="62" customFormat="1" ht="15.75">
      <c r="A291" s="343" t="s">
        <v>60</v>
      </c>
      <c r="B291" s="344"/>
      <c r="C291" s="71"/>
      <c r="D291" s="72"/>
      <c r="E291" s="102"/>
      <c r="F291" s="103"/>
      <c r="G291" s="104">
        <f>G290</f>
        <v>688.5</v>
      </c>
      <c r="H291" s="105"/>
      <c r="I291" s="104">
        <v>688.5</v>
      </c>
      <c r="J291" s="169"/>
      <c r="K291" s="169"/>
      <c r="L291" s="104">
        <f>SUM(L290)</f>
        <v>673.21326999999997</v>
      </c>
      <c r="M291" s="169"/>
      <c r="N291" s="104">
        <f>SUM(N290)</f>
        <v>673.21326999999997</v>
      </c>
      <c r="O291" s="73"/>
      <c r="P291" s="100">
        <f>H291-K291</f>
        <v>0</v>
      </c>
      <c r="Q291" s="104">
        <f>Q290</f>
        <v>15.286730000000034</v>
      </c>
      <c r="R291" s="146"/>
      <c r="S291" s="65"/>
      <c r="T291" s="65"/>
    </row>
    <row r="292" spans="1:20" s="62" customFormat="1" ht="15.75">
      <c r="A292" s="352" t="s">
        <v>32</v>
      </c>
      <c r="B292" s="352"/>
      <c r="C292" s="352"/>
      <c r="D292" s="352"/>
      <c r="E292" s="352"/>
      <c r="F292" s="127"/>
      <c r="G292" s="121">
        <f>G291+G288+G283</f>
        <v>4085.45</v>
      </c>
      <c r="H292" s="275"/>
      <c r="I292" s="121">
        <f t="shared" ref="I292" si="107">I291+I288+I283</f>
        <v>4085.45</v>
      </c>
      <c r="J292" s="121"/>
      <c r="K292" s="121"/>
      <c r="L292" s="121">
        <f>L291+L288+L283</f>
        <v>4041.62727</v>
      </c>
      <c r="M292" s="121"/>
      <c r="N292" s="121">
        <f t="shared" ref="N292:Q292" si="108">N291+N288+N283</f>
        <v>4041.62727</v>
      </c>
      <c r="O292" s="121"/>
      <c r="P292" s="121"/>
      <c r="Q292" s="121">
        <f t="shared" si="108"/>
        <v>43.822730000000121</v>
      </c>
      <c r="R292" s="125"/>
      <c r="S292" s="126"/>
      <c r="T292" s="126"/>
    </row>
    <row r="293" spans="1:20" s="62" customFormat="1" ht="15.75">
      <c r="A293" s="347" t="s">
        <v>33</v>
      </c>
      <c r="B293" s="348"/>
      <c r="C293" s="348"/>
      <c r="D293" s="348"/>
      <c r="E293" s="348"/>
      <c r="F293" s="348"/>
      <c r="G293" s="348"/>
      <c r="H293" s="348"/>
      <c r="I293" s="348"/>
      <c r="J293" s="348"/>
      <c r="K293" s="348"/>
      <c r="L293" s="348"/>
      <c r="M293" s="348"/>
      <c r="N293" s="348"/>
      <c r="O293" s="348"/>
      <c r="P293" s="348"/>
      <c r="Q293" s="348"/>
      <c r="R293" s="348"/>
      <c r="S293" s="348"/>
      <c r="T293" s="349"/>
    </row>
    <row r="294" spans="1:20" s="62" customFormat="1" ht="15.75">
      <c r="A294" s="335" t="s">
        <v>34</v>
      </c>
      <c r="B294" s="335"/>
      <c r="C294" s="335"/>
      <c r="D294" s="335"/>
      <c r="E294" s="335"/>
      <c r="F294" s="127"/>
      <c r="G294" s="121">
        <v>0</v>
      </c>
      <c r="H294" s="120"/>
      <c r="I294" s="121">
        <v>0</v>
      </c>
      <c r="J294" s="121"/>
      <c r="K294" s="121"/>
      <c r="L294" s="121">
        <v>0</v>
      </c>
      <c r="M294" s="121"/>
      <c r="N294" s="121">
        <v>0</v>
      </c>
      <c r="O294" s="121"/>
      <c r="P294" s="121"/>
      <c r="Q294" s="121">
        <v>0</v>
      </c>
      <c r="R294" s="122"/>
      <c r="S294" s="126"/>
      <c r="T294" s="126"/>
    </row>
    <row r="295" spans="1:20" s="62" customFormat="1" ht="15.75">
      <c r="A295" s="347" t="s">
        <v>35</v>
      </c>
      <c r="B295" s="348"/>
      <c r="C295" s="348"/>
      <c r="D295" s="348"/>
      <c r="E295" s="348"/>
      <c r="F295" s="348"/>
      <c r="G295" s="348"/>
      <c r="H295" s="348"/>
      <c r="I295" s="348"/>
      <c r="J295" s="348"/>
      <c r="K295" s="348"/>
      <c r="L295" s="348"/>
      <c r="M295" s="348"/>
      <c r="N295" s="348"/>
      <c r="O295" s="348"/>
      <c r="P295" s="348"/>
      <c r="Q295" s="348"/>
      <c r="R295" s="348"/>
      <c r="S295" s="348"/>
      <c r="T295" s="349"/>
    </row>
    <row r="296" spans="1:20" s="62" customFormat="1" ht="15.75">
      <c r="A296" s="347" t="s">
        <v>62</v>
      </c>
      <c r="B296" s="349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97"/>
      <c r="Q296" s="97"/>
      <c r="R296" s="116"/>
      <c r="S296" s="116"/>
      <c r="T296" s="116"/>
    </row>
    <row r="297" spans="1:20" s="62" customFormat="1" ht="28.5">
      <c r="A297" s="77">
        <v>6.1</v>
      </c>
      <c r="B297" s="191" t="s">
        <v>99</v>
      </c>
      <c r="C297" s="66" t="s">
        <v>42</v>
      </c>
      <c r="D297" s="63" t="s">
        <v>455</v>
      </c>
      <c r="E297" s="193">
        <f>G297/F297</f>
        <v>2059.37</v>
      </c>
      <c r="F297" s="194">
        <v>1</v>
      </c>
      <c r="G297" s="195">
        <v>2059.37</v>
      </c>
      <c r="H297" s="100">
        <f>F297</f>
        <v>1</v>
      </c>
      <c r="I297" s="101">
        <v>2059.37</v>
      </c>
      <c r="J297" s="92">
        <f>L297/K297</f>
        <v>2058</v>
      </c>
      <c r="K297" s="100">
        <v>1</v>
      </c>
      <c r="L297" s="101">
        <v>2058</v>
      </c>
      <c r="M297" s="100">
        <v>1</v>
      </c>
      <c r="N297" s="101">
        <v>2058</v>
      </c>
      <c r="O297" s="134" t="s">
        <v>113</v>
      </c>
      <c r="P297" s="143">
        <f>H297-K297</f>
        <v>0</v>
      </c>
      <c r="Q297" s="97">
        <f>I297-L297</f>
        <v>1.3699999999998909</v>
      </c>
      <c r="R297" s="165">
        <f>(J297-E297)/E297</f>
        <v>-6.6525199454196718E-4</v>
      </c>
      <c r="S297" s="210" t="s">
        <v>125</v>
      </c>
      <c r="T297" s="65"/>
    </row>
    <row r="298" spans="1:20" s="62" customFormat="1" ht="28.5">
      <c r="A298" s="77">
        <v>6.2</v>
      </c>
      <c r="B298" s="212" t="s">
        <v>78</v>
      </c>
      <c r="C298" s="66" t="s">
        <v>42</v>
      </c>
      <c r="D298" s="63" t="s">
        <v>454</v>
      </c>
      <c r="E298" s="199">
        <f>G298/F298</f>
        <v>352</v>
      </c>
      <c r="F298" s="200">
        <v>13</v>
      </c>
      <c r="G298" s="201">
        <v>4576</v>
      </c>
      <c r="H298" s="100">
        <f>F298</f>
        <v>13</v>
      </c>
      <c r="I298" s="101">
        <v>4576</v>
      </c>
      <c r="J298" s="92">
        <f>L298/K298</f>
        <v>314.09615384615387</v>
      </c>
      <c r="K298" s="100">
        <v>13</v>
      </c>
      <c r="L298" s="101">
        <v>4083.25</v>
      </c>
      <c r="M298" s="100">
        <v>13</v>
      </c>
      <c r="N298" s="101">
        <v>4083.25</v>
      </c>
      <c r="O298" s="134" t="s">
        <v>113</v>
      </c>
      <c r="P298" s="143">
        <f>H298-K298</f>
        <v>0</v>
      </c>
      <c r="Q298" s="97">
        <f>I298-L298</f>
        <v>492.75</v>
      </c>
      <c r="R298" s="165">
        <f>(J298-E298)/E298</f>
        <v>-0.10768138111888105</v>
      </c>
      <c r="S298" s="210" t="s">
        <v>126</v>
      </c>
      <c r="T298" s="65"/>
    </row>
    <row r="299" spans="1:20" s="62" customFormat="1" ht="15.75">
      <c r="A299" s="335" t="s">
        <v>36</v>
      </c>
      <c r="B299" s="335"/>
      <c r="C299" s="335"/>
      <c r="D299" s="335"/>
      <c r="E299" s="335"/>
      <c r="F299" s="127"/>
      <c r="G299" s="121">
        <f>SUM(G297:G298)</f>
        <v>6635.37</v>
      </c>
      <c r="H299" s="275"/>
      <c r="I299" s="121">
        <v>6635.37</v>
      </c>
      <c r="J299" s="120"/>
      <c r="K299" s="120"/>
      <c r="L299" s="121">
        <f>SUM(L297:L298)</f>
        <v>6141.25</v>
      </c>
      <c r="M299" s="120"/>
      <c r="N299" s="121">
        <f>SUM(N297:N298)</f>
        <v>6141.25</v>
      </c>
      <c r="O299" s="121"/>
      <c r="P299" s="121"/>
      <c r="Q299" s="121">
        <f t="shared" ref="Q299" si="109">SUM(Q297:Q298)</f>
        <v>494.11999999999989</v>
      </c>
      <c r="R299" s="125"/>
      <c r="S299" s="126"/>
      <c r="T299" s="126"/>
    </row>
    <row r="300" spans="1:20" s="62" customFormat="1" ht="15.75">
      <c r="A300" s="347" t="s">
        <v>37</v>
      </c>
      <c r="B300" s="348"/>
      <c r="C300" s="348"/>
      <c r="D300" s="348"/>
      <c r="E300" s="348"/>
      <c r="F300" s="348"/>
      <c r="G300" s="348"/>
      <c r="H300" s="348"/>
      <c r="I300" s="348"/>
      <c r="J300" s="348"/>
      <c r="K300" s="348"/>
      <c r="L300" s="348"/>
      <c r="M300" s="348"/>
      <c r="N300" s="348"/>
      <c r="O300" s="348"/>
      <c r="P300" s="348"/>
      <c r="Q300" s="348"/>
      <c r="R300" s="348"/>
      <c r="S300" s="348"/>
      <c r="T300" s="349"/>
    </row>
    <row r="301" spans="1:20" s="62" customFormat="1" ht="28.5">
      <c r="A301" s="67">
        <v>7.1</v>
      </c>
      <c r="B301" s="179" t="s">
        <v>100</v>
      </c>
      <c r="C301" s="66" t="s">
        <v>42</v>
      </c>
      <c r="D301" s="63" t="s">
        <v>455</v>
      </c>
      <c r="E301" s="199">
        <f>G301/F301</f>
        <v>16.25</v>
      </c>
      <c r="F301" s="200">
        <v>11</v>
      </c>
      <c r="G301" s="206">
        <v>178.75</v>
      </c>
      <c r="H301" s="98">
        <f>F301</f>
        <v>11</v>
      </c>
      <c r="I301" s="92">
        <v>178.75</v>
      </c>
      <c r="J301" s="97">
        <f t="shared" ref="J301:J306" si="110">L301/K301</f>
        <v>16.25</v>
      </c>
      <c r="K301" s="200">
        <v>11</v>
      </c>
      <c r="L301" s="207">
        <v>178.75</v>
      </c>
      <c r="M301" s="94">
        <v>11</v>
      </c>
      <c r="N301" s="207">
        <v>178.75</v>
      </c>
      <c r="O301" s="134" t="s">
        <v>113</v>
      </c>
      <c r="P301" s="143">
        <f t="shared" ref="P301:P309" si="111">H301-K301</f>
        <v>0</v>
      </c>
      <c r="Q301" s="92">
        <f t="shared" ref="Q301:Q309" si="112">I301-L301</f>
        <v>0</v>
      </c>
      <c r="R301" s="130">
        <f t="shared" ref="R301:R309" si="113">(J301-E301)/E301</f>
        <v>0</v>
      </c>
      <c r="S301" s="210" t="s">
        <v>127</v>
      </c>
      <c r="T301" s="65"/>
    </row>
    <row r="302" spans="1:20" s="62" customFormat="1" ht="28.5">
      <c r="A302" s="67">
        <v>7.2</v>
      </c>
      <c r="B302" s="202" t="s">
        <v>101</v>
      </c>
      <c r="C302" s="66" t="s">
        <v>42</v>
      </c>
      <c r="D302" s="63" t="s">
        <v>455</v>
      </c>
      <c r="E302" s="199">
        <f t="shared" ref="E302:E309" si="114">G302/F302</f>
        <v>10.83</v>
      </c>
      <c r="F302" s="200">
        <v>9</v>
      </c>
      <c r="G302" s="206">
        <v>97.47</v>
      </c>
      <c r="H302" s="98">
        <f t="shared" ref="H302:H309" si="115">F302</f>
        <v>9</v>
      </c>
      <c r="I302" s="92">
        <v>97.47</v>
      </c>
      <c r="J302" s="97">
        <f t="shared" si="110"/>
        <v>10.83</v>
      </c>
      <c r="K302" s="200">
        <v>9</v>
      </c>
      <c r="L302" s="207">
        <v>97.47</v>
      </c>
      <c r="M302" s="94">
        <v>9</v>
      </c>
      <c r="N302" s="207">
        <v>97.47</v>
      </c>
      <c r="O302" s="134" t="s">
        <v>113</v>
      </c>
      <c r="P302" s="143">
        <f t="shared" si="111"/>
        <v>0</v>
      </c>
      <c r="Q302" s="92">
        <f t="shared" si="112"/>
        <v>0</v>
      </c>
      <c r="R302" s="130">
        <f t="shared" si="113"/>
        <v>0</v>
      </c>
      <c r="S302" s="210" t="s">
        <v>127</v>
      </c>
      <c r="T302" s="65"/>
    </row>
    <row r="303" spans="1:20" s="62" customFormat="1" ht="28.5">
      <c r="A303" s="67">
        <v>7.3</v>
      </c>
      <c r="B303" s="203" t="s">
        <v>102</v>
      </c>
      <c r="C303" s="66" t="s">
        <v>42</v>
      </c>
      <c r="D303" s="63" t="s">
        <v>455</v>
      </c>
      <c r="E303" s="199">
        <f t="shared" si="114"/>
        <v>97.534999999999997</v>
      </c>
      <c r="F303" s="200">
        <v>1</v>
      </c>
      <c r="G303" s="206">
        <v>97.534999999999997</v>
      </c>
      <c r="H303" s="98">
        <f t="shared" si="115"/>
        <v>1</v>
      </c>
      <c r="I303" s="92">
        <v>97.534999999999997</v>
      </c>
      <c r="J303" s="97">
        <f t="shared" si="110"/>
        <v>102.292</v>
      </c>
      <c r="K303" s="200">
        <v>1</v>
      </c>
      <c r="L303" s="207">
        <v>102.292</v>
      </c>
      <c r="M303" s="94">
        <v>1</v>
      </c>
      <c r="N303" s="94">
        <v>102.292</v>
      </c>
      <c r="O303" s="134" t="s">
        <v>113</v>
      </c>
      <c r="P303" s="143">
        <f t="shared" si="111"/>
        <v>0</v>
      </c>
      <c r="Q303" s="92">
        <f t="shared" si="112"/>
        <v>-4.757000000000005</v>
      </c>
      <c r="R303" s="130">
        <f t="shared" si="113"/>
        <v>4.8772235607730613E-2</v>
      </c>
      <c r="S303" s="210" t="s">
        <v>128</v>
      </c>
      <c r="T303" s="65"/>
    </row>
    <row r="304" spans="1:20" s="62" customFormat="1" ht="47.25">
      <c r="A304" s="67">
        <v>7.4</v>
      </c>
      <c r="B304" s="203" t="s">
        <v>103</v>
      </c>
      <c r="C304" s="66" t="s">
        <v>42</v>
      </c>
      <c r="D304" s="63" t="s">
        <v>455</v>
      </c>
      <c r="E304" s="199">
        <f t="shared" si="114"/>
        <v>11.7</v>
      </c>
      <c r="F304" s="200">
        <v>1</v>
      </c>
      <c r="G304" s="206">
        <v>11.7</v>
      </c>
      <c r="H304" s="98">
        <f t="shared" si="115"/>
        <v>1</v>
      </c>
      <c r="I304" s="92">
        <v>11.7</v>
      </c>
      <c r="J304" s="97">
        <f t="shared" si="110"/>
        <v>11.5</v>
      </c>
      <c r="K304" s="200">
        <v>1</v>
      </c>
      <c r="L304" s="207">
        <v>11.5</v>
      </c>
      <c r="M304" s="144">
        <v>1</v>
      </c>
      <c r="N304" s="99">
        <v>11.5</v>
      </c>
      <c r="O304" s="134" t="s">
        <v>113</v>
      </c>
      <c r="P304" s="143">
        <f t="shared" si="111"/>
        <v>0</v>
      </c>
      <c r="Q304" s="92">
        <f t="shared" si="112"/>
        <v>0.19999999999999929</v>
      </c>
      <c r="R304" s="130">
        <f t="shared" si="113"/>
        <v>-1.7094017094017033E-2</v>
      </c>
      <c r="S304" s="210" t="s">
        <v>129</v>
      </c>
      <c r="T304" s="65"/>
    </row>
    <row r="305" spans="1:20" s="62" customFormat="1" ht="31.5">
      <c r="A305" s="67">
        <v>7.5</v>
      </c>
      <c r="B305" s="203" t="s">
        <v>104</v>
      </c>
      <c r="C305" s="66" t="s">
        <v>42</v>
      </c>
      <c r="D305" s="63" t="s">
        <v>455</v>
      </c>
      <c r="E305" s="199">
        <f t="shared" si="114"/>
        <v>28.3</v>
      </c>
      <c r="F305" s="200">
        <v>1</v>
      </c>
      <c r="G305" s="206">
        <v>28.3</v>
      </c>
      <c r="H305" s="98">
        <f t="shared" si="115"/>
        <v>1</v>
      </c>
      <c r="I305" s="92">
        <v>28.3</v>
      </c>
      <c r="J305" s="97">
        <f t="shared" si="110"/>
        <v>28.3</v>
      </c>
      <c r="K305" s="200">
        <v>1</v>
      </c>
      <c r="L305" s="207">
        <v>28.3</v>
      </c>
      <c r="M305" s="144">
        <v>1</v>
      </c>
      <c r="N305" s="99">
        <v>28.3</v>
      </c>
      <c r="O305" s="134" t="s">
        <v>113</v>
      </c>
      <c r="P305" s="143">
        <f t="shared" si="111"/>
        <v>0</v>
      </c>
      <c r="Q305" s="92">
        <f t="shared" si="112"/>
        <v>0</v>
      </c>
      <c r="R305" s="130">
        <f t="shared" si="113"/>
        <v>0</v>
      </c>
      <c r="S305" s="210" t="s">
        <v>129</v>
      </c>
      <c r="T305" s="65"/>
    </row>
    <row r="306" spans="1:20" s="62" customFormat="1" ht="31.5">
      <c r="A306" s="67">
        <v>7.6</v>
      </c>
      <c r="B306" s="203" t="s">
        <v>105</v>
      </c>
      <c r="C306" s="66" t="s">
        <v>42</v>
      </c>
      <c r="D306" s="63" t="s">
        <v>455</v>
      </c>
      <c r="E306" s="199">
        <f t="shared" si="114"/>
        <v>14</v>
      </c>
      <c r="F306" s="200">
        <v>7</v>
      </c>
      <c r="G306" s="206">
        <v>98</v>
      </c>
      <c r="H306" s="98">
        <f t="shared" si="115"/>
        <v>7</v>
      </c>
      <c r="I306" s="92">
        <v>98</v>
      </c>
      <c r="J306" s="97">
        <f t="shared" si="110"/>
        <v>15</v>
      </c>
      <c r="K306" s="94">
        <v>7</v>
      </c>
      <c r="L306" s="99">
        <v>105</v>
      </c>
      <c r="M306" s="144">
        <v>7</v>
      </c>
      <c r="N306" s="99">
        <v>105</v>
      </c>
      <c r="O306" s="134" t="s">
        <v>113</v>
      </c>
      <c r="P306" s="143">
        <f t="shared" si="111"/>
        <v>0</v>
      </c>
      <c r="Q306" s="92">
        <f t="shared" si="112"/>
        <v>-7</v>
      </c>
      <c r="R306" s="130">
        <f t="shared" si="113"/>
        <v>7.1428571428571425E-2</v>
      </c>
      <c r="S306" s="141" t="s">
        <v>158</v>
      </c>
      <c r="T306" s="355" t="s">
        <v>163</v>
      </c>
    </row>
    <row r="307" spans="1:20" s="62" customFormat="1" ht="31.5">
      <c r="A307" s="67">
        <v>7.7</v>
      </c>
      <c r="B307" s="204" t="s">
        <v>106</v>
      </c>
      <c r="C307" s="66" t="s">
        <v>42</v>
      </c>
      <c r="D307" s="63" t="s">
        <v>455</v>
      </c>
      <c r="E307" s="199">
        <f t="shared" si="114"/>
        <v>70.03</v>
      </c>
      <c r="F307" s="200">
        <v>1</v>
      </c>
      <c r="G307" s="206">
        <v>70.03</v>
      </c>
      <c r="H307" s="98">
        <f t="shared" si="115"/>
        <v>1</v>
      </c>
      <c r="I307" s="92">
        <v>70.03</v>
      </c>
      <c r="J307" s="97">
        <f t="shared" ref="J307:J309" si="116">L307/K307</f>
        <v>101.65</v>
      </c>
      <c r="K307" s="94">
        <v>1</v>
      </c>
      <c r="L307" s="99">
        <v>101.65</v>
      </c>
      <c r="M307" s="94">
        <v>1</v>
      </c>
      <c r="N307" s="99">
        <v>101.65</v>
      </c>
      <c r="O307" s="134" t="s">
        <v>113</v>
      </c>
      <c r="P307" s="143">
        <f t="shared" si="111"/>
        <v>0</v>
      </c>
      <c r="Q307" s="92">
        <f t="shared" si="112"/>
        <v>-31.620000000000005</v>
      </c>
      <c r="R307" s="130">
        <f t="shared" si="113"/>
        <v>0.45152077680993863</v>
      </c>
      <c r="S307" s="210" t="s">
        <v>130</v>
      </c>
      <c r="T307" s="356"/>
    </row>
    <row r="308" spans="1:20" s="62" customFormat="1" ht="31.5">
      <c r="A308" s="67">
        <v>7.8</v>
      </c>
      <c r="B308" s="205" t="s">
        <v>107</v>
      </c>
      <c r="C308" s="66" t="s">
        <v>42</v>
      </c>
      <c r="D308" s="63" t="s">
        <v>455</v>
      </c>
      <c r="E308" s="199">
        <f t="shared" si="114"/>
        <v>38.33</v>
      </c>
      <c r="F308" s="200">
        <v>1</v>
      </c>
      <c r="G308" s="206">
        <v>38.33</v>
      </c>
      <c r="H308" s="98">
        <f t="shared" si="115"/>
        <v>1</v>
      </c>
      <c r="I308" s="92">
        <v>38.33</v>
      </c>
      <c r="J308" s="97">
        <f t="shared" si="116"/>
        <v>69.75</v>
      </c>
      <c r="K308" s="94">
        <v>1</v>
      </c>
      <c r="L308" s="99">
        <v>69.75</v>
      </c>
      <c r="M308" s="144">
        <v>1</v>
      </c>
      <c r="N308" s="99">
        <v>69.75</v>
      </c>
      <c r="O308" s="134" t="s">
        <v>113</v>
      </c>
      <c r="P308" s="143">
        <f t="shared" si="111"/>
        <v>0</v>
      </c>
      <c r="Q308" s="92">
        <f t="shared" si="112"/>
        <v>-31.42</v>
      </c>
      <c r="R308" s="130">
        <f t="shared" si="113"/>
        <v>0.81972345421340997</v>
      </c>
      <c r="S308" s="210" t="s">
        <v>131</v>
      </c>
      <c r="T308" s="356"/>
    </row>
    <row r="309" spans="1:20" s="62" customFormat="1" ht="31.5">
      <c r="A309" s="67">
        <v>7.9</v>
      </c>
      <c r="B309" s="205" t="s">
        <v>108</v>
      </c>
      <c r="C309" s="66" t="s">
        <v>42</v>
      </c>
      <c r="D309" s="63" t="s">
        <v>455</v>
      </c>
      <c r="E309" s="199">
        <f t="shared" si="114"/>
        <v>16.081</v>
      </c>
      <c r="F309" s="200">
        <v>1</v>
      </c>
      <c r="G309" s="206">
        <v>16.081</v>
      </c>
      <c r="H309" s="98">
        <f t="shared" si="115"/>
        <v>1</v>
      </c>
      <c r="I309" s="92">
        <v>16.081</v>
      </c>
      <c r="J309" s="97">
        <f t="shared" si="116"/>
        <v>17.4925</v>
      </c>
      <c r="K309" s="94">
        <v>1</v>
      </c>
      <c r="L309" s="99">
        <v>17.4925</v>
      </c>
      <c r="M309" s="94">
        <v>1</v>
      </c>
      <c r="N309" s="99">
        <v>17.4925</v>
      </c>
      <c r="O309" s="134" t="s">
        <v>113</v>
      </c>
      <c r="P309" s="143">
        <f t="shared" si="111"/>
        <v>0</v>
      </c>
      <c r="Q309" s="92">
        <f t="shared" si="112"/>
        <v>-1.4115000000000002</v>
      </c>
      <c r="R309" s="130">
        <f t="shared" si="113"/>
        <v>8.7774392139792323E-2</v>
      </c>
      <c r="S309" s="210" t="s">
        <v>132</v>
      </c>
      <c r="T309" s="357"/>
    </row>
    <row r="310" spans="1:20" s="62" customFormat="1" ht="15.75">
      <c r="A310" s="335" t="s">
        <v>38</v>
      </c>
      <c r="B310" s="335"/>
      <c r="C310" s="335"/>
      <c r="D310" s="335"/>
      <c r="E310" s="335"/>
      <c r="F310" s="127"/>
      <c r="G310" s="121">
        <f>SUM(G301:G309)</f>
        <v>636.19600000000003</v>
      </c>
      <c r="H310" s="275"/>
      <c r="I310" s="121">
        <v>636.19600000000003</v>
      </c>
      <c r="J310" s="120"/>
      <c r="K310" s="120"/>
      <c r="L310" s="121">
        <f>SUM(L301:L309)</f>
        <v>712.20450000000005</v>
      </c>
      <c r="M310" s="120"/>
      <c r="N310" s="121">
        <f>SUM(N301:N309)</f>
        <v>712.20450000000005</v>
      </c>
      <c r="O310" s="120"/>
      <c r="P310" s="125"/>
      <c r="Q310" s="123">
        <f>I310-L310</f>
        <v>-76.008500000000026</v>
      </c>
      <c r="R310" s="125"/>
      <c r="S310" s="126"/>
      <c r="T310" s="126"/>
    </row>
    <row r="311" spans="1:20" s="62" customFormat="1" ht="18.75">
      <c r="A311" s="339" t="s">
        <v>63</v>
      </c>
      <c r="B311" s="339"/>
      <c r="C311" s="339"/>
      <c r="D311" s="339"/>
      <c r="E311" s="339"/>
      <c r="F311" s="139"/>
      <c r="G311" s="128">
        <f>G310+G299+G294+G292+G277+G273+G258</f>
        <v>133777.99681785246</v>
      </c>
      <c r="H311" s="128"/>
      <c r="I311" s="128">
        <f t="shared" ref="I311" si="117">I310+I299+I294+I292+I277+I273+I258</f>
        <v>133777.99681785246</v>
      </c>
      <c r="J311" s="128"/>
      <c r="K311" s="128"/>
      <c r="L311" s="128">
        <f>L310+L299+L294+L292+L277+L273+L258</f>
        <v>133227.82008163331</v>
      </c>
      <c r="M311" s="128"/>
      <c r="N311" s="128">
        <f>N310+N299+N294+N292+N277+N273+N258</f>
        <v>133227.82042163331</v>
      </c>
      <c r="O311" s="135"/>
      <c r="P311" s="140"/>
      <c r="Q311" s="129">
        <f>I311-L311</f>
        <v>550.17673621914582</v>
      </c>
      <c r="R311" s="125"/>
      <c r="S311" s="126"/>
      <c r="T311" s="126"/>
    </row>
    <row r="312" spans="1:20" s="62" customFormat="1">
      <c r="A312" s="78"/>
      <c r="B312" s="78"/>
      <c r="C312" s="78"/>
      <c r="D312" s="78"/>
      <c r="E312" s="78"/>
      <c r="F312" s="79"/>
      <c r="G312" s="274"/>
      <c r="H312" s="274"/>
      <c r="I312" s="274"/>
      <c r="J312" s="80"/>
      <c r="K312" s="80"/>
      <c r="L312" s="80"/>
      <c r="M312" s="80"/>
      <c r="N312" s="80"/>
      <c r="O312" s="80"/>
      <c r="P312" s="81"/>
      <c r="Q312" s="81"/>
      <c r="R312" s="81"/>
      <c r="S312" s="82"/>
      <c r="T312" s="82"/>
    </row>
    <row r="314" spans="1:20" s="87" customFormat="1" ht="15.75">
      <c r="A314" s="45"/>
      <c r="B314" s="83" t="s">
        <v>50</v>
      </c>
      <c r="C314" s="84"/>
      <c r="D314" s="84"/>
      <c r="E314" s="84"/>
      <c r="F314" s="84"/>
      <c r="G314" s="84"/>
      <c r="H314" s="84"/>
      <c r="I314" s="84"/>
      <c r="J314" s="132" t="s">
        <v>53</v>
      </c>
      <c r="K314" s="85"/>
      <c r="L314" s="85"/>
      <c r="M314" s="84"/>
      <c r="N314" s="84"/>
      <c r="O314" s="86"/>
      <c r="P314" s="86"/>
      <c r="Q314" s="86"/>
      <c r="R314" s="86"/>
      <c r="S314" s="86"/>
      <c r="T314" s="86"/>
    </row>
    <row r="315" spans="1:20" s="87" customFormat="1" ht="15.75">
      <c r="A315" s="49"/>
      <c r="B315" s="88" t="s">
        <v>51</v>
      </c>
      <c r="C315" s="84"/>
      <c r="D315" s="84"/>
      <c r="E315" s="84"/>
      <c r="F315" s="84"/>
      <c r="G315" s="84"/>
      <c r="H315" s="84"/>
      <c r="I315" s="84"/>
      <c r="J315" s="85" t="s">
        <v>18</v>
      </c>
      <c r="K315" s="85"/>
      <c r="L315" s="85"/>
      <c r="M315" s="84"/>
      <c r="N315" s="84"/>
      <c r="O315" s="86"/>
      <c r="P315" s="86"/>
      <c r="Q315" s="86"/>
      <c r="R315" s="86"/>
      <c r="S315" s="86"/>
      <c r="T315" s="86"/>
    </row>
    <row r="316" spans="1:20" s="87" customFormat="1" ht="15.75">
      <c r="A316" s="84"/>
      <c r="B316" s="88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214"/>
      <c r="P316" s="86"/>
      <c r="Q316" s="86"/>
      <c r="R316" s="86"/>
      <c r="S316" s="86"/>
      <c r="T316" s="86"/>
    </row>
    <row r="317" spans="1:20" s="87" customFormat="1" ht="15.75">
      <c r="A317" s="84"/>
      <c r="B317" s="216" t="s">
        <v>457</v>
      </c>
      <c r="C317" s="84"/>
      <c r="D317" s="86"/>
      <c r="E317" s="89"/>
      <c r="F317" s="353" t="s">
        <v>52</v>
      </c>
      <c r="G317" s="353"/>
      <c r="H317" s="84"/>
      <c r="I317" s="84"/>
      <c r="J317" s="84"/>
      <c r="K317" s="84"/>
      <c r="L317" s="84"/>
      <c r="M317" s="84"/>
      <c r="N317" s="84"/>
      <c r="O317" s="86"/>
      <c r="P317" s="86"/>
      <c r="Q317" s="86"/>
      <c r="R317" s="86"/>
      <c r="S317" s="86"/>
      <c r="T317" s="86"/>
    </row>
    <row r="318" spans="1:20" s="91" customFormat="1" ht="12.75">
      <c r="A318" s="37"/>
      <c r="B318" s="37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</row>
    <row r="320" spans="1:20" ht="15.75">
      <c r="A320" s="354"/>
      <c r="B320" s="354"/>
      <c r="C320" s="354"/>
      <c r="D320" s="354"/>
      <c r="E320" s="354"/>
      <c r="F320" s="354"/>
      <c r="G320" s="354"/>
      <c r="H320" s="354"/>
      <c r="I320" s="354"/>
      <c r="J320" s="354"/>
      <c r="K320" s="354"/>
      <c r="L320" s="354"/>
      <c r="M320" s="354"/>
    </row>
  </sheetData>
  <mergeCells count="55">
    <mergeCell ref="F317:G317"/>
    <mergeCell ref="A320:M320"/>
    <mergeCell ref="A299:E299"/>
    <mergeCell ref="A300:T300"/>
    <mergeCell ref="A310:E310"/>
    <mergeCell ref="A311:E311"/>
    <mergeCell ref="T306:T309"/>
    <mergeCell ref="N4:N5"/>
    <mergeCell ref="H4:H5"/>
    <mergeCell ref="A274:T274"/>
    <mergeCell ref="A296:B296"/>
    <mergeCell ref="A278:T278"/>
    <mergeCell ref="A279:B279"/>
    <mergeCell ref="A283:B283"/>
    <mergeCell ref="A284:B284"/>
    <mergeCell ref="A288:B288"/>
    <mergeCell ref="A289:B289"/>
    <mergeCell ref="A291:B291"/>
    <mergeCell ref="A292:E292"/>
    <mergeCell ref="A293:T293"/>
    <mergeCell ref="A294:E294"/>
    <mergeCell ref="A295:T295"/>
    <mergeCell ref="A277:E277"/>
    <mergeCell ref="L4:L5"/>
    <mergeCell ref="M4:M5"/>
    <mergeCell ref="A273:E273"/>
    <mergeCell ref="G4:G5"/>
    <mergeCell ref="A7:T7"/>
    <mergeCell ref="A258:E258"/>
    <mergeCell ref="A259:T259"/>
    <mergeCell ref="J4:J5"/>
    <mergeCell ref="R2:R5"/>
    <mergeCell ref="S2:S5"/>
    <mergeCell ref="A269:E269"/>
    <mergeCell ref="A272:B272"/>
    <mergeCell ref="A268:B268"/>
    <mergeCell ref="Q4:Q5"/>
    <mergeCell ref="E4:E5"/>
    <mergeCell ref="F4:F5"/>
    <mergeCell ref="A1:T1"/>
    <mergeCell ref="A2:A5"/>
    <mergeCell ref="B2:B5"/>
    <mergeCell ref="C2:C5"/>
    <mergeCell ref="D2:G3"/>
    <mergeCell ref="H2:I3"/>
    <mergeCell ref="J2:N2"/>
    <mergeCell ref="O2:O5"/>
    <mergeCell ref="P2:Q3"/>
    <mergeCell ref="J3:L3"/>
    <mergeCell ref="M3:N3"/>
    <mergeCell ref="T2:T5"/>
    <mergeCell ref="I4:I5"/>
    <mergeCell ref="D4:D5"/>
    <mergeCell ref="P4:P5"/>
    <mergeCell ref="K4:K5"/>
  </mergeCells>
  <pageMargins left="0.43307086614173229" right="0.19685039370078741" top="0.31496062992125984" bottom="0.35433070866141736" header="0.23622047244094491" footer="0.27559055118110237"/>
  <pageSetup paperSize="9" scale="38" orientation="landscape" r:id="rId1"/>
  <headerFooter alignWithMargins="0"/>
  <rowBreaks count="3" manualBreakCount="3">
    <brk id="245" max="19" man="1"/>
    <brk id="283" max="19" man="1"/>
    <brk id="320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Загальна інформація</vt:lpstr>
      <vt:lpstr>1. Зведений звіт</vt:lpstr>
      <vt:lpstr>2. Детальний звіт</vt:lpstr>
      <vt:lpstr>'1. Зведений звіт'!Область_печати</vt:lpstr>
      <vt:lpstr>'2. Детальний звіт'!Область_печати</vt:lpstr>
      <vt:lpstr>'Загальна інформація'!Область_печати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Mykola Pavliv</dc:creator>
  <cp:lastModifiedBy>Volodymyr Yanchuk</cp:lastModifiedBy>
  <cp:lastPrinted>2019-07-05T06:20:39Z</cp:lastPrinted>
  <dcterms:created xsi:type="dcterms:W3CDTF">1996-10-08T23:32:33Z</dcterms:created>
  <dcterms:modified xsi:type="dcterms:W3CDTF">2019-07-05T06:20:41Z</dcterms:modified>
</cp:coreProperties>
</file>