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420" yWindow="285" windowWidth="9060" windowHeight="4065" tabRatio="905" firstSheet="24" activeTab="31"/>
  </bookViews>
  <sheets>
    <sheet name="Титульна сторінка" sheetId="47" r:id="rId1"/>
    <sheet name="1. Незавершене будівництво" sheetId="30" r:id="rId2"/>
    <sheet name="2. Джерела фінансування " sheetId="56" r:id="rId3"/>
    <sheet name="3. План інвестицій " sheetId="57" r:id="rId4"/>
    <sheet name="4. Технічний стан" sheetId="75" r:id="rId5"/>
    <sheet name="4.1. Характеристика мереж " sheetId="76" r:id="rId6"/>
    <sheet name="4.2. Облік " sheetId="69" r:id="rId7"/>
    <sheet name="4.2.1. Облік промспоживачів " sheetId="61" r:id="rId8"/>
    <sheet name="4.2.2. Облік промспоживачів" sheetId="19" r:id="rId9"/>
    <sheet name="4.2.3. Облік населення" sheetId="20" r:id="rId10"/>
    <sheet name="4.2.4. Облік населення" sheetId="21" r:id="rId11"/>
    <sheet name="4.3. Стан комерційного обліку " sheetId="62" r:id="rId12"/>
    <sheet name="4.3.1. Техн стан вимір Т" sheetId="45" r:id="rId13"/>
    <sheet name="4.4. Технічний облік " sheetId="63" r:id="rId14"/>
    <sheet name="4.5. Стан комп'ютерної техніки" sheetId="35" r:id="rId15"/>
    <sheet name="4.6. Стан транспорту" sheetId="73" r:id="rId16"/>
    <sheet name="4.6.1." sheetId="72" r:id="rId17"/>
    <sheet name="4.6.2" sheetId="74" r:id="rId18"/>
    <sheet name="4.7. Витрати" sheetId="37" r:id="rId19"/>
    <sheet name="4.8. Характеристика за 5 років" sheetId="29" r:id="rId20"/>
    <sheet name="5. Загальний опис робіт" sheetId="54" r:id="rId21"/>
    <sheet name="5.1. Електричні мережі" sheetId="36" r:id="rId22"/>
    <sheet name="5.1.1. Обсяги робіт" sheetId="38" r:id="rId23"/>
    <sheet name="5.2. Зниження понаднорматива" sheetId="3" r:id="rId24"/>
    <sheet name="5.3. АСДТК " sheetId="77" r:id="rId25"/>
    <sheet name="5.3.1  " sheetId="78" r:id="rId26"/>
    <sheet name="5.4. Інформаційні технологі" sheetId="79" r:id="rId27"/>
    <sheet name="5.5. Зв'язок " sheetId="80" r:id="rId28"/>
    <sheet name="5.5.1 " sheetId="81" r:id="rId29"/>
    <sheet name="5.6. Транс" sheetId="52" r:id="rId30"/>
    <sheet name="5.7. Інше" sheetId="9" r:id="rId31"/>
    <sheet name="6. Проведення закупівлі" sheetId="55" r:id="rId32"/>
    <sheet name="7. Інновації" sheetId="39" r:id="rId33"/>
  </sheets>
  <definedNames>
    <definedName name="_xlnm._FilterDatabase" localSheetId="1" hidden="1">'1. Незавершене будівництво'!$A$6:$P$167</definedName>
    <definedName name="_xlnm._FilterDatabase" localSheetId="5" hidden="1">'4.1. Характеристика мереж '!$A$1:$J$183</definedName>
    <definedName name="_xlnm._FilterDatabase" localSheetId="16" hidden="1">'4.6.1.'!$F$1:$F$468</definedName>
    <definedName name="_xlnm.Print_Area" localSheetId="1">'1. Незавершене будівництво'!$A$1:$M$182</definedName>
    <definedName name="_xlnm.Print_Area" localSheetId="3">'3. План інвестицій '!$A$1:$F$11</definedName>
    <definedName name="_xlnm.Print_Area" localSheetId="4">'4. Технічний стан'!$A$1:$F$96</definedName>
    <definedName name="_xlnm.Print_Area" localSheetId="5">'4.1. Характеристика мереж '!$A$1:$I$183</definedName>
    <definedName name="_xlnm.Print_Area" localSheetId="6">'4.2. Облік '!$A$1:$AR$45</definedName>
    <definedName name="_xlnm.Print_Area" localSheetId="9">'4.2.3. Облік населення'!$A$1:$H$13</definedName>
    <definedName name="_xlnm.Print_Area" localSheetId="10">'4.2.4. Облік населення'!$A$1:$F$12</definedName>
    <definedName name="_xlnm.Print_Area" localSheetId="11">'4.3. Стан комерційного обліку '!$A$1:$M$122</definedName>
    <definedName name="_xlnm.Print_Area" localSheetId="14">'4.5. Стан комп''ютерної техніки'!$A$1:$D$11</definedName>
    <definedName name="_xlnm.Print_Area" localSheetId="15">'4.6. Стан транспорту'!$A$1:$G$73</definedName>
    <definedName name="_xlnm.Print_Area" localSheetId="16">'4.6.1.'!$A$1:$Q$471</definedName>
    <definedName name="_xlnm.Print_Area" localSheetId="19">'4.8. Характеристика за 5 років'!$A$1:$G$55</definedName>
    <definedName name="_xlnm.Print_Area" localSheetId="20">'5. Загальний опис робіт'!$A$1:$J$19</definedName>
    <definedName name="_xlnm.Print_Area" localSheetId="21">'5.1. Електричні мережі'!$A$1:$N$34</definedName>
    <definedName name="_xlnm.Print_Area" localSheetId="22">'5.1.1. Обсяги робіт'!$A$1:$J$440</definedName>
    <definedName name="_xlnm.Print_Area" localSheetId="23">'5.2. Зниження понаднорматива'!$A$1:$M$19</definedName>
    <definedName name="_xlnm.Print_Area" localSheetId="24">'5.3. АСДТК '!$A$1:$J$69</definedName>
    <definedName name="_xlnm.Print_Area" localSheetId="26">'5.4. Інформаційні технологі'!$A$1:$J$32</definedName>
    <definedName name="_xlnm.Print_Area" localSheetId="29">'5.6. Транс'!$A$1:$K$13</definedName>
    <definedName name="_xlnm.Print_Area" localSheetId="31">'6. Проведення закупівлі'!$A$1:$W$327</definedName>
    <definedName name="_xlnm.Print_Area" localSheetId="0">'Титульна сторінка'!$A$1:$G$19</definedName>
  </definedNames>
  <calcPr calcId="125725"/>
</workbook>
</file>

<file path=xl/calcChain.xml><?xml version="1.0" encoding="utf-8"?>
<calcChain xmlns="http://schemas.openxmlformats.org/spreadsheetml/2006/main">
  <c r="F432" i="38"/>
  <c r="E432"/>
  <c r="D432"/>
  <c r="D431"/>
  <c r="D430"/>
  <c r="D429"/>
  <c r="F428"/>
  <c r="D428"/>
  <c r="D427"/>
  <c r="D426"/>
  <c r="D425"/>
  <c r="F424"/>
  <c r="D424" s="1"/>
  <c r="D422"/>
  <c r="D421"/>
  <c r="F420"/>
  <c r="D420" s="1"/>
  <c r="D418"/>
  <c r="D417"/>
  <c r="D416"/>
  <c r="F415"/>
  <c r="D415" s="1"/>
  <c r="D414"/>
  <c r="D413"/>
  <c r="D412"/>
  <c r="F411"/>
  <c r="D411"/>
  <c r="D410"/>
  <c r="D409"/>
  <c r="D408"/>
  <c r="D407"/>
  <c r="F406"/>
  <c r="D406" s="1"/>
  <c r="D405"/>
  <c r="D404"/>
  <c r="D403"/>
  <c r="F402"/>
  <c r="D402" s="1"/>
  <c r="D400"/>
  <c r="D399"/>
  <c r="D398"/>
  <c r="F397"/>
  <c r="D397"/>
  <c r="D396"/>
  <c r="D395"/>
  <c r="D394"/>
  <c r="F393"/>
  <c r="D393"/>
  <c r="D391"/>
  <c r="D390"/>
  <c r="D389"/>
  <c r="D388"/>
  <c r="D386"/>
  <c r="D385"/>
  <c r="D384"/>
  <c r="F383"/>
  <c r="F381" s="1"/>
  <c r="E381"/>
  <c r="F378"/>
  <c r="F373"/>
  <c r="F371"/>
  <c r="E371"/>
  <c r="D371"/>
  <c r="D370"/>
  <c r="D369"/>
  <c r="F368"/>
  <c r="D368" s="1"/>
  <c r="E368"/>
  <c r="D367"/>
  <c r="F366"/>
  <c r="D366" s="1"/>
  <c r="E366"/>
  <c r="F365"/>
  <c r="D359"/>
  <c r="D358"/>
  <c r="D357"/>
  <c r="D355"/>
  <c r="D354"/>
  <c r="D353"/>
  <c r="F351"/>
  <c r="F348" s="1"/>
  <c r="D348" s="1"/>
  <c r="E351"/>
  <c r="E348" s="1"/>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F293"/>
  <c r="D293" s="1"/>
  <c r="E293"/>
  <c r="D292"/>
  <c r="D291"/>
  <c r="D290"/>
  <c r="D289"/>
  <c r="D288"/>
  <c r="D287"/>
  <c r="D286"/>
  <c r="D285"/>
  <c r="D284"/>
  <c r="D283"/>
  <c r="D281"/>
  <c r="D280"/>
  <c r="D279"/>
  <c r="D277"/>
  <c r="D276"/>
  <c r="D275"/>
  <c r="D274"/>
  <c r="D273"/>
  <c r="D272"/>
  <c r="D271"/>
  <c r="D270"/>
  <c r="D269"/>
  <c r="D268"/>
  <c r="D266"/>
  <c r="D265"/>
  <c r="D264"/>
  <c r="D263"/>
  <c r="D262"/>
  <c r="D260"/>
  <c r="D258"/>
  <c r="D257"/>
  <c r="D256"/>
  <c r="D255"/>
  <c r="D254"/>
  <c r="D253"/>
  <c r="D252"/>
  <c r="D251"/>
  <c r="D249"/>
  <c r="D248"/>
  <c r="D247"/>
  <c r="D246"/>
  <c r="D245"/>
  <c r="D244"/>
  <c r="D243"/>
  <c r="D241"/>
  <c r="D240"/>
  <c r="D239"/>
  <c r="D238"/>
  <c r="D237"/>
  <c r="D236"/>
  <c r="D234"/>
  <c r="D233"/>
  <c r="D232"/>
  <c r="D230"/>
  <c r="D229"/>
  <c r="D227"/>
  <c r="D226"/>
  <c r="D225"/>
  <c r="D224"/>
  <c r="D222"/>
  <c r="D221"/>
  <c r="D220"/>
  <c r="D218"/>
  <c r="D217"/>
  <c r="D216"/>
  <c r="D215"/>
  <c r="D214"/>
  <c r="D213"/>
  <c r="D212"/>
  <c r="D211"/>
  <c r="D209"/>
  <c r="D208"/>
  <c r="D207"/>
  <c r="D206"/>
  <c r="D205"/>
  <c r="D203"/>
  <c r="D202"/>
  <c r="D201"/>
  <c r="D200"/>
  <c r="D199"/>
  <c r="D198"/>
  <c r="F197"/>
  <c r="F186" s="1"/>
  <c r="D195"/>
  <c r="D194"/>
  <c r="D193"/>
  <c r="D192"/>
  <c r="D191"/>
  <c r="D190"/>
  <c r="D189"/>
  <c r="D188"/>
  <c r="E186"/>
  <c r="D185"/>
  <c r="D184"/>
  <c r="D182"/>
  <c r="D181"/>
  <c r="F180"/>
  <c r="D180"/>
  <c r="D179"/>
  <c r="D178"/>
  <c r="D177"/>
  <c r="F176"/>
  <c r="D176" s="1"/>
  <c r="D174"/>
  <c r="F173"/>
  <c r="D173"/>
  <c r="D171"/>
  <c r="F170"/>
  <c r="E170"/>
  <c r="D170"/>
  <c r="D169"/>
  <c r="F168"/>
  <c r="E168"/>
  <c r="D168"/>
  <c r="F167"/>
  <c r="D167" s="1"/>
  <c r="F166"/>
  <c r="D166"/>
  <c r="F165"/>
  <c r="F164" s="1"/>
  <c r="D164" s="1"/>
  <c r="D163"/>
  <c r="D162"/>
  <c r="D161"/>
  <c r="D160"/>
  <c r="F159"/>
  <c r="D159" s="1"/>
  <c r="D157"/>
  <c r="F156"/>
  <c r="D156" s="1"/>
  <c r="D154"/>
  <c r="F153"/>
  <c r="D153"/>
  <c r="D152"/>
  <c r="F151"/>
  <c r="D151"/>
  <c r="D149"/>
  <c r="D148"/>
  <c r="F147"/>
  <c r="D147"/>
  <c r="D146"/>
  <c r="D145"/>
  <c r="D144"/>
  <c r="F143"/>
  <c r="D143"/>
  <c r="D142"/>
  <c r="D141"/>
  <c r="D140"/>
  <c r="F139"/>
  <c r="D139" s="1"/>
  <c r="D137"/>
  <c r="D136"/>
  <c r="D135"/>
  <c r="F134"/>
  <c r="D134" s="1"/>
  <c r="D133"/>
  <c r="D132"/>
  <c r="F131"/>
  <c r="D131" s="1"/>
  <c r="D130"/>
  <c r="D129"/>
  <c r="F128"/>
  <c r="D128" s="1"/>
  <c r="D126"/>
  <c r="F125"/>
  <c r="D125" s="1"/>
  <c r="D124"/>
  <c r="F123"/>
  <c r="D123"/>
  <c r="D122"/>
  <c r="D121"/>
  <c r="D120"/>
  <c r="D119"/>
  <c r="F118"/>
  <c r="D118" s="1"/>
  <c r="D116"/>
  <c r="D115"/>
  <c r="F114"/>
  <c r="D114" s="1"/>
  <c r="D112"/>
  <c r="F111"/>
  <c r="D111" s="1"/>
  <c r="D110"/>
  <c r="F109"/>
  <c r="D109"/>
  <c r="D108"/>
  <c r="D107"/>
  <c r="F106"/>
  <c r="D106"/>
  <c r="D105"/>
  <c r="D104"/>
  <c r="F103"/>
  <c r="D103"/>
  <c r="D102"/>
  <c r="D101"/>
  <c r="F100"/>
  <c r="D100"/>
  <c r="D99"/>
  <c r="D98"/>
  <c r="F97"/>
  <c r="D97"/>
  <c r="D96"/>
  <c r="D95"/>
  <c r="D94"/>
  <c r="D93"/>
  <c r="F92"/>
  <c r="D92" s="1"/>
  <c r="D91"/>
  <c r="D90"/>
  <c r="D89"/>
  <c r="D88"/>
  <c r="F87"/>
  <c r="D87"/>
  <c r="D85"/>
  <c r="D84"/>
  <c r="D83"/>
  <c r="F82"/>
  <c r="D82" s="1"/>
  <c r="D81"/>
  <c r="F80"/>
  <c r="D80"/>
  <c r="D78"/>
  <c r="F77"/>
  <c r="E77"/>
  <c r="D77"/>
  <c r="D76"/>
  <c r="D75"/>
  <c r="F74"/>
  <c r="D74"/>
  <c r="D73"/>
  <c r="F72"/>
  <c r="D72" s="1"/>
  <c r="D71"/>
  <c r="D70"/>
  <c r="D69"/>
  <c r="F68"/>
  <c r="D68"/>
  <c r="D67"/>
  <c r="F66"/>
  <c r="D66" s="1"/>
  <c r="D64"/>
  <c r="F63"/>
  <c r="D63" s="1"/>
  <c r="D62"/>
  <c r="F61"/>
  <c r="D61" s="1"/>
  <c r="D60"/>
  <c r="D59"/>
  <c r="F58"/>
  <c r="D58" s="1"/>
  <c r="D57"/>
  <c r="F56"/>
  <c r="D56"/>
  <c r="D55"/>
  <c r="D54"/>
  <c r="D53"/>
  <c r="F52"/>
  <c r="D52" s="1"/>
  <c r="D51"/>
  <c r="D50"/>
  <c r="D49"/>
  <c r="D48"/>
  <c r="F47"/>
  <c r="D47" s="1"/>
  <c r="D45"/>
  <c r="D44"/>
  <c r="D43"/>
  <c r="F42"/>
  <c r="D42"/>
  <c r="D41"/>
  <c r="D40"/>
  <c r="D39"/>
  <c r="F38"/>
  <c r="D38" s="1"/>
  <c r="D37"/>
  <c r="D36"/>
  <c r="D35"/>
  <c r="F34"/>
  <c r="F32" s="1"/>
  <c r="E32"/>
  <c r="E31" s="1"/>
  <c r="D27"/>
  <c r="F26"/>
  <c r="D26"/>
  <c r="D24"/>
  <c r="F23"/>
  <c r="D23" s="1"/>
  <c r="F21"/>
  <c r="D21" s="1"/>
  <c r="E21"/>
  <c r="D20"/>
  <c r="D19"/>
  <c r="F18"/>
  <c r="F16" s="1"/>
  <c r="D16" s="1"/>
  <c r="E16"/>
  <c r="E15" s="1"/>
  <c r="L267" i="55"/>
  <c r="N267"/>
  <c r="P267"/>
  <c r="R210"/>
  <c r="F210"/>
  <c r="E210"/>
  <c r="F103"/>
  <c r="E103"/>
  <c r="G103" s="1"/>
  <c r="F76"/>
  <c r="E76"/>
  <c r="F8"/>
  <c r="G8"/>
  <c r="H8"/>
  <c r="K8"/>
  <c r="L8"/>
  <c r="M8"/>
  <c r="N8"/>
  <c r="O8"/>
  <c r="P8"/>
  <c r="Q8"/>
  <c r="R8"/>
  <c r="E8"/>
  <c r="G135"/>
  <c r="Q135" s="1"/>
  <c r="H135"/>
  <c r="R135" s="1"/>
  <c r="G105"/>
  <c r="Q105" s="1"/>
  <c r="G106"/>
  <c r="G107"/>
  <c r="G108"/>
  <c r="Q108" s="1"/>
  <c r="G109"/>
  <c r="Q109" s="1"/>
  <c r="G110"/>
  <c r="G111"/>
  <c r="G112"/>
  <c r="G114"/>
  <c r="G115"/>
  <c r="G116"/>
  <c r="G117"/>
  <c r="Q117" s="1"/>
  <c r="G118"/>
  <c r="G119"/>
  <c r="G120"/>
  <c r="G122"/>
  <c r="G123"/>
  <c r="G124"/>
  <c r="G125"/>
  <c r="Q125" s="1"/>
  <c r="G126"/>
  <c r="G128"/>
  <c r="G129"/>
  <c r="Q129" s="1"/>
  <c r="G130"/>
  <c r="G131"/>
  <c r="G132"/>
  <c r="G133"/>
  <c r="G134"/>
  <c r="G137"/>
  <c r="Q137" s="1"/>
  <c r="G138"/>
  <c r="G139"/>
  <c r="G140"/>
  <c r="Q140" s="1"/>
  <c r="G141"/>
  <c r="Q141" s="1"/>
  <c r="G142"/>
  <c r="G143"/>
  <c r="G144"/>
  <c r="Q144" s="1"/>
  <c r="G146"/>
  <c r="Q146" s="1"/>
  <c r="G147"/>
  <c r="G149"/>
  <c r="Q149" s="1"/>
  <c r="G150"/>
  <c r="Q150" s="1"/>
  <c r="G151"/>
  <c r="G153"/>
  <c r="G154"/>
  <c r="G155"/>
  <c r="G156"/>
  <c r="G157"/>
  <c r="G158"/>
  <c r="G160"/>
  <c r="G161"/>
  <c r="G162"/>
  <c r="G163"/>
  <c r="G164"/>
  <c r="Q164" s="1"/>
  <c r="G165"/>
  <c r="Q165" s="1"/>
  <c r="G166"/>
  <c r="G168"/>
  <c r="G169"/>
  <c r="Q169" s="1"/>
  <c r="G170"/>
  <c r="G171"/>
  <c r="G172"/>
  <c r="G173"/>
  <c r="G174"/>
  <c r="G175"/>
  <c r="G177"/>
  <c r="Q177" s="1"/>
  <c r="G178"/>
  <c r="G179"/>
  <c r="G180"/>
  <c r="Q180" s="1"/>
  <c r="G181"/>
  <c r="Q181" s="1"/>
  <c r="G182"/>
  <c r="G183"/>
  <c r="G185"/>
  <c r="Q185" s="1"/>
  <c r="G186"/>
  <c r="Q186" s="1"/>
  <c r="G187"/>
  <c r="G188"/>
  <c r="G189"/>
  <c r="Q189" s="1"/>
  <c r="G190"/>
  <c r="G191"/>
  <c r="G192"/>
  <c r="G193"/>
  <c r="Q193" s="1"/>
  <c r="G194"/>
  <c r="G196"/>
  <c r="G197"/>
  <c r="Q197" s="1"/>
  <c r="G198"/>
  <c r="G78"/>
  <c r="G82"/>
  <c r="G83"/>
  <c r="G85"/>
  <c r="G86"/>
  <c r="G87"/>
  <c r="G88"/>
  <c r="G90"/>
  <c r="G92"/>
  <c r="G93"/>
  <c r="G94"/>
  <c r="G96"/>
  <c r="G97"/>
  <c r="G98"/>
  <c r="G100"/>
  <c r="G101"/>
  <c r="G102"/>
  <c r="Q107"/>
  <c r="Q111"/>
  <c r="Q122"/>
  <c r="Q130"/>
  <c r="Q131"/>
  <c r="Q147"/>
  <c r="Q151"/>
  <c r="Q162"/>
  <c r="Q166"/>
  <c r="Q170"/>
  <c r="Q175"/>
  <c r="Q190"/>
  <c r="Q191"/>
  <c r="Q194"/>
  <c r="Q196"/>
  <c r="H105"/>
  <c r="H106"/>
  <c r="R106" s="1"/>
  <c r="H107"/>
  <c r="R107" s="1"/>
  <c r="H108"/>
  <c r="H109"/>
  <c r="H110"/>
  <c r="R110" s="1"/>
  <c r="H111"/>
  <c r="R111" s="1"/>
  <c r="H112"/>
  <c r="H114"/>
  <c r="R114" s="1"/>
  <c r="H115"/>
  <c r="R115" s="1"/>
  <c r="H116"/>
  <c r="H117"/>
  <c r="H118"/>
  <c r="R118" s="1"/>
  <c r="H119"/>
  <c r="R119" s="1"/>
  <c r="H120"/>
  <c r="H122"/>
  <c r="R122" s="1"/>
  <c r="H123"/>
  <c r="R123" s="1"/>
  <c r="H124"/>
  <c r="H125"/>
  <c r="H126"/>
  <c r="R126" s="1"/>
  <c r="H128"/>
  <c r="H129"/>
  <c r="H130"/>
  <c r="R130" s="1"/>
  <c r="H131"/>
  <c r="R131" s="1"/>
  <c r="H132"/>
  <c r="H133"/>
  <c r="H134"/>
  <c r="R134" s="1"/>
  <c r="H137"/>
  <c r="H138"/>
  <c r="R138" s="1"/>
  <c r="H139"/>
  <c r="R139" s="1"/>
  <c r="H140"/>
  <c r="H141"/>
  <c r="H142"/>
  <c r="R142" s="1"/>
  <c r="H143"/>
  <c r="R143" s="1"/>
  <c r="H144"/>
  <c r="H146"/>
  <c r="R146" s="1"/>
  <c r="H147"/>
  <c r="R147" s="1"/>
  <c r="H149"/>
  <c r="H150"/>
  <c r="R150" s="1"/>
  <c r="H151"/>
  <c r="R151" s="1"/>
  <c r="H153"/>
  <c r="H154"/>
  <c r="R154" s="1"/>
  <c r="H155"/>
  <c r="R155" s="1"/>
  <c r="H156"/>
  <c r="H157"/>
  <c r="H158"/>
  <c r="R158" s="1"/>
  <c r="H160"/>
  <c r="H161"/>
  <c r="H162"/>
  <c r="R162" s="1"/>
  <c r="H163"/>
  <c r="R163" s="1"/>
  <c r="H164"/>
  <c r="H165"/>
  <c r="H166"/>
  <c r="R166" s="1"/>
  <c r="H168"/>
  <c r="H169"/>
  <c r="H170"/>
  <c r="R170" s="1"/>
  <c r="H171"/>
  <c r="R171" s="1"/>
  <c r="H172"/>
  <c r="H173"/>
  <c r="H174"/>
  <c r="R174" s="1"/>
  <c r="H175"/>
  <c r="R175" s="1"/>
  <c r="H177"/>
  <c r="H178"/>
  <c r="R178" s="1"/>
  <c r="H179"/>
  <c r="R179" s="1"/>
  <c r="H180"/>
  <c r="H181"/>
  <c r="H182"/>
  <c r="R182" s="1"/>
  <c r="H183"/>
  <c r="R183" s="1"/>
  <c r="H185"/>
  <c r="H186"/>
  <c r="R186" s="1"/>
  <c r="H187"/>
  <c r="R187" s="1"/>
  <c r="H188"/>
  <c r="H189"/>
  <c r="H191"/>
  <c r="H192"/>
  <c r="H193"/>
  <c r="H194"/>
  <c r="R194" s="1"/>
  <c r="H196"/>
  <c r="H197"/>
  <c r="H198"/>
  <c r="R198" s="1"/>
  <c r="H200"/>
  <c r="H201"/>
  <c r="H202"/>
  <c r="R202" s="1"/>
  <c r="H203"/>
  <c r="H204"/>
  <c r="H205"/>
  <c r="R205" s="1"/>
  <c r="H206"/>
  <c r="R206" s="1"/>
  <c r="H207"/>
  <c r="H208"/>
  <c r="H209"/>
  <c r="Q192"/>
  <c r="Q198"/>
  <c r="G200"/>
  <c r="Q200" s="1"/>
  <c r="G201"/>
  <c r="Q201" s="1"/>
  <c r="G202"/>
  <c r="Q202" s="1"/>
  <c r="G203"/>
  <c r="G204"/>
  <c r="Q204" s="1"/>
  <c r="G205"/>
  <c r="Q205" s="1"/>
  <c r="G206"/>
  <c r="Q206" s="1"/>
  <c r="G207"/>
  <c r="G208"/>
  <c r="Q208" s="1"/>
  <c r="G209"/>
  <c r="Q209" s="1"/>
  <c r="R108"/>
  <c r="R109"/>
  <c r="R112"/>
  <c r="R116"/>
  <c r="R117"/>
  <c r="R120"/>
  <c r="R124"/>
  <c r="R125"/>
  <c r="R128"/>
  <c r="R129"/>
  <c r="R132"/>
  <c r="R133"/>
  <c r="R137"/>
  <c r="R140"/>
  <c r="R141"/>
  <c r="R144"/>
  <c r="R149"/>
  <c r="R153"/>
  <c r="R156"/>
  <c r="R157"/>
  <c r="R160"/>
  <c r="R161"/>
  <c r="R164"/>
  <c r="R165"/>
  <c r="R168"/>
  <c r="R169"/>
  <c r="R172"/>
  <c r="R173"/>
  <c r="R177"/>
  <c r="R180"/>
  <c r="R181"/>
  <c r="R185"/>
  <c r="R188"/>
  <c r="R189"/>
  <c r="R190"/>
  <c r="R191"/>
  <c r="R192"/>
  <c r="R193"/>
  <c r="R196"/>
  <c r="R197"/>
  <c r="R200"/>
  <c r="R201"/>
  <c r="R203"/>
  <c r="R204"/>
  <c r="R207"/>
  <c r="R208"/>
  <c r="R209"/>
  <c r="R105"/>
  <c r="Q106"/>
  <c r="Q110"/>
  <c r="Q112"/>
  <c r="Q114"/>
  <c r="Q115"/>
  <c r="Q116"/>
  <c r="Q118"/>
  <c r="Q119"/>
  <c r="Q120"/>
  <c r="Q123"/>
  <c r="Q124"/>
  <c r="Q126"/>
  <c r="Q128"/>
  <c r="Q132"/>
  <c r="Q133"/>
  <c r="Q134"/>
  <c r="Q138"/>
  <c r="Q139"/>
  <c r="Q142"/>
  <c r="Q143"/>
  <c r="Q153"/>
  <c r="Q154"/>
  <c r="Q155"/>
  <c r="Q156"/>
  <c r="Q157"/>
  <c r="Q158"/>
  <c r="Q160"/>
  <c r="Q161"/>
  <c r="Q163"/>
  <c r="Q168"/>
  <c r="Q171"/>
  <c r="Q172"/>
  <c r="Q173"/>
  <c r="Q174"/>
  <c r="Q178"/>
  <c r="Q179"/>
  <c r="Q182"/>
  <c r="Q183"/>
  <c r="Q187"/>
  <c r="Q188"/>
  <c r="Q203"/>
  <c r="Q207"/>
  <c r="D122"/>
  <c r="D123"/>
  <c r="D124"/>
  <c r="D125"/>
  <c r="D126"/>
  <c r="D128"/>
  <c r="D129"/>
  <c r="D130"/>
  <c r="D131"/>
  <c r="D132"/>
  <c r="D133"/>
  <c r="D134"/>
  <c r="D135"/>
  <c r="D137"/>
  <c r="D138"/>
  <c r="D139"/>
  <c r="D141"/>
  <c r="D142"/>
  <c r="D143"/>
  <c r="D144"/>
  <c r="D146"/>
  <c r="D147"/>
  <c r="D149"/>
  <c r="D150"/>
  <c r="D151"/>
  <c r="D153"/>
  <c r="D154"/>
  <c r="D155"/>
  <c r="D156"/>
  <c r="D157"/>
  <c r="D158"/>
  <c r="D160"/>
  <c r="D161"/>
  <c r="D162"/>
  <c r="D163"/>
  <c r="D164"/>
  <c r="D165"/>
  <c r="D166"/>
  <c r="D168"/>
  <c r="D169"/>
  <c r="D170"/>
  <c r="D171"/>
  <c r="D172"/>
  <c r="D173"/>
  <c r="D174"/>
  <c r="D175"/>
  <c r="D177"/>
  <c r="D179"/>
  <c r="D180"/>
  <c r="D181"/>
  <c r="D182"/>
  <c r="D183"/>
  <c r="D185"/>
  <c r="D186"/>
  <c r="D187"/>
  <c r="D188"/>
  <c r="D189"/>
  <c r="D190"/>
  <c r="D191"/>
  <c r="D192"/>
  <c r="D193"/>
  <c r="D194"/>
  <c r="D196"/>
  <c r="D197"/>
  <c r="D198"/>
  <c r="D200"/>
  <c r="D201"/>
  <c r="D202"/>
  <c r="D203"/>
  <c r="D204"/>
  <c r="D205"/>
  <c r="D206"/>
  <c r="D207"/>
  <c r="D208"/>
  <c r="D209"/>
  <c r="D120"/>
  <c r="F114"/>
  <c r="Q80"/>
  <c r="F80"/>
  <c r="H80" s="1"/>
  <c r="R80" s="1"/>
  <c r="Q60"/>
  <c r="H59"/>
  <c r="R59" s="1"/>
  <c r="H60"/>
  <c r="R60" s="1"/>
  <c r="H61"/>
  <c r="R61" s="1"/>
  <c r="G59"/>
  <c r="Q59" s="1"/>
  <c r="G60"/>
  <c r="G61"/>
  <c r="Q61" s="1"/>
  <c r="D59"/>
  <c r="D60"/>
  <c r="D61"/>
  <c r="D25"/>
  <c r="H25"/>
  <c r="R25" s="1"/>
  <c r="G25"/>
  <c r="Q25" s="1"/>
  <c r="D381" i="38" l="1"/>
  <c r="F380"/>
  <c r="D32"/>
  <c r="F28"/>
  <c r="F31"/>
  <c r="D31" s="1"/>
  <c r="D186"/>
  <c r="F183"/>
  <c r="D351"/>
  <c r="D383"/>
  <c r="F15"/>
  <c r="D18"/>
  <c r="D34"/>
  <c r="D165"/>
  <c r="D197"/>
  <c r="F267" i="55"/>
  <c r="E274"/>
  <c r="F436" i="38" l="1"/>
  <c r="I58" i="30"/>
  <c r="H58"/>
  <c r="G58"/>
  <c r="I57" l="1"/>
  <c r="G57"/>
  <c r="H57" s="1"/>
  <c r="I159" l="1"/>
  <c r="I147"/>
  <c r="G145"/>
  <c r="I145"/>
  <c r="I136"/>
  <c r="I132"/>
  <c r="I113" l="1"/>
  <c r="I91"/>
  <c r="I89"/>
  <c r="G34"/>
  <c r="H34" s="1"/>
  <c r="I34"/>
  <c r="I166" l="1"/>
  <c r="G166"/>
  <c r="H166" s="1"/>
  <c r="I152"/>
  <c r="G152"/>
  <c r="H152" s="1"/>
  <c r="I151"/>
  <c r="G151"/>
  <c r="H151" s="1"/>
  <c r="I150"/>
  <c r="G150"/>
  <c r="H150" s="1"/>
  <c r="I149"/>
  <c r="G149"/>
  <c r="H149" s="1"/>
  <c r="I148"/>
  <c r="G148"/>
  <c r="H148" s="1"/>
  <c r="I144"/>
  <c r="G144"/>
  <c r="H144" s="1"/>
  <c r="I143"/>
  <c r="G143"/>
  <c r="H143" s="1"/>
  <c r="I142"/>
  <c r="G142"/>
  <c r="H142" s="1"/>
  <c r="I140"/>
  <c r="G140"/>
  <c r="H140" s="1"/>
  <c r="I139"/>
  <c r="G139"/>
  <c r="H139" s="1"/>
  <c r="I138"/>
  <c r="G138"/>
  <c r="H138" s="1"/>
  <c r="I137"/>
  <c r="G137"/>
  <c r="H137" s="1"/>
  <c r="I135"/>
  <c r="G135"/>
  <c r="H135" s="1"/>
  <c r="I134"/>
  <c r="G134"/>
  <c r="H134" s="1"/>
  <c r="I133"/>
  <c r="G133"/>
  <c r="H133" s="1"/>
  <c r="I131"/>
  <c r="G131"/>
  <c r="H131" s="1"/>
  <c r="I130"/>
  <c r="G130"/>
  <c r="H130" s="1"/>
  <c r="I129"/>
  <c r="G129"/>
  <c r="H129" s="1"/>
  <c r="I125"/>
  <c r="G125"/>
  <c r="H125" s="1"/>
  <c r="I124"/>
  <c r="G124"/>
  <c r="H124" s="1"/>
  <c r="I118"/>
  <c r="G118"/>
  <c r="H118" s="1"/>
  <c r="I117"/>
  <c r="G117"/>
  <c r="H117" s="1"/>
  <c r="I112"/>
  <c r="G112"/>
  <c r="H112" s="1"/>
  <c r="I107"/>
  <c r="G107"/>
  <c r="H107" s="1"/>
  <c r="I93"/>
  <c r="G93"/>
  <c r="H93" s="1"/>
  <c r="I92"/>
  <c r="G92"/>
  <c r="H92" s="1"/>
  <c r="I90"/>
  <c r="G90"/>
  <c r="H90" s="1"/>
  <c r="I86"/>
  <c r="G86"/>
  <c r="H86" s="1"/>
  <c r="I85"/>
  <c r="G85"/>
  <c r="H85" s="1"/>
  <c r="G77"/>
  <c r="H77" s="1"/>
  <c r="I77"/>
  <c r="G78"/>
  <c r="H78" s="1"/>
  <c r="I78"/>
  <c r="G79"/>
  <c r="H79" s="1"/>
  <c r="I79"/>
  <c r="I76"/>
  <c r="G76"/>
  <c r="H76" s="1"/>
  <c r="I73"/>
  <c r="G73"/>
  <c r="H73" s="1"/>
  <c r="I72"/>
  <c r="G72"/>
  <c r="H72" s="1"/>
  <c r="I71"/>
  <c r="G71"/>
  <c r="H71" s="1"/>
  <c r="I59"/>
  <c r="G59"/>
  <c r="H59" s="1"/>
  <c r="I56"/>
  <c r="G56"/>
  <c r="H56" s="1"/>
  <c r="I55"/>
  <c r="G55"/>
  <c r="H55" s="1"/>
  <c r="I54"/>
  <c r="G54"/>
  <c r="H54" s="1"/>
  <c r="I50"/>
  <c r="G50"/>
  <c r="H50" s="1"/>
  <c r="I49"/>
  <c r="G49"/>
  <c r="H49" s="1"/>
  <c r="G36"/>
  <c r="H36" s="1"/>
  <c r="I36"/>
  <c r="G37"/>
  <c r="H37" s="1"/>
  <c r="I37"/>
  <c r="I35"/>
  <c r="G35"/>
  <c r="H35" s="1"/>
  <c r="G18"/>
  <c r="H18" s="1"/>
  <c r="I18"/>
  <c r="G19"/>
  <c r="H19" s="1"/>
  <c r="I19"/>
  <c r="G20"/>
  <c r="H20" s="1"/>
  <c r="I20"/>
  <c r="G21"/>
  <c r="H21" s="1"/>
  <c r="I21"/>
  <c r="G22"/>
  <c r="H22" s="1"/>
  <c r="I22"/>
  <c r="G23"/>
  <c r="H23" s="1"/>
  <c r="I23"/>
  <c r="G24"/>
  <c r="H24" s="1"/>
  <c r="I24"/>
  <c r="G25"/>
  <c r="H25" s="1"/>
  <c r="I25"/>
  <c r="G26"/>
  <c r="H26" s="1"/>
  <c r="I26"/>
  <c r="G27"/>
  <c r="H27" s="1"/>
  <c r="I27"/>
  <c r="G28"/>
  <c r="H28" s="1"/>
  <c r="I28"/>
  <c r="G29"/>
  <c r="H29" s="1"/>
  <c r="I29"/>
  <c r="G30"/>
  <c r="H30" s="1"/>
  <c r="I30"/>
  <c r="G31"/>
  <c r="H31" s="1"/>
  <c r="I31"/>
  <c r="G32"/>
  <c r="H32" s="1"/>
  <c r="I32"/>
  <c r="G33"/>
  <c r="H33" s="1"/>
  <c r="I33"/>
  <c r="I17"/>
  <c r="G17"/>
  <c r="H17" s="1"/>
  <c r="I13" l="1"/>
  <c r="H13"/>
  <c r="G13"/>
  <c r="I66" l="1"/>
  <c r="I64"/>
  <c r="I158"/>
  <c r="H158"/>
  <c r="I157"/>
  <c r="H157"/>
  <c r="I156"/>
  <c r="H156"/>
  <c r="I155"/>
  <c r="H155"/>
  <c r="I154"/>
  <c r="H154"/>
  <c r="I127"/>
  <c r="H127"/>
  <c r="I126"/>
  <c r="H126"/>
  <c r="I121"/>
  <c r="H121"/>
  <c r="I120"/>
  <c r="H120"/>
  <c r="I106"/>
  <c r="H106"/>
  <c r="I105"/>
  <c r="H105"/>
  <c r="I104"/>
  <c r="H104"/>
  <c r="I103"/>
  <c r="H103"/>
  <c r="I99"/>
  <c r="H99"/>
  <c r="I98"/>
  <c r="H98"/>
  <c r="I97"/>
  <c r="H97"/>
  <c r="I96"/>
  <c r="H96"/>
  <c r="I95"/>
  <c r="H95"/>
  <c r="I94"/>
  <c r="H94"/>
  <c r="I88"/>
  <c r="H88"/>
  <c r="I87"/>
  <c r="H87"/>
  <c r="I74"/>
  <c r="H74"/>
  <c r="I42"/>
  <c r="H42"/>
  <c r="I41"/>
  <c r="H41"/>
  <c r="I40"/>
  <c r="H40"/>
  <c r="I12"/>
  <c r="H12"/>
  <c r="I165"/>
  <c r="I164"/>
  <c r="I163"/>
  <c r="I162"/>
  <c r="I161"/>
  <c r="I160"/>
  <c r="I153"/>
  <c r="I146"/>
  <c r="I141"/>
  <c r="I128"/>
  <c r="I123"/>
  <c r="I122"/>
  <c r="I119"/>
  <c r="I116"/>
  <c r="I115"/>
  <c r="I114"/>
  <c r="I111"/>
  <c r="I110"/>
  <c r="I109"/>
  <c r="I108"/>
  <c r="I102"/>
  <c r="I101"/>
  <c r="I100"/>
  <c r="I84"/>
  <c r="I83"/>
  <c r="I82"/>
  <c r="I81"/>
  <c r="I80"/>
  <c r="I75"/>
  <c r="I70"/>
  <c r="I69"/>
  <c r="I68"/>
  <c r="I67"/>
  <c r="I65"/>
  <c r="I63"/>
  <c r="I62"/>
  <c r="I61"/>
  <c r="I60"/>
  <c r="I53"/>
  <c r="I52"/>
  <c r="I51"/>
  <c r="I48"/>
  <c r="I47"/>
  <c r="I46"/>
  <c r="I45"/>
  <c r="I44"/>
  <c r="I43"/>
  <c r="I39"/>
  <c r="I38"/>
  <c r="I16"/>
  <c r="I15"/>
  <c r="I14"/>
  <c r="H10" l="1"/>
  <c r="I10"/>
  <c r="I9"/>
  <c r="H9"/>
  <c r="I8"/>
  <c r="H8"/>
  <c r="Q41" i="55" l="1"/>
  <c r="R41"/>
  <c r="N22"/>
  <c r="M22"/>
  <c r="L10"/>
  <c r="K10"/>
  <c r="G259"/>
  <c r="H259"/>
  <c r="G260"/>
  <c r="H260"/>
  <c r="G261"/>
  <c r="H261"/>
  <c r="G262"/>
  <c r="H262"/>
  <c r="G263"/>
  <c r="H263"/>
  <c r="G264"/>
  <c r="H264"/>
  <c r="G265"/>
  <c r="H265"/>
  <c r="G266"/>
  <c r="H266"/>
  <c r="H258"/>
  <c r="G258"/>
  <c r="D266"/>
  <c r="D265"/>
  <c r="D264"/>
  <c r="D263"/>
  <c r="D262"/>
  <c r="D261"/>
  <c r="D260"/>
  <c r="D259"/>
  <c r="D258"/>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H211"/>
  <c r="G211"/>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103"/>
  <c r="Q94"/>
  <c r="P94"/>
  <c r="O94"/>
  <c r="N94"/>
  <c r="M94"/>
  <c r="R100"/>
  <c r="R94" s="1"/>
  <c r="H190"/>
  <c r="D119"/>
  <c r="D118"/>
  <c r="D117"/>
  <c r="D116"/>
  <c r="D115"/>
  <c r="D114"/>
  <c r="D112"/>
  <c r="D111"/>
  <c r="D110"/>
  <c r="D109"/>
  <c r="D108"/>
  <c r="D107"/>
  <c r="D106"/>
  <c r="D105"/>
  <c r="F94"/>
  <c r="H94" s="1"/>
  <c r="E94"/>
  <c r="H102"/>
  <c r="D102"/>
  <c r="H101"/>
  <c r="D101"/>
  <c r="H100"/>
  <c r="D100"/>
  <c r="H98"/>
  <c r="D98"/>
  <c r="H97"/>
  <c r="D97"/>
  <c r="H96"/>
  <c r="D96"/>
  <c r="R76"/>
  <c r="Q76"/>
  <c r="F69"/>
  <c r="R69" s="1"/>
  <c r="E69"/>
  <c r="Q69" s="1"/>
  <c r="H93"/>
  <c r="D93"/>
  <c r="H92"/>
  <c r="D92"/>
  <c r="H90"/>
  <c r="D90"/>
  <c r="H88"/>
  <c r="D88"/>
  <c r="H87"/>
  <c r="D87"/>
  <c r="H86"/>
  <c r="D86"/>
  <c r="H85"/>
  <c r="D85"/>
  <c r="H83"/>
  <c r="D83"/>
  <c r="H82"/>
  <c r="D82"/>
  <c r="H78"/>
  <c r="D78"/>
  <c r="Q103"/>
  <c r="H103"/>
  <c r="D210"/>
  <c r="G210"/>
  <c r="Q210" s="1"/>
  <c r="H210"/>
  <c r="H75"/>
  <c r="G75"/>
  <c r="H73"/>
  <c r="D73"/>
  <c r="H71"/>
  <c r="D71"/>
  <c r="H66"/>
  <c r="R66" s="1"/>
  <c r="D66"/>
  <c r="H65"/>
  <c r="R65" s="1"/>
  <c r="G65"/>
  <c r="Q65" s="1"/>
  <c r="H63"/>
  <c r="L63" s="1"/>
  <c r="D63"/>
  <c r="H58"/>
  <c r="L58" s="1"/>
  <c r="D58"/>
  <c r="H56"/>
  <c r="R56" s="1"/>
  <c r="D56"/>
  <c r="H54"/>
  <c r="P54" s="1"/>
  <c r="D54"/>
  <c r="H53"/>
  <c r="P53" s="1"/>
  <c r="G53"/>
  <c r="O53" s="1"/>
  <c r="H51"/>
  <c r="L51" s="1"/>
  <c r="G51"/>
  <c r="K51" s="1"/>
  <c r="H50"/>
  <c r="L50" s="1"/>
  <c r="D50"/>
  <c r="H49"/>
  <c r="L49" s="1"/>
  <c r="D49"/>
  <c r="H47"/>
  <c r="N47" s="1"/>
  <c r="D47"/>
  <c r="H46"/>
  <c r="L46" s="1"/>
  <c r="G46"/>
  <c r="K46" s="1"/>
  <c r="H45"/>
  <c r="L45" s="1"/>
  <c r="D45"/>
  <c r="H43"/>
  <c r="P43" s="1"/>
  <c r="D43"/>
  <c r="H42"/>
  <c r="P42" s="1"/>
  <c r="D42"/>
  <c r="H41"/>
  <c r="H39"/>
  <c r="P39" s="1"/>
  <c r="D39"/>
  <c r="H37"/>
  <c r="N37" s="1"/>
  <c r="G37"/>
  <c r="M37" s="1"/>
  <c r="H36"/>
  <c r="N36" s="1"/>
  <c r="G36"/>
  <c r="M36" s="1"/>
  <c r="H35"/>
  <c r="N35" s="1"/>
  <c r="G35"/>
  <c r="M35" s="1"/>
  <c r="H34"/>
  <c r="N34" s="1"/>
  <c r="G34"/>
  <c r="M34" s="1"/>
  <c r="H33"/>
  <c r="L33" s="1"/>
  <c r="G33"/>
  <c r="K33" s="1"/>
  <c r="H32"/>
  <c r="L32" s="1"/>
  <c r="G32"/>
  <c r="K32" s="1"/>
  <c r="D32"/>
  <c r="H31"/>
  <c r="N31" s="1"/>
  <c r="D31"/>
  <c r="H30"/>
  <c r="N30" s="1"/>
  <c r="G30"/>
  <c r="M30" s="1"/>
  <c r="H28"/>
  <c r="P28" s="1"/>
  <c r="D28"/>
  <c r="H27"/>
  <c r="P27" s="1"/>
  <c r="G27"/>
  <c r="O27" s="1"/>
  <c r="H24"/>
  <c r="P24" s="1"/>
  <c r="G24"/>
  <c r="O24" s="1"/>
  <c r="H23"/>
  <c r="P23" s="1"/>
  <c r="G23"/>
  <c r="O23" s="1"/>
  <c r="H22"/>
  <c r="D22"/>
  <c r="H21"/>
  <c r="P21" s="1"/>
  <c r="D21"/>
  <c r="H19"/>
  <c r="P19" s="1"/>
  <c r="G19"/>
  <c r="O19" s="1"/>
  <c r="H18"/>
  <c r="P18" s="1"/>
  <c r="D18"/>
  <c r="H17"/>
  <c r="P17" s="1"/>
  <c r="G17"/>
  <c r="O17" s="1"/>
  <c r="D17"/>
  <c r="H16"/>
  <c r="P16" s="1"/>
  <c r="G16"/>
  <c r="O16" s="1"/>
  <c r="H15"/>
  <c r="N15" s="1"/>
  <c r="G15"/>
  <c r="M15" s="1"/>
  <c r="H14"/>
  <c r="N14" s="1"/>
  <c r="G14"/>
  <c r="M14" s="1"/>
  <c r="H12"/>
  <c r="L12" s="1"/>
  <c r="G12"/>
  <c r="K12" s="1"/>
  <c r="D12"/>
  <c r="H11"/>
  <c r="N11" s="1"/>
  <c r="D11"/>
  <c r="H10"/>
  <c r="D10"/>
  <c r="H267" l="1"/>
  <c r="R103"/>
  <c r="R267" s="1"/>
  <c r="D94"/>
  <c r="G71"/>
  <c r="G73"/>
  <c r="D75"/>
  <c r="D19"/>
  <c r="D30"/>
  <c r="G31"/>
  <c r="M31" s="1"/>
  <c r="D37"/>
  <c r="P22"/>
  <c r="D24"/>
  <c r="D41"/>
  <c r="D14"/>
  <c r="D27"/>
  <c r="G22"/>
  <c r="G42"/>
  <c r="O42" s="1"/>
  <c r="G54"/>
  <c r="O54" s="1"/>
  <c r="D46"/>
  <c r="D65"/>
  <c r="G45"/>
  <c r="K45" s="1"/>
  <c r="G47"/>
  <c r="M47" s="1"/>
  <c r="G50"/>
  <c r="K50" s="1"/>
  <c r="G58"/>
  <c r="K58" s="1"/>
  <c r="N10"/>
  <c r="D15"/>
  <c r="G10"/>
  <c r="G11"/>
  <c r="M11" s="1"/>
  <c r="D16"/>
  <c r="G18"/>
  <c r="O18" s="1"/>
  <c r="G21"/>
  <c r="O21" s="1"/>
  <c r="D23"/>
  <c r="G28"/>
  <c r="O28" s="1"/>
  <c r="D33"/>
  <c r="D34"/>
  <c r="D35"/>
  <c r="D36"/>
  <c r="G39"/>
  <c r="O39" s="1"/>
  <c r="G43"/>
  <c r="O43" s="1"/>
  <c r="G49"/>
  <c r="K49" s="1"/>
  <c r="D51"/>
  <c r="D53"/>
  <c r="G56"/>
  <c r="Q56" s="1"/>
  <c r="G63"/>
  <c r="K63" s="1"/>
  <c r="G66"/>
  <c r="Q66" s="1"/>
  <c r="O22" l="1"/>
  <c r="M10"/>
  <c r="G41"/>
  <c r="K20" i="36" l="1"/>
  <c r="L20" s="1"/>
  <c r="M20" s="1"/>
  <c r="N20" s="1"/>
  <c r="F276" i="55" l="1"/>
  <c r="F275"/>
  <c r="F274"/>
  <c r="F273"/>
  <c r="J19" i="74" l="1"/>
  <c r="I19"/>
  <c r="I18"/>
  <c r="J18" s="1"/>
  <c r="I17"/>
  <c r="J17" s="1"/>
  <c r="F26" i="36" l="1"/>
  <c r="F22"/>
  <c r="F33"/>
  <c r="E21" i="79" l="1"/>
  <c r="E10" i="54"/>
  <c r="R319" i="55"/>
  <c r="P319"/>
  <c r="L319"/>
  <c r="J319"/>
  <c r="F319"/>
  <c r="E12" i="54" s="1"/>
  <c r="H318" i="55"/>
  <c r="N318" s="1"/>
  <c r="G318"/>
  <c r="D318"/>
  <c r="H317"/>
  <c r="N317" s="1"/>
  <c r="G317"/>
  <c r="D317"/>
  <c r="H316"/>
  <c r="G316"/>
  <c r="D316"/>
  <c r="H315"/>
  <c r="G315"/>
  <c r="D315"/>
  <c r="H314"/>
  <c r="G314"/>
  <c r="D314"/>
  <c r="H313"/>
  <c r="G313"/>
  <c r="D313"/>
  <c r="H312"/>
  <c r="G312"/>
  <c r="D312"/>
  <c r="H311"/>
  <c r="G311"/>
  <c r="D311"/>
  <c r="H310"/>
  <c r="G310"/>
  <c r="D310"/>
  <c r="R308"/>
  <c r="J308"/>
  <c r="P307"/>
  <c r="P308" s="1"/>
  <c r="N307"/>
  <c r="L307"/>
  <c r="L308" s="1"/>
  <c r="G307"/>
  <c r="F307"/>
  <c r="F308" s="1"/>
  <c r="E11" i="54" s="1"/>
  <c r="H306" i="55"/>
  <c r="G306"/>
  <c r="D306"/>
  <c r="N306" s="1"/>
  <c r="R300"/>
  <c r="P300"/>
  <c r="N300"/>
  <c r="J300"/>
  <c r="F300"/>
  <c r="L299"/>
  <c r="L300" s="1"/>
  <c r="H299"/>
  <c r="H300" s="1"/>
  <c r="G299"/>
  <c r="R297"/>
  <c r="P297"/>
  <c r="L296"/>
  <c r="L297" s="1"/>
  <c r="J296"/>
  <c r="F296"/>
  <c r="E16" i="79" s="1"/>
  <c r="N295" i="55"/>
  <c r="J295"/>
  <c r="H295"/>
  <c r="F295"/>
  <c r="E15" i="79" s="1"/>
  <c r="N294" i="55"/>
  <c r="N297" s="1"/>
  <c r="F294"/>
  <c r="E13" i="79" s="1"/>
  <c r="R292" i="55"/>
  <c r="P292"/>
  <c r="N292"/>
  <c r="L291"/>
  <c r="J291"/>
  <c r="J292" s="1"/>
  <c r="H291"/>
  <c r="F291"/>
  <c r="E11" i="79" s="1"/>
  <c r="L290" i="55"/>
  <c r="G290"/>
  <c r="H290" s="1"/>
  <c r="F290"/>
  <c r="E10" i="79" s="1"/>
  <c r="L289" i="55"/>
  <c r="F289"/>
  <c r="E9" i="79" s="1"/>
  <c r="R286" i="55"/>
  <c r="P286"/>
  <c r="L286"/>
  <c r="J286"/>
  <c r="F286"/>
  <c r="E8" i="54" s="1"/>
  <c r="N285" i="55"/>
  <c r="H285"/>
  <c r="N284"/>
  <c r="H284"/>
  <c r="J282"/>
  <c r="F281"/>
  <c r="P280"/>
  <c r="N280"/>
  <c r="L280"/>
  <c r="H280"/>
  <c r="G280"/>
  <c r="R279"/>
  <c r="R281" s="1"/>
  <c r="P279"/>
  <c r="N279"/>
  <c r="L279"/>
  <c r="H279"/>
  <c r="G279"/>
  <c r="F277"/>
  <c r="Q276"/>
  <c r="R276" s="1"/>
  <c r="O276"/>
  <c r="P276" s="1"/>
  <c r="M276"/>
  <c r="N276" s="1"/>
  <c r="K276"/>
  <c r="L276" s="1"/>
  <c r="H276"/>
  <c r="G276"/>
  <c r="R275"/>
  <c r="P275"/>
  <c r="N275"/>
  <c r="L275"/>
  <c r="H275"/>
  <c r="G275"/>
  <c r="R274"/>
  <c r="P274"/>
  <c r="N274"/>
  <c r="L274"/>
  <c r="H274"/>
  <c r="G274"/>
  <c r="R273"/>
  <c r="P273"/>
  <c r="N273"/>
  <c r="L273"/>
  <c r="H273"/>
  <c r="G273"/>
  <c r="R272"/>
  <c r="P272"/>
  <c r="N272"/>
  <c r="L272"/>
  <c r="H272"/>
  <c r="G272"/>
  <c r="P271"/>
  <c r="N271"/>
  <c r="L271"/>
  <c r="H271"/>
  <c r="G271"/>
  <c r="E6" i="54"/>
  <c r="H257" i="55"/>
  <c r="G257"/>
  <c r="D257"/>
  <c r="H256"/>
  <c r="G256"/>
  <c r="Q256" s="1"/>
  <c r="D256"/>
  <c r="H255"/>
  <c r="G255"/>
  <c r="Q255" s="1"/>
  <c r="D255"/>
  <c r="H76"/>
  <c r="G76"/>
  <c r="D76"/>
  <c r="H69"/>
  <c r="G69"/>
  <c r="D69"/>
  <c r="H68"/>
  <c r="G68"/>
  <c r="H67"/>
  <c r="G67"/>
  <c r="D8"/>
  <c r="N281" l="1"/>
  <c r="H286"/>
  <c r="N301"/>
  <c r="N286"/>
  <c r="F297"/>
  <c r="H292"/>
  <c r="H277"/>
  <c r="R277"/>
  <c r="R282" s="1"/>
  <c r="P281"/>
  <c r="L281"/>
  <c r="L292"/>
  <c r="H294"/>
  <c r="H297" s="1"/>
  <c r="J297"/>
  <c r="J301" s="1"/>
  <c r="J320" s="1"/>
  <c r="N308"/>
  <c r="P277"/>
  <c r="F282"/>
  <c r="E7" i="54" s="1"/>
  <c r="N319" i="55"/>
  <c r="N277"/>
  <c r="P301"/>
  <c r="H307"/>
  <c r="H308" s="1"/>
  <c r="L277"/>
  <c r="H281"/>
  <c r="F292"/>
  <c r="R301"/>
  <c r="H319"/>
  <c r="L301"/>
  <c r="H282" l="1"/>
  <c r="N282"/>
  <c r="N320" s="1"/>
  <c r="F301"/>
  <c r="E9" i="54" s="1"/>
  <c r="R320" i="55"/>
  <c r="H301"/>
  <c r="H320" s="1"/>
  <c r="L282"/>
  <c r="L320" s="1"/>
  <c r="P282"/>
  <c r="P320" s="1"/>
  <c r="F320" l="1"/>
  <c r="H8" i="9"/>
  <c r="I8" s="1"/>
  <c r="J8" s="1"/>
  <c r="K8" s="1"/>
  <c r="H9"/>
  <c r="I9" s="1"/>
  <c r="J9" s="1"/>
  <c r="K9" s="1"/>
  <c r="H10"/>
  <c r="H11"/>
  <c r="I11" s="1"/>
  <c r="H12"/>
  <c r="I12" s="1"/>
  <c r="J12" s="1"/>
  <c r="H13"/>
  <c r="I13" s="1"/>
  <c r="H14"/>
  <c r="I14" s="1"/>
  <c r="H15"/>
  <c r="I15" s="1"/>
  <c r="H10" i="52"/>
  <c r="I10" s="1"/>
  <c r="J10" s="1"/>
  <c r="K10" s="1"/>
  <c r="E11"/>
  <c r="F9" s="1"/>
  <c r="G11" i="79"/>
  <c r="H11" s="1"/>
  <c r="I11" s="1"/>
  <c r="J11" s="1"/>
  <c r="C16"/>
  <c r="F10" i="52" l="1"/>
  <c r="F11" s="1"/>
  <c r="K12" i="9"/>
  <c r="C12" s="1"/>
  <c r="C13"/>
  <c r="J13"/>
  <c r="K13" s="1"/>
  <c r="J14"/>
  <c r="K14" s="1"/>
  <c r="J15"/>
  <c r="K15" s="1"/>
  <c r="J11"/>
  <c r="K11" s="1"/>
  <c r="I10"/>
  <c r="J10" s="1"/>
  <c r="K10" s="1"/>
  <c r="C9"/>
  <c r="C10" i="52"/>
  <c r="C11" i="79"/>
  <c r="K28" i="36"/>
  <c r="L28" s="1"/>
  <c r="M28" s="1"/>
  <c r="N28" s="1"/>
  <c r="G27"/>
  <c r="F25"/>
  <c r="G26" s="1"/>
  <c r="C14" i="9" l="1"/>
  <c r="C11"/>
  <c r="C10"/>
  <c r="C15"/>
  <c r="G28" i="36"/>
  <c r="G22" i="29" l="1"/>
  <c r="G17"/>
  <c r="G12"/>
  <c r="G11" s="1"/>
  <c r="J16" i="74" l="1"/>
  <c r="I16"/>
  <c r="I15"/>
  <c r="J15" s="1"/>
  <c r="I14"/>
  <c r="J14" s="1"/>
  <c r="G31" i="76" l="1"/>
  <c r="E91" i="75"/>
  <c r="N19" i="36" l="1"/>
  <c r="M19"/>
  <c r="K19"/>
  <c r="L19"/>
  <c r="I13" i="74"/>
  <c r="J13" s="1"/>
  <c r="I12"/>
  <c r="J12" s="1"/>
  <c r="F65" i="75" l="1"/>
  <c r="G58" i="76"/>
  <c r="K26" i="36" l="1"/>
  <c r="K25" s="1"/>
  <c r="K12"/>
  <c r="K9" s="1"/>
  <c r="K22"/>
  <c r="L22" s="1"/>
  <c r="M22" s="1"/>
  <c r="N22" s="1"/>
  <c r="K23"/>
  <c r="L23" s="1"/>
  <c r="M23" s="1"/>
  <c r="N23" s="1"/>
  <c r="K24"/>
  <c r="L24" s="1"/>
  <c r="M24" s="1"/>
  <c r="N24" s="1"/>
  <c r="K30"/>
  <c r="K31"/>
  <c r="K32"/>
  <c r="K33"/>
  <c r="L33" s="1"/>
  <c r="M33" s="1"/>
  <c r="N33" s="1"/>
  <c r="F9"/>
  <c r="G12" s="1"/>
  <c r="F19"/>
  <c r="F15" s="1"/>
  <c r="G19" s="1"/>
  <c r="G20" s="1"/>
  <c r="F21"/>
  <c r="G22" l="1"/>
  <c r="G23"/>
  <c r="G24"/>
  <c r="L26"/>
  <c r="L12"/>
  <c r="F8"/>
  <c r="G15" s="1"/>
  <c r="G18"/>
  <c r="M26" l="1"/>
  <c r="L25"/>
  <c r="M12"/>
  <c r="L9"/>
  <c r="G25"/>
  <c r="F34"/>
  <c r="G33" s="1"/>
  <c r="G21"/>
  <c r="G9"/>
  <c r="I11" i="74"/>
  <c r="J11" s="1"/>
  <c r="I10"/>
  <c r="J10" s="1"/>
  <c r="I9"/>
  <c r="J9" s="1"/>
  <c r="I8"/>
  <c r="J8" s="1"/>
  <c r="I7"/>
  <c r="J7" s="1"/>
  <c r="I468" i="72"/>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E20" i="79" l="1"/>
  <c r="C15"/>
  <c r="C14" s="1"/>
  <c r="E14"/>
  <c r="C13"/>
  <c r="C12" s="1"/>
  <c r="E12"/>
  <c r="C9"/>
  <c r="E8"/>
  <c r="E16" i="9"/>
  <c r="H7"/>
  <c r="I7" s="1"/>
  <c r="J7" s="1"/>
  <c r="K7" s="1"/>
  <c r="M25" i="36"/>
  <c r="N26"/>
  <c r="N25" s="1"/>
  <c r="M9"/>
  <c r="N12"/>
  <c r="N9" s="1"/>
  <c r="G8"/>
  <c r="G21" i="79"/>
  <c r="G10"/>
  <c r="F15" i="9" l="1"/>
  <c r="F8"/>
  <c r="F12"/>
  <c r="F7"/>
  <c r="F11"/>
  <c r="F10"/>
  <c r="F14"/>
  <c r="F9"/>
  <c r="F13"/>
  <c r="H21" i="79"/>
  <c r="G20"/>
  <c r="H10"/>
  <c r="G8"/>
  <c r="C8" i="9"/>
  <c r="I10" i="79" l="1"/>
  <c r="H8"/>
  <c r="I21"/>
  <c r="H20"/>
  <c r="J21" l="1"/>
  <c r="J20" s="1"/>
  <c r="I20"/>
  <c r="J10"/>
  <c r="J8" s="1"/>
  <c r="I8"/>
  <c r="G5" i="73"/>
  <c r="C7" i="9"/>
  <c r="C10" i="79" l="1"/>
  <c r="C8" s="1"/>
  <c r="C21"/>
  <c r="C20" s="1"/>
  <c r="J23"/>
  <c r="G23"/>
  <c r="H23"/>
  <c r="I23"/>
  <c r="D9" i="36" l="1"/>
  <c r="D10"/>
  <c r="D11"/>
  <c r="D12"/>
  <c r="D13"/>
  <c r="D14"/>
  <c r="D16"/>
  <c r="D17"/>
  <c r="D23"/>
  <c r="D24"/>
  <c r="D25"/>
  <c r="D26"/>
  <c r="D27"/>
  <c r="D28"/>
  <c r="D31"/>
  <c r="D32"/>
  <c r="D33"/>
  <c r="F67" i="73"/>
  <c r="F55"/>
  <c r="F52"/>
  <c r="F49"/>
  <c r="F46"/>
  <c r="F43"/>
  <c r="F37"/>
  <c r="F34"/>
  <c r="F31"/>
  <c r="F28"/>
  <c r="F22"/>
  <c r="F19"/>
  <c r="F16"/>
  <c r="F13"/>
  <c r="F10"/>
  <c r="F6"/>
  <c r="F7" s="1"/>
  <c r="F5"/>
  <c r="K29" i="36" l="1"/>
  <c r="L30"/>
  <c r="K21"/>
  <c r="L21"/>
  <c r="K18"/>
  <c r="L18" s="1"/>
  <c r="M18" s="1"/>
  <c r="N18" s="1"/>
  <c r="J15" i="3"/>
  <c r="K15" s="1"/>
  <c r="L15" s="1"/>
  <c r="M15" s="1"/>
  <c r="J14"/>
  <c r="K14" s="1"/>
  <c r="L14" s="1"/>
  <c r="M14" s="1"/>
  <c r="M21" i="36" l="1"/>
  <c r="K15"/>
  <c r="D19"/>
  <c r="D18"/>
  <c r="D20"/>
  <c r="M30"/>
  <c r="L29"/>
  <c r="M15"/>
  <c r="N15"/>
  <c r="L15"/>
  <c r="N21" l="1"/>
  <c r="D21" s="1"/>
  <c r="L8"/>
  <c r="L34" s="1"/>
  <c r="K8"/>
  <c r="D15"/>
  <c r="N30"/>
  <c r="N29" s="1"/>
  <c r="M29"/>
  <c r="N8" l="1"/>
  <c r="N34" s="1"/>
  <c r="D22"/>
  <c r="D30"/>
  <c r="D29"/>
  <c r="M8"/>
  <c r="M34" s="1"/>
  <c r="K34"/>
  <c r="G156" i="76"/>
  <c r="G149" s="1"/>
  <c r="D8" i="36" l="1"/>
  <c r="D34"/>
  <c r="F92" i="75"/>
  <c r="D91"/>
  <c r="E87"/>
  <c r="F87"/>
  <c r="D87"/>
  <c r="E74"/>
  <c r="F75" s="1"/>
  <c r="D74"/>
  <c r="D64"/>
  <c r="E69"/>
  <c r="F69"/>
  <c r="D69"/>
  <c r="E64"/>
  <c r="F66"/>
  <c r="F64" s="1"/>
  <c r="E53"/>
  <c r="D53"/>
  <c r="D47"/>
  <c r="E47"/>
  <c r="E41"/>
  <c r="F41"/>
  <c r="D41"/>
  <c r="E19"/>
  <c r="D19"/>
  <c r="E14"/>
  <c r="D14"/>
  <c r="E9"/>
  <c r="D9"/>
  <c r="H20" i="81" l="1"/>
  <c r="H19"/>
  <c r="E5"/>
  <c r="F5"/>
  <c r="G5"/>
  <c r="H5"/>
  <c r="D20"/>
  <c r="D19"/>
  <c r="D5"/>
  <c r="J19" i="79"/>
  <c r="I19"/>
  <c r="H19"/>
  <c r="G19"/>
  <c r="J12"/>
  <c r="I12"/>
  <c r="H12"/>
  <c r="G12"/>
  <c r="D21"/>
  <c r="C67" i="77"/>
  <c r="C8"/>
  <c r="D14" s="1"/>
  <c r="H9" i="52"/>
  <c r="D17" i="3"/>
  <c r="D16"/>
  <c r="D15"/>
  <c r="D14"/>
  <c r="M13"/>
  <c r="L13"/>
  <c r="L8" s="1"/>
  <c r="K13"/>
  <c r="K8" s="1"/>
  <c r="J13"/>
  <c r="J8" s="1"/>
  <c r="H13"/>
  <c r="H8" s="1"/>
  <c r="I8" s="1"/>
  <c r="F13"/>
  <c r="F8" s="1"/>
  <c r="G8" s="1"/>
  <c r="D12"/>
  <c r="D11"/>
  <c r="D10"/>
  <c r="D9"/>
  <c r="I9" i="52" l="1"/>
  <c r="I11" s="1"/>
  <c r="H11"/>
  <c r="F15" i="79"/>
  <c r="F16"/>
  <c r="D16"/>
  <c r="G15" i="3"/>
  <c r="I14"/>
  <c r="D49" i="77"/>
  <c r="D45"/>
  <c r="D41"/>
  <c r="D37"/>
  <c r="D33"/>
  <c r="D29"/>
  <c r="D25"/>
  <c r="D21"/>
  <c r="D17"/>
  <c r="D13"/>
  <c r="F13" i="79"/>
  <c r="F21"/>
  <c r="G7"/>
  <c r="D48" i="77"/>
  <c r="D44"/>
  <c r="D40"/>
  <c r="D36"/>
  <c r="D32"/>
  <c r="D28"/>
  <c r="D24"/>
  <c r="D20"/>
  <c r="D16"/>
  <c r="D12"/>
  <c r="C19" i="79"/>
  <c r="D20" s="1"/>
  <c r="D15"/>
  <c r="H7"/>
  <c r="I15" i="3"/>
  <c r="D47" i="77"/>
  <c r="D43"/>
  <c r="D39"/>
  <c r="D35"/>
  <c r="D31"/>
  <c r="D27"/>
  <c r="D23"/>
  <c r="D19"/>
  <c r="D15"/>
  <c r="D11"/>
  <c r="D13" i="79"/>
  <c r="I7"/>
  <c r="C7" i="77"/>
  <c r="D46"/>
  <c r="D42"/>
  <c r="D38"/>
  <c r="D34"/>
  <c r="D30"/>
  <c r="D26"/>
  <c r="D22"/>
  <c r="D18"/>
  <c r="D13" i="3"/>
  <c r="E14" s="1"/>
  <c r="G14"/>
  <c r="E19" i="79"/>
  <c r="F20" s="1"/>
  <c r="I13" i="3"/>
  <c r="I12"/>
  <c r="I11"/>
  <c r="I10"/>
  <c r="I9"/>
  <c r="I16"/>
  <c r="M8"/>
  <c r="D8" s="1"/>
  <c r="E8" s="1"/>
  <c r="G13"/>
  <c r="G16"/>
  <c r="G9"/>
  <c r="G10"/>
  <c r="G11"/>
  <c r="G12"/>
  <c r="E24" i="37"/>
  <c r="E23"/>
  <c r="E22"/>
  <c r="E21"/>
  <c r="E20"/>
  <c r="E19"/>
  <c r="E18"/>
  <c r="E17"/>
  <c r="K12"/>
  <c r="K11"/>
  <c r="K10"/>
  <c r="K9"/>
  <c r="K8"/>
  <c r="K7"/>
  <c r="K6"/>
  <c r="K5"/>
  <c r="H12"/>
  <c r="E12"/>
  <c r="H11"/>
  <c r="E11"/>
  <c r="H10"/>
  <c r="E10"/>
  <c r="H9"/>
  <c r="E9"/>
  <c r="H8"/>
  <c r="E8"/>
  <c r="H7"/>
  <c r="E7"/>
  <c r="H6"/>
  <c r="E6"/>
  <c r="H5"/>
  <c r="E5"/>
  <c r="G67" i="73"/>
  <c r="E67"/>
  <c r="D67"/>
  <c r="G55"/>
  <c r="E55"/>
  <c r="D55"/>
  <c r="G52"/>
  <c r="E52"/>
  <c r="D52"/>
  <c r="G49"/>
  <c r="E49"/>
  <c r="D49"/>
  <c r="G46"/>
  <c r="E46"/>
  <c r="D46"/>
  <c r="G43"/>
  <c r="E43"/>
  <c r="D43"/>
  <c r="G37"/>
  <c r="E37"/>
  <c r="D37"/>
  <c r="G34"/>
  <c r="E34"/>
  <c r="D34"/>
  <c r="G31"/>
  <c r="E31"/>
  <c r="D31"/>
  <c r="G28"/>
  <c r="E28"/>
  <c r="D28"/>
  <c r="G22"/>
  <c r="E22"/>
  <c r="D22"/>
  <c r="G19"/>
  <c r="E19"/>
  <c r="D19"/>
  <c r="G16"/>
  <c r="D16"/>
  <c r="G13"/>
  <c r="E13"/>
  <c r="D13"/>
  <c r="G10"/>
  <c r="E10"/>
  <c r="D10"/>
  <c r="G6"/>
  <c r="E6"/>
  <c r="D6"/>
  <c r="E5"/>
  <c r="D5"/>
  <c r="I107" i="62"/>
  <c r="I106"/>
  <c r="I105"/>
  <c r="D33" i="61"/>
  <c r="H32"/>
  <c r="D32"/>
  <c r="AM39" i="69"/>
  <c r="AL39"/>
  <c r="AK39"/>
  <c r="AJ39"/>
  <c r="AI39"/>
  <c r="AG39"/>
  <c r="AF39"/>
  <c r="AE39"/>
  <c r="AD39"/>
  <c r="AB39"/>
  <c r="AA39"/>
  <c r="Z39"/>
  <c r="Y39"/>
  <c r="S39"/>
  <c r="R39"/>
  <c r="P39"/>
  <c r="O39"/>
  <c r="M39"/>
  <c r="L39"/>
  <c r="K39"/>
  <c r="J39"/>
  <c r="I39"/>
  <c r="G39"/>
  <c r="F39"/>
  <c r="D39"/>
  <c r="V39" s="1"/>
  <c r="C39"/>
  <c r="B39"/>
  <c r="AM38"/>
  <c r="AM40" s="1"/>
  <c r="AL38"/>
  <c r="AL40" s="1"/>
  <c r="AK38"/>
  <c r="AK40" s="1"/>
  <c r="AJ38"/>
  <c r="AJ40" s="1"/>
  <c r="AI38"/>
  <c r="AI40" s="1"/>
  <c r="AG38"/>
  <c r="AG40" s="1"/>
  <c r="AF38"/>
  <c r="AF40" s="1"/>
  <c r="AE38"/>
  <c r="AE40" s="1"/>
  <c r="AD38"/>
  <c r="AD40" s="1"/>
  <c r="AB38"/>
  <c r="AB40" s="1"/>
  <c r="AA38"/>
  <c r="AA40" s="1"/>
  <c r="Z38"/>
  <c r="Z40" s="1"/>
  <c r="Y38"/>
  <c r="S38"/>
  <c r="S40" s="1"/>
  <c r="R38"/>
  <c r="R40" s="1"/>
  <c r="P38"/>
  <c r="P40" s="1"/>
  <c r="O38"/>
  <c r="M38"/>
  <c r="M40" s="1"/>
  <c r="L38"/>
  <c r="L40" s="1"/>
  <c r="K38"/>
  <c r="K40" s="1"/>
  <c r="J38"/>
  <c r="I38"/>
  <c r="I40" s="1"/>
  <c r="G38"/>
  <c r="G40" s="1"/>
  <c r="F38"/>
  <c r="F40" s="1"/>
  <c r="D38"/>
  <c r="C38"/>
  <c r="C40" s="1"/>
  <c r="B38"/>
  <c r="B40" s="1"/>
  <c r="AM30"/>
  <c r="AL30"/>
  <c r="AK30"/>
  <c r="AJ30"/>
  <c r="AI30"/>
  <c r="AG30"/>
  <c r="AF30"/>
  <c r="AE30"/>
  <c r="AD30"/>
  <c r="AB30"/>
  <c r="AA30"/>
  <c r="Z30"/>
  <c r="Y30"/>
  <c r="Q30"/>
  <c r="P30"/>
  <c r="N30"/>
  <c r="M30"/>
  <c r="L30" s="1"/>
  <c r="K30"/>
  <c r="J30"/>
  <c r="I30"/>
  <c r="G30"/>
  <c r="F30"/>
  <c r="D30"/>
  <c r="C30"/>
  <c r="B30"/>
  <c r="AO29"/>
  <c r="AN29"/>
  <c r="AH29"/>
  <c r="AC29"/>
  <c r="O29"/>
  <c r="U29" s="1"/>
  <c r="L29"/>
  <c r="T29" s="1"/>
  <c r="H29"/>
  <c r="E29"/>
  <c r="AO28"/>
  <c r="AN28"/>
  <c r="AH28"/>
  <c r="AC28"/>
  <c r="O28"/>
  <c r="O30" s="1"/>
  <c r="L28"/>
  <c r="T28" s="1"/>
  <c r="H28"/>
  <c r="E28"/>
  <c r="AM20"/>
  <c r="AL20"/>
  <c r="AK20"/>
  <c r="AJ20"/>
  <c r="AI20"/>
  <c r="AG20"/>
  <c r="AF20"/>
  <c r="AE20"/>
  <c r="AD20"/>
  <c r="AB20"/>
  <c r="AA20"/>
  <c r="Z20"/>
  <c r="Y20"/>
  <c r="Q20"/>
  <c r="P20"/>
  <c r="N20"/>
  <c r="M20"/>
  <c r="K20"/>
  <c r="J20"/>
  <c r="I20"/>
  <c r="G20"/>
  <c r="F20"/>
  <c r="D20"/>
  <c r="C20"/>
  <c r="B20"/>
  <c r="AO19"/>
  <c r="AN19"/>
  <c r="AH19"/>
  <c r="AC19"/>
  <c r="O19"/>
  <c r="U19" s="1"/>
  <c r="L19"/>
  <c r="T19" s="1"/>
  <c r="H19"/>
  <c r="E19"/>
  <c r="AO18"/>
  <c r="AN18"/>
  <c r="AH18"/>
  <c r="AC18"/>
  <c r="O18"/>
  <c r="U18" s="1"/>
  <c r="L18"/>
  <c r="T18" s="1"/>
  <c r="H18"/>
  <c r="E18"/>
  <c r="AM10"/>
  <c r="AL10"/>
  <c r="AK10"/>
  <c r="AJ10"/>
  <c r="AI10"/>
  <c r="AG10"/>
  <c r="AF10"/>
  <c r="AE10"/>
  <c r="AD10"/>
  <c r="AB10"/>
  <c r="AA10"/>
  <c r="Z10"/>
  <c r="Y10"/>
  <c r="Q10"/>
  <c r="P10"/>
  <c r="N10"/>
  <c r="M10"/>
  <c r="L10" s="1"/>
  <c r="K10"/>
  <c r="J10"/>
  <c r="I10"/>
  <c r="G10"/>
  <c r="F10"/>
  <c r="D10"/>
  <c r="C10"/>
  <c r="B10"/>
  <c r="AO9"/>
  <c r="AN9"/>
  <c r="AH9"/>
  <c r="AC9"/>
  <c r="O9"/>
  <c r="U9" s="1"/>
  <c r="L9"/>
  <c r="H9"/>
  <c r="E9"/>
  <c r="AO8"/>
  <c r="AN8"/>
  <c r="AH8"/>
  <c r="AC8"/>
  <c r="O8"/>
  <c r="U8" s="1"/>
  <c r="L8"/>
  <c r="T8" s="1"/>
  <c r="H8"/>
  <c r="E8"/>
  <c r="O20" l="1"/>
  <c r="U20" s="1"/>
  <c r="L20"/>
  <c r="E30"/>
  <c r="U30"/>
  <c r="N39"/>
  <c r="T39" s="1"/>
  <c r="AO10"/>
  <c r="J9" i="52"/>
  <c r="J11" s="1"/>
  <c r="AC39" i="69"/>
  <c r="E7" i="73"/>
  <c r="H30" i="69"/>
  <c r="E20"/>
  <c r="D40"/>
  <c r="J40"/>
  <c r="O40"/>
  <c r="AH38"/>
  <c r="AN39"/>
  <c r="D7" i="73"/>
  <c r="AH10" i="69"/>
  <c r="AC20"/>
  <c r="AC30"/>
  <c r="AH30"/>
  <c r="E10"/>
  <c r="T10"/>
  <c r="AN10"/>
  <c r="H20"/>
  <c r="T20"/>
  <c r="AN20"/>
  <c r="T30"/>
  <c r="AN30"/>
  <c r="E39"/>
  <c r="D8" i="77"/>
  <c r="AH39" i="69"/>
  <c r="D22" i="79"/>
  <c r="E15" i="3"/>
  <c r="E12"/>
  <c r="E10"/>
  <c r="E11"/>
  <c r="E9"/>
  <c r="E13"/>
  <c r="AN40" i="69"/>
  <c r="H40"/>
  <c r="V40"/>
  <c r="E40"/>
  <c r="O10"/>
  <c r="U10" s="1"/>
  <c r="AO20"/>
  <c r="V38"/>
  <c r="AN38"/>
  <c r="AO30"/>
  <c r="E38"/>
  <c r="AO39"/>
  <c r="T9"/>
  <c r="H10"/>
  <c r="AC10"/>
  <c r="AH20"/>
  <c r="AC38"/>
  <c r="AO38"/>
  <c r="Q39"/>
  <c r="U39" s="1"/>
  <c r="Y40"/>
  <c r="AO40" s="1"/>
  <c r="N38"/>
  <c r="H39"/>
  <c r="Q38"/>
  <c r="U28"/>
  <c r="H38"/>
  <c r="K9" i="52" l="1"/>
  <c r="K11" s="1"/>
  <c r="U38" i="69"/>
  <c r="Q40"/>
  <c r="U40" s="1"/>
  <c r="AH40"/>
  <c r="AC40"/>
  <c r="T38"/>
  <c r="N40"/>
  <c r="T40" s="1"/>
  <c r="C9" i="52" l="1"/>
  <c r="C4" i="57"/>
  <c r="D4" s="1"/>
  <c r="E4" s="1"/>
  <c r="F4" s="1"/>
  <c r="C11" i="52" l="1"/>
  <c r="D10" s="1"/>
  <c r="J8" i="80"/>
  <c r="K8"/>
  <c r="L8"/>
  <c r="I8"/>
  <c r="J7"/>
  <c r="J22" s="1"/>
  <c r="K7"/>
  <c r="K22" s="1"/>
  <c r="L7"/>
  <c r="L22" s="1"/>
  <c r="I8" i="77"/>
  <c r="J8"/>
  <c r="G8"/>
  <c r="E8"/>
  <c r="D9" i="52" l="1"/>
  <c r="D11" s="1"/>
  <c r="F10" i="77"/>
  <c r="F14"/>
  <c r="F18"/>
  <c r="F22"/>
  <c r="F26"/>
  <c r="F30"/>
  <c r="F34"/>
  <c r="F38"/>
  <c r="F42"/>
  <c r="F46"/>
  <c r="F50"/>
  <c r="F11"/>
  <c r="F15"/>
  <c r="F19"/>
  <c r="F23"/>
  <c r="F27"/>
  <c r="F31"/>
  <c r="F35"/>
  <c r="F39"/>
  <c r="F43"/>
  <c r="F47"/>
  <c r="F12"/>
  <c r="F16"/>
  <c r="F20"/>
  <c r="F24"/>
  <c r="F28"/>
  <c r="F32"/>
  <c r="F36"/>
  <c r="F40"/>
  <c r="F44"/>
  <c r="F48"/>
  <c r="F13"/>
  <c r="F17"/>
  <c r="F21"/>
  <c r="F25"/>
  <c r="F29"/>
  <c r="F33"/>
  <c r="F37"/>
  <c r="F41"/>
  <c r="F45"/>
  <c r="F49"/>
  <c r="H8" l="1"/>
  <c r="J10" i="54" l="1"/>
  <c r="I10"/>
  <c r="H10"/>
  <c r="G19" i="81"/>
  <c r="F19"/>
  <c r="E19"/>
  <c r="F18"/>
  <c r="E18"/>
  <c r="F17"/>
  <c r="E17"/>
  <c r="H14"/>
  <c r="H18" s="1"/>
  <c r="G14"/>
  <c r="F14"/>
  <c r="E14"/>
  <c r="E22" s="1"/>
  <c r="D14"/>
  <c r="D18" s="1"/>
  <c r="E12" i="80"/>
  <c r="I7"/>
  <c r="I22" s="1"/>
  <c r="G10" i="54" s="1"/>
  <c r="F8" i="80"/>
  <c r="D8" s="1"/>
  <c r="H32" i="79"/>
  <c r="H9" i="54" s="1"/>
  <c r="H61" i="78"/>
  <c r="F61"/>
  <c r="E61"/>
  <c r="D61"/>
  <c r="D68" i="77"/>
  <c r="J67"/>
  <c r="I67"/>
  <c r="H67"/>
  <c r="G67"/>
  <c r="E67"/>
  <c r="J7"/>
  <c r="I7"/>
  <c r="F59"/>
  <c r="E18" i="80"/>
  <c r="E19"/>
  <c r="F56" i="77"/>
  <c r="G127" i="76"/>
  <c r="G93" s="1"/>
  <c r="H135" s="1"/>
  <c r="D127"/>
  <c r="D93" s="1"/>
  <c r="E135" s="1"/>
  <c r="D4"/>
  <c r="E13" s="1"/>
  <c r="G13"/>
  <c r="G17"/>
  <c r="G18"/>
  <c r="G20"/>
  <c r="E22"/>
  <c r="H22"/>
  <c r="D23"/>
  <c r="G23"/>
  <c r="H31" s="1"/>
  <c r="E37"/>
  <c r="H37"/>
  <c r="E44"/>
  <c r="H44"/>
  <c r="E46"/>
  <c r="H46"/>
  <c r="D49"/>
  <c r="E54" s="1"/>
  <c r="E49"/>
  <c r="H49"/>
  <c r="G50"/>
  <c r="I50"/>
  <c r="D61"/>
  <c r="E61" s="1"/>
  <c r="H61"/>
  <c r="D71"/>
  <c r="E72" s="1"/>
  <c r="G71"/>
  <c r="E139"/>
  <c r="H139"/>
  <c r="E140"/>
  <c r="H140"/>
  <c r="E141"/>
  <c r="H141"/>
  <c r="D142"/>
  <c r="G142"/>
  <c r="D149"/>
  <c r="E154" s="1"/>
  <c r="H154"/>
  <c r="E160"/>
  <c r="H160"/>
  <c r="E163"/>
  <c r="H163"/>
  <c r="E164"/>
  <c r="H164"/>
  <c r="E165"/>
  <c r="H165"/>
  <c r="E167"/>
  <c r="H167"/>
  <c r="E169"/>
  <c r="H169"/>
  <c r="E171"/>
  <c r="H171"/>
  <c r="E175"/>
  <c r="H175"/>
  <c r="E176"/>
  <c r="H176"/>
  <c r="D177"/>
  <c r="G177"/>
  <c r="F10" i="75"/>
  <c r="F11"/>
  <c r="F12"/>
  <c r="F13"/>
  <c r="F16"/>
  <c r="F17"/>
  <c r="F18"/>
  <c r="F21"/>
  <c r="F22"/>
  <c r="F23"/>
  <c r="D24"/>
  <c r="E24"/>
  <c r="F25" s="1"/>
  <c r="F26"/>
  <c r="F27"/>
  <c r="F28"/>
  <c r="F29"/>
  <c r="F35"/>
  <c r="F48"/>
  <c r="F49"/>
  <c r="F50"/>
  <c r="F51"/>
  <c r="F52"/>
  <c r="F54"/>
  <c r="F55"/>
  <c r="F56"/>
  <c r="F57"/>
  <c r="F58"/>
  <c r="F76"/>
  <c r="F77"/>
  <c r="F78"/>
  <c r="F93"/>
  <c r="H157" i="76"/>
  <c r="H24" i="37"/>
  <c r="H23"/>
  <c r="H22"/>
  <c r="H21"/>
  <c r="H20"/>
  <c r="H19"/>
  <c r="H18"/>
  <c r="H17"/>
  <c r="B10" i="57"/>
  <c r="H19" i="3"/>
  <c r="D14" i="63"/>
  <c r="K24" i="37"/>
  <c r="K23"/>
  <c r="K22"/>
  <c r="K21"/>
  <c r="K20"/>
  <c r="K19"/>
  <c r="K18"/>
  <c r="K17"/>
  <c r="C9" i="35"/>
  <c r="C11" i="19"/>
  <c r="E11"/>
  <c r="E11" i="21"/>
  <c r="C11"/>
  <c r="C10" i="57"/>
  <c r="D10"/>
  <c r="E10"/>
  <c r="F10"/>
  <c r="F19" i="75" l="1"/>
  <c r="E9" i="76"/>
  <c r="E15"/>
  <c r="E156"/>
  <c r="F74" i="75"/>
  <c r="E50" i="76"/>
  <c r="F53" i="75"/>
  <c r="D5" i="35"/>
  <c r="D8"/>
  <c r="D4"/>
  <c r="D7"/>
  <c r="D6"/>
  <c r="F47" i="75"/>
  <c r="F9"/>
  <c r="F14"/>
  <c r="D22" i="81"/>
  <c r="G22"/>
  <c r="F22"/>
  <c r="J7" i="79"/>
  <c r="J32" s="1"/>
  <c r="J9" i="54" s="1"/>
  <c r="J69" i="77"/>
  <c r="J8" i="54" s="1"/>
  <c r="G7" i="77"/>
  <c r="G69" s="1"/>
  <c r="G8" i="54" s="1"/>
  <c r="F9" i="21"/>
  <c r="F7"/>
  <c r="F10"/>
  <c r="F8"/>
  <c r="F6"/>
  <c r="D9"/>
  <c r="D7"/>
  <c r="D10"/>
  <c r="D8"/>
  <c r="D6"/>
  <c r="D9" i="19"/>
  <c r="D7"/>
  <c r="D8"/>
  <c r="D10"/>
  <c r="D6"/>
  <c r="F7"/>
  <c r="F10"/>
  <c r="F8"/>
  <c r="F6"/>
  <c r="F9"/>
  <c r="E152" i="76"/>
  <c r="H7" i="77"/>
  <c r="H69" s="1"/>
  <c r="H8" i="54" s="1"/>
  <c r="I69" i="77"/>
  <c r="I8" i="54" s="1"/>
  <c r="H30" i="76"/>
  <c r="H72"/>
  <c r="F91" i="75"/>
  <c r="E155" i="76"/>
  <c r="E150"/>
  <c r="E157"/>
  <c r="E153"/>
  <c r="E158"/>
  <c r="E16"/>
  <c r="E11"/>
  <c r="E18"/>
  <c r="E14"/>
  <c r="E17"/>
  <c r="I32" i="79"/>
  <c r="I9" i="54" s="1"/>
  <c r="G32" i="79"/>
  <c r="G9" i="54" s="1"/>
  <c r="H155" i="76"/>
  <c r="H158"/>
  <c r="H153"/>
  <c r="H156"/>
  <c r="H152"/>
  <c r="H150"/>
  <c r="H16" i="9"/>
  <c r="G12" i="54" s="1"/>
  <c r="F7" i="80"/>
  <c r="F22" s="1"/>
  <c r="G61" i="78"/>
  <c r="D9" i="77"/>
  <c r="F51"/>
  <c r="F52"/>
  <c r="F58"/>
  <c r="F61"/>
  <c r="F53"/>
  <c r="F63"/>
  <c r="H57" i="76"/>
  <c r="H56"/>
  <c r="E56"/>
  <c r="E55"/>
  <c r="E29"/>
  <c r="E34"/>
  <c r="E33"/>
  <c r="H34"/>
  <c r="H35"/>
  <c r="H29"/>
  <c r="H33"/>
  <c r="H36"/>
  <c r="E57"/>
  <c r="E59"/>
  <c r="E7" i="79"/>
  <c r="C10" i="54"/>
  <c r="H32" i="76"/>
  <c r="E32"/>
  <c r="G4"/>
  <c r="H17" s="1"/>
  <c r="H50"/>
  <c r="H59"/>
  <c r="H58"/>
  <c r="E9" i="80"/>
  <c r="E35" i="76"/>
  <c r="H54"/>
  <c r="E36"/>
  <c r="G11" i="54"/>
  <c r="E16" i="80"/>
  <c r="H55" i="76"/>
  <c r="F24" i="75"/>
  <c r="E58" i="76"/>
  <c r="E31"/>
  <c r="E14" i="80"/>
  <c r="H22" i="81"/>
  <c r="F60" i="77"/>
  <c r="E7"/>
  <c r="F55"/>
  <c r="F64"/>
  <c r="F54"/>
  <c r="F57"/>
  <c r="F62"/>
  <c r="F9"/>
  <c r="F11" i="79" l="1"/>
  <c r="D11"/>
  <c r="F11" i="19"/>
  <c r="D11"/>
  <c r="F10" i="79"/>
  <c r="F9"/>
  <c r="D10"/>
  <c r="D9"/>
  <c r="D11" i="21"/>
  <c r="H11" i="54"/>
  <c r="F12" i="79"/>
  <c r="F18"/>
  <c r="F8"/>
  <c r="F14"/>
  <c r="C8" i="54"/>
  <c r="I16" i="9"/>
  <c r="F11" i="21"/>
  <c r="F8" i="77"/>
  <c r="C7" i="79"/>
  <c r="D62" i="77"/>
  <c r="C69"/>
  <c r="D60"/>
  <c r="D63"/>
  <c r="D59"/>
  <c r="D56"/>
  <c r="D64"/>
  <c r="D10"/>
  <c r="D50"/>
  <c r="D51"/>
  <c r="D61"/>
  <c r="D58"/>
  <c r="D52"/>
  <c r="D55"/>
  <c r="D53"/>
  <c r="D57"/>
  <c r="D54"/>
  <c r="E15" i="80"/>
  <c r="E10"/>
  <c r="D7"/>
  <c r="E13" s="1"/>
  <c r="F16" i="9"/>
  <c r="D9" i="35"/>
  <c r="E69" i="77"/>
  <c r="F67" s="1"/>
  <c r="F66"/>
  <c r="F65"/>
  <c r="J16" i="9"/>
  <c r="H9" i="76"/>
  <c r="H14"/>
  <c r="H11"/>
  <c r="H15"/>
  <c r="H16"/>
  <c r="H18"/>
  <c r="H13"/>
  <c r="E32" i="79"/>
  <c r="D67" i="77" l="1"/>
  <c r="D7"/>
  <c r="I11" i="54"/>
  <c r="C32" i="79"/>
  <c r="D19" s="1"/>
  <c r="D14"/>
  <c r="D12"/>
  <c r="D18"/>
  <c r="D8"/>
  <c r="F19"/>
  <c r="F7"/>
  <c r="F7" i="77"/>
  <c r="E8" i="80"/>
  <c r="D66" i="77"/>
  <c r="D65"/>
  <c r="I12" i="54"/>
  <c r="F19" i="3"/>
  <c r="H12" i="54"/>
  <c r="D22" i="80"/>
  <c r="E7" s="1"/>
  <c r="E11"/>
  <c r="E17"/>
  <c r="J11" i="54" l="1"/>
  <c r="C11" s="1"/>
  <c r="D7" i="79"/>
  <c r="K16" i="9"/>
  <c r="J12" i="54" s="1"/>
  <c r="C12" s="1"/>
  <c r="H6"/>
  <c r="E20" i="80"/>
  <c r="E21"/>
  <c r="G6" i="54"/>
  <c r="C16" i="9" l="1"/>
  <c r="J19" i="3"/>
  <c r="G7" i="54" s="1"/>
  <c r="G13" s="1"/>
  <c r="I6"/>
  <c r="J6"/>
  <c r="K19" i="3"/>
  <c r="H7" i="54" s="1"/>
  <c r="D15" i="9" l="1"/>
  <c r="D9"/>
  <c r="D12"/>
  <c r="D10"/>
  <c r="D14"/>
  <c r="D11"/>
  <c r="D13"/>
  <c r="D8"/>
  <c r="D7"/>
  <c r="H13" i="54"/>
  <c r="D16" i="9" l="1"/>
  <c r="L19" i="3"/>
  <c r="I7" i="54" s="1"/>
  <c r="I13" s="1"/>
  <c r="M19" i="3" l="1"/>
  <c r="J7" i="54" s="1"/>
  <c r="J13" l="1"/>
  <c r="D19" i="3"/>
  <c r="C7" i="54" l="1"/>
  <c r="C6" l="1"/>
  <c r="E13" l="1"/>
  <c r="C9"/>
  <c r="F9" l="1"/>
  <c r="F10"/>
  <c r="F7"/>
  <c r="F11"/>
  <c r="F8"/>
  <c r="F12"/>
  <c r="F6"/>
  <c r="C13"/>
  <c r="D6" s="1"/>
  <c r="D12" l="1"/>
  <c r="D11"/>
  <c r="D10"/>
  <c r="D8"/>
  <c r="D7"/>
  <c r="F13"/>
  <c r="D9"/>
  <c r="D13" l="1"/>
</calcChain>
</file>

<file path=xl/comments1.xml><?xml version="1.0" encoding="utf-8"?>
<comments xmlns="http://schemas.openxmlformats.org/spreadsheetml/2006/main">
  <authors>
    <author>Iryna.Levytska</author>
  </authors>
  <commentList>
    <comment ref="I7" authorId="0">
      <text>
        <r>
          <rPr>
            <b/>
            <sz val="9"/>
            <color indexed="81"/>
            <rFont val="Tahoma"/>
            <family val="2"/>
            <charset val="204"/>
          </rPr>
          <t>Iryna.Levytska:</t>
        </r>
        <r>
          <rPr>
            <sz val="9"/>
            <color indexed="81"/>
            <rFont val="Tahoma"/>
            <family val="2"/>
            <charset val="204"/>
          </rPr>
          <t xml:space="preserve">
сума - згідно розподілу заходів ІП-2017 (затверджена НКРЕКП)</t>
        </r>
      </text>
    </comment>
    <comment ref="J7" authorId="0">
      <text>
        <r>
          <rPr>
            <b/>
            <sz val="9"/>
            <color indexed="81"/>
            <rFont val="Tahoma"/>
            <family val="2"/>
            <charset val="204"/>
          </rPr>
          <t>Iryna.Levytska:</t>
        </r>
        <r>
          <rPr>
            <sz val="9"/>
            <color indexed="81"/>
            <rFont val="Tahoma"/>
            <family val="2"/>
            <charset val="204"/>
          </rPr>
          <t xml:space="preserve">
відповідає середньозваженій структурі тарифу
</t>
        </r>
      </text>
    </comment>
  </commentList>
</comments>
</file>

<file path=xl/comments2.xml><?xml version="1.0" encoding="utf-8"?>
<comments xmlns="http://schemas.openxmlformats.org/spreadsheetml/2006/main">
  <authors>
    <author>Olexandr.Kovtonuk</author>
    <author>Mykola.Pavliv</author>
  </authors>
  <commentList>
    <comment ref="E12" authorId="0">
      <text>
        <r>
          <rPr>
            <b/>
            <sz val="8"/>
            <color indexed="81"/>
            <rFont val="Tahoma"/>
            <family val="2"/>
            <charset val="204"/>
          </rPr>
          <t>Olexandr.Kovtonuk:</t>
        </r>
        <r>
          <rPr>
            <sz val="8"/>
            <color indexed="81"/>
            <rFont val="Tahoma"/>
            <family val="2"/>
            <charset val="204"/>
          </rPr>
          <t xml:space="preserve">
КР - 24,2 км</t>
        </r>
      </text>
    </comment>
    <comment ref="E17" authorId="0">
      <text>
        <r>
          <rPr>
            <b/>
            <sz val="8"/>
            <color indexed="81"/>
            <rFont val="Tahoma"/>
            <family val="2"/>
            <charset val="204"/>
          </rPr>
          <t>Olexandr.Kovtonuk:</t>
        </r>
        <r>
          <rPr>
            <sz val="8"/>
            <color indexed="81"/>
            <rFont val="Tahoma"/>
            <family val="2"/>
            <charset val="204"/>
          </rPr>
          <t xml:space="preserve">
КР-232,85 км</t>
        </r>
      </text>
    </comment>
    <comment ref="E20" authorId="0">
      <text>
        <r>
          <rPr>
            <b/>
            <sz val="8"/>
            <color indexed="81"/>
            <rFont val="Tahoma"/>
            <family val="2"/>
            <charset val="204"/>
          </rPr>
          <t>Olexandr.Kovtonuk:</t>
        </r>
        <r>
          <rPr>
            <sz val="8"/>
            <color indexed="81"/>
            <rFont val="Tahoma"/>
            <family val="2"/>
            <charset val="204"/>
          </rPr>
          <t xml:space="preserve">
Будівництво ПЛ - 2,32 км</t>
        </r>
      </text>
    </comment>
    <comment ref="E22" authorId="0">
      <text>
        <r>
          <rPr>
            <b/>
            <sz val="8"/>
            <color indexed="81"/>
            <rFont val="Tahoma"/>
            <family val="2"/>
            <charset val="204"/>
          </rPr>
          <t>Olexandr.Kovtonuk:</t>
        </r>
        <r>
          <rPr>
            <sz val="8"/>
            <color indexed="81"/>
            <rFont val="Tahoma"/>
            <family val="2"/>
            <charset val="204"/>
          </rPr>
          <t xml:space="preserve">
КР - 878,6 км</t>
        </r>
      </text>
    </comment>
    <comment ref="E26" authorId="0">
      <text>
        <r>
          <rPr>
            <b/>
            <sz val="8"/>
            <color indexed="81"/>
            <rFont val="Tahoma"/>
            <family val="2"/>
            <charset val="204"/>
          </rPr>
          <t>Olexandr.Kovtonuk:</t>
        </r>
        <r>
          <rPr>
            <sz val="8"/>
            <color indexed="81"/>
            <rFont val="Tahoma"/>
            <family val="2"/>
            <charset val="204"/>
          </rPr>
          <t xml:space="preserve">
Реконструкція - 304,9 км</t>
        </r>
      </text>
    </comment>
    <comment ref="E27" authorId="0">
      <text>
        <r>
          <rPr>
            <b/>
            <sz val="8"/>
            <color indexed="81"/>
            <rFont val="Tahoma"/>
            <family val="2"/>
            <charset val="204"/>
          </rPr>
          <t>Olexandr.Kovtonuk:</t>
        </r>
        <r>
          <rPr>
            <sz val="8"/>
            <color indexed="81"/>
            <rFont val="Tahoma"/>
            <family val="2"/>
            <charset val="204"/>
          </rPr>
          <t xml:space="preserve">
КР - 625,29 км</t>
        </r>
      </text>
    </comment>
    <comment ref="E49" authorId="0">
      <text>
        <r>
          <rPr>
            <b/>
            <sz val="8"/>
            <color indexed="81"/>
            <rFont val="Tahoma"/>
            <family val="2"/>
            <charset val="204"/>
          </rPr>
          <t>Olexandr.Kovtonuk:</t>
        </r>
        <r>
          <rPr>
            <sz val="8"/>
            <color indexed="81"/>
            <rFont val="Tahoma"/>
            <family val="2"/>
            <charset val="204"/>
          </rPr>
          <t xml:space="preserve">
Реконструкція - 25,11 км</t>
        </r>
      </text>
    </comment>
    <comment ref="E66" authorId="0">
      <text>
        <r>
          <rPr>
            <b/>
            <sz val="8"/>
            <color indexed="81"/>
            <rFont val="Tahoma"/>
            <family val="2"/>
            <charset val="204"/>
          </rPr>
          <t>Olexandr.Kovtonuk:</t>
        </r>
        <r>
          <rPr>
            <sz val="8"/>
            <color indexed="81"/>
            <rFont val="Tahoma"/>
            <family val="2"/>
            <charset val="204"/>
          </rPr>
          <t xml:space="preserve">
Заміна обладнання - 13 шт</t>
        </r>
      </text>
    </comment>
    <comment ref="E71" authorId="0">
      <text>
        <r>
          <rPr>
            <b/>
            <sz val="8"/>
            <color indexed="81"/>
            <rFont val="Tahoma"/>
            <family val="2"/>
            <charset val="204"/>
          </rPr>
          <t>Olexandr.Kovtonuk:</t>
        </r>
        <r>
          <rPr>
            <sz val="8"/>
            <color indexed="81"/>
            <rFont val="Tahoma"/>
            <family val="2"/>
            <charset val="204"/>
          </rPr>
          <t xml:space="preserve">
Заміна обладнання - 3 шт</t>
        </r>
      </text>
    </comment>
    <comment ref="E75" authorId="0">
      <text>
        <r>
          <rPr>
            <b/>
            <sz val="8"/>
            <color indexed="81"/>
            <rFont val="Tahoma"/>
            <family val="2"/>
            <charset val="204"/>
          </rPr>
          <t>Olexandr.Kovtonuk:</t>
        </r>
        <r>
          <rPr>
            <sz val="8"/>
            <color indexed="81"/>
            <rFont val="Tahoma"/>
            <family val="2"/>
            <charset val="204"/>
          </rPr>
          <t xml:space="preserve">
Розвантажувальні ТП -14 шт</t>
        </r>
      </text>
    </comment>
    <comment ref="E77" authorId="0">
      <text>
        <r>
          <rPr>
            <b/>
            <sz val="8"/>
            <color indexed="81"/>
            <rFont val="Tahoma"/>
            <family val="2"/>
            <charset val="204"/>
          </rPr>
          <t>Olexandr.Kovtonuk:</t>
        </r>
        <r>
          <rPr>
            <sz val="8"/>
            <color indexed="81"/>
            <rFont val="Tahoma"/>
            <family val="2"/>
            <charset val="204"/>
          </rPr>
          <t xml:space="preserve">
КР - 450 шт</t>
        </r>
      </text>
    </comment>
    <comment ref="E93" authorId="1">
      <text>
        <r>
          <rPr>
            <b/>
            <sz val="9"/>
            <color indexed="81"/>
            <rFont val="Tahoma"/>
            <family val="2"/>
            <charset val="204"/>
          </rPr>
          <t>Mykola.Pavliv:скільки встановлюється згідно реконструкції</t>
        </r>
      </text>
    </comment>
  </commentList>
</comments>
</file>

<file path=xl/comments3.xml><?xml version="1.0" encoding="utf-8"?>
<comments xmlns="http://schemas.openxmlformats.org/spreadsheetml/2006/main">
  <authors>
    <author>Olexandr.Kovtonuk</author>
  </authors>
  <commentList>
    <comment ref="G149" authorId="0">
      <text>
        <r>
          <rPr>
            <b/>
            <sz val="8"/>
            <color indexed="81"/>
            <rFont val="Tahoma"/>
            <family val="2"/>
            <charset val="204"/>
          </rPr>
          <t>Olexandr.Kovtonuk:</t>
        </r>
        <r>
          <rPr>
            <sz val="8"/>
            <color indexed="81"/>
            <rFont val="Tahoma"/>
            <family val="2"/>
            <charset val="204"/>
          </rPr>
          <t xml:space="preserve">
14 Розвантажувальних</t>
        </r>
      </text>
    </comment>
    <comment ref="G166" authorId="0">
      <text>
        <r>
          <rPr>
            <b/>
            <sz val="8"/>
            <color indexed="81"/>
            <rFont val="Tahoma"/>
            <family val="2"/>
            <charset val="204"/>
          </rPr>
          <t>Olexandr.Kovtonuk:</t>
        </r>
        <r>
          <rPr>
            <sz val="8"/>
            <color indexed="81"/>
            <rFont val="Tahoma"/>
            <family val="2"/>
            <charset val="204"/>
          </rPr>
          <t xml:space="preserve">
14 розвантажувальних</t>
        </r>
      </text>
    </comment>
  </commentList>
</comments>
</file>

<file path=xl/sharedStrings.xml><?xml version="1.0" encoding="utf-8"?>
<sst xmlns="http://schemas.openxmlformats.org/spreadsheetml/2006/main" count="7072" uniqueCount="2552">
  <si>
    <t>Т-150К 11094ВК</t>
  </si>
  <si>
    <t>Буро-кранова БКО-1</t>
  </si>
  <si>
    <t>ЮМЗ-6 11095ВК</t>
  </si>
  <si>
    <t>УАЗ-3909 ВК2117АН</t>
  </si>
  <si>
    <t>ЗІЛ-131 ВК9799АВ</t>
  </si>
  <si>
    <t>AC-U 39094 ВП6 УАЗ-374194 ВК5467АО</t>
  </si>
  <si>
    <t>ГАЗ 3309 ВК5495АР</t>
  </si>
  <si>
    <t xml:space="preserve"> ВАЗ-212140  ВК1988АТ</t>
  </si>
  <si>
    <t xml:space="preserve"> легкова службова</t>
  </si>
  <si>
    <t>AC-U 39095 ВП6  ВК8481ВА</t>
  </si>
  <si>
    <t>ГАЗ-33023  ВК8478ВА</t>
  </si>
  <si>
    <t>БКМ - 2М  34034ВК</t>
  </si>
  <si>
    <t>Машина бурильно-кран</t>
  </si>
  <si>
    <t>УАЗ-3909 ВК9080АВ</t>
  </si>
  <si>
    <t>ЗІЛ-433362 ВК4431АС</t>
  </si>
  <si>
    <t>Автопідйомник АП-18</t>
  </si>
  <si>
    <t>ВАЗ-21213 ВК9881АС</t>
  </si>
  <si>
    <t>ЮМЗ-6КЛ 4854РД</t>
  </si>
  <si>
    <t>ГАЗ-33023 ВК3279АК</t>
  </si>
  <si>
    <t>УАЗ-2206 38699РВ</t>
  </si>
  <si>
    <t>AC-U 39094 ВП6 УАЗ-374194 ВК4391АО</t>
  </si>
  <si>
    <t>Т-150К-09  20916ВК</t>
  </si>
  <si>
    <t>БКУ-1МК-Т</t>
  </si>
  <si>
    <t>МТЗ-80 9340РД</t>
  </si>
  <si>
    <t>УАЗ-3909  ВК0636АТ</t>
  </si>
  <si>
    <t>ГАЗ-33023  ВК4773АР</t>
  </si>
  <si>
    <t>ЗІЛ-433362 ВК3692АС</t>
  </si>
  <si>
    <t>УАЗ-3909 ВК4893АА</t>
  </si>
  <si>
    <t>МАЗ-5334 ВК4784АР</t>
  </si>
  <si>
    <t>Автокран КС-35626</t>
  </si>
  <si>
    <t>ГАЗ-52 ВК5502АР</t>
  </si>
  <si>
    <t>УАЗ-31519 ВК4798АР</t>
  </si>
  <si>
    <t>УАЗ-3909 ВК1766АН</t>
  </si>
  <si>
    <t>TK-U-3909-ВП6 УАЗ-3741  ВК9378АК</t>
  </si>
  <si>
    <t xml:space="preserve"> АС-U39094-ВП6  ВК2144АТ</t>
  </si>
  <si>
    <t>Т-150К-09   18609ВК</t>
  </si>
  <si>
    <t>2ПТС-4  РБ5829</t>
  </si>
  <si>
    <t>прчіп тракторний</t>
  </si>
  <si>
    <t>ВАЗ-212140  ВК8375ВА</t>
  </si>
  <si>
    <t>УАЗ-3909 ВК5831АА</t>
  </si>
  <si>
    <t>ЗИЛ-433362 ВК3693АС</t>
  </si>
  <si>
    <t>ИЖ-2715601 ВК4768АР</t>
  </si>
  <si>
    <t>ГАЗ-52 ВК4776АР</t>
  </si>
  <si>
    <t>ГАЗ-3307 ВК4772АР</t>
  </si>
  <si>
    <t>УАЗ-3909 ВК4764АР</t>
  </si>
  <si>
    <t>ГАЗ-66 ВК9316АС</t>
  </si>
  <si>
    <t>Бурова машина БМ-302</t>
  </si>
  <si>
    <t>ВАЗ-21214 ВК2283АН</t>
  </si>
  <si>
    <t>Напівпричіп NA</t>
  </si>
  <si>
    <t>АС-U-39094 ВП-6 УАЗ-374194  ВК4940АО</t>
  </si>
  <si>
    <t>УАЗ-390944  ВК3488АР</t>
  </si>
  <si>
    <t>вантажна бортова</t>
  </si>
  <si>
    <t>TK-U-3909-ВП6 УАЗ-3741  ВК9369АК</t>
  </si>
  <si>
    <t>AC-U 39095 ВП6  ВК8376ВА</t>
  </si>
  <si>
    <t>ГАЗ-3309 АР-18.04 ВК2023ВК</t>
  </si>
  <si>
    <t>2ПТС-4 2095РБ</t>
  </si>
  <si>
    <t>МТЗ-80 1469РД</t>
  </si>
  <si>
    <t>Трактор спеціальний</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</si>
  <si>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</si>
  <si>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</si>
  <si>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</si>
  <si>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</si>
  <si>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</si>
  <si>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</si>
  <si>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</si>
  <si>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</si>
  <si>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</si>
  <si>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</si>
  <si>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</si>
  <si>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</si>
  <si>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</si>
  <si>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ГАЗ-5327 2747РВК</t>
  </si>
  <si>
    <t>ЗІЛ-431410 ВК3057АР</t>
  </si>
  <si>
    <t>ГАЗ-5312 ВК3067АР</t>
  </si>
  <si>
    <t>УАЗ-3909  ВК3058АР</t>
  </si>
  <si>
    <t>ГАЗ-33023   ВК3066АР</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</si>
  <si>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</si>
  <si>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</si>
  <si>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</si>
  <si>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</si>
  <si>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</si>
  <si>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</si>
  <si>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</si>
  <si>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</si>
  <si>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</si>
  <si>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ЮМЗ-6Л 9165РБ</t>
  </si>
  <si>
    <t>ТВГ-15Н  ВК3065АР</t>
  </si>
  <si>
    <t>ВАЗ-21214 ВК4276АН</t>
  </si>
  <si>
    <t>УАЗ-3909 ВК4241АА</t>
  </si>
  <si>
    <t>УАЗ-31514  ВК3059АР</t>
  </si>
  <si>
    <t>2ПТС-4 9078РБ</t>
  </si>
  <si>
    <t>1-АП-3 ВК6635ХХ</t>
  </si>
  <si>
    <t>АС-U 39094 ВП6  ВК9151АР</t>
  </si>
  <si>
    <t>ВАЗ-212140  ВК0975АТ</t>
  </si>
  <si>
    <t>БКМ - 2М  33978ВК</t>
  </si>
  <si>
    <t>УАЗ-3909 ВК5282АА</t>
  </si>
  <si>
    <t>ЗИЛ-433362 ВК3697АС</t>
  </si>
  <si>
    <t>Т-150К 2146РБ</t>
  </si>
  <si>
    <t>ГАЗ-33023 ВК0635АТ</t>
  </si>
  <si>
    <t>ГАЗ-5327 ВК0634АТ</t>
  </si>
  <si>
    <t>УАЗ-3909  ВК0629АТ</t>
  </si>
  <si>
    <t>2ПТС-4 6423РБ</t>
  </si>
  <si>
    <t>ГАЗ-3307  ВК0632АТ</t>
  </si>
  <si>
    <t>ЮМЗ-6КЛ 1791РД</t>
  </si>
  <si>
    <t>ЕО-2621 2145РБ</t>
  </si>
  <si>
    <t>Екскаватор</t>
  </si>
  <si>
    <t>МТЗ-80 2082РБ</t>
  </si>
  <si>
    <t>Гідропідйомник</t>
  </si>
  <si>
    <t>ПЕЖО-J5 2454РВМ</t>
  </si>
  <si>
    <t>ГАЗ-3307 ВК9315АС</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</si>
  <si>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</si>
  <si>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</si>
  <si>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</si>
  <si>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</si>
  <si>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</si>
  <si>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</si>
  <si>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</si>
  <si>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</si>
  <si>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</si>
  <si>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</si>
  <si>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</si>
  <si>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</si>
  <si>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</si>
  <si>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</si>
  <si>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</si>
  <si>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</si>
  <si>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</si>
  <si>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</si>
  <si>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</si>
  <si>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</si>
  <si>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</si>
  <si>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ГАЗ-3309 АР-18.04 ВК2993ВК</t>
  </si>
  <si>
    <t>Т-150К 25-76 РБ</t>
  </si>
  <si>
    <t>AC-U-39094 ВП6    ВК5483АО</t>
  </si>
  <si>
    <t>Причіп-платформа</t>
  </si>
  <si>
    <t>причіп-платформа</t>
  </si>
  <si>
    <t xml:space="preserve"> ВАЗ-212140  ВК2532АТ</t>
  </si>
  <si>
    <t>AC-U 39095 ВП6  ВК0287КМ</t>
  </si>
  <si>
    <t>УАЗ-3909 ВК1616АА</t>
  </si>
  <si>
    <t>ХТЗ-150К 06001РА</t>
  </si>
  <si>
    <t>УАЗ-3909 ВК9055АВ</t>
  </si>
  <si>
    <t>ЗІЛ-432932 ВК4739АН</t>
  </si>
  <si>
    <t>Т-40 5895РБ</t>
  </si>
  <si>
    <t>2ПТС-4 1975РБ</t>
  </si>
  <si>
    <t>TK-U-3909-ВП6 УАЗ-3741  ВК8987АК</t>
  </si>
  <si>
    <t>ВАЗ-21043-20  ВК8988АК</t>
  </si>
  <si>
    <t xml:space="preserve"> АС-U39094-ВП6  ВК1992АТ</t>
  </si>
  <si>
    <t>AC-U 39095 ВП6  ВК8485ВА</t>
  </si>
  <si>
    <t>ГАЗ-5228 ВК4781АР</t>
  </si>
  <si>
    <t>МТЗ-80 01499РА</t>
  </si>
  <si>
    <t>УАЗ-3909 ВК8664АВ</t>
  </si>
  <si>
    <t>УАЗ-3909 ВК2811АН</t>
  </si>
  <si>
    <t>ВАЗ-212140 ВК8657АК</t>
  </si>
  <si>
    <t>легковий службовий</t>
  </si>
  <si>
    <t>TK-U-3909-ВП6 УАЗ-3741  ВК9229АК</t>
  </si>
  <si>
    <t>ВАЗ-21214  ВК9228АК</t>
  </si>
  <si>
    <t>АС-U 39094 ВП6 УАЗ-374194 ВК9160АР</t>
  </si>
  <si>
    <t>УАЗ-31514 ВК3142АР</t>
  </si>
  <si>
    <t>УАЗ-3909 ВК0039АА</t>
  </si>
  <si>
    <t>ГАЗ-33023 ВК3141АР</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</si>
  <si>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</si>
  <si>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</si>
  <si>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</si>
  <si>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</si>
  <si>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</si>
  <si>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</si>
  <si>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</si>
  <si>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</si>
  <si>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</si>
  <si>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</si>
  <si>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</si>
  <si>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УАЗ-2206 ВК3139АР</t>
  </si>
  <si>
    <t>УАЗ-3909 ВК0695АН</t>
  </si>
  <si>
    <t>ГАЗ-2217 ВК4936АА</t>
  </si>
  <si>
    <t>ГАЗ-2705-414  ВК7782АР</t>
  </si>
  <si>
    <t>ГАЗ-2705-414  ВК7780АР</t>
  </si>
  <si>
    <t xml:space="preserve"> АС-U39094-ВП6  ВК2278АТ</t>
  </si>
  <si>
    <t xml:space="preserve"> АС-U39094-ВП6  ВК2279АТ</t>
  </si>
  <si>
    <t>ВАЗ-212140  ВК9438ВА</t>
  </si>
  <si>
    <t>шт</t>
  </si>
  <si>
    <t>Економічний ефект (окупність у роках)</t>
  </si>
  <si>
    <t>Вартість одиниці продукції
(тис.грн без ПДВ)</t>
  </si>
  <si>
    <t>тис.грн без ПДВ</t>
  </si>
  <si>
    <t>І.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</si>
  <si>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</si>
  <si>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Рівненський РЕМ</t>
  </si>
  <si>
    <t>Заміна приладів обліку власними силами:</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</si>
  <si>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</si>
  <si>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</si>
  <si>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Закупівля нового мережевого обладнання</t>
  </si>
  <si>
    <t>Закупівля програмного забезпечення, у т.ч.:</t>
  </si>
  <si>
    <t>Ліцензування програмного забезпечення Microsoft</t>
  </si>
  <si>
    <t>Спецмеханізми</t>
  </si>
  <si>
    <t>*Довжина ліній електропередачі вказується по трасі ліній.</t>
  </si>
  <si>
    <t>Голова правління                                         ___________________</t>
  </si>
  <si>
    <t>(або особа, яка виконує його обовязки)                                   (підпис)</t>
  </si>
  <si>
    <t>110  кВ</t>
  </si>
  <si>
    <t>10(6)</t>
  </si>
  <si>
    <t>0,4 (ТВП)</t>
  </si>
  <si>
    <t>35  кВ</t>
  </si>
  <si>
    <t>10 (6)</t>
  </si>
  <si>
    <t>РП – 10</t>
  </si>
  <si>
    <t>(ТП - 10)</t>
  </si>
  <si>
    <t>2,0</t>
  </si>
  <si>
    <t>Комп'ютери 2014 року випуску</t>
  </si>
  <si>
    <t>Кількість і потужність підстанцій 6-10/0,4 кВ, усього</t>
  </si>
  <si>
    <t xml:space="preserve">впровадження комерційного обліку електричної енергії </t>
  </si>
  <si>
    <t>впровадження обліку електричної енергії на межі структурних підрозділів (районів електричних мереж, філій)</t>
  </si>
  <si>
    <t>напругою 6-10 кВ</t>
  </si>
  <si>
    <t>Кількість повітряних фідерів
6-10 кВ, усього</t>
  </si>
  <si>
    <t>довжиною з відгалуженнями до
15 км</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</si>
  <si>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</si>
  <si>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</si>
  <si>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</si>
  <si>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</si>
  <si>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</si>
  <si>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</si>
  <si>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</si>
  <si>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</si>
  <si>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</si>
  <si>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</si>
  <si>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</si>
  <si>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</si>
  <si>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</si>
  <si>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</si>
  <si>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</si>
  <si>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</si>
  <si>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</si>
  <si>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</si>
  <si>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</si>
  <si>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</si>
  <si>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</si>
  <si>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</si>
  <si>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</si>
  <si>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</si>
  <si>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</si>
  <si>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</si>
  <si>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</si>
  <si>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марка</t>
  </si>
  <si>
    <t>призначення (тип)</t>
  </si>
  <si>
    <t>Марка колісної техніки</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</si>
  <si>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</si>
  <si>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</si>
  <si>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</si>
  <si>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</si>
  <si>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</si>
  <si>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</si>
  <si>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</si>
  <si>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</si>
  <si>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</si>
  <si>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</si>
  <si>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</si>
  <si>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</si>
  <si>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</si>
  <si>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</si>
  <si>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</si>
  <si>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</si>
  <si>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</si>
  <si>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</si>
  <si>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</si>
  <si>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</si>
  <si>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</si>
  <si>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</si>
  <si>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</si>
  <si>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</si>
  <si>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</si>
  <si>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</si>
  <si>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</si>
  <si>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</si>
  <si>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</si>
  <si>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</si>
  <si>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</si>
  <si>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Будівництво нових ЛЕП (КЛ, ПЛ), усього,
з них:</t>
  </si>
  <si>
    <t>Реконструкція ЛЕП (КЛ, ПЛ), усього,
з них:</t>
  </si>
  <si>
    <t>Будівництво нових ПС, РП та ТП, усього,
з них:</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</si>
  <si>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</si>
  <si>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</si>
  <si>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</si>
  <si>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</si>
  <si>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</si>
  <si>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</si>
  <si>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</si>
  <si>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</si>
  <si>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</si>
  <si>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</si>
  <si>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</si>
  <si>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</si>
  <si>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</si>
  <si>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</si>
  <si>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</si>
  <si>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</si>
  <si>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</si>
  <si>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</si>
  <si>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</si>
  <si>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</si>
  <si>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</si>
  <si>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</si>
  <si>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</si>
  <si>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</si>
  <si>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</si>
  <si>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</si>
  <si>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</si>
  <si>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</si>
  <si>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</si>
  <si>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заміна вимірювальних трансформаторів </t>
  </si>
  <si>
    <t>Телемеханіка підстанцій</t>
  </si>
  <si>
    <t>Назва складової частини проекта</t>
  </si>
  <si>
    <t>Період реалізації складової частини проекту</t>
  </si>
  <si>
    <t>для робочих станцій</t>
  </si>
  <si>
    <t>інше</t>
  </si>
  <si>
    <t>3.3</t>
  </si>
  <si>
    <t>5.4. Впровадження та розвиток інформаційних технологій</t>
  </si>
  <si>
    <t>інші засоби інформатизації</t>
  </si>
  <si>
    <t>Комп'ютери 2016 року випуску</t>
  </si>
  <si>
    <t>Очікуваний річний економічний ефект (тис. грн з ПДВ) від:</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</si>
  <si>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</si>
  <si>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</si>
  <si>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</si>
  <si>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</si>
  <si>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</si>
  <si>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</si>
  <si>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</si>
  <si>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_________________</t>
  </si>
  <si>
    <t>(підпис)</t>
  </si>
  <si>
    <t xml:space="preserve">Головний бухгалтер </t>
  </si>
  <si>
    <t>Характер робіт (нове будівництво, реконструкція, модернізація)</t>
  </si>
  <si>
    <t>Показник на кінець року</t>
  </si>
  <si>
    <t>Інвестиційна програма</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</si>
  <si>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</si>
  <si>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</si>
  <si>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</si>
  <si>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</si>
  <si>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</si>
  <si>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</si>
  <si>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</si>
  <si>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</si>
  <si>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</si>
  <si>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млн грн</t>
  </si>
  <si>
    <t>9=4-5</t>
  </si>
  <si>
    <t xml:space="preserve"> прибуток від ліцензованої
 діяльності</t>
  </si>
  <si>
    <t xml:space="preserve"> операційні витрати</t>
  </si>
  <si>
    <t>Назва обладнання та
якісна оцінка*</t>
  </si>
  <si>
    <t>КЛ-110 (150) кВ, усього</t>
  </si>
  <si>
    <t>км
(по трасі)</t>
  </si>
  <si>
    <t>Силові трансформатори ПС вищою напругою 6-10 кВ, усього</t>
  </si>
  <si>
    <t>Силові трансформатори ПС вищою напругою 220 кВ, усього</t>
  </si>
  <si>
    <t>напругою 220 кВ</t>
  </si>
  <si>
    <t>Кількість власних знижувальних ПС 35-220 кВ та потужність силових трансформаторів на них, усього</t>
  </si>
  <si>
    <t>220 кВ</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</si>
  <si>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</si>
  <si>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</si>
  <si>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</si>
  <si>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</si>
  <si>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</si>
  <si>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</si>
  <si>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напругою 150 кВ, з них:</t>
  </si>
  <si>
    <t>напругою 220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</si>
  <si>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</si>
  <si>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</si>
  <si>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</si>
  <si>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</si>
  <si>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</si>
  <si>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на лініях напругою 220 кВ</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</si>
  <si>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</si>
  <si>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</si>
  <si>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</si>
  <si>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</si>
  <si>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</si>
  <si>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</si>
  <si>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</si>
  <si>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</si>
  <si>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</si>
  <si>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</si>
  <si>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</si>
  <si>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</si>
  <si>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</si>
  <si>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</si>
  <si>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</si>
  <si>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</si>
  <si>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</si>
  <si>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</si>
  <si>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</si>
  <si>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</si>
  <si>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</si>
  <si>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млн
кВт</t>
    </r>
    <r>
      <rPr>
        <b/>
        <sz val="11"/>
        <rFont val="Times New Roman"/>
        <family val="1"/>
        <charset val="204"/>
      </rPr>
      <t>·</t>
    </r>
    <r>
      <rPr>
        <sz val="11"/>
        <rFont val="Times New Roman"/>
        <family val="1"/>
        <charset val="204"/>
      </rPr>
      <t>год</t>
    </r>
  </si>
  <si>
    <r>
      <t>Площа території, на якій здійснюється ліцензована діяльність, км</t>
    </r>
    <r>
      <rPr>
        <vertAlign val="superscript"/>
        <sz val="11"/>
        <rFont val="Times New Roman"/>
        <family val="1"/>
        <charset val="204"/>
      </rPr>
      <t>2</t>
    </r>
  </si>
  <si>
    <t>Усього
у т.ч.:</t>
  </si>
  <si>
    <t>** Без довжини вводів в індивідуальні житлові будинки та довжини внутрішньобудинкових мереж.</t>
  </si>
  <si>
    <t>0,38 кВ</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</si>
  <si>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</si>
  <si>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</si>
  <si>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</si>
  <si>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</si>
  <si>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</si>
  <si>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</si>
  <si>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</si>
  <si>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</si>
  <si>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</si>
  <si>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</si>
  <si>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Керівник ліцензіата</t>
  </si>
  <si>
    <t>(або особа, яка виконує його обов'язки)</t>
  </si>
  <si>
    <t>(прізвище, ім'я, по батькові)</t>
  </si>
  <si>
    <t>Керівник ліцензіата                                         ___________________</t>
  </si>
  <si>
    <t>(або особа, яка виконує його обов'язки)                       (підпис)</t>
  </si>
  <si>
    <t xml:space="preserve">          М. П. </t>
  </si>
  <si>
    <t>Продовження додатка 1</t>
  </si>
  <si>
    <t>4. Узагальнений технічний стан об'єктів електричних мереж</t>
  </si>
  <si>
    <t>ПС з вищим класом напруги
110 (150) кВ, усього</t>
  </si>
  <si>
    <t>ПС з вищим класом напруги
35 кВ, усього</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</si>
  <si>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</si>
  <si>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</si>
  <si>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</si>
  <si>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</si>
  <si>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</si>
  <si>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</si>
  <si>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</si>
  <si>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</si>
  <si>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</si>
  <si>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</si>
  <si>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</si>
  <si>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</si>
  <si>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</si>
  <si>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</si>
  <si>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</si>
  <si>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</si>
  <si>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</si>
  <si>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</si>
  <si>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</si>
  <si>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</si>
  <si>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</si>
  <si>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</si>
  <si>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</si>
  <si>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</si>
  <si>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</si>
  <si>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</si>
  <si>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</si>
  <si>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</si>
  <si>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</si>
  <si>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</si>
  <si>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</si>
  <si>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</si>
  <si>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</si>
  <si>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</si>
  <si>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</si>
  <si>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</si>
  <si>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</si>
  <si>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</si>
  <si>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</si>
  <si>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</si>
  <si>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Повітряні лінії (ПЛ)-220 кВ, усього</t>
  </si>
  <si>
    <t>Кабельні лінії (КЛ)-220 кВ, усього</t>
  </si>
  <si>
    <t>Підстанції (ПС) з вищим класом напруги 220 кВ, усього</t>
  </si>
  <si>
    <t>вимагають заміни з метою зниження технологічних витрат електричної енергії (ТВЕ)</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</si>
  <si>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</si>
  <si>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</si>
  <si>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</si>
  <si>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</si>
  <si>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</si>
  <si>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</si>
  <si>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</si>
  <si>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</si>
  <si>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</si>
  <si>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</si>
  <si>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</si>
  <si>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</si>
  <si>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</si>
  <si>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</si>
  <si>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</si>
  <si>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</si>
  <si>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</si>
  <si>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економічний ефект (окупність в роках)</t>
  </si>
  <si>
    <t>Затверджена кошторисна вартість,
тис. грн
(без ПДВ)</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</si>
  <si>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</si>
  <si>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</si>
  <si>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</si>
  <si>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</si>
  <si>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Вартість реалізації складової частини проекту відповідно до проектної документації,
тис. грн (без ПДВ)</t>
  </si>
  <si>
    <t>Сума коштів, необхідна для завершення реалізації складової частини проекту з розбивкою по роках,
тис. грн (без ПДВ)</t>
  </si>
  <si>
    <t>тис. грн без ПДВ</t>
  </si>
  <si>
    <t>Вартість одиниці продукції
(тис. грн без ПДВ)</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</si>
  <si>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</si>
  <si>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</si>
  <si>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</si>
  <si>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</si>
  <si>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</si>
  <si>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</si>
  <si>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</si>
  <si>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</si>
  <si>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</si>
  <si>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</si>
  <si>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</si>
  <si>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</si>
  <si>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</si>
  <si>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</si>
  <si>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</si>
  <si>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</si>
  <si>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</si>
  <si>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</si>
  <si>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</si>
  <si>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</si>
  <si>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</si>
  <si>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</si>
  <si>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</si>
  <si>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</si>
  <si>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</si>
  <si>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</si>
  <si>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</si>
  <si>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</si>
  <si>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LANDISiGIR</t>
  </si>
  <si>
    <t>ЦЕ6803</t>
  </si>
  <si>
    <t>ЦЕ6805</t>
  </si>
  <si>
    <t>ЄвроАльфа</t>
  </si>
  <si>
    <t>"АББ  Метроника"</t>
  </si>
  <si>
    <t>LZQM</t>
  </si>
  <si>
    <t>ZFB</t>
  </si>
  <si>
    <t>SL 7000</t>
  </si>
  <si>
    <t>"АCTARIS"</t>
  </si>
  <si>
    <t>Всього</t>
  </si>
  <si>
    <t>В т.ч. електрон.</t>
  </si>
  <si>
    <t>0,5S</t>
  </si>
  <si>
    <t>EA05RAL</t>
  </si>
  <si>
    <t>ABB</t>
  </si>
  <si>
    <t>відповідає</t>
  </si>
  <si>
    <t>п/с "Радивилів тяга"</t>
  </si>
  <si>
    <t>ПЛ 35кВ "Радивилів-Білявці"</t>
  </si>
  <si>
    <t>0,2S</t>
  </si>
  <si>
    <t>п/с "Берестечко"</t>
  </si>
  <si>
    <t>ПЛ 110кВ "Берестечко-Радивилів"</t>
  </si>
  <si>
    <t>SL761</t>
  </si>
  <si>
    <t>ПЛ 35кВ "Берестечко-Рогізне"</t>
  </si>
  <si>
    <t>ПЛ 35кВ "Берестечко-Теслугів"</t>
  </si>
  <si>
    <t>ZMD405</t>
  </si>
  <si>
    <t>ЕлвінЕТ2АSE</t>
  </si>
  <si>
    <t>п/ст 330 Радивилів</t>
  </si>
  <si>
    <t>1,0</t>
  </si>
  <si>
    <t>п/ст 330 Рівне</t>
  </si>
  <si>
    <t xml:space="preserve"> ОВ</t>
  </si>
  <si>
    <t>ШОВ</t>
  </si>
  <si>
    <t>п/ст 330 Грабів</t>
  </si>
  <si>
    <t>п/ст РАЕС</t>
  </si>
  <si>
    <t>ПЛ 110кВ "РАЕС-Кузнецовськ"</t>
  </si>
  <si>
    <t>ПЛ 110кВ "РАЕС-Володимирець"</t>
  </si>
  <si>
    <t>ПЛ 110кВ "РАЕС-Хіночі"</t>
  </si>
  <si>
    <t>Обхідний вимик</t>
  </si>
  <si>
    <t>п/с "Дубно цукрозавод"</t>
  </si>
  <si>
    <t>ЕЛГАМА</t>
  </si>
  <si>
    <t xml:space="preserve">  відповідає</t>
  </si>
  <si>
    <t>п/с "Острог цукрозавод"</t>
  </si>
  <si>
    <t>ТП 191 с. Зелений Дуб</t>
  </si>
  <si>
    <t>КТП 262 с. Мочулки</t>
  </si>
  <si>
    <t>КТП 797 с. Мочулки</t>
  </si>
  <si>
    <t>ТП-57 Рівне</t>
  </si>
  <si>
    <t>ТП-14 Рівне</t>
  </si>
  <si>
    <t>ТП-1 ст. Обарів</t>
  </si>
  <si>
    <t xml:space="preserve">ТП-АБ ст.Костопіль </t>
  </si>
  <si>
    <t xml:space="preserve">ТП ЕЦ ст.Рафалівка,       ЗТП-238 </t>
  </si>
  <si>
    <t>ЗТП-10/0,4кВ  ст.Рокитно</t>
  </si>
  <si>
    <t>п/ст ДТГО  "Львівська залізниця"</t>
  </si>
  <si>
    <t>п/ст "Здолбунів тяга" Ввід Т1</t>
  </si>
  <si>
    <t>п/ст "Здолбунів тяга" Ввід Т2</t>
  </si>
  <si>
    <t>п/ст "Дубно тяга" Ввід Т1</t>
  </si>
  <si>
    <t>п/ст "Дубно тяга" Ввід Т2</t>
  </si>
  <si>
    <t>A2R</t>
  </si>
  <si>
    <t>п/ст "Сарни"-110/35/10 кВ ком.33</t>
  </si>
  <si>
    <t xml:space="preserve">п/ст "Сарни"-110/35/10 кВ ком.7   </t>
  </si>
  <si>
    <t>п/ст "Сарни"-110/35/10 кВ ком.26</t>
  </si>
  <si>
    <t xml:space="preserve">ТП-334 м.Костопіль </t>
  </si>
  <si>
    <t>х</t>
  </si>
  <si>
    <t>ВАЗ-21213 ВК4612АА</t>
  </si>
  <si>
    <t>Легковий службовий</t>
  </si>
  <si>
    <t>СМіТ</t>
  </si>
  <si>
    <t>легковий-В універсал</t>
  </si>
  <si>
    <t>Електротехнічна лабо</t>
  </si>
  <si>
    <t>УАЗ-3741 ВК1645АВ</t>
  </si>
  <si>
    <t>Вантпасажирський фур</t>
  </si>
  <si>
    <t>ЗІЛ-131А   ВК3132АР</t>
  </si>
  <si>
    <t>Вишка телескопічна Т</t>
  </si>
  <si>
    <t>ГАЗ-5327 ВК3110АР</t>
  </si>
  <si>
    <t>ГАЗ-6627 ВК3130АР</t>
  </si>
  <si>
    <t>ГАЗ66В  ВК3111АР</t>
  </si>
  <si>
    <t>Вантажний фургон</t>
  </si>
  <si>
    <t>ГАЗ-66 ВК3134АР</t>
  </si>
  <si>
    <t>ГАЗ-33023 ВК3125АР</t>
  </si>
  <si>
    <t>Вантпасажирський бор</t>
  </si>
  <si>
    <t>технічно непридатна до подальшої експлуатації</t>
  </si>
  <si>
    <t>ГАЗ-33023 ВК5626АВ</t>
  </si>
  <si>
    <t>шт / %</t>
  </si>
  <si>
    <t>ГАЗ-33023 ВК3121АР</t>
  </si>
  <si>
    <t>ГАЗ-33023 ВК3120АР</t>
  </si>
  <si>
    <t>Мікроавтобус</t>
  </si>
  <si>
    <t>ГАЗ-33023 ВК9317АС</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</si>
  <si>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</si>
  <si>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</si>
  <si>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</si>
  <si>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</si>
  <si>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</si>
  <si>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</si>
  <si>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</si>
  <si>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</si>
  <si>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</si>
  <si>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</si>
  <si>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</si>
  <si>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ГАЗ-22171 ВК3112АР</t>
  </si>
  <si>
    <t>ГАЗ-27057-111 ВК7524АА</t>
  </si>
  <si>
    <t>ГАЗ-32213 ВК3113АН</t>
  </si>
  <si>
    <t>ІЖ-2717-90 ВК7447АВ</t>
  </si>
  <si>
    <t>УАЗ-3741ВП6ТДА ВК1415АС</t>
  </si>
  <si>
    <t>ГАЗ-33023 ВК3114АР</t>
  </si>
  <si>
    <t>ГАЗ-33023 ВК3119АР</t>
  </si>
  <si>
    <t>ГАЗ-33023 ВК3105АР</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</si>
  <si>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</si>
  <si>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</si>
  <si>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</si>
  <si>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</si>
  <si>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</si>
  <si>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</si>
  <si>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</si>
  <si>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</si>
  <si>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</si>
  <si>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</si>
  <si>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</si>
  <si>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</si>
  <si>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TOYOTA LAND CRUISER 150 ВК8888АІ</t>
  </si>
  <si>
    <t>КАМАЗ-5410 ВК3117АР</t>
  </si>
  <si>
    <t>SKODA-SUPERB ВК5000АА</t>
  </si>
  <si>
    <t>ГАЗ-3110 ВК3123АР</t>
  </si>
  <si>
    <t>1.2.5</t>
  </si>
  <si>
    <t>1.2.6</t>
  </si>
  <si>
    <t>Цифрові екрани для ОДС, ОДГ</t>
  </si>
  <si>
    <t>Невмержицький Сергій Миколайович</t>
  </si>
  <si>
    <t>(або особа, яка виконує його обовязки)                        (підпис)</t>
  </si>
  <si>
    <t>Закупівля Cisco Call manager</t>
  </si>
  <si>
    <t>Модернізація системи передачі інформації</t>
  </si>
  <si>
    <t>Радіостанції</t>
  </si>
  <si>
    <t>ЗІП СПІ</t>
  </si>
  <si>
    <t>ЗІП АТС</t>
  </si>
  <si>
    <t xml:space="preserve">Заміна батарей резервного живлення системи СПІ </t>
  </si>
  <si>
    <t>Закупівля блоків ББЖ для серверних приміщень в РЕМах</t>
  </si>
  <si>
    <t>Степанчук Олена Володимирівна</t>
  </si>
  <si>
    <t xml:space="preserve"> інші доходи, в т.ч.</t>
  </si>
  <si>
    <t xml:space="preserve"> небаланс ТВЕ</t>
  </si>
  <si>
    <t>1.1.4.2</t>
  </si>
  <si>
    <t xml:space="preserve"> дохід від реактивної е/е</t>
  </si>
  <si>
    <t>1.1.4.3</t>
  </si>
  <si>
    <t>1.6.1</t>
  </si>
  <si>
    <t>невикористані кошти ІП</t>
  </si>
  <si>
    <t>підрядний</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</si>
  <si>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</si>
  <si>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</si>
  <si>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</si>
  <si>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</si>
  <si>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7.2.2</t>
  </si>
  <si>
    <t>11.1.3</t>
  </si>
  <si>
    <t>11.1.4</t>
  </si>
  <si>
    <t>11.1.5</t>
  </si>
  <si>
    <t xml:space="preserve"> </t>
  </si>
  <si>
    <t>Покращення обліку електричної енергії,у т.ч.:</t>
  </si>
  <si>
    <t>тис.грн (без ПДВ)</t>
  </si>
  <si>
    <t>тис.грн. (без ПДВ)</t>
  </si>
  <si>
    <t>тис. грн. (без ПДВ)</t>
  </si>
  <si>
    <t>тис. грню (без ПДВ)</t>
  </si>
  <si>
    <t>тис. грн ( без ПДВ )</t>
  </si>
  <si>
    <t>Меридіан ЛТЕ-1.03</t>
  </si>
  <si>
    <t>EPQS</t>
  </si>
  <si>
    <t>Комп'ютери 2015 року випуску</t>
  </si>
  <si>
    <t>** Зазначити відповідний рік.</t>
  </si>
  <si>
    <t>* У тому числі орендованої на довгостроковий період (більше року).</t>
  </si>
  <si>
    <t>Автонавантажувачі</t>
  </si>
  <si>
    <t>Спеціальні автомобілі, виконані на шасі вантажівок</t>
  </si>
  <si>
    <t>Спеціальні легкові автомобілі</t>
  </si>
  <si>
    <t>Автомайстерні</t>
  </si>
  <si>
    <t>Причепи, напівпричепи</t>
  </si>
  <si>
    <t>Трактори і механізми, виконані на їх базі</t>
  </si>
  <si>
    <t>Легкові автомобілі</t>
  </si>
  <si>
    <t>Автобуси категорій М3 та М2 ("мікроавтобуси")</t>
  </si>
  <si>
    <t>Автомобілі з кузовами типів фургон, пікап</t>
  </si>
  <si>
    <t>Автомобілі для перевезення вантажів та пасажирів</t>
  </si>
  <si>
    <t>Вантажні автомобілі</t>
  </si>
  <si>
    <t>у т.ч. для оперативних виїзних бригад (ОВБ)</t>
  </si>
  <si>
    <t xml:space="preserve">Автомобілі (вахтові) для перевезення бригад робітників </t>
  </si>
  <si>
    <t>Електролабораторії</t>
  </si>
  <si>
    <t>Автомобільні електромеханічні майстерні</t>
  </si>
  <si>
    <t xml:space="preserve">Автовежі телескопічні та підіймачі </t>
  </si>
  <si>
    <t>Бурильно-кранові машини</t>
  </si>
  <si>
    <t>з них підлягає списанню</t>
  </si>
  <si>
    <t>Загальна кількість колісної техніки</t>
  </si>
  <si>
    <t>МТЗ-82 0968РД</t>
  </si>
  <si>
    <t>Зарічне РЕМ</t>
  </si>
  <si>
    <t>Березне РЕМ</t>
  </si>
  <si>
    <t>ГАЗ-330610 ВК1244ВС</t>
  </si>
  <si>
    <t>Гоща РЕМ</t>
  </si>
  <si>
    <t>ТАП3-755 ВК9764ХХ</t>
  </si>
  <si>
    <t>Дубно РЕМ</t>
  </si>
  <si>
    <t>ГАЗ-3327 ВК0194ВС</t>
  </si>
  <si>
    <t>ГАЗ-52     ВК9908ВВ</t>
  </si>
  <si>
    <t>Дубровиця РЕМ</t>
  </si>
  <si>
    <t>ГАЗ-3307 ВК0467ВС</t>
  </si>
  <si>
    <t>Здолбунів РЕМ</t>
  </si>
  <si>
    <t>Корець РЕМ</t>
  </si>
  <si>
    <t>Костопіль РЕМ</t>
  </si>
  <si>
    <t>Млинів РЕМ</t>
  </si>
  <si>
    <t>Остріг РЕМ</t>
  </si>
  <si>
    <t>Рокитне РЕМ</t>
  </si>
  <si>
    <t>ГАЗ-3307 ВК0479ВС</t>
  </si>
  <si>
    <t>ГАЗ-5201 ВК9975ВВ</t>
  </si>
  <si>
    <t>Сарни РЕМ</t>
  </si>
  <si>
    <t>ГАЗ-52 ВК9135ВВ</t>
  </si>
  <si>
    <t>Радивилів РЕМ</t>
  </si>
  <si>
    <t>Міський РЕМ</t>
  </si>
  <si>
    <t>ЗІЛ-431412 ВК1235ВС</t>
  </si>
  <si>
    <t>Володимирець РЕМ</t>
  </si>
  <si>
    <t>ЗІЛ-431610 ВК0228ВС</t>
  </si>
  <si>
    <t>ГАЗ-5327 ВК0196ВС</t>
  </si>
  <si>
    <t>ДВ-40814 T00673ВК</t>
  </si>
  <si>
    <t>ГАЗ-5204 ВК0478ВС</t>
  </si>
  <si>
    <t>ГАЗ-5201 ВК9987ВВ</t>
  </si>
  <si>
    <t>ГАЗ-33023 ВК3698ВВ</t>
  </si>
  <si>
    <t>ГАЗ-33023 ВК3711ВВ</t>
  </si>
  <si>
    <t>ГАЗ-52 ВК1243ВС</t>
  </si>
  <si>
    <t>ГАЗ-52 ВК1247ВС</t>
  </si>
  <si>
    <t>УАЗ-3962 ВК4780АР</t>
  </si>
  <si>
    <t>ГАЗ-2410 ВК0476ВС</t>
  </si>
  <si>
    <t>ГАЗ-32213 ВК9980ВВ</t>
  </si>
  <si>
    <t>УАЗ-2206 ВК3699ВВ</t>
  </si>
  <si>
    <t>УАЗ-469 ВК0579ВР</t>
  </si>
  <si>
    <t>Причіп NA</t>
  </si>
  <si>
    <t>ДВ-1733.33.22 Т00672ВК</t>
  </si>
  <si>
    <t>ДВ-1792.45.20 Т00674ВК</t>
  </si>
  <si>
    <t>ГАЗ-6627 ВК7662ВВ</t>
  </si>
  <si>
    <t>ГАЗ-66 ВК0197ВС</t>
  </si>
  <si>
    <t>ГАЗ-52  ВК9136ВВ</t>
  </si>
  <si>
    <t>ЗІЛ-131 ВК0232ВС</t>
  </si>
  <si>
    <t>УАЗ-3303 ВК0199ВС</t>
  </si>
  <si>
    <t>ГАЗ-33021 ВК9141ВВ</t>
  </si>
  <si>
    <t>УАЗ-3303 ВК9137ВВ</t>
  </si>
  <si>
    <t xml:space="preserve"> ГАЗ-2705  ВК3106АР</t>
  </si>
  <si>
    <t>ЗІЛ-133ГЯ ВК9984ВВ</t>
  </si>
  <si>
    <t>ГАЗ-33023 ВК1272ВС</t>
  </si>
  <si>
    <t>УАЗ-3909 ВК1229ВС</t>
  </si>
  <si>
    <t>AC-U 39095 ВП6  ВК4113ВС</t>
  </si>
  <si>
    <t>ГАЗ-33023 ВК0198ВС</t>
  </si>
  <si>
    <t>УАЗ-3909 ВК9906ВВ</t>
  </si>
  <si>
    <t>ГАЗ-33023 ВК9904ВВ</t>
  </si>
  <si>
    <t>ГАЗ-33023 ВК2748ВВ</t>
  </si>
  <si>
    <t>ГАЗ- 2705 ВК2747ВВ</t>
  </si>
  <si>
    <t>ГАЗ-33023 ВК1233ВС</t>
  </si>
  <si>
    <t>УАЗ-3909 ВК0482ВС</t>
  </si>
  <si>
    <t>УАЗ-3909 ВК0465ВС</t>
  </si>
  <si>
    <t>ГАЗ-33023 ВК0481ВС</t>
  </si>
  <si>
    <t>ГАЗ-33023 ВК9976ВВ</t>
  </si>
  <si>
    <t>ГАЗ-33023 ВК9140ВВ</t>
  </si>
  <si>
    <t>ВАЗ-21074 ВК1237ВС</t>
  </si>
  <si>
    <t>УАЗ-2206 ВК1236ВС</t>
  </si>
  <si>
    <t>ВАЗ-21213 ВК9902ВВ</t>
  </si>
  <si>
    <t>ВАЗ-21213 ВК9910ВВ</t>
  </si>
  <si>
    <t>ВАЗ-21213 ВК0480ВС</t>
  </si>
  <si>
    <t>УАЗ-31514 ВК9982ВВ</t>
  </si>
  <si>
    <t>УАЗ-31514 ВК9981ВВ</t>
  </si>
  <si>
    <t>СЗАП-93271 ВК9398ХХ</t>
  </si>
  <si>
    <t>ЗІЛ-5301 БО ВК3710ВВ</t>
  </si>
  <si>
    <t>СЗАП-93271 ВК9464ХХ</t>
  </si>
  <si>
    <t>ЗІЛ-5301 БО ВК3909ВВ</t>
  </si>
  <si>
    <t>ЗІЛ-5301 БО ВК4401ВВ</t>
  </si>
  <si>
    <t>ГАЗ-2705 ВК3726ВВ</t>
  </si>
  <si>
    <t>ЗІЛ-5301ЕО ВК6513ВВ</t>
  </si>
  <si>
    <t>ЗІЛ-433362 ВК1232ВС</t>
  </si>
  <si>
    <t>ЗІЛ-5301ЕО ВК1708ВВ</t>
  </si>
  <si>
    <t>ЗІЛ-433362 ВК2187АС</t>
  </si>
  <si>
    <t>ЗИЛ-5301 ВК8748ВВ</t>
  </si>
  <si>
    <t xml:space="preserve">      ГАЗ-33023 ВК3115АР</t>
  </si>
  <si>
    <t>УАЗ-3909 ВК6512ВВ</t>
  </si>
  <si>
    <t>УАЗ-3909ВП6ТК ВК1709ВВ</t>
  </si>
  <si>
    <t>УАЗ-3909 ВК7948ВВ</t>
  </si>
  <si>
    <t>УАЗ-3909 ВК0025АВ</t>
  </si>
  <si>
    <t>УАЗ-3909 ВК9903ВВ</t>
  </si>
  <si>
    <t>УАЗ-3909 ВК0204ВC</t>
  </si>
  <si>
    <t>УАЗ-3909 ВК2441ВВ</t>
  </si>
  <si>
    <t>УАЗ-3909 ВК2815ВВ</t>
  </si>
  <si>
    <t>УАЗ-3909 ВК4865ВВ</t>
  </si>
  <si>
    <t>УАЗ-3909-ВП6ТК ВК2068ВВ</t>
  </si>
  <si>
    <t>УАЗ-3909 ВК0081ВВ</t>
  </si>
  <si>
    <t>УАЗ-3909 ВК1092ВВ</t>
  </si>
  <si>
    <t>УАЗ-3909 ВК2854ВВ</t>
  </si>
  <si>
    <t>УАЗ-3909 ВК2409ВВ</t>
  </si>
  <si>
    <t>УАЗ-3909 ВК2118АН</t>
  </si>
  <si>
    <t>УАЗ-3741ВП ВК9949АВ</t>
  </si>
  <si>
    <t>УАЗ-3909 ВК0213ВС</t>
  </si>
  <si>
    <t>УАЗ-3909 ВК9075ВВ</t>
  </si>
  <si>
    <t>УАЗ-3909 ВК9983ВВ</t>
  </si>
  <si>
    <t>ВАЗ-21213 ВК9974ВВ</t>
  </si>
  <si>
    <t>ВАЗ-21043 ВК9339ВА</t>
  </si>
  <si>
    <t>SKODA-OCTAVIA ВК3701ВВ</t>
  </si>
  <si>
    <t>TOYOTA-CAMRY ВК4729ВВ</t>
  </si>
  <si>
    <t>TOYOTA-AVENSIS ВК4730ВВ</t>
  </si>
  <si>
    <t>ФОЛЬКСВАГЕН -Т4 ВК2795ВВ</t>
  </si>
  <si>
    <t>ВАЗ-21213  ВК9582ВВ</t>
  </si>
  <si>
    <t>ВАЗ-21213 ВК1242ВС</t>
  </si>
  <si>
    <t>УАЗ-31514  ВК0234ВС</t>
  </si>
  <si>
    <t>УАЗ-31514 ВК2731ВВ</t>
  </si>
  <si>
    <t>ВАЗ-21150 ВК9972ВВ</t>
  </si>
  <si>
    <t>ВАЗ-21213 ВК9123ВВ</t>
  </si>
  <si>
    <t>УАЗ-2206 ВК9124ВВ</t>
  </si>
  <si>
    <t>УАЗ-3909 ВК0575ВР</t>
  </si>
  <si>
    <t>ВАЗ-21214 ВК4561АН</t>
  </si>
  <si>
    <t xml:space="preserve"> УАЗ-3909  ВК9194АК</t>
  </si>
  <si>
    <t xml:space="preserve"> УАЗ-374194  ВК5660АО</t>
  </si>
  <si>
    <t>ХТЗ-17221 БКМ-420  33899ВК</t>
  </si>
  <si>
    <t>Електротехнічна лаб</t>
  </si>
  <si>
    <t xml:space="preserve"> АС-U39094-ВП6  ВК3721АТ</t>
  </si>
  <si>
    <t xml:space="preserve">  AC-U-39095  ВК0685АХ</t>
  </si>
  <si>
    <t xml:space="preserve"> AC-U-39095  ВК0325АХ</t>
  </si>
  <si>
    <t xml:space="preserve"> AC-Y-27175-037-01  ВК0731АХ</t>
  </si>
  <si>
    <t>МТЗ-82 2163РД</t>
  </si>
  <si>
    <t>2ПТС-4 30748ВК</t>
  </si>
  <si>
    <t>2ПТС-4 30749ВК</t>
  </si>
  <si>
    <t>Т-40М 31777ВК</t>
  </si>
  <si>
    <t>2 ПТС-4 67-31РБ</t>
  </si>
  <si>
    <t>причіп</t>
  </si>
  <si>
    <t>Т-40 2579РБ</t>
  </si>
  <si>
    <t>Т-150К 9975РБ</t>
  </si>
  <si>
    <t>1Р-З</t>
  </si>
  <si>
    <t>2ПТС-4 6731РБ</t>
  </si>
  <si>
    <t>2ПТС-4 0715РД</t>
  </si>
  <si>
    <t>ВАЗ-21041-082  ВК1796ВВ</t>
  </si>
  <si>
    <t>Бурокранова установк</t>
  </si>
  <si>
    <t>AC-U 39095 ВП6  ВК3227ВС</t>
  </si>
  <si>
    <t>AC-U 39095 ВП6  ВК3532ВС</t>
  </si>
  <si>
    <t>AC-U 39095 ВП6  ВК3107ВС</t>
  </si>
  <si>
    <t>AC-U 39095 ВП6  ВК3662ВС</t>
  </si>
  <si>
    <t>AC-U 39095 ВП6  ВК3803ВС</t>
  </si>
  <si>
    <t>ГАЗ-2705   ВК3536ВС</t>
  </si>
  <si>
    <t>ГАЗ-2705   ВК3108ВС</t>
  </si>
  <si>
    <t>ГАЗ-3309-354 АП-18-09    ВК3109ВС</t>
  </si>
  <si>
    <t>Автопідйомник</t>
  </si>
  <si>
    <t>ВАЗ-212140  ВК3845ВЕ</t>
  </si>
  <si>
    <t>ВАЗ-212140  ВК3812ВЕ</t>
  </si>
  <si>
    <t>ВАЗ-212140  ВК3663ВЕ</t>
  </si>
  <si>
    <t>ВАЗ-212140  ВК3430ВЕ</t>
  </si>
  <si>
    <t>ВАЗ-212140  ВК3702ВЕ</t>
  </si>
  <si>
    <t>ВАЗ-212140  ВК1355АО</t>
  </si>
  <si>
    <t>ВАЗ-212140  ВК9737АТ</t>
  </si>
  <si>
    <t>ЗАЗ-DAEWOO LANOS   ВК8966ВЕ</t>
  </si>
  <si>
    <t>легковий седан-В</t>
  </si>
  <si>
    <t>ХТЗ-150К-09     30575ВК</t>
  </si>
  <si>
    <t>БКУ-2МК-Т</t>
  </si>
  <si>
    <t>ВАЗ-212140 ВК5395ВН</t>
  </si>
  <si>
    <t>ВАЗ-212140  ВК5431ВН</t>
  </si>
  <si>
    <t>ВАЗ-212140  ВК5784ВН</t>
  </si>
  <si>
    <t>ВАЗ-212140  ВК5628ВН</t>
  </si>
  <si>
    <t>ВАЗ-212140  ВК5932ВН</t>
  </si>
  <si>
    <t>ВАЗ-212140  ВК6829ВН</t>
  </si>
  <si>
    <t>ВАЗ-212140  ВК5806ВН</t>
  </si>
  <si>
    <t>ВАЗ-212140  ВК6475ВН</t>
  </si>
  <si>
    <t>ВАЗ-212140  ВК5831ВН</t>
  </si>
  <si>
    <t>Богдан 231040 ВК5629ВН</t>
  </si>
  <si>
    <t>ХТЗ-150К-09     31255ВК</t>
  </si>
  <si>
    <t>AC-G 2705 ВП6 ВК7426ВІ</t>
  </si>
  <si>
    <t>ВАЗ-212140  ВК7569ВІ</t>
  </si>
  <si>
    <t>ГАЗ-33023-2288 ВК7683ВІ</t>
  </si>
  <si>
    <t>ГАЗ-33023-2288 ВК7682ВІ</t>
  </si>
  <si>
    <t xml:space="preserve"> УАЗ-3909  ВК8021ВІ</t>
  </si>
  <si>
    <t>УАЗ-3909  ВК8019ВІ</t>
  </si>
  <si>
    <t>УАЗ AC-U-39095 ВП6  ВК7540ВІ</t>
  </si>
  <si>
    <t>АС-U39095-ВП6  ВК0852ВК</t>
  </si>
  <si>
    <t>вантпасажирський-В</t>
  </si>
  <si>
    <t>АС-U39095-ВП6  ВК0344ВК</t>
  </si>
  <si>
    <t>вантажпасажирський-В</t>
  </si>
  <si>
    <t>TOYOTA-CAMRY ВК9293ВК</t>
  </si>
  <si>
    <t>Загальний легковий</t>
  </si>
  <si>
    <t>ГАЗ-3309 АР-18.04 ВК8197ВМ</t>
  </si>
  <si>
    <t>ГАЗ-3309 АР-18.04 ВК8198ВМ</t>
  </si>
  <si>
    <t>MERCEDES-BENZ SPRINTER 411CDI ВК4813ВМ</t>
  </si>
  <si>
    <t>SCHMITZ S01ВК3361ХТ</t>
  </si>
  <si>
    <t>HYUNDAI SANTA FE  АА6365КТ</t>
  </si>
  <si>
    <t>Hyundai Tucson  АА4463НН</t>
  </si>
  <si>
    <t>Тойота-Камрі  АМ4466ВС</t>
  </si>
  <si>
    <t>Hyundai Sonata АМ5401ВК</t>
  </si>
  <si>
    <t>Hyundai SONATA  АМ5402ВК</t>
  </si>
  <si>
    <t>Hyundai SONATA  АМ5403ВК</t>
  </si>
  <si>
    <t>Т-40М 7629РБ</t>
  </si>
  <si>
    <t>ЮМЗ 3943РВ</t>
  </si>
  <si>
    <t>Прицеп NA</t>
  </si>
  <si>
    <t>x</t>
  </si>
  <si>
    <t>Закупівля нових робочих станцій</t>
  </si>
  <si>
    <t>3,1</t>
  </si>
  <si>
    <t>Упровадження та розвиток ліній зв'язку "останньої милі", у тому числі:</t>
  </si>
  <si>
    <t>Упровадження та розвиток локальних обчислювальних мереж (зокрема СКС), у тому числі:</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</si>
  <si>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</si>
  <si>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</si>
  <si>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</si>
  <si>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</si>
  <si>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</si>
  <si>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</si>
  <si>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</si>
  <si>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</si>
  <si>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КРАЗ-255 ВК3108АР</t>
  </si>
  <si>
    <t>Автокран КТА14</t>
  </si>
  <si>
    <t>МАЗ-8926 ВК6633ХХ</t>
  </si>
  <si>
    <t>Причіп</t>
  </si>
  <si>
    <t>МАЗ-8926 ВК6634ХХ</t>
  </si>
  <si>
    <t>Напівпричіп</t>
  </si>
  <si>
    <t>Автонавантажувач</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</si>
  <si>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</si>
  <si>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</si>
  <si>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</si>
  <si>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</si>
  <si>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</si>
  <si>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</si>
  <si>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</si>
  <si>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</si>
  <si>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</si>
  <si>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</si>
  <si>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</si>
  <si>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</si>
  <si>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</si>
  <si>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</si>
  <si>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</si>
  <si>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</si>
  <si>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</si>
  <si>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</si>
  <si>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</si>
  <si>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</si>
  <si>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</si>
  <si>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</si>
  <si>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</si>
  <si>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</si>
  <si>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</si>
  <si>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ГАЗ-33081 БКМ-317  ВК7452АХ</t>
  </si>
  <si>
    <t>бурокранова БКМ-317</t>
  </si>
  <si>
    <t>ГАЗ-33023  ВК9386ВА</t>
  </si>
  <si>
    <t>ВАЗ-212140  ВК9437ВА</t>
  </si>
  <si>
    <t>ТК-G 33082 AGP 18 ВК0822ВК</t>
  </si>
  <si>
    <t>ГАЗ-5312 ВК4789АР</t>
  </si>
  <si>
    <t>ЗІЛ-431412  ВК4794АР</t>
  </si>
  <si>
    <t>Автокран КС-2561Д</t>
  </si>
  <si>
    <t>ВАЗ-2107 ВК4790АР</t>
  </si>
  <si>
    <t>Легковий</t>
  </si>
  <si>
    <t>ГАЗ-33023 ВК4788АР</t>
  </si>
  <si>
    <t>ГАЗ-33023 ВК4787АР</t>
  </si>
  <si>
    <t>УАЗ-3909 ВК4792АР</t>
  </si>
  <si>
    <t>Aвтопідйомник  АП-15</t>
  </si>
  <si>
    <t>ВАЗ-21213 ВК9576АС</t>
  </si>
  <si>
    <t>УАЗ-3909 ВК2731АН</t>
  </si>
  <si>
    <t>2ПТС-4 5057РБ</t>
  </si>
  <si>
    <t>ГАЗ-5227 ВК4791АР</t>
  </si>
  <si>
    <t>АП ТВГ-15</t>
  </si>
  <si>
    <t>Бурова машина БМ-202</t>
  </si>
  <si>
    <t>ГАЗ-5227 ВК4793АР</t>
  </si>
  <si>
    <t>ЮМЗ-6-КЛ 3090РД</t>
  </si>
  <si>
    <t>Трактор-колісний</t>
  </si>
  <si>
    <t>ПСЕ 3916РБ</t>
  </si>
  <si>
    <t>розпуск 2614РД</t>
  </si>
  <si>
    <t>Причіп-розпуск</t>
  </si>
  <si>
    <t>УАЗ-2206 ВК4796АР</t>
  </si>
  <si>
    <t>ВАЗ-212140 ВК5396ВН</t>
  </si>
  <si>
    <t>AC-U 39095 ВП6  ВК8750ВА</t>
  </si>
  <si>
    <t>Автокран</t>
  </si>
  <si>
    <t>УАЗ-3909 ВП6ТК ВК9021АВ</t>
  </si>
  <si>
    <t>Т-150К 6646РД</t>
  </si>
  <si>
    <t>Буро-кранова Б-2500</t>
  </si>
  <si>
    <t>ЮМЗ-6 4227РД</t>
  </si>
  <si>
    <t>Aвтопід  АП-17А-07</t>
  </si>
  <si>
    <t>ПСЕ-Ф-12.5 2525РБ</t>
  </si>
  <si>
    <t>AC-U 39094 ВП6 УАЗ-374194 ВК4370АО</t>
  </si>
  <si>
    <t>ВАЗ-21214  ВК8781АК</t>
  </si>
  <si>
    <t>АС-U 39094 ВП6 УАЗ-374194 ВК9508АР</t>
  </si>
  <si>
    <t>ГАЗ-3309 АР-18.04 ВК3101ВК</t>
  </si>
  <si>
    <t>Автопідйомник-С</t>
  </si>
  <si>
    <t>ГАЗ-5228 ВК8092АМ</t>
  </si>
  <si>
    <t>УАЗ-3962 ВК8094АМ</t>
  </si>
  <si>
    <t>УАЗ-330301 ВК8095АМ</t>
  </si>
  <si>
    <t>ГАЗ-33023 ВК8091АМ</t>
  </si>
  <si>
    <t>УАЗ-3909 ВК8096АМ</t>
  </si>
  <si>
    <t>УАЗ-3909 ВК8097АМ</t>
  </si>
  <si>
    <t>ГАЗ-278489 ВК5817АН</t>
  </si>
  <si>
    <t>Бурмашина БКМ-317</t>
  </si>
  <si>
    <t>АС-U-39094 ВП-6 УАЗ-374194 ВК4939АО</t>
  </si>
  <si>
    <t>ВАЗ-212140  ВК8374ВА</t>
  </si>
  <si>
    <t>AC-U 39095 ВП6  ВК8377ВА</t>
  </si>
  <si>
    <t>УАЗ-3909 ВПАХ6 ВК5359АА</t>
  </si>
  <si>
    <t>ЗІЛ-131 ВК2057АС</t>
  </si>
  <si>
    <t>Автопідйомник ВС-18</t>
  </si>
  <si>
    <t>Бурмашина БМ-302</t>
  </si>
  <si>
    <t>Легков універсал В</t>
  </si>
  <si>
    <t>УАЗ-3909 ВК0651АН</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</si>
  <si>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</si>
  <si>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</si>
  <si>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</si>
  <si>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</si>
  <si>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</si>
  <si>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</si>
  <si>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</si>
  <si>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2ПТС-4 РАО1609</t>
  </si>
  <si>
    <t>1ПТС-9 РАО1610</t>
  </si>
  <si>
    <t>4.2.1.2</t>
  </si>
  <si>
    <t>4.2.1.3</t>
  </si>
  <si>
    <t>4.2.1.4</t>
  </si>
  <si>
    <t>4.2.1.5</t>
  </si>
  <si>
    <t>4.2.1.6</t>
  </si>
  <si>
    <t>4.2.1.7</t>
  </si>
  <si>
    <t>4.2.1.8</t>
  </si>
  <si>
    <t>4.2.1.9</t>
  </si>
  <si>
    <t>4.2.1.10</t>
  </si>
  <si>
    <t>4.2.1.11</t>
  </si>
  <si>
    <t>4.2.1.12</t>
  </si>
  <si>
    <t>4.2.1.13</t>
  </si>
  <si>
    <t>4.2.1.14</t>
  </si>
  <si>
    <t>4.2.1.15</t>
  </si>
  <si>
    <t>4.2.1.16</t>
  </si>
  <si>
    <t>4.2.1.18</t>
  </si>
  <si>
    <t>4.3</t>
  </si>
  <si>
    <t>4.3.2</t>
  </si>
  <si>
    <t>4.3.3</t>
  </si>
  <si>
    <t>4.3.4</t>
  </si>
  <si>
    <t>4.3.1</t>
  </si>
  <si>
    <t>9.3.1</t>
  </si>
  <si>
    <t>10.3.1</t>
  </si>
  <si>
    <t>11.1.8</t>
  </si>
  <si>
    <t>11.1.9</t>
  </si>
  <si>
    <t>1.2.7</t>
  </si>
  <si>
    <t>1.2.8</t>
  </si>
  <si>
    <t>1.2.9</t>
  </si>
  <si>
    <t>1.2.10</t>
  </si>
  <si>
    <t>1.2.11</t>
  </si>
  <si>
    <t>1.2.12</t>
  </si>
  <si>
    <t>1.2.13</t>
  </si>
  <si>
    <t>1.2.14</t>
  </si>
  <si>
    <t>1.2.15</t>
  </si>
  <si>
    <t>1.2.16</t>
  </si>
  <si>
    <t>1.2.17</t>
  </si>
  <si>
    <t>інші доходи</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</si>
  <si>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</si>
  <si>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</si>
  <si>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</si>
  <si>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</si>
  <si>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</si>
  <si>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5.6. Модернізація та закупівля колісної техніки</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</si>
  <si>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</si>
  <si>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</si>
  <si>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</si>
  <si>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</si>
  <si>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</si>
  <si>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</si>
  <si>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</si>
  <si>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</si>
  <si>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</si>
  <si>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</si>
  <si>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</si>
  <si>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</si>
  <si>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</si>
  <si>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</si>
  <si>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</si>
  <si>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</si>
  <si>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</si>
  <si>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</si>
  <si>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</si>
  <si>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</si>
  <si>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</si>
  <si>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</si>
  <si>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</si>
  <si>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</si>
  <si>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</si>
  <si>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</si>
  <si>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</si>
  <si>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</si>
  <si>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</si>
  <si>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</si>
  <si>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</si>
  <si>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</si>
  <si>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</si>
  <si>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</si>
  <si>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</si>
  <si>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</si>
  <si>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</si>
  <si>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</si>
  <si>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</si>
  <si>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</si>
  <si>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</si>
  <si>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</si>
  <si>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</si>
  <si>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</si>
  <si>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</si>
  <si>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</si>
  <si>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</si>
  <si>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</si>
  <si>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</si>
  <si>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</si>
  <si>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</si>
  <si>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</si>
  <si>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</si>
  <si>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</si>
  <si>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</si>
  <si>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</si>
  <si>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</si>
  <si>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</si>
  <si>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</si>
  <si>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</si>
  <si>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</si>
  <si>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</si>
  <si>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</si>
  <si>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</si>
  <si>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</si>
  <si>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</si>
  <si>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</si>
  <si>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</si>
  <si>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</si>
  <si>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</si>
  <si>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</si>
  <si>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</si>
  <si>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</si>
  <si>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</si>
  <si>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</si>
  <si>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</si>
  <si>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</si>
  <si>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</si>
  <si>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</si>
  <si>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</si>
  <si>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</si>
  <si>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</si>
  <si>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</si>
  <si>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</si>
  <si>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</si>
  <si>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</si>
  <si>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на лініях напругою 150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</si>
  <si>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</si>
  <si>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</si>
  <si>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</si>
  <si>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</si>
  <si>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</si>
  <si>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</si>
  <si>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</si>
  <si>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</si>
  <si>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</si>
  <si>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</si>
  <si>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</si>
  <si>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</si>
  <si>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Власні кошти</t>
  </si>
  <si>
    <t>Інші (розшифрувати)</t>
  </si>
  <si>
    <t>Одиниці виміру</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</si>
  <si>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</si>
  <si>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</si>
  <si>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</si>
  <si>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</si>
  <si>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</si>
  <si>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</si>
  <si>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</si>
  <si>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</si>
  <si>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</si>
  <si>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</si>
  <si>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</si>
  <si>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</si>
  <si>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</si>
  <si>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</si>
  <si>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</si>
  <si>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</si>
  <si>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</si>
  <si>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</si>
  <si>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</si>
  <si>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</si>
  <si>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</si>
  <si>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</si>
  <si>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</si>
  <si>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</si>
  <si>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</si>
  <si>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</si>
  <si>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</si>
  <si>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</si>
  <si>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</si>
  <si>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</si>
  <si>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</si>
  <si>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</si>
  <si>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</si>
  <si>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</si>
  <si>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</si>
  <si>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</si>
  <si>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</si>
  <si>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</si>
  <si>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</si>
  <si>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</si>
  <si>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</si>
  <si>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</si>
  <si>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</si>
  <si>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</si>
  <si>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</si>
  <si>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</si>
  <si>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</si>
  <si>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</si>
  <si>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</si>
  <si>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</si>
  <si>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</si>
  <si>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</si>
  <si>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</si>
  <si>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</si>
  <si>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</si>
  <si>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</si>
  <si>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</si>
  <si>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</si>
  <si>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</si>
  <si>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</si>
  <si>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</si>
  <si>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</si>
  <si>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</si>
  <si>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</si>
  <si>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</si>
  <si>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</si>
  <si>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</si>
  <si>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</si>
  <si>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</si>
  <si>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</si>
  <si>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</si>
  <si>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</si>
  <si>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</si>
  <si>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</si>
  <si>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</si>
  <si>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</si>
  <si>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</si>
  <si>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</si>
  <si>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</si>
  <si>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</si>
  <si>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</si>
  <si>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</si>
  <si>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</si>
  <si>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</si>
  <si>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</si>
  <si>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</si>
  <si>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</si>
  <si>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</si>
  <si>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</si>
  <si>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</si>
  <si>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</si>
  <si>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</si>
  <si>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</si>
  <si>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</si>
  <si>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</si>
  <si>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</si>
  <si>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</si>
  <si>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</si>
  <si>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</si>
  <si>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</si>
  <si>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</si>
  <si>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</si>
  <si>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</si>
  <si>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7.2</t>
  </si>
  <si>
    <t>7.2.1</t>
  </si>
  <si>
    <t>8.1</t>
  </si>
  <si>
    <t>8.1.1</t>
  </si>
  <si>
    <t>8.2</t>
  </si>
  <si>
    <t>8.2.1</t>
  </si>
  <si>
    <t>9.1</t>
  </si>
  <si>
    <t>9.1.1</t>
  </si>
  <si>
    <t>9.2</t>
  </si>
  <si>
    <t>9.2.1</t>
  </si>
  <si>
    <t>9.3</t>
  </si>
  <si>
    <t>10.1</t>
  </si>
  <si>
    <t>10.1.1</t>
  </si>
  <si>
    <t>10.2</t>
  </si>
  <si>
    <t>10.2.1</t>
  </si>
  <si>
    <t>10.3</t>
  </si>
  <si>
    <t>реконструкція ПЛ-0,4 кВ самоутримним ізольованим проводом</t>
  </si>
  <si>
    <t>4.2.1.1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</si>
  <si>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</si>
  <si>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</si>
  <si>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</si>
  <si>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</si>
  <si>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</si>
  <si>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</si>
  <si>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</si>
  <si>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</si>
  <si>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</si>
  <si>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</si>
  <si>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</si>
  <si>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</si>
  <si>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Пропонується для заміни</t>
  </si>
  <si>
    <t>за місяць</t>
  </si>
  <si>
    <t>щорічні</t>
  </si>
  <si>
    <t>Підстава для списання/
заміни</t>
  </si>
  <si>
    <t>Автокрани</t>
  </si>
  <si>
    <t>Автобурові машини</t>
  </si>
  <si>
    <t>1.3</t>
  </si>
  <si>
    <t>1.4</t>
  </si>
  <si>
    <t>1.5</t>
  </si>
  <si>
    <t>1.6</t>
  </si>
  <si>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</si>
  <si>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</si>
  <si>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</si>
  <si>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</si>
  <si>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</si>
  <si>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</si>
  <si>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</si>
  <si>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</si>
  <si>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</si>
  <si>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</si>
  <si>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</si>
  <si>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</si>
  <si>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</si>
  <si>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</si>
  <si>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</si>
  <si>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</si>
  <si>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</si>
  <si>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</si>
  <si>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</si>
  <si>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</si>
  <si>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</si>
  <si>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</si>
  <si>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</si>
  <si>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</si>
  <si>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</si>
  <si>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</si>
  <si>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</si>
  <si>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</si>
  <si>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</si>
  <si>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</si>
  <si>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</si>
  <si>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</si>
  <si>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</si>
  <si>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</si>
  <si>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</si>
  <si>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</si>
  <si>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</si>
  <si>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</si>
  <si>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</si>
  <si>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</si>
  <si>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</si>
  <si>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</si>
  <si>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</si>
  <si>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</si>
  <si>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</si>
  <si>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</si>
  <si>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</si>
  <si>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</si>
  <si>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</si>
  <si>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11.2</t>
  </si>
  <si>
    <t>11.3</t>
  </si>
  <si>
    <t>11.2.1</t>
  </si>
  <si>
    <t>11.3.1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</si>
  <si>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</si>
  <si>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</si>
  <si>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</si>
  <si>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</si>
  <si>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</si>
  <si>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</si>
  <si>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</si>
  <si>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</si>
  <si>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</si>
  <si>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</si>
  <si>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</si>
  <si>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</si>
  <si>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</si>
  <si>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тому числі по видах дільності</t>
  </si>
  <si>
    <t>передача електричної енергії</t>
  </si>
  <si>
    <t>постачання електричної енергії</t>
  </si>
  <si>
    <t>тис.грн. без ПДВ</t>
  </si>
  <si>
    <t>тис. грн. без ПДВ</t>
  </si>
  <si>
    <t>Меридіан СОЭ-1.02/5</t>
  </si>
  <si>
    <t>МЕРЕДІАН</t>
  </si>
  <si>
    <r>
      <t>п/с "Крупець"</t>
    </r>
    <r>
      <rPr>
        <sz val="10"/>
        <rFont val="Arial Cyr"/>
        <charset val="204"/>
      </rPr>
      <t xml:space="preserve"> ПЛ 35кВ "Крупець-Білявці"</t>
    </r>
  </si>
  <si>
    <t>Itron</t>
  </si>
  <si>
    <r>
      <t>п/с "Кутин"</t>
    </r>
    <r>
      <rPr>
        <sz val="10"/>
        <rFont val="Arial Cyr"/>
        <charset val="204"/>
      </rPr>
      <t xml:space="preserve"> ПЛ 110кВ "Кутин-Любешів"</t>
    </r>
  </si>
  <si>
    <r>
      <t xml:space="preserve">п/с "Деражне" </t>
    </r>
    <r>
      <rPr>
        <sz val="10"/>
        <rFont val="Arial Cyr"/>
        <charset val="204"/>
      </rPr>
      <t>ПЛ 35кВ "Деражне-Цумань"</t>
    </r>
  </si>
  <si>
    <r>
      <t>п/с "Калинівка</t>
    </r>
    <r>
      <rPr>
        <sz val="10"/>
        <rFont val="Arial Cyr"/>
        <charset val="204"/>
      </rPr>
      <t>" ПЛ 35кВ "Калинівка-Жадківка"</t>
    </r>
  </si>
  <si>
    <r>
      <t>п/с "Олевськ"</t>
    </r>
    <r>
      <rPr>
        <sz val="10"/>
        <rFont val="Arial Cyr"/>
        <charset val="204"/>
      </rPr>
      <t xml:space="preserve"> ПЛ 110кВ "Олевськ-Сновидовичі"</t>
    </r>
  </si>
  <si>
    <r>
      <t>п/с "Кременець"</t>
    </r>
    <r>
      <rPr>
        <sz val="10"/>
        <rFont val="Arial Cyr"/>
        <charset val="204"/>
      </rPr>
      <t xml:space="preserve"> ПЛ 35кВ "Кременець-Шепетин"</t>
    </r>
  </si>
  <si>
    <r>
      <t>п/с "Острожець"</t>
    </r>
    <r>
      <rPr>
        <sz val="10"/>
        <rFont val="Arial Cyr"/>
        <charset val="204"/>
      </rPr>
      <t xml:space="preserve"> ПЛ 35кВ "Острожець-Луцьк"</t>
    </r>
  </si>
  <si>
    <r>
      <t>п/с "Остріг"</t>
    </r>
    <r>
      <rPr>
        <sz val="10"/>
        <rFont val="Arial Cyr"/>
        <charset val="204"/>
      </rPr>
      <t xml:space="preserve"> ПЛ 35кВ "Остріг-М</t>
    </r>
    <r>
      <rPr>
        <sz val="10"/>
        <rFont val="Arial"/>
        <family val="2"/>
        <charset val="204"/>
      </rPr>
      <t>'</t>
    </r>
    <r>
      <rPr>
        <sz val="10"/>
        <rFont val="Arial Cyr"/>
        <charset val="204"/>
      </rPr>
      <t>якоти"</t>
    </r>
  </si>
  <si>
    <r>
      <t>п/с "Корець"</t>
    </r>
    <r>
      <rPr>
        <sz val="10"/>
        <rFont val="Arial Cyr"/>
        <charset val="204"/>
      </rPr>
      <t xml:space="preserve"> ПЛ 35кВ "Корець-Мухарів"</t>
    </r>
  </si>
  <si>
    <r>
      <t xml:space="preserve">п/с "Кутянка" </t>
    </r>
    <r>
      <rPr>
        <sz val="10"/>
        <rFont val="Arial Cyr"/>
        <charset val="204"/>
      </rPr>
      <t>ПЛ 35кВ "Кутянка-Переросле"</t>
    </r>
  </si>
  <si>
    <r>
      <t>п/с "Милятин"</t>
    </r>
    <r>
      <rPr>
        <sz val="10"/>
        <rFont val="Arial Cyr"/>
        <charset val="204"/>
      </rPr>
      <t xml:space="preserve"> ПЛ 35кВ "Милятин-Головлі"</t>
    </r>
  </si>
  <si>
    <r>
      <t>п/с "Нетішин"</t>
    </r>
    <r>
      <rPr>
        <sz val="10"/>
        <rFont val="Arial Cyr"/>
        <charset val="204"/>
      </rPr>
      <t xml:space="preserve"> ПЛ 110кВ "Нетішин-Країв"</t>
    </r>
  </si>
  <si>
    <t>Радивилів-Берестечко</t>
  </si>
  <si>
    <t>Радивилів- Дубно</t>
  </si>
  <si>
    <t>Радивилів-ДККЗ-1</t>
  </si>
  <si>
    <t>Радивилів-ДККЗ-2</t>
  </si>
  <si>
    <t>Радивилів-Елеватор</t>
  </si>
  <si>
    <t>Радивилів-Комбікормовий</t>
  </si>
  <si>
    <t>Радивилів-Місто</t>
  </si>
  <si>
    <t>Резерв ВП КТП316</t>
  </si>
  <si>
    <t>Резерв ВП КТП325</t>
  </si>
  <si>
    <t>Рівне-Західна</t>
  </si>
  <si>
    <t>Рівне-Здолбунів1</t>
  </si>
  <si>
    <t>Рівне-Здолбунів2</t>
  </si>
  <si>
    <t>Рівне-Костопіль</t>
  </si>
  <si>
    <t>Рівне-Країв</t>
  </si>
  <si>
    <t>Рівне-Олександрія</t>
  </si>
  <si>
    <t>Рівне-Південна1</t>
  </si>
  <si>
    <t>Рівне-Південна2</t>
  </si>
  <si>
    <t>Рівне-РЗТА</t>
  </si>
  <si>
    <t>Рівне-РКХ1</t>
  </si>
  <si>
    <t>Рівне-РКХ3</t>
  </si>
  <si>
    <t>Рівне-РКХ5</t>
  </si>
  <si>
    <t>Рівне-Дядьковичі</t>
  </si>
  <si>
    <t>Рівне-Клевань1</t>
  </si>
  <si>
    <t>Рівне-Клевань2</t>
  </si>
  <si>
    <t>Рівне-Городище</t>
  </si>
  <si>
    <t>Рівне-Новоукраїнка</t>
  </si>
  <si>
    <t>Рівне-Полігон</t>
  </si>
  <si>
    <t>Рівне-ТТП1</t>
  </si>
  <si>
    <t>Рівне-РП1-1</t>
  </si>
  <si>
    <t>Рівне-ТП305</t>
  </si>
  <si>
    <t>Рівне-ТП55-1</t>
  </si>
  <si>
    <t>Рівне-РП8-1</t>
  </si>
  <si>
    <t>Рівне-ТП560/РП4-1</t>
  </si>
  <si>
    <t>Рівне-РП1/РП3</t>
  </si>
  <si>
    <t>Рівне-РП16-1</t>
  </si>
  <si>
    <t>Рівне-РП4-ІІІ/РП2-1</t>
  </si>
  <si>
    <t>Рівне-РП12-1</t>
  </si>
  <si>
    <t>Рівне-ТП55-ІІ</t>
  </si>
  <si>
    <t>Рівне-РП4-ІV/РП2-ІІ</t>
  </si>
  <si>
    <t>Рівне-ТП211</t>
  </si>
  <si>
    <t>Рівне-РП4-ІІ</t>
  </si>
  <si>
    <t>Рівне-РП1-ІІ</t>
  </si>
  <si>
    <t>Рівне-ТП439</t>
  </si>
  <si>
    <t>Рівне-Пл.2СШ-35</t>
  </si>
  <si>
    <t>Рівне-ТП380</t>
  </si>
  <si>
    <t>Рівне-Пл.ож.110кВ</t>
  </si>
  <si>
    <t>Рівне-ТП397</t>
  </si>
  <si>
    <t>Рівне-РП12-ІІ</t>
  </si>
  <si>
    <t>Рівне-ТП223</t>
  </si>
  <si>
    <t>Рівне-РП8-ІІ</t>
  </si>
  <si>
    <t>Рівне-РП16-ІІ</t>
  </si>
  <si>
    <t>Рівне-ТП42</t>
  </si>
  <si>
    <t>Рівне-ЗТП421</t>
  </si>
  <si>
    <t>Грабів-Південна1</t>
  </si>
  <si>
    <t>Грабів-Південна2</t>
  </si>
  <si>
    <t>Грабів-Іскра</t>
  </si>
  <si>
    <t>Грабів-Оржів1</t>
  </si>
  <si>
    <t>Грабів-Оржів2</t>
  </si>
  <si>
    <t>Грабів-РЗТА</t>
  </si>
  <si>
    <t>Грабів-РХК2</t>
  </si>
  <si>
    <t>Грабів-РХК4</t>
  </si>
  <si>
    <t>Грабів-РХК6</t>
  </si>
  <si>
    <r>
      <t>п/с "Деражне"</t>
    </r>
    <r>
      <rPr>
        <sz val="10"/>
        <rFont val="Arial Cyr"/>
        <charset val="204"/>
      </rPr>
      <t xml:space="preserve"> ПЛ 10кВ "Деражне-Грем</t>
    </r>
    <r>
      <rPr>
        <sz val="10"/>
        <rFont val="Arial"/>
        <family val="2"/>
        <charset val="204"/>
      </rPr>
      <t>'</t>
    </r>
    <r>
      <rPr>
        <sz val="10"/>
        <rFont val="Arial Cyr"/>
        <charset val="204"/>
      </rPr>
      <t>яче"</t>
    </r>
  </si>
  <si>
    <t>Нормативний строк експлуатації, років</t>
  </si>
  <si>
    <t>Належність (структурний підрозділ, служба, РЕМ)</t>
  </si>
  <si>
    <t>Витрати пального*, л/100 км</t>
  </si>
  <si>
    <t>Витрати пального*, л/мотогодина</t>
  </si>
  <si>
    <t>Витрати на технічне обслуговування та ремонт, тис. грн</t>
  </si>
  <si>
    <t>Залишкова вартість, тис. грн</t>
  </si>
  <si>
    <t>орієнтовна вартість, тис. грн</t>
  </si>
  <si>
    <t>витрати пального*, л/100 км</t>
  </si>
  <si>
    <t>витрати на технічне обслуговування та ремонт, тис. грн</t>
  </si>
  <si>
    <t>ГАЗ-52.01 ВК9907ВВ</t>
  </si>
  <si>
    <t>SCANIA  ВК4906ВМ</t>
  </si>
  <si>
    <t>ГАЗ-3309 АР-18.03 ВК5013ВО</t>
  </si>
  <si>
    <t>Peugeot Partner ВК6808ВО</t>
  </si>
  <si>
    <t>Citroen Berlingo ВК8923ВО</t>
  </si>
  <si>
    <t>MERCEDES-BENZ ВК9255АС</t>
  </si>
  <si>
    <t>Автобус-D</t>
  </si>
  <si>
    <t>КАМАЗ-43118-15 ВК6212АХ</t>
  </si>
  <si>
    <t>Вант. автопідйомник</t>
  </si>
  <si>
    <t>ХТЗ-150К-09-25-15 36087ВК</t>
  </si>
  <si>
    <t>Мульчер</t>
  </si>
  <si>
    <t>ГАЗ-3309 АР-18.04 ВК7638ВМ</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</si>
  <si>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</si>
  <si>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Рік*</t>
  </si>
  <si>
    <t>4.2.1.17</t>
  </si>
  <si>
    <t>Впровадження обліку споживання електричної енергії населенням:</t>
  </si>
  <si>
    <t>7.2.3</t>
  </si>
  <si>
    <t>2.1.2</t>
  </si>
  <si>
    <t>2.1.3</t>
  </si>
  <si>
    <t>2.1.4</t>
  </si>
  <si>
    <t>2.1.5</t>
  </si>
  <si>
    <t>2.1.6</t>
  </si>
  <si>
    <t>3-ф прилад обліку для зведення балансу</t>
  </si>
  <si>
    <t>ПрАТ "Рівнеобленерго"</t>
  </si>
  <si>
    <t>01.01.2018р.</t>
  </si>
  <si>
    <t>31.12.2018р.</t>
  </si>
  <si>
    <t>2018р.</t>
  </si>
  <si>
    <t>2022р.</t>
  </si>
  <si>
    <t>2. Розрахунок джерел фінансування інвестиційної програми на 2018 рік (тис. грн без ПДВ)</t>
  </si>
  <si>
    <t>Об'єктів незавершеного будівництва в 2018 році не планується</t>
  </si>
  <si>
    <t>Обсяг здійсненого фінансування з початку виконання робіт на дату початку 2017року, тис. грн (без ПДВ)</t>
  </si>
  <si>
    <t>Обсяг фінансування, передбачений інвестиційною програмою на 2017 рік,
тис. грн (без ПДВ)</t>
  </si>
  <si>
    <t>Вартість виконаних робіт (згідно з актами) з початку виконання робіт на дату початку 2017 року,
тис. грн (без ПДВ)</t>
  </si>
  <si>
    <t>Залишок кошторисної вартості на дату початку 2017 року,
тис. грн (без ПДВ)</t>
  </si>
  <si>
    <t>Обсяг незавершеного будівництва станом на дату початку 2017 року,
тис. грн (без ПДВ)</t>
  </si>
  <si>
    <t>Обсяг фінансування, передбачений інвестиційною програмою на 2018 рік,
тис. грн (без ПДВ)</t>
  </si>
  <si>
    <t>Станом на початок 2018 року</t>
  </si>
  <si>
    <t>Очікується станом на кінець 2018 року з урахуванням інвестиційної програми</t>
  </si>
  <si>
    <t>6. Етапи виконання заходів інвестиційної програми ПрАТ "Рівнеобленерго" на 2018 рік</t>
  </si>
  <si>
    <t>Заміна однофазних відгалужень до житлових будинків на ізольовані</t>
  </si>
  <si>
    <t>Заміна трифазних відгалужень до житлових будинків на ізольовані</t>
  </si>
  <si>
    <t>Будівництво/реконструкція ПЛ-10 кВ</t>
  </si>
  <si>
    <t>Будівництво РТП-10/0,4кВ</t>
  </si>
  <si>
    <t>Реконструкція КЛ-6-10кВ:</t>
  </si>
  <si>
    <t>Виготовлення ПКД ЕМ-0,4-10кВ</t>
  </si>
  <si>
    <t>Експертиза проектів</t>
  </si>
  <si>
    <t>Реконструкція ПС110/35/10 "Зарічне" - "Заміна комірок КРУН-10 кВ на КРПЗ-10 кВ"</t>
  </si>
  <si>
    <t>Телемеханіка  Гощанський РЕМ ПС-Бочаниця (35 кВ)</t>
  </si>
  <si>
    <t>Радіомодем MR-400 Гощанський РЕМ ПС-Бочаниця (35 кВ) з монтажним комплектом</t>
  </si>
  <si>
    <t>Телемеханіка   Рівненський міський РЕМ РП-4 (10 кВ)</t>
  </si>
  <si>
    <t>Радіомодем MR-400 Телемеханіка   Рівненський міський РЕМ РП-4 (10 кВ) з монтажним комплектом</t>
  </si>
  <si>
    <t>Телемеханіка   Рівненський міський РЕМ РП-25 (10 кВ)</t>
  </si>
  <si>
    <t>Радіомодем MR-400 Рівненський міський РЕМ РП-25 (10 кВ) з монтажним комплектом</t>
  </si>
  <si>
    <t>Телемеханіка   Рівненський міський РЕМ РП-1 (10 кВ)</t>
  </si>
  <si>
    <t>Радіомодем MR-400 Рівненський міський РЕМ РП-1 (10 кВ) з монтажним комплектом</t>
  </si>
  <si>
    <t>Телемеханіка   Рівненський міський РЕМ РП-2 (10 кВ)</t>
  </si>
  <si>
    <t>Радіомодем MR-400 Рівненський міський РЕМ РП-2 (10 кВ) з монтажним комплектом</t>
  </si>
  <si>
    <t>Телемеханіка   Рівненський міський РЕМ РП-3 (10 кВ)</t>
  </si>
  <si>
    <t>Радіомодем MR-400 Рівненський міський РЕМ РП-3 (10 кВ) з монтажним комплектом</t>
  </si>
  <si>
    <t>Телемеханіка   Рівненський міський РЕМ РП-21 (10 кВ)</t>
  </si>
  <si>
    <t>Радіомодем MR-400 Рівненський міський РЕМ РП-21 (10 кВ)  з монтажним комплектом</t>
  </si>
  <si>
    <t>Телемеханіка Рівненський міський РЕМ РП-5 (10 кВ)</t>
  </si>
  <si>
    <t>Радіомодем MR-400 Рівненський міський РЕМ РП-5 (10 кВ) з монтажник комплектом</t>
  </si>
  <si>
    <t>Телемеханіка Рівненський міський РЕМ РП-8 (10 кВ)</t>
  </si>
  <si>
    <t>Радіомодем MR-400 Рівненський міський РЕМ РП-8 (10 кВ) з монтажник комплектом</t>
  </si>
  <si>
    <t>Портативний компютер Lenovo ThinkPad Edge E570 (20H5S00300)</t>
  </si>
  <si>
    <t>Сервер HP Blade BL460C Gen9 E5-2640 2CPU, 128GB RAM, 10Gbps FLB</t>
  </si>
  <si>
    <t>Комутатор Cisco Catalyst 3650 48 Port Data 4x1G Uplink IP Base WS-C3650-48TS-S</t>
  </si>
  <si>
    <t>Обладнання для модернізації АТС</t>
  </si>
  <si>
    <t>Мульчер на базі ХТЗ-150К-15</t>
  </si>
  <si>
    <t>ТК-U-3909 ВП6</t>
  </si>
  <si>
    <t>Висоторіз SHTIL HT-103</t>
  </si>
  <si>
    <t>Мотокоса SHTIL FS-250</t>
  </si>
  <si>
    <t>Драбина ДСС-1</t>
  </si>
  <si>
    <t>Індікатор працездатності схем обліку 6,5 кВт (13935838.000003-01 КЕ, Ктт)</t>
  </si>
  <si>
    <t xml:space="preserve">Вольтамперфазометр  Парма ВАФ-А-2 </t>
  </si>
  <si>
    <t>Набор для монтажа СИП НИС-1 (КВТ)</t>
  </si>
  <si>
    <t>Верстат для згинання  арматури  "С – 146Б"</t>
  </si>
  <si>
    <t>2018-2022 рр..</t>
  </si>
  <si>
    <t>Інші, в т.ч.</t>
  </si>
  <si>
    <t>Кількість лічильників, 
що підлягають заміні за планом у (прогнозний період)* році, шт.</t>
  </si>
  <si>
    <t>Фактично 
замінено у (базовий період)* році, шт.</t>
  </si>
  <si>
    <t>4.2. Інформація щодо лічильників електричної енергії на початок 2018 року</t>
  </si>
  <si>
    <t>МЕРИДІАН</t>
  </si>
  <si>
    <t>4.2.1. Стан обліку електричної енергії у промислових споживачів на початок 2018 року</t>
  </si>
  <si>
    <t>Наявний станом на початок 2018 року</t>
  </si>
  <si>
    <t>Прогнозний стан на кінець 2018 року</t>
  </si>
  <si>
    <t>4.2.3. Стан обліку електричної енергії у населення на початок 2018 року</t>
  </si>
  <si>
    <t>Наявний стан на початок 2018 року</t>
  </si>
  <si>
    <t>4.3. Стан комерційного обліку електричної енергії на початок 2018 року</t>
  </si>
  <si>
    <t>ТОВ "РІВНЕТЕПЛОЕНЕРГО"</t>
  </si>
  <si>
    <t>ПП "АГРОПРОМ-ЕНЕРГО"</t>
  </si>
  <si>
    <t>ТОВ "УКРТРАНСРЕЙЛ"</t>
  </si>
  <si>
    <t>Кількість трансформаторів, установлення яких передбачено інвестиційною програмою на 2018 рік, шт.</t>
  </si>
  <si>
    <t>4.4. Стан технічного обліку електричної енергії на початок 2018 року</t>
  </si>
  <si>
    <t>4.5. Стан комп'ютерної техніки на початок 2018 року</t>
  </si>
  <si>
    <t>2018 рік з урахуванням обсягів запланованих робіт</t>
  </si>
  <si>
    <t>Комп'ютери до 2013 року випуску</t>
  </si>
  <si>
    <t>Комп'ютери 2017 року випуску</t>
  </si>
  <si>
    <t>4.6.1. Аналіз колісної техніки станом на початок 2018 року</t>
  </si>
  <si>
    <t>вантажо-пасажирський</t>
  </si>
  <si>
    <t>УАЗ-3909</t>
  </si>
  <si>
    <t>Caterpillar GP 30K  Т00897ВК</t>
  </si>
  <si>
    <t>Мульчер ХТЗ-150К-15</t>
  </si>
  <si>
    <t>2018-2022</t>
  </si>
  <si>
    <t>Король</t>
  </si>
  <si>
    <t>Залужний</t>
  </si>
  <si>
    <t>Чечель</t>
  </si>
  <si>
    <t>Левицька</t>
  </si>
  <si>
    <t>Слабецький</t>
  </si>
  <si>
    <r>
      <t xml:space="preserve">Усього на </t>
    </r>
    <r>
      <rPr>
        <u/>
        <sz val="12"/>
        <rFont val="Times New Roman"/>
        <family val="1"/>
        <charset val="204"/>
      </rPr>
      <t>2018</t>
    </r>
    <r>
      <rPr>
        <sz val="12"/>
        <rFont val="Times New Roman"/>
        <family val="1"/>
        <charset val="204"/>
      </rPr>
      <t>- 
2022 рр. (без ПДВ)</t>
    </r>
  </si>
  <si>
    <t>Технічний стан на початок 2018 року</t>
  </si>
  <si>
    <t>Обсяги запланованих робіт на 2018 рік</t>
  </si>
  <si>
    <t>Прогнозний технічний стан на кінець 2018 року з урахуванням обсягів запланованих робіт</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</si>
  <si>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</si>
  <si>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</si>
  <si>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</si>
  <si>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</si>
  <si>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</si>
  <si>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</si>
  <si>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</si>
  <si>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</si>
  <si>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</si>
  <si>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</si>
  <si>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</si>
  <si>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</si>
  <si>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</si>
  <si>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</si>
  <si>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</si>
  <si>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</si>
  <si>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</si>
  <si>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</si>
  <si>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</si>
  <si>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</si>
  <si>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</si>
  <si>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</si>
  <si>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</si>
  <si>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</si>
  <si>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</si>
  <si>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</si>
  <si>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</si>
  <si>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</si>
  <si>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</si>
  <si>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</si>
  <si>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</si>
  <si>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</si>
  <si>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</si>
  <si>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</si>
  <si>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</si>
  <si>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</si>
  <si>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</si>
  <si>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</si>
  <si>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</si>
  <si>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Телемеханіка Рівненський міський РЕМ РП-22 (10 кВ)</t>
  </si>
  <si>
    <t>Радіомодем MR-400 Рівненський міський РЕМ РП-22 (10 кВ) з монтажник комплектом</t>
  </si>
  <si>
    <t>Телемеханіка Рівненський міський РЕМ РП-23 (10 кВ)</t>
  </si>
  <si>
    <t>Радіомодем MR-400 Рівненський міський РЕМ РП-23 (10 кВ) з монтажник комплектом</t>
  </si>
  <si>
    <t>Телемеханіка Рівненський міський РЕМ РП-29 (10 кВ)</t>
  </si>
  <si>
    <t>Радіомодем MR-400 Рівненський міський РЕМ РП-29 (10 кВ) з монтажник комплектом</t>
  </si>
  <si>
    <t>Телемеханіка Рівненський міський РЕМ РП-16 (10 кВ)</t>
  </si>
  <si>
    <t>Радіомодем MR-400 Рівненський міський РЕМ РП-16 (10 кВ) з монтажник комплектом</t>
  </si>
  <si>
    <t>Телемеханіка Рівненський міський РЕМ РП-18 (10 кВ)</t>
  </si>
  <si>
    <t>Радіомодем MR-400 Рівненський міський РЕМ РП-18 (10 кВ) з монтажник комплектом</t>
  </si>
  <si>
    <t>Телемеханіка Рівненський міський РЕМ РП-17 (10 кВ)</t>
  </si>
  <si>
    <t>Радіомодем MR-400 Рівненський міський РЕМ РП-17 (10 кВ) з монтажник комплектом</t>
  </si>
  <si>
    <t>Телемеханіка Рівненський міський РЕМ РП-28 (10 кВ)</t>
  </si>
  <si>
    <t>Радіомодем MR-400 Рівненський міський РЕМ РП-28 (10 кВ) з монтажник комплектом</t>
  </si>
  <si>
    <t>Телемеханіка Рівненський міський РЕМ РП-30 (10 кВ) з монтажник комплектом</t>
  </si>
  <si>
    <t>Радіомодем MR-400 Рівненський міський РЕМ РП-30 (10 кВ) з монтажник комплектом</t>
  </si>
  <si>
    <t>Телемеханіка Рівненський міський РЕМ РП-32 (10 кВ)</t>
  </si>
  <si>
    <t>Радіомодем MR-400 Рівненський міський РЕМ РП-32 (10 кВ) з монтажник комплектом</t>
  </si>
  <si>
    <t>Телемеханіка Рівненський міський РЕМ ЗТП-242 (10 кВ)</t>
  </si>
  <si>
    <t>Радіомодем MR-400 Рівненський міський РЕМ ЗТП-242 (10 кВ) з монтажник комплектом</t>
  </si>
  <si>
    <t>Телемеханіка Рівненський міський РЕМ ЗТП-294 (10 кВ)</t>
  </si>
  <si>
    <t>Радіомодем MR-400 Рівненський міський РЕМ ЗТП-294 (10 кВ) з монтажник комплектом</t>
  </si>
  <si>
    <t>Телемеханіка Сарни РЕМ РП-1</t>
  </si>
  <si>
    <t>Радіомодем MR-400 Сарни РЕМ РП-1 з монтажним комплектом</t>
  </si>
  <si>
    <t>Телемеханіка Гощанський РЕМ ЦРП-01 Тучин (10 кВ)</t>
  </si>
  <si>
    <t>Радіомодем MR-400 Гощанський РЕМ ЦРП-01 Тучин (10 кВ) з монтажник комплектом</t>
  </si>
  <si>
    <t>Телемеханіка Рівненський РЕМ ЦРП-Зоря</t>
  </si>
  <si>
    <t>Радіомодем MR-400 Рівненський РЕМ ЦРП-Зоря з монтажник комплектом</t>
  </si>
  <si>
    <t>Телемеханіка Дубенський РЕМ РП-1  (10 кВ)</t>
  </si>
  <si>
    <t>Радіомодем MR-400 Дубенський РЕМ РП-1  (10 кВ) з монтажник комплектом</t>
  </si>
  <si>
    <t>Телемеханіка Здолбунівський РЕМ РП-2 (10 кВ)</t>
  </si>
  <si>
    <t>Радіомодем MR-400 Здолбунівський РЕМ РП-2 (10 кВ) з монтажник комплектом</t>
  </si>
  <si>
    <t>Телемеханіка Здолбунівський РЕМ ЦРП-1 (10 кВ)</t>
  </si>
  <si>
    <t>Радіомодем MR-400 Здолбунівський РЕМ ЦРП-1 (10 кВ) з монтажник комплектом</t>
  </si>
  <si>
    <t>Телемеханіка Дубровицький РЕМ РП-1  (10 кВ)</t>
  </si>
  <si>
    <t>Радіомодем MR-400 Дубровицький РЕМ РП-1  (10 кВ) з монтажник комплектом</t>
  </si>
  <si>
    <t>Телемеханіка Дубровицький РЕМ РП-2 (10 кВ)</t>
  </si>
  <si>
    <t>Радіомодем MR-400 Дубровицький РЕМ РП-2 (10 кВ) з монтажник комплектом</t>
  </si>
  <si>
    <r>
      <t xml:space="preserve">Всього на </t>
    </r>
    <r>
      <rPr>
        <u/>
        <sz val="11"/>
        <rFont val="Times New Roman"/>
        <family val="1"/>
        <charset val="204"/>
      </rPr>
      <t>2018</t>
    </r>
    <r>
      <rPr>
        <sz val="11"/>
        <rFont val="Times New Roman"/>
        <family val="1"/>
        <charset val="204"/>
      </rPr>
      <t>-</t>
    </r>
    <r>
      <rPr>
        <u/>
        <sz val="11"/>
        <rFont val="Times New Roman"/>
        <family val="1"/>
        <charset val="204"/>
      </rPr>
      <t>2022</t>
    </r>
    <r>
      <rPr>
        <sz val="11"/>
        <rFont val="Times New Roman"/>
        <family val="1"/>
        <charset val="204"/>
      </rPr>
      <t>рр. (без ПДВ)</t>
    </r>
  </si>
  <si>
    <t>Фактичне фінансування реалізації складової частини проекту станом на дату початку 2017р,
тис. грн (без ПДВ)</t>
  </si>
  <si>
    <t>Фінансування реалізації складової частини проекту, передбачене інвестиційною програмою на 2017р,
тис. грн (без ПДВ)</t>
  </si>
  <si>
    <t>Фінансування, передбачене на реалізацію складової частини проекту інвестиційною програмою на 2018р,
тис. грн (без ПДВ)</t>
  </si>
  <si>
    <t>2021-2022</t>
  </si>
  <si>
    <r>
      <t xml:space="preserve">Всього на </t>
    </r>
    <r>
      <rPr>
        <u/>
        <sz val="12"/>
        <rFont val="Times New Roman"/>
        <family val="1"/>
        <charset val="204"/>
      </rPr>
      <t>2018</t>
    </r>
    <r>
      <rPr>
        <sz val="12"/>
        <rFont val="Times New Roman"/>
        <family val="1"/>
        <charset val="204"/>
      </rPr>
      <t>-</t>
    </r>
    <r>
      <rPr>
        <u/>
        <sz val="12"/>
        <rFont val="Times New Roman"/>
        <family val="1"/>
        <charset val="204"/>
      </rPr>
      <t>2022</t>
    </r>
    <r>
      <rPr>
        <sz val="12"/>
        <rFont val="Times New Roman"/>
        <family val="1"/>
        <charset val="204"/>
      </rPr>
      <t>рр. (без ПДВ)</t>
    </r>
  </si>
  <si>
    <t>для серверів</t>
  </si>
  <si>
    <t>Фактичне фінансування реалізації складової частини проекту станом на дату початку 2017р.
тис. грн (без ПДВ)</t>
  </si>
  <si>
    <t>Фінансування реалізації складової частини проекту, передбачене інвестиційною програмою на 2017р.,
тис. грн (без ПДВ)</t>
  </si>
  <si>
    <t>Фінансування, передбачене на реалізацію складової частини проекту інвестиційною програмою на 2018р.,
тис. грн (без ПДВ)</t>
  </si>
  <si>
    <t>2019-2020</t>
  </si>
  <si>
    <t>Загальні - ремонт кап ремонт заміна</t>
  </si>
  <si>
    <t>Лисак</t>
  </si>
  <si>
    <t>ІП 2018</t>
  </si>
  <si>
    <t>Корніюк</t>
  </si>
  <si>
    <t>РП з ІП 2018</t>
  </si>
  <si>
    <t>Звіт за 2016 рік</t>
  </si>
  <si>
    <t>те саме що й на початок</t>
  </si>
  <si>
    <t>формула - 4 таблиця</t>
  </si>
  <si>
    <t>формула + 4 таблиця</t>
  </si>
  <si>
    <t>з додатку 5.1.1</t>
  </si>
  <si>
    <t>з додатку 5.1.1 + розвантажувальне ТП</t>
  </si>
  <si>
    <t>самі зменшуєм (стеля)</t>
  </si>
  <si>
    <t>відкритих</t>
  </si>
  <si>
    <t>кількість 1ф 3ф вводів</t>
  </si>
  <si>
    <t>кількість 1ф 3ф вводів/кількість вводів поділити на 25</t>
  </si>
  <si>
    <t>кількість РП з додатку 5.1.1/ Павлів потужність РП</t>
  </si>
  <si>
    <t>Марюк</t>
  </si>
  <si>
    <t>Корецький РЕМ</t>
  </si>
  <si>
    <t>Реконструкція ПЛ-10кВ Ф 118-05 "Сторожів" в м.Корець</t>
  </si>
  <si>
    <t>Володимирецький РЕМ</t>
  </si>
  <si>
    <t>Березнівський РЕМ</t>
  </si>
  <si>
    <t>ПЛ-0,4кВ від ТП-133 в с. Поліське</t>
  </si>
  <si>
    <t>ПЛ-0,4кВ від ТП-131 в с. Поліське</t>
  </si>
  <si>
    <t>ПЛ-0,4кВ від КТП-138 в с. Іванчі</t>
  </si>
  <si>
    <t xml:space="preserve">ПЛ-0,4кВ від КТП-159 в с. Іванчі </t>
  </si>
  <si>
    <t>Гощанський РЕМ</t>
  </si>
  <si>
    <t>ПЛ-0,4 кВ від ТП-79 в cмт. Гоща</t>
  </si>
  <si>
    <t>Дубенський РЕМ</t>
  </si>
  <si>
    <t>ПЛ-0,4кВ від ТП-47 в м. Дубно</t>
  </si>
  <si>
    <t>Зарічненський РЕМ</t>
  </si>
  <si>
    <t xml:space="preserve">ПЛ 0,4 кВ від ТП-19 в c. Іванчиці </t>
  </si>
  <si>
    <t xml:space="preserve">ПЛ 0,4 кВ від ТП-244 в c. Іванчиці </t>
  </si>
  <si>
    <t xml:space="preserve">ПЛ-0,4кВ від КТП-231 в с.Устя  </t>
  </si>
  <si>
    <t>Костопільський РЕМ</t>
  </si>
  <si>
    <t xml:space="preserve">ПЛ-0,4кВ від КТП-260 в с. Корчів'я </t>
  </si>
  <si>
    <t>ПЛ-0,4кВ від КТП-64 в с.Тихе</t>
  </si>
  <si>
    <t>Млинівський РЕМ</t>
  </si>
  <si>
    <t>ПЛ-0,4кВ від ТП-1 в с. Перевередів</t>
  </si>
  <si>
    <t>ПЛ-0,4кВ від ТП-246 в с. Перевередів</t>
  </si>
  <si>
    <t>Острозький РЕМ</t>
  </si>
  <si>
    <t>ПЛ-0,4кВ  від ТП-9 в м.Острог</t>
  </si>
  <si>
    <t>ПЛ-0,4кВ від ТП-26 в м. Острог</t>
  </si>
  <si>
    <t>Рівненський міський РЕМ</t>
  </si>
  <si>
    <t>ПЛ-0,4кВ від ТП-85 в м. Рівне</t>
  </si>
  <si>
    <t xml:space="preserve">ПЛ-0,4 кВ від ТП-876 в c.Колоденка </t>
  </si>
  <si>
    <t>Сарненський РЕМ</t>
  </si>
  <si>
    <t>ПЛ-0,4 кВ від ТП-173 в с.Дубки</t>
  </si>
  <si>
    <t>11.1.1</t>
  </si>
  <si>
    <t>11.1.2</t>
  </si>
  <si>
    <t>11.1.6</t>
  </si>
  <si>
    <t>КТП 10/0.4 кВ від КТП-124 в с.Верхів</t>
  </si>
  <si>
    <t>11.1.7</t>
  </si>
  <si>
    <t xml:space="preserve">КТП 10/0,4 кВ  від КТП-59 в с.Болотківці </t>
  </si>
  <si>
    <t xml:space="preserve">КТП-10/0,4 кВ КТП-284 та ЗТП-419 в с.Клєвань </t>
  </si>
  <si>
    <t xml:space="preserve">КТП-10/0.4кВ від ТП-296 в с.Цепцевичі </t>
  </si>
  <si>
    <t>5.3.1. Етапи впровадження проекту АСДТК ПрАТ "Рівнеобленерго"</t>
  </si>
  <si>
    <t>4.8. Загальна характеристика ліцензіата ПрАТ "Рівнеобленерго" в динаміці за останні п'ять років</t>
  </si>
  <si>
    <t>4.6.2. Розрахунок економічної ефективності закупівлі колісної техніки на 2018 рік</t>
  </si>
  <si>
    <t>Експертиза проекту будівництва ПС 110 Центральна</t>
  </si>
  <si>
    <t>Впровадження обліку споживання електричної енергії населенню:</t>
  </si>
  <si>
    <t>7.2.4</t>
  </si>
  <si>
    <t>7.2.5</t>
  </si>
  <si>
    <t>7.2.6</t>
  </si>
  <si>
    <t>ПЛ-0,4кВ від КТП-124 в с. Маринин</t>
  </si>
  <si>
    <t>9.2.2</t>
  </si>
  <si>
    <t xml:space="preserve">Виготовлення проекту реконструкції ПС-110/20 кВ  «Здолбунів-місто» </t>
  </si>
  <si>
    <t>Таблиця №1</t>
  </si>
  <si>
    <t>Мережевий шлюз</t>
  </si>
  <si>
    <t>Звичайне тарифоутворення</t>
  </si>
  <si>
    <t>ПЛ-0,4 кВ від ТП-56 в с.Тучин</t>
  </si>
  <si>
    <t xml:space="preserve">ПЛ-0,4 кВ від ТП-62 в cмт. Гоща </t>
  </si>
  <si>
    <t xml:space="preserve">ПЛ-0,4кВ від КТП-22 в с. Старі Коні </t>
  </si>
  <si>
    <t xml:space="preserve">ПЛ-0,4кВ від КТП-21 в с. Старі Коні </t>
  </si>
  <si>
    <t>ПЛ-0,4 кВ від ТП-76 в c.Заозір'я</t>
  </si>
  <si>
    <t>ПЛ-0,4 кВ від ТП-185 в c.Заозір'я</t>
  </si>
  <si>
    <t>ПЛ-0,4 кВ від КТП-203 в c.Самостріли</t>
  </si>
  <si>
    <t>ПЛ-0,4 кВ від КТП-168 в c.Самостріли</t>
  </si>
  <si>
    <t>4.2.1.19</t>
  </si>
  <si>
    <t>4.2.1.20</t>
  </si>
  <si>
    <t>4.2.1.21</t>
  </si>
  <si>
    <t>4.2.1.22</t>
  </si>
  <si>
    <t>4.2.1.23</t>
  </si>
  <si>
    <t>4.2.1.24</t>
  </si>
  <si>
    <t>4.2.1.25</t>
  </si>
  <si>
    <t>4.2.1.27</t>
  </si>
  <si>
    <t>4.2.1.28</t>
  </si>
  <si>
    <t>КЛ-10 кВ ф. 27-05 „Спецгосп” при перенесенні навантаження з ПС-35/10 кВ „Володимирець” №27 на  ПС-110/35/10 кВ „Володимирець” №122 в смт.Володимирець</t>
  </si>
  <si>
    <t xml:space="preserve">КЛ-10кВ ПС 35/10 кВ Володимирець №27 - ПС 110/35/10 кВ Володимирець №122 </t>
  </si>
  <si>
    <t>ПЛ-0,4 кВ від КТП-264 в м. Вараш</t>
  </si>
  <si>
    <t>Здолбунівський РЕМ</t>
  </si>
  <si>
    <t>ПЛ-0,4кВ від ЗТП-4 в м. Здолбунів</t>
  </si>
  <si>
    <t>ПЛ-0,4 кВ від ТП-231 в х.Зарів'я</t>
  </si>
  <si>
    <t>4.2.1.29</t>
  </si>
  <si>
    <t>4.2.1.30</t>
  </si>
  <si>
    <t>4.2.1.31</t>
  </si>
  <si>
    <t>4.2.1.32</t>
  </si>
  <si>
    <t>4.2.1.33</t>
  </si>
  <si>
    <t>Реконструкція ПС110/10 "Східна" -заміна  відокремлювачів  та   короткозамикачів 110  кВ  Т-1.Т-2    на   елегазові   вимикачі 110 кВ з  мікропроцесорним  захистом</t>
  </si>
  <si>
    <t>Бензогенератор Honda EG5500CXS</t>
  </si>
  <si>
    <t xml:space="preserve">Відбійний молоток Bosch Professional GSH 11E  </t>
  </si>
  <si>
    <t>Прибуток</t>
  </si>
  <si>
    <t>1.1.4.</t>
  </si>
  <si>
    <t>Невикористані кошти 2016 року</t>
  </si>
  <si>
    <t>TK-U-3909 ВП-6</t>
  </si>
  <si>
    <t>вантажно-пасажирський</t>
  </si>
  <si>
    <t>БФП для середніх робочих груп HP LJ Pro M521dw</t>
  </si>
  <si>
    <t xml:space="preserve">ПЛ-0,4 кВ від КТП-306 в c. Кідри </t>
  </si>
  <si>
    <t xml:space="preserve">ПЛ-0,4 кВ від КТП-332 в c. Кідри </t>
  </si>
  <si>
    <t xml:space="preserve">ПЛ-0,4кВ від КТП-149 в с. Мощони </t>
  </si>
  <si>
    <t>ПЛ-0,4кВ від ТП-428 в с. Плоска</t>
  </si>
  <si>
    <t>4.2.1.34</t>
  </si>
  <si>
    <t>4.2.1.35</t>
  </si>
  <si>
    <t>4.2.1.36</t>
  </si>
  <si>
    <t>4.2.1.37</t>
  </si>
  <si>
    <t>4.2.1.38</t>
  </si>
  <si>
    <t>4.2.1.39</t>
  </si>
  <si>
    <t>4.2.1.40</t>
  </si>
  <si>
    <t>11.1.10</t>
  </si>
  <si>
    <t>ПЛ-0,4 кВ від КТП-59 в с. Зелениця</t>
  </si>
  <si>
    <t>ПЛ-0,4 кВ від ТП-48 в c.Морочне</t>
  </si>
  <si>
    <t>ПЛ-0,4 кВ від ТП-54 в c.Морочне</t>
  </si>
  <si>
    <t xml:space="preserve">ПЛ-0,4 кВ від ТП-225 в c. Тростянець </t>
  </si>
  <si>
    <t>ПЛ-0,4кВ від ТП-130 в с. Торговиця</t>
  </si>
  <si>
    <t>Рокитнівський РЕМ</t>
  </si>
  <si>
    <t xml:space="preserve">ПЛ-0,4 кВ від ТП-21 в c.Карпилівка </t>
  </si>
  <si>
    <t>Будівництво ПЛ-10кВ оп.№254/14 ком.№19 "Обарів" - Л-120-05 "Цукрозавод"</t>
  </si>
  <si>
    <t xml:space="preserve">КТП-10/0,4 кВ від КТП-352 та КТП-108 в с.Оржів </t>
  </si>
  <si>
    <t xml:space="preserve">КТП-10/0,4 кВ від КТП-625 та КТП-166 в с.Забороль </t>
  </si>
  <si>
    <t xml:space="preserve">амортизація  </t>
  </si>
  <si>
    <t xml:space="preserve">КЛ-10кВ ПС Східна – РП-30 в м.Рівне </t>
  </si>
  <si>
    <t>КЛ-10 кВ від КРУН-10 кВ ПС-110/10 кВ „Південна” м.Рівне</t>
  </si>
  <si>
    <t xml:space="preserve">1-ф багатотарифний лічильник з модулем дистанційного зчитування (типу-СМАРТ) </t>
  </si>
  <si>
    <t xml:space="preserve">3-ф багатотарифний лічильник з модулем дистанційного зчитування (типу-СМАРТ) </t>
  </si>
  <si>
    <t>Обладнання для одно трансформаторної підстанції</t>
  </si>
  <si>
    <t>Обладнання для дво трансформаторної підстанції</t>
  </si>
  <si>
    <t>Трансформатори струму</t>
  </si>
  <si>
    <t>Портативний компютер Lenovo ThinkPad</t>
  </si>
  <si>
    <t xml:space="preserve">БФП для середніх робочих груп HP LJ Pro M512dw </t>
  </si>
  <si>
    <t>Комутатор Cisco Catalyst 3850 з опціями</t>
  </si>
  <si>
    <t xml:space="preserve">5.1.1. Обсяги будівництва, реконструкції та модернізації об'єктів електричних мереж
на 2018 рік по ПрАТ "Рівнеобленерго" </t>
  </si>
  <si>
    <t>3.2.2</t>
  </si>
  <si>
    <t>Винесення аварійних ділянок лінії ПЛ-10 кВ Л-49-03 «Красносілля» оп.№70-74 з яру та ПЛ-10 кВ Л-49-02 «Біле» оп.№166-197 з болотистої місцевості в Володимирецькому районі</t>
  </si>
  <si>
    <t>4.2.1.26</t>
  </si>
  <si>
    <t>Експертиза проектів ЕМ-0,4-10кВ</t>
  </si>
  <si>
    <t xml:space="preserve">КЛ-10кВ від ПЛ-10кВ 27-02 "Хиночі" при перенесенні навантаження з  ПС 35/10 кВ Володимирець №27 - ПС 110/35/10 кВ Володимирець №122 </t>
  </si>
  <si>
    <t xml:space="preserve">КТП 10/0.4 кВ від КТП-436 в с.Злинець </t>
  </si>
  <si>
    <t>КТП-10/0,4 кВ від КТП-86 в с.Дроздинь</t>
  </si>
  <si>
    <t>УАЗ-3303</t>
  </si>
  <si>
    <t>УАЗ-3151</t>
  </si>
  <si>
    <t>УАЗ-469</t>
  </si>
  <si>
    <t>Мацях</t>
  </si>
  <si>
    <t>ПЛІ-0,4кВ</t>
  </si>
  <si>
    <t>ПЛІ-10кВ</t>
  </si>
  <si>
    <t>ЩКТП-40кВа розвантажувальне</t>
  </si>
  <si>
    <t>Наказ №86 від 16.05.2017 року</t>
  </si>
  <si>
    <t>ЩКТП-25кВа розвантажувальне</t>
  </si>
  <si>
    <t xml:space="preserve">  ПЛ-10кВ</t>
  </si>
  <si>
    <t>ЩТП-63кВа розвантажувальне</t>
  </si>
  <si>
    <t>КТП-160кВа розвантажувальне</t>
  </si>
  <si>
    <t>ЩТП-160кВа розвантажувальне</t>
  </si>
  <si>
    <t>ПЛ-10кВ</t>
  </si>
  <si>
    <t>КТП-63кВа розвантажувальне</t>
  </si>
  <si>
    <t>КЛ-0,4кВ</t>
  </si>
  <si>
    <t>ЩТП-63кВа встановлення розвантажувального</t>
  </si>
  <si>
    <t>ЩТП-25кВа встановлення розвантажувального</t>
  </si>
  <si>
    <t>ЩТП-40кВа встановлення розвантажувального</t>
  </si>
  <si>
    <t>ЩТП-100кВа розвантажувальне</t>
  </si>
  <si>
    <t>заміна існуючого ТП</t>
  </si>
  <si>
    <t>перенесення існуючого ТП</t>
  </si>
  <si>
    <t>КЛ-10кВ</t>
  </si>
  <si>
    <t>КЛ-10кВ ПС "Східна"– ТП-127 в м.Рівне</t>
  </si>
  <si>
    <t>КТП-100кВа розвантажувальне</t>
  </si>
  <si>
    <t>ПЛЗ-10кВ</t>
  </si>
  <si>
    <t xml:space="preserve">КТП-10/0.4кВ від ТП-507 в с.Велике Вербче </t>
  </si>
  <si>
    <t>КТПП-100кВа розвантажувальне</t>
  </si>
  <si>
    <t>0,212</t>
  </si>
  <si>
    <t>Наказ №48 від 25.04.2017 року</t>
  </si>
  <si>
    <t>ст.149-150</t>
  </si>
  <si>
    <t>ст.151</t>
  </si>
  <si>
    <t>ст.152</t>
  </si>
  <si>
    <t>ст.153-154</t>
  </si>
  <si>
    <t>ст.155-156</t>
  </si>
  <si>
    <t>5</t>
  </si>
  <si>
    <t>6</t>
  </si>
  <si>
    <t>ПЛ-0,4 кВ від КТП-306 в с. Кідри</t>
  </si>
  <si>
    <t>ПЛ-0,4 кВ від КТП-332 в с. Кідри</t>
  </si>
  <si>
    <t>12</t>
  </si>
  <si>
    <t>13</t>
  </si>
  <si>
    <t>14</t>
  </si>
  <si>
    <t>15</t>
  </si>
  <si>
    <t xml:space="preserve">ПЛ 0,4 кВ від ТП-428 в c. Плоска </t>
  </si>
  <si>
    <t>16</t>
  </si>
  <si>
    <t>17</t>
  </si>
  <si>
    <t>18</t>
  </si>
  <si>
    <t>19</t>
  </si>
  <si>
    <t>20</t>
  </si>
  <si>
    <t>21</t>
  </si>
  <si>
    <t>22</t>
  </si>
  <si>
    <t>23</t>
  </si>
  <si>
    <t>24</t>
  </si>
  <si>
    <t>26</t>
  </si>
  <si>
    <t>25</t>
  </si>
  <si>
    <t>27</t>
  </si>
  <si>
    <t>28</t>
  </si>
  <si>
    <t>29</t>
  </si>
  <si>
    <t>30</t>
  </si>
  <si>
    <t>31</t>
  </si>
  <si>
    <t>32</t>
  </si>
  <si>
    <t>33</t>
  </si>
  <si>
    <t>34</t>
  </si>
  <si>
    <t>ПЛ-0,4кВ  від ТП-09 в м.Острог</t>
  </si>
  <si>
    <t>35</t>
  </si>
  <si>
    <t>ПЛ-0,4кВ від ТП-026 в м. Острог</t>
  </si>
  <si>
    <t>36</t>
  </si>
  <si>
    <t>37</t>
  </si>
  <si>
    <t>38</t>
  </si>
  <si>
    <t>39</t>
  </si>
  <si>
    <t>40</t>
  </si>
  <si>
    <t>Винесення аварійних оділянок лінії ПЛ-10 кВ Л-49-03 «Красносілля» оп.№70-74 з яру та ПЛ-10 кВ Л-49-02 «Біле» оп.№166-197 з болотистої місцевості в Володимирецькому районі</t>
  </si>
  <si>
    <t>КТП 10/0.4 кВ від КТП-436 в с.Злинець</t>
  </si>
  <si>
    <t xml:space="preserve">КТП-10/0,4 кВ від КТП-169 в с.Антопіль та від КТП-317 в   с.Біла Криниця </t>
  </si>
  <si>
    <t xml:space="preserve">КТП-10/0,4 кВ від КТП-86 в с.Дроздинь </t>
  </si>
  <si>
    <t xml:space="preserve">КЛ-10кВ від ПЛ-10кВ 27-02 "Хиночі" при перенесенні навантаження з ПС 35/10 кВ Володимирець №27 - ПС 110/35/10 кВ Володимирець №122 </t>
  </si>
  <si>
    <t xml:space="preserve">КЛ-10кВ ПС "Східна "– ТП-127 в м.Рівне </t>
  </si>
  <si>
    <t>Реконструкція ПЛ-0,4кВ від ТП-197 в с.Антонівка</t>
  </si>
  <si>
    <t>Реконструкція ПЛ-0,4кВ від ТП-198 в с.Антонівка</t>
  </si>
  <si>
    <t>Реконструкція ПЛ-0,4кВ від ТП-204 в м.Березне</t>
  </si>
  <si>
    <t>Встановлення розвантажувальної КТП-10/0,4кВ від ТП-49 в с.Балашівка</t>
  </si>
  <si>
    <t>Реконструкція ПЛ-0,4кВ від ТП-47 в с.Яцьковичі</t>
  </si>
  <si>
    <t>Реконструкція ПЛ-0,4кВ від ТП-139 в с.Яцьковичі</t>
  </si>
  <si>
    <t>Реконструкція ПЛ-0,4кВ від ТП-150 в с.Малинськ</t>
  </si>
  <si>
    <t>Реконструкція ПЛ-0,4 кВ від ТП-36 в с.Рудка</t>
  </si>
  <si>
    <t xml:space="preserve">Реконструкція ПЛ-0,4 кВ від ТП-129 в с.Хиночі </t>
  </si>
  <si>
    <t xml:space="preserve">Реконструкція ПЛ-0,4 кВ від ТП-146 в с.М.Телковичі </t>
  </si>
  <si>
    <t xml:space="preserve">Реконструкція ПЛ-0,4 кВ від ТП-70 в с.Нетреба  </t>
  </si>
  <si>
    <t xml:space="preserve">Реконструкція ПЛ-0,4 кВ від ТП-131 в с.Радижево  </t>
  </si>
  <si>
    <t xml:space="preserve">Реконструкція ПЛ-0,4 кВ від ТП-132 в с.Радижево  </t>
  </si>
  <si>
    <t>Реконструкція ПЛ-0,4кВ від КТП-25 с. Мятин</t>
  </si>
  <si>
    <t>Реконструкція ПЛ-0,4кВ від КТП-86 смт. Гоща</t>
  </si>
  <si>
    <t>Реконструкція ПЛ-0,4кВ від КТП-11 с. Зарічне</t>
  </si>
  <si>
    <t>Реконструкція ПЛ-0,4кВ від КТП-67 с. Федорівка</t>
  </si>
  <si>
    <t>Реконструкція ПЛ-0,4кВ від КТП-113 с. Федорівка</t>
  </si>
  <si>
    <t>Реконструкція ПЛ-0,4кВ від ТП-13 в м. Дубно</t>
  </si>
  <si>
    <t xml:space="preserve">Реконструкція ПЛ-0,4кВ від КТП-433 в с. Судобичі </t>
  </si>
  <si>
    <t xml:space="preserve">Реконструкція ПЛ-0,4кВ від КТП-432 в с. Судобичі </t>
  </si>
  <si>
    <t>Реконструкція ПЛ-0,4кВ від КТП-474 в с. Мирогоща</t>
  </si>
  <si>
    <t>Реконструкція ПЛ-0,4кВ від КТП-417 в с. Привільне</t>
  </si>
  <si>
    <t>Дубровицький РЕМ</t>
  </si>
  <si>
    <t xml:space="preserve">Реконструкція ПЛ 0,4 кВ від ТП –224 в с. Орв’яниця </t>
  </si>
  <si>
    <t xml:space="preserve">Реконструкція ПЛ 0,4 кВ від ТП-53 в с. Залужжя </t>
  </si>
  <si>
    <t xml:space="preserve">Реконструкція ПЛ 0,4 кВ від ТП-51 в с. Біле </t>
  </si>
  <si>
    <t>Реконструкція ПЛ-0,4 кВ від ТП-90 в c.Радове</t>
  </si>
  <si>
    <t>Реконструкція ПЛ-0,4 кВ від ТП-324 в c.Радове</t>
  </si>
  <si>
    <t>Реконструкція ПЛ-0,4 кВ від ТП-115 в c.Серники</t>
  </si>
  <si>
    <t>Реконструкція ПЛ-0,4 кВ від ТП-28 в смт.Зарічне</t>
  </si>
  <si>
    <t xml:space="preserve">Реконструкція ПЛ 0,4 кВ від ЗТП-1 в м. Здолбунів </t>
  </si>
  <si>
    <t>Реконструкція ПЛ-0,4кВ від КТП-129 в с.Стовпин</t>
  </si>
  <si>
    <t>Реконструкція ПЛ-0,4кВ від КТП-152 в с.Крилів</t>
  </si>
  <si>
    <t>Реконструкція ПЛ-0,4кВ від КТП-160 в с.Крилів</t>
  </si>
  <si>
    <t>Реконструкція ПЛ-0,4кВ від ТП-341 в м. Костопіль</t>
  </si>
  <si>
    <t>Реконструкція ПЛ-0,4кВ від ТП-308 в м. Костопіль</t>
  </si>
  <si>
    <t>Реконструкція ПЛ-0,4кВ від ТП-348 в м. Костопіль</t>
  </si>
  <si>
    <t>Реконструкція ПЛ-0,4кВ від ТП-371 в м. Костопіль</t>
  </si>
  <si>
    <t>41</t>
  </si>
  <si>
    <t>Реконструкція ПЛ-0,4кВ від ТП-311 в м. Костопіль</t>
  </si>
  <si>
    <t>42</t>
  </si>
  <si>
    <t>Реконструкція ПЛ-0,4кВ від ТП-315 в м. Костопіль</t>
  </si>
  <si>
    <t>43</t>
  </si>
  <si>
    <t>Реконструкція ПЛ-0,4кВ від ТП-397 в с.Посників</t>
  </si>
  <si>
    <t>44</t>
  </si>
  <si>
    <t>Реконструкція ПЛ-0,4кВ від ТП-294 в с.Острожець</t>
  </si>
  <si>
    <t>45</t>
  </si>
  <si>
    <t>Реконструкція ПЛ-0,4кВ від ТП-513 в с.Баболоки</t>
  </si>
  <si>
    <t>46</t>
  </si>
  <si>
    <t>Реконструкція ПЛ-0,4кВ від ЗТП-430 в смт.Млинів</t>
  </si>
  <si>
    <t>47</t>
  </si>
  <si>
    <t>Реконструкція ПЛ-0,4кВ від ТП-545 в с.Новоукраїнка</t>
  </si>
  <si>
    <t>48</t>
  </si>
  <si>
    <t>Реконструкція ПЛ-0.4 від КТП-240 в с.Оженіно</t>
  </si>
  <si>
    <t>49</t>
  </si>
  <si>
    <t>Реконструкція ПЛ-10кВ ф-33 "Країв" в с. Оженіно</t>
  </si>
  <si>
    <t>50</t>
  </si>
  <si>
    <t>Реконструкція ПЛ-0,4 кВ від ТП-16  в с.Черняхів</t>
  </si>
  <si>
    <t>51</t>
  </si>
  <si>
    <t>Реконструкція ПЛ-0,4кВ від ТП-208 в с.Могиляни</t>
  </si>
  <si>
    <t>52</t>
  </si>
  <si>
    <t>Реконструкція ПЛ-0,4кВ від ЗТП-03 м.Острог</t>
  </si>
  <si>
    <t>53</t>
  </si>
  <si>
    <t xml:space="preserve">Реконструкція ПЛ-0,4 кВ від ЗТП-01 в м.Острог </t>
  </si>
  <si>
    <t>54</t>
  </si>
  <si>
    <t>Реконструкція КЛ-10кВ ЗТП-032-- ЗТП-038 ф.73-14 "Місто"</t>
  </si>
  <si>
    <t>Радивилівський РЕМ</t>
  </si>
  <si>
    <t>55</t>
  </si>
  <si>
    <t>Реконструкція ПЛ-10кВ Л-01-04 "Місто" від оп.94 до оп.101</t>
  </si>
  <si>
    <t>56</t>
  </si>
  <si>
    <t>Реконструкція ПЛ-0,4кВ від ТП-219 в м.Рівне</t>
  </si>
  <si>
    <t>57</t>
  </si>
  <si>
    <t>Реконструкція ПЛ-0,4кВ від ТП-86 в м.Рівне</t>
  </si>
  <si>
    <t>58</t>
  </si>
  <si>
    <t>Реконструкція ПЛ-0,4кВ від ТП-84 в м.Рівне</t>
  </si>
  <si>
    <t>59</t>
  </si>
  <si>
    <t>Реконструкція ПЛ-0,4кВ від ТП-148 в м.Рівне</t>
  </si>
  <si>
    <t>60</t>
  </si>
  <si>
    <t>Реконструкція ПЛ-0,4кВ від ТП-152 в м.Рівне</t>
  </si>
  <si>
    <t>61</t>
  </si>
  <si>
    <t xml:space="preserve">Реконструкція ПЛ-0,4 кВ від ТП-172 в c. Козлин </t>
  </si>
  <si>
    <t>62</t>
  </si>
  <si>
    <t xml:space="preserve">Реконструкція ПЛ-0,4 кВ від ТП-316 в c. Решуцьк </t>
  </si>
  <si>
    <t>63</t>
  </si>
  <si>
    <t xml:space="preserve">Реконструкція ПЛ-0,4 кВ від ТП-207 в c. Глинки </t>
  </si>
  <si>
    <t>64</t>
  </si>
  <si>
    <t xml:space="preserve">Реконструкція ПЛ-0,4 кВ від ТП-357 в c. Глинки </t>
  </si>
  <si>
    <t>65</t>
  </si>
  <si>
    <t xml:space="preserve">Реконструкція ПЛ-0,4 кВ від ТП-13 в c.Новостав </t>
  </si>
  <si>
    <t>66</t>
  </si>
  <si>
    <t xml:space="preserve">Реконструкція ПЛ-0,4 кВ від ТП-27 в c. Сухівці </t>
  </si>
  <si>
    <t>67</t>
  </si>
  <si>
    <t xml:space="preserve">Реконструкція ПЛ-0,4 кВ від ТП-181 в х. Кривуша </t>
  </si>
  <si>
    <t>68</t>
  </si>
  <si>
    <t xml:space="preserve">Реконструкція ПЛ-0,4кВ від КТП-290 в с.Хміль </t>
  </si>
  <si>
    <t>69</t>
  </si>
  <si>
    <t>Реконструкція ПЛІ-0,4 кВ від КТП-48 в с.Карпилівка</t>
  </si>
  <si>
    <t>70</t>
  </si>
  <si>
    <t xml:space="preserve">Реконструкція ПЛІ-0,4 кВ від КТП-194 в с.Глинне </t>
  </si>
  <si>
    <t>71</t>
  </si>
  <si>
    <t>Реконструкція ПЛ 0,4 кВ від ТП-2 в м.Сарни</t>
  </si>
  <si>
    <t>72</t>
  </si>
  <si>
    <t>Реконструкція ПЛ 0,4 кВ від ТП-32 в м.Сарни</t>
  </si>
  <si>
    <t>73</t>
  </si>
  <si>
    <t>Реконструкція ПЛ-0.4 кВ від ТП-474 с.Підгірник</t>
  </si>
  <si>
    <t>74</t>
  </si>
  <si>
    <t>Реконструкція ПЛ-0.4 кВ від ТП-187 м.Сарни</t>
  </si>
  <si>
    <t>75</t>
  </si>
  <si>
    <t>76</t>
  </si>
  <si>
    <t>77</t>
  </si>
  <si>
    <t>78</t>
  </si>
  <si>
    <t>79</t>
  </si>
  <si>
    <t>Реконструкція ПЛ-0.4 кВ від ТП-42 в м.Сарни</t>
  </si>
  <si>
    <t>80</t>
  </si>
  <si>
    <t>Реконструкція ПЛ-0.4 кВ від ТП-567  в с.Немовичі</t>
  </si>
  <si>
    <t>Реконструкція ПЛ-0,4кВ від КТП-238 в с. Повча</t>
  </si>
  <si>
    <t>81</t>
  </si>
  <si>
    <t>82</t>
  </si>
  <si>
    <t>83</t>
  </si>
  <si>
    <t>84</t>
  </si>
  <si>
    <t>85</t>
  </si>
  <si>
    <t>86</t>
  </si>
  <si>
    <t>87</t>
  </si>
  <si>
    <t>88</t>
  </si>
  <si>
    <t>89</t>
  </si>
  <si>
    <t>90</t>
  </si>
  <si>
    <t>Демонтажні роботи</t>
  </si>
  <si>
    <t>Будівельно-монтажні роботи</t>
  </si>
  <si>
    <t>блок елегазового вимикача</t>
  </si>
  <si>
    <t>Блок розєднувача</t>
  </si>
  <si>
    <t>блок трансформаторів струму</t>
  </si>
  <si>
    <t>Блок ЗОН</t>
  </si>
  <si>
    <t>Блок ОПН</t>
  </si>
  <si>
    <t>телемеханіка</t>
  </si>
  <si>
    <t xml:space="preserve"> Iзолятор лінійний ЛКЦ-70/110-2-03</t>
  </si>
  <si>
    <t>Інвентарний номер об'єкта</t>
  </si>
  <si>
    <t>Рік будівництва або попередньої реконструкції</t>
  </si>
  <si>
    <t>400009650</t>
  </si>
  <si>
    <t>400009630</t>
  </si>
  <si>
    <t>400009718</t>
  </si>
  <si>
    <t xml:space="preserve"> 400009581</t>
  </si>
  <si>
    <t>400008453</t>
  </si>
  <si>
    <t>400001271</t>
  </si>
  <si>
    <t>400008387</t>
  </si>
  <si>
    <t>400005667</t>
  </si>
  <si>
    <t>400008521</t>
  </si>
  <si>
    <t>400008477</t>
  </si>
  <si>
    <t>400008445</t>
  </si>
  <si>
    <t>400008450</t>
  </si>
  <si>
    <t>76400.1.1</t>
  </si>
  <si>
    <t>400070070.0</t>
  </si>
  <si>
    <t>75500.1.1</t>
  </si>
  <si>
    <t>будівництво</t>
  </si>
  <si>
    <t>реконструкція</t>
  </si>
  <si>
    <t>30004613</t>
  </si>
  <si>
    <t>30010142</t>
  </si>
  <si>
    <t>30004406</t>
  </si>
  <si>
    <t>42700.2.2</t>
  </si>
  <si>
    <t>59100.3.2</t>
  </si>
  <si>
    <t>42800.3.3</t>
  </si>
  <si>
    <t>66800.3.2</t>
  </si>
  <si>
    <t>400002132</t>
  </si>
  <si>
    <t>30000663</t>
  </si>
  <si>
    <t>400005702, 400005956</t>
  </si>
  <si>
    <t xml:space="preserve"> 400009428, 400009387 </t>
  </si>
  <si>
    <t xml:space="preserve"> 400009318,400014977</t>
  </si>
  <si>
    <t xml:space="preserve">400001774,400009387 </t>
  </si>
  <si>
    <t>122300.1.1</t>
  </si>
  <si>
    <t>116800.1.1</t>
  </si>
  <si>
    <t>92200.3.1</t>
  </si>
  <si>
    <t xml:space="preserve">КТП-10/0,4 кВ від КТП-169 та від КТП-317  в с.Антопіль </t>
  </si>
  <si>
    <t>259500.1</t>
  </si>
  <si>
    <t>0106000.8</t>
  </si>
  <si>
    <t>0035600.1.1</t>
  </si>
  <si>
    <t>0132300.4</t>
  </si>
  <si>
    <t>76100.6.1</t>
  </si>
  <si>
    <t>68900.8.1</t>
  </si>
  <si>
    <t>69300.8.2</t>
  </si>
  <si>
    <t>0045001.2</t>
  </si>
  <si>
    <t>ПЛ-10 кВ ф-81-18 "Водонососні" оп. 26-49 з винесенням ПЛ-10 кВ за межі КП "Ринок" в м.Дубно</t>
  </si>
  <si>
    <t>ПЛ-0,4 кВ від ТП-85 с. Бистричі</t>
  </si>
  <si>
    <t>ПЛ-0,4 кВ від ТП-116 в с.Діброва</t>
  </si>
  <si>
    <t xml:space="preserve">ПЛ-0,4 кВ від ТП-51 в c. Кошмаки </t>
  </si>
  <si>
    <t>ПЛ-0,4 кВ від КТП-99 в с.Велихів</t>
  </si>
  <si>
    <t xml:space="preserve">ПЛ-0,4 кВ від ТП-121 в с.Любахи </t>
  </si>
  <si>
    <t xml:space="preserve">ПЛ-0,4кВ від КТП-341  в с.Заруддя </t>
  </si>
  <si>
    <t>ПЛ-0,4кВ від КТП-217 в с. Микитичі</t>
  </si>
  <si>
    <t xml:space="preserve">ПЛ-0,4кВ від КТП-354 в с.Зелений Гай </t>
  </si>
  <si>
    <t>ПЛ-0,4кВ від ТП-88 в м. Дубно</t>
  </si>
  <si>
    <t>ПЛ-0,4кВ від ТП-298 в с. Привільне</t>
  </si>
  <si>
    <t>ПЛ-0,4кВ від ТП-429 в с. Плоска</t>
  </si>
  <si>
    <t>ПЛ-0,4 кВ від ЗТП-137 в с.Партизанське</t>
  </si>
  <si>
    <t>ПЛ-0,4 кВ від ЗТП-122 в с.Висоцьк</t>
  </si>
  <si>
    <t>ПЛ-0,4кВ від ТП-124 в с.Тумень</t>
  </si>
  <si>
    <t>Реконструкція ПЛ-0,4кВ Л-1 ТП-340 м.Дубровиця</t>
  </si>
  <si>
    <t xml:space="preserve">ПЛ-0,4 кВ від ТП-307 в с.Берестя </t>
  </si>
  <si>
    <t>ПЛ-0,4 кВ від ТП-414 в с.Заслуччя</t>
  </si>
  <si>
    <t>ПЛ-0,4кВ від ТП-30 в с.Бережки</t>
  </si>
  <si>
    <t>ПЛ-0,4кВ від ТП-32 в с.Бережки</t>
  </si>
  <si>
    <t>ПЛ-0,4кВ від ТП-143 в смт. Зарічне</t>
  </si>
  <si>
    <t>ПЛ-0,4 кВ від ТП-323 в c. П'ятигори</t>
  </si>
  <si>
    <t>ПЛ-0,4кВ від ЗТП-77 в м. Здолбунів</t>
  </si>
  <si>
    <t>ПЛ-0,4 кВ від КТП-402 в c. Глинськ</t>
  </si>
  <si>
    <t>ПЛ-0,4 кВ від ТП-293 в с.Весняне</t>
  </si>
  <si>
    <t>ПЛ-0,4кВ від ТП-47 в с. Рокитне</t>
  </si>
  <si>
    <t>ПЛ-0,4кВ від КТП-205 в с. Комарівка</t>
  </si>
  <si>
    <t>ПЛ-0,4кВ від ТП-424 в с. Великий Стидин</t>
  </si>
  <si>
    <t>ПЛ-0,4кВ від ТП-241 в с. Лісопіль</t>
  </si>
  <si>
    <t>ПЛ-0,4кВ від ТП-145 в с.Яполоть</t>
  </si>
  <si>
    <t xml:space="preserve">ПЛ-0,4 кВ від ТП-206 в c. Тростянець </t>
  </si>
  <si>
    <t xml:space="preserve">ПЛ-0,4 кВ від ТП-405 в c. Рокитне </t>
  </si>
  <si>
    <t>ПЛ-0,4кВ від ТП-279 в смт.Демидівка</t>
  </si>
  <si>
    <t>ПЛ-0,4кВ від ТП-388 в с.Вовничі</t>
  </si>
  <si>
    <t>ПЛ-0,4кВ від ТП-278 в с.Набережне</t>
  </si>
  <si>
    <t>ПЛ-0,4кВ від ТП-214 в с.Глибока Долина</t>
  </si>
  <si>
    <t>ПЛ-0,4кВ від ТП-464 в с.Товпижин</t>
  </si>
  <si>
    <t>ПЛ-0,4кВ від ТП-465 в с.Товпижин</t>
  </si>
  <si>
    <t>ПЛ-0,4 кВ від ТП-47 в с.Новомалин</t>
  </si>
  <si>
    <t xml:space="preserve">ПЛ-0,4кВ від ТП-126 в с. Точевики </t>
  </si>
  <si>
    <t>ПЛ-0,4кВ від ЗТП-21 в м.Острог</t>
  </si>
  <si>
    <t xml:space="preserve">ПЛ-0,4кВ від ТП-8 в м. Острог </t>
  </si>
  <si>
    <t xml:space="preserve">ПЛ-0,4кВ від ТП-031 в м. Острог </t>
  </si>
  <si>
    <t xml:space="preserve">ПЛ-0,4кВ від КТП-323 в м. Радивилів  </t>
  </si>
  <si>
    <t>ПЛ-0,4кВ від ТП-194 в с. Теслугів</t>
  </si>
  <si>
    <t xml:space="preserve">ПЛ-0,4кВ від ТП-166 в с.Пасіки </t>
  </si>
  <si>
    <t>ПЛ-0,4кВ від ТП-68 в м. Рівне</t>
  </si>
  <si>
    <t>ПЛ-0,4кВ від ТП-300 в м. Рівне</t>
  </si>
  <si>
    <t>ПЛ-0,4кВ від ТП-23 в м.Рівне</t>
  </si>
  <si>
    <t>ПЛ-0,4кВ від ТП-3 в м.Рівне</t>
  </si>
  <si>
    <t xml:space="preserve"> ПЛ-0,4 кВ від ТП-32 в c. Бронники </t>
  </si>
  <si>
    <t xml:space="preserve">ПЛ-0,4 кВ від ТП-282 в c. Забороль </t>
  </si>
  <si>
    <t xml:space="preserve">ПЛ-0,4 кВ від ТП-278 в c. Переділи </t>
  </si>
  <si>
    <t xml:space="preserve">ПЛ-0,4кВ Л-1 "Молодіжна" від КТП-133 в с.Єльно </t>
  </si>
  <si>
    <t xml:space="preserve">ПЛ-0,4кВ Л-2 "Село" та Л-3 "Центр" від КТП-181 в с. Вежиця </t>
  </si>
  <si>
    <t xml:space="preserve">ПЛ-0,4кВ від КТП-73 в с.Залав'я </t>
  </si>
  <si>
    <t>ПЛ-0,4 кВ від ТП-171 в с.Глинне</t>
  </si>
  <si>
    <t>ПЛІ-0,4 кВ від КТП-18 в с.Біловіж</t>
  </si>
  <si>
    <t>ПЛІ-0,4 кВ від КТП-107 в  с.Біловіж</t>
  </si>
  <si>
    <t>ПЛІ-0,4 кВ від КТП-278 в  с.Березове</t>
  </si>
  <si>
    <t>ПЛ-0,4 кВ від ТП-280 в с.Михнівка</t>
  </si>
  <si>
    <t>ПЛ-0,4 кВ від ТП-423 в c.Корост</t>
  </si>
  <si>
    <t xml:space="preserve">ПЛ-0,4 кВ від ТП-277 в c. Гута-Перейма </t>
  </si>
  <si>
    <t xml:space="preserve">ПЛ-0,4 кВ від ТП-90 в м. Сарни </t>
  </si>
  <si>
    <t>ПЛ-0,4 кВ від ТП-469 в c. Кузьмівка</t>
  </si>
  <si>
    <t>ПЛ-0,4 кВ від ТП-388 в c. Селище</t>
  </si>
  <si>
    <t xml:space="preserve">ПЛ-0,4 кВ від ТП-427 в c. Корост </t>
  </si>
  <si>
    <t>КПЛ 10кВ ком.21 ПС 35/10 "Гоща" - опора №1А ф-дер 21-11 "РРС" смт.Гоща</t>
  </si>
  <si>
    <t xml:space="preserve">КЛ 10кВ ЗТП-65 - РП-2 в м.Дубно </t>
  </si>
  <si>
    <t>КЛ-10кВ Л. 70-15 «Місто» -  ТП-140 в смт.Зарічне</t>
  </si>
  <si>
    <t xml:space="preserve">КЛ-6кВ  РП-2 - ТП-46 в м.Здолбунів </t>
  </si>
  <si>
    <t>КЛ-6кВ від ТП-55-ПС ЦШК в м.Здолбунів</t>
  </si>
  <si>
    <t>КЛ-10кВ м. Корець від ТП-57- ТП-141</t>
  </si>
  <si>
    <t>КЛ-10кВ  ЗТП-261 - ЗТП-337  в м.Корець</t>
  </si>
  <si>
    <t xml:space="preserve">КЛ-10кВ  ЗТП-64 - ЗТП-194 в м.Корець </t>
  </si>
  <si>
    <t xml:space="preserve">КЛ-10кВ ЗТП-305 - ЗТП-330 в м.Костопіль </t>
  </si>
  <si>
    <t xml:space="preserve">КЛ-10кВ  Л. 06-07 «Насосна станція» в смт.Млинів </t>
  </si>
  <si>
    <t>КЛ-10кВ  Р-5 ЗТП-045 ф 73-04 "Місто"</t>
  </si>
  <si>
    <t xml:space="preserve">КЛ-10кВ ЗТП-16  – ЗТП-33 в м.Радивилів  </t>
  </si>
  <si>
    <t xml:space="preserve">КЛ-10кВ ЗТП-213  -  ЗТП-201 в смт.Рокитне  </t>
  </si>
  <si>
    <t>КЛ-10 кВ ЗТП-205  -  ЗТП-215 в смт.Рокитне</t>
  </si>
  <si>
    <t xml:space="preserve">КЛ-10кВ ф-79-05 «Місто» ТП-56 - ТП-77 в м.Сарни </t>
  </si>
  <si>
    <t xml:space="preserve">КЛ-10кВ Л.75-16 "на ТП-62" ТП-4 - ТП-62  м.Сарни </t>
  </si>
  <si>
    <t xml:space="preserve">КЛ-0,4 кВ  Л-3 "Банк" - ЗТП-223 в м.Корець </t>
  </si>
  <si>
    <t xml:space="preserve">КЛ-0,4 кВ  від ЗТП-042 в м.Острог </t>
  </si>
  <si>
    <t>Будівництво ПС 110 кВ "Центральна"</t>
  </si>
  <si>
    <t>Реконструкція ПС110/10 "Південна" - "Заміна масляних вимикачів 110 кВ" на елегазові   вимикачі 110 кВ  з  мікропроцесорними захистами</t>
  </si>
  <si>
    <t>Реконструкція ПС 110/10 кВ  "Хіночі"</t>
  </si>
  <si>
    <t>Реконструкція ПС 110/35/6 кВ «ЦШК» - «Заміна комірок КРУ 6 кВ І-ІІ – СШ 6 кВ на комірки з вакуумними вимикачами 6 кВ</t>
  </si>
  <si>
    <t>Реконструкція ПС  110 /10  кВ  «Західна» - "Заміна  комірок КРУ 10  кВ І-II СШ  10 кВ на комірки з вакуумними  вимикачами 10 кВ</t>
  </si>
  <si>
    <t>Встановлення пристроїв "Альтра" на підстанції 110/10 кВ "Східна" і на пяти розподільчих пристроях 10 кВ (РП-10 кВ: РП-22, РП-28, РП-29, РП-30 та ТП-242</t>
  </si>
  <si>
    <t>КТП 10/0.4 кВ в м.Дубровиця від КТП-299</t>
  </si>
  <si>
    <t xml:space="preserve">КТП-10/0,4 кВ від КТП-251 в с.Дроздинь </t>
  </si>
  <si>
    <t xml:space="preserve">КТП-10/0,4 кВ в м.Рівне, вул.Скоропадського </t>
  </si>
  <si>
    <t>Реконструкція РУ-10 кВ в ЗТП-80 в с.Хорів</t>
  </si>
  <si>
    <t>Реконструкція РУ-10 кВ в ЗТП-132 в с.Великий Олексин</t>
  </si>
  <si>
    <t>Реконструкція РУ-10 кВ в ЗТП-431 в с.Великий Житин</t>
  </si>
  <si>
    <t>Реконструкція РП-4 м.Рівне</t>
  </si>
  <si>
    <t>введення в експлуатацію в 2018р.</t>
  </si>
  <si>
    <t>400008993</t>
  </si>
  <si>
    <t>400000310</t>
  </si>
  <si>
    <t>400005840</t>
  </si>
  <si>
    <t>87900.8.2</t>
  </si>
  <si>
    <t>78300.9</t>
  </si>
  <si>
    <t>95700.7.1</t>
  </si>
  <si>
    <t>93000.8.1</t>
  </si>
  <si>
    <t>60400.11.1</t>
  </si>
  <si>
    <t>56300.3.3</t>
  </si>
  <si>
    <t>введення в експлуатацію в 2019р.</t>
  </si>
  <si>
    <t>введення в експлуатацію в 2020-22рр.</t>
  </si>
  <si>
    <t>4.3.3.1</t>
  </si>
  <si>
    <t>4.3.3.2</t>
  </si>
  <si>
    <t>4.3.3.3</t>
  </si>
  <si>
    <t>4.3.3.4</t>
  </si>
  <si>
    <t>4.3.3.5</t>
  </si>
  <si>
    <t>4.3.3.6</t>
  </si>
  <si>
    <t>4.3.3.7</t>
  </si>
  <si>
    <t>4.3.3.8</t>
  </si>
  <si>
    <t>4.3.3.9</t>
  </si>
  <si>
    <t>4.3.3.10</t>
  </si>
  <si>
    <t>4.3.3.11</t>
  </si>
  <si>
    <t>4.3.3.12</t>
  </si>
  <si>
    <t>4.3.3.13</t>
  </si>
  <si>
    <t>4.3.3.14</t>
  </si>
  <si>
    <t>4.3.3.15</t>
  </si>
  <si>
    <t>4.3.3.16</t>
  </si>
  <si>
    <t>4.3.3.17</t>
  </si>
  <si>
    <t>4.3.3.18</t>
  </si>
  <si>
    <t>4.3.3.19</t>
  </si>
  <si>
    <t>4.3.3.20</t>
  </si>
  <si>
    <t>4.3.3.21</t>
  </si>
  <si>
    <t>4.3.3.22</t>
  </si>
  <si>
    <t>4.3.3.23</t>
  </si>
  <si>
    <t>4.3.3.24</t>
  </si>
  <si>
    <t>4.3.3.25</t>
  </si>
  <si>
    <t>4.3.3.26</t>
  </si>
  <si>
    <t>4.3.3.27</t>
  </si>
  <si>
    <t>4.3.3.28</t>
  </si>
  <si>
    <t>4.3.3.29</t>
  </si>
  <si>
    <t>4.3.3.30</t>
  </si>
  <si>
    <t>4.3.3.31</t>
  </si>
  <si>
    <t>4.3.3.32</t>
  </si>
  <si>
    <t>4.3.3.33</t>
  </si>
  <si>
    <t>4.3.3.34</t>
  </si>
  <si>
    <t>4.3.3.35</t>
  </si>
  <si>
    <t>4.3.3.36</t>
  </si>
  <si>
    <t>4.3.3.37</t>
  </si>
  <si>
    <t>4.3.3.38</t>
  </si>
  <si>
    <t>4.3.3.39</t>
  </si>
  <si>
    <t>4.3.3.40</t>
  </si>
  <si>
    <t>4.3.3.41</t>
  </si>
  <si>
    <t>4.3.3.42</t>
  </si>
  <si>
    <t>4.3.3.43</t>
  </si>
  <si>
    <t>4.3.3.44</t>
  </si>
  <si>
    <t>4.3.3.45</t>
  </si>
  <si>
    <t>4.3.3.46</t>
  </si>
  <si>
    <t>4.3.3.47</t>
  </si>
  <si>
    <t>4.3.3.48</t>
  </si>
  <si>
    <t>4.3.3.49</t>
  </si>
  <si>
    <t>4.3.3.50</t>
  </si>
  <si>
    <t>4.3.3.51</t>
  </si>
  <si>
    <t>4.3.3.52</t>
  </si>
  <si>
    <t>4.3.3.53</t>
  </si>
  <si>
    <t>4.3.3.54</t>
  </si>
  <si>
    <t>4.3.3.55</t>
  </si>
  <si>
    <t>4.3.3.56</t>
  </si>
  <si>
    <t>4.3.3.57</t>
  </si>
  <si>
    <t>4.3.3.58</t>
  </si>
  <si>
    <t>4.3.3.59</t>
  </si>
  <si>
    <t>4.3.3.60</t>
  </si>
  <si>
    <t>4.3.3.61</t>
  </si>
  <si>
    <t>4.3.3.62</t>
  </si>
  <si>
    <t>4.3.3.63</t>
  </si>
  <si>
    <t>4.3.3.64</t>
  </si>
  <si>
    <t>4.3.3.65</t>
  </si>
  <si>
    <t>4.3.3.66</t>
  </si>
  <si>
    <t>4.3.3.67</t>
  </si>
  <si>
    <t>4.3.3.68</t>
  </si>
  <si>
    <t>4.3.3.69</t>
  </si>
  <si>
    <t>4.3.3.70</t>
  </si>
  <si>
    <t>4.3.3.71</t>
  </si>
  <si>
    <t>4.3.3.72</t>
  </si>
  <si>
    <t>4.3.3.73</t>
  </si>
  <si>
    <t>4.3.3.74</t>
  </si>
  <si>
    <t>4.3.3.75</t>
  </si>
  <si>
    <t>4.3.3.76</t>
  </si>
  <si>
    <t>4.3.3.77</t>
  </si>
  <si>
    <t>4.3.3.78</t>
  </si>
  <si>
    <t>4.3.3.79</t>
  </si>
  <si>
    <t>4.3.3.80</t>
  </si>
  <si>
    <t>30011836</t>
  </si>
  <si>
    <t>30011840</t>
  </si>
  <si>
    <t>400002172</t>
  </si>
  <si>
    <t>4.3.4.1</t>
  </si>
  <si>
    <t>4.3.4.2</t>
  </si>
  <si>
    <t>4.3.4.3</t>
  </si>
  <si>
    <t>4.3.4.4</t>
  </si>
  <si>
    <t>4.3.4.5</t>
  </si>
  <si>
    <t>4.3.4.6</t>
  </si>
  <si>
    <t>4.3.4.7</t>
  </si>
  <si>
    <t>4.3.4.8</t>
  </si>
  <si>
    <t>4.3.4.9</t>
  </si>
  <si>
    <t>4.3.4.10</t>
  </si>
  <si>
    <t>4.3.4.11</t>
  </si>
  <si>
    <t>4.3.4.12</t>
  </si>
  <si>
    <t>4.3.4.13</t>
  </si>
  <si>
    <t>4.3.4.14</t>
  </si>
  <si>
    <t>4.3.4.15</t>
  </si>
  <si>
    <t>4.3.4.16</t>
  </si>
  <si>
    <t>4.3.4.17</t>
  </si>
  <si>
    <t>4.3.4.18</t>
  </si>
  <si>
    <t>4.3.4.19</t>
  </si>
  <si>
    <t>4.3.4.20</t>
  </si>
  <si>
    <t>4.3.4.21</t>
  </si>
  <si>
    <t>4.3.4.22</t>
  </si>
  <si>
    <t>4.3.4.23</t>
  </si>
  <si>
    <t>4.3.4.24</t>
  </si>
  <si>
    <t>4.3.4.25</t>
  </si>
  <si>
    <t>4.3.4.26</t>
  </si>
  <si>
    <t>4.3.4.27</t>
  </si>
  <si>
    <t>4.3.4.28</t>
  </si>
  <si>
    <t>4.3.4.29</t>
  </si>
  <si>
    <t>4.3.4.30</t>
  </si>
  <si>
    <t>4.3.4.31</t>
  </si>
  <si>
    <t>4.3.4.32</t>
  </si>
  <si>
    <t>4.3.4.33</t>
  </si>
  <si>
    <t>4.3.4.34</t>
  </si>
  <si>
    <t>4.3.4.35</t>
  </si>
  <si>
    <t>4.3.4.36</t>
  </si>
  <si>
    <t>4.3.4.37</t>
  </si>
  <si>
    <t>4.3.4.38</t>
  </si>
  <si>
    <t>4.3.4.39</t>
  </si>
  <si>
    <t>4.3.4.40</t>
  </si>
  <si>
    <t>4.3.4.41</t>
  </si>
  <si>
    <t>4.3.4.42</t>
  </si>
  <si>
    <t>4.3.4.43</t>
  </si>
  <si>
    <t>4.3.4.44</t>
  </si>
  <si>
    <t>400007778</t>
  </si>
  <si>
    <t>400005498</t>
  </si>
  <si>
    <t>400005490</t>
  </si>
  <si>
    <t>400007928</t>
  </si>
  <si>
    <t>400005519</t>
  </si>
  <si>
    <t>400005508</t>
  </si>
  <si>
    <t>30000238</t>
  </si>
  <si>
    <t>400007549</t>
  </si>
  <si>
    <t>400005491</t>
  </si>
  <si>
    <t>400009159</t>
  </si>
  <si>
    <t>400009057</t>
  </si>
  <si>
    <t>400001679</t>
  </si>
  <si>
    <t>400010954</t>
  </si>
  <si>
    <t>400005419</t>
  </si>
  <si>
    <t>400005317</t>
  </si>
  <si>
    <t>400006415</t>
  </si>
  <si>
    <t>400008134</t>
  </si>
  <si>
    <t>400006584</t>
  </si>
  <si>
    <t>400003195</t>
  </si>
  <si>
    <t>400005851</t>
  </si>
  <si>
    <t>400004662</t>
  </si>
  <si>
    <t>400004951</t>
  </si>
  <si>
    <t>400020215</t>
  </si>
  <si>
    <t>400013284</t>
  </si>
  <si>
    <t>400009891</t>
  </si>
  <si>
    <t>40005137</t>
  </si>
  <si>
    <t>400005019</t>
  </si>
  <si>
    <t>400001879</t>
  </si>
  <si>
    <t>400021964</t>
  </si>
  <si>
    <t>400020158</t>
  </si>
  <si>
    <t>400016184</t>
  </si>
  <si>
    <t>400012952</t>
  </si>
  <si>
    <t>400002194</t>
  </si>
  <si>
    <t>400006329</t>
  </si>
  <si>
    <t>400005894</t>
  </si>
  <si>
    <t>400009782</t>
  </si>
  <si>
    <t>400009593</t>
  </si>
  <si>
    <t>400010387</t>
  </si>
  <si>
    <t>400007894</t>
  </si>
  <si>
    <t>400010781</t>
  </si>
  <si>
    <t>400002849</t>
  </si>
  <si>
    <t>400018064</t>
  </si>
  <si>
    <t>400016497</t>
  </si>
  <si>
    <t>400011297</t>
  </si>
  <si>
    <t>400013271</t>
  </si>
  <si>
    <t>400010297</t>
  </si>
  <si>
    <t>400011648</t>
  </si>
  <si>
    <t>400010978</t>
  </si>
  <si>
    <t>400012308</t>
  </si>
  <si>
    <t>400003791</t>
  </si>
  <si>
    <t>400003319</t>
  </si>
  <si>
    <t>400006181</t>
  </si>
  <si>
    <t>400018204</t>
  </si>
  <si>
    <t>40009513</t>
  </si>
  <si>
    <t>400005169</t>
  </si>
  <si>
    <t>400005230</t>
  </si>
  <si>
    <t>400003954</t>
  </si>
  <si>
    <t>400005131</t>
  </si>
  <si>
    <t>400006943</t>
  </si>
  <si>
    <t>400006697</t>
  </si>
  <si>
    <t>400005539</t>
  </si>
  <si>
    <t>400009053</t>
  </si>
  <si>
    <t>400004549</t>
  </si>
  <si>
    <t>400004941</t>
  </si>
  <si>
    <t>400004771</t>
  </si>
  <si>
    <t>400003160</t>
  </si>
  <si>
    <t>400005993</t>
  </si>
  <si>
    <t>400007754</t>
  </si>
  <si>
    <t>400008319</t>
  </si>
  <si>
    <t>400008849</t>
  </si>
  <si>
    <t>400003367</t>
  </si>
  <si>
    <t>400008201</t>
  </si>
  <si>
    <t>400006428</t>
  </si>
  <si>
    <t>400004337</t>
  </si>
  <si>
    <t>400005510</t>
  </si>
  <si>
    <t>400005952</t>
  </si>
  <si>
    <t>400009916</t>
  </si>
  <si>
    <t>400014502</t>
  </si>
  <si>
    <t>400011064</t>
  </si>
  <si>
    <t>400009480</t>
  </si>
  <si>
    <t>400008786</t>
  </si>
  <si>
    <t>400008546</t>
  </si>
  <si>
    <t>400002219</t>
  </si>
  <si>
    <t>400002451</t>
  </si>
  <si>
    <t>400008334</t>
  </si>
  <si>
    <t>400013027</t>
  </si>
  <si>
    <t>Реконструкція ПЛ-0.4 кВ від ТП-497 в с.Двірець</t>
  </si>
  <si>
    <t>Реконструкція ПЛ-0.4 кВ від ТП-476 в с.Яблунька</t>
  </si>
  <si>
    <t>Реконструкція ПЛ-0.4 кВ від ТП-478 в с.Яблунька</t>
  </si>
  <si>
    <t xml:space="preserve">на початок зі звіту Саши повинно іти з табличкою 4.8 рядок 16 формула - 4 таблиця </t>
  </si>
  <si>
    <t xml:space="preserve">ПЛІ-0,4кВ від ТП-155 в с.Горбаків  </t>
  </si>
  <si>
    <t xml:space="preserve">ПЛІ-0,4кВ від ТП-109 в с.Грушвиця Друга  </t>
  </si>
  <si>
    <t>встановлення ЩТП-25 кВА</t>
  </si>
  <si>
    <t>заміна тр-ра в КТП-109</t>
  </si>
  <si>
    <t xml:space="preserve">ПЛІ-0,4кВ від ТП-42 в с.Грушвиця Друга  </t>
  </si>
  <si>
    <t xml:space="preserve">ПЛІ-0,4кВ від ТП-358 в с.Грушвиця Друга  </t>
  </si>
  <si>
    <t>4.2.1.41</t>
  </si>
  <si>
    <t>4.2.1.42</t>
  </si>
  <si>
    <t>4.2.1.43</t>
  </si>
  <si>
    <t>4.2.1.44</t>
  </si>
  <si>
    <t>Зарічненський  РЕМ</t>
  </si>
  <si>
    <t>РТП-10/0.4кВ в  с.Новоріччиця від ТП-236</t>
  </si>
  <si>
    <t>ПЛ-0,4кВ</t>
  </si>
  <si>
    <t>встановлення КТП-100кВА</t>
  </si>
  <si>
    <t>11.1.11</t>
  </si>
  <si>
    <t>Реконструкція ПЛ-0,4кВ від ТП-85 в с.Бистричі</t>
  </si>
  <si>
    <t>Реконструкція ПЛ-0,4кВ від ТП-121 в с.Любахи</t>
  </si>
  <si>
    <t>Реконструкція ПЛ-0,4кВ від ТП-116 в с.Діброва</t>
  </si>
  <si>
    <t>Реконструкція ПЛ-0,4кВ від ТП-51 в с.Кошмаки</t>
  </si>
  <si>
    <t>Реконструкція ПЛ-0,4кВ від ТП-217 в с.Микитичі</t>
  </si>
  <si>
    <t>Реконструкція ПЛ-0,4кВ від ТП-354 в с.Зелений Гай</t>
  </si>
  <si>
    <t>Реконструкція ПЛ-0,4кВ від ТП-428 в с.Плоска</t>
  </si>
  <si>
    <t>Реконструкція ПЛ-0,4кВ від ТП-340 в м.Дубровиця</t>
  </si>
  <si>
    <t>Реконструкція ПЛ-0,4кВ від ТП-30 в с.Бережки</t>
  </si>
  <si>
    <t>Реконструкція ПЛ-0,4кВ від ТП-32 в с.Бережки</t>
  </si>
  <si>
    <t>Реконструкція ПЛ-0,4кВ від ТП-323 в с.П'ятигори</t>
  </si>
  <si>
    <t>Реконструкція ПЛ-0,4кВ від ТП-241 в с.Лісопіль</t>
  </si>
  <si>
    <t>Реконструкція ПЛ-0,4кВ від ТП-405 в с.Рокитне</t>
  </si>
  <si>
    <t>Реконструкція ПЛ-0,4кВ від ТП-278 в с.Набережне</t>
  </si>
  <si>
    <t>Реконструкція ПЛ-0,4кВ від ТП-214 в с.Глибока Долина</t>
  </si>
  <si>
    <t>Реконструкція ПЛ-0,4кВ від ТП-464 в с.Товпижин</t>
  </si>
  <si>
    <t>Реконструкція ПЛ-0,4кВ від ТП-465 в с.Товпижин</t>
  </si>
  <si>
    <t>Реконструкція ПЛ-0,4кВ від ТП-47 в с.Новомалин</t>
  </si>
  <si>
    <t>Реконструкція ПЛ-0,4кВ від ТП-126 в с.Точевики</t>
  </si>
  <si>
    <t>Реконструкція ПЛ-0,4кВ від ТП-031 в м.Острог</t>
  </si>
  <si>
    <t>Реконструкція ПЛ-0,4кВ від ТП-323 в м.Радивилів</t>
  </si>
  <si>
    <t>Реконструкція ПЛ-0,4кВ від ТП-300 в м.Рівне</t>
  </si>
  <si>
    <t>Реконструкція ПЛ-0,4кВ від ТП-32 в с.Бронники</t>
  </si>
  <si>
    <t>Реконструкція ПЛ-0,4кВ від ТП-282 в с.Забороль</t>
  </si>
  <si>
    <t>Реконструкція ПЛ-0,4кВ від ТП-278 в с.Переділи</t>
  </si>
  <si>
    <t>Реконструкція ПЛ-0,4кВ від ТП-73 в с.Залав'я</t>
  </si>
  <si>
    <t>Реконструкція ПЛ-0,4кВ від ТП-18 в с.Біловіж</t>
  </si>
  <si>
    <t>Реконструкція ПЛ-0,4кВ від ТП-107 в с.Біловіж</t>
  </si>
  <si>
    <t>Реконструкція ПЛ-0,4кВ від ТП-278 в с.Березове</t>
  </si>
  <si>
    <t>Реконструкція ПЛ-0,4кВ від ТП-280 в с.Михнівка</t>
  </si>
  <si>
    <t>Реконструкція ПЛ-0,4кВ від ТП-277 в с.Гута-Перейма</t>
  </si>
  <si>
    <t>Реконструкція ПЛ-0,4кВ від ТП-423 в с.Корост</t>
  </si>
  <si>
    <t>Реконструкція КЛ-0,4кВ від ТП-42 в м.Острог</t>
  </si>
  <si>
    <t>Встановлення РТП від ТП-251 в с.Дроздинь</t>
  </si>
  <si>
    <t>Встановлення РТП від ТП-236 в с.Новоріччиця</t>
  </si>
  <si>
    <t>Встановлення РТП від ТП-299 в м.Дубровиця</t>
  </si>
  <si>
    <t>Встановлення РТП від ТП-300 в м.Рівне</t>
  </si>
  <si>
    <t>Реконструкція РП-4 в м.Рівне</t>
  </si>
  <si>
    <t>Реконструкція ПЛ-0,4кВ від ТП-109 в с.Грушвиця Друга</t>
  </si>
  <si>
    <t>Реконструкція ПЛ-0,4кВ від ТП-42 в с.Грушвиця Друга</t>
  </si>
  <si>
    <t>Реконструкція ПЛ-0,4кВ від ТП-358 в с.Грушвиця Друга</t>
  </si>
  <si>
    <t>Реконструкція ПЛ-0,4кВ від ТП-155 в с.Горбаків</t>
  </si>
  <si>
    <t>Реконструкція ПЛ-0,4кВ від ТП-35 в с.Горбаків</t>
  </si>
  <si>
    <t>Реконструкція ПЛ-0,4кВ від ТП-341 в с.Заруддя</t>
  </si>
  <si>
    <t>Встановлення розвантажувальної КТП-10/0,4кВ від ТП-99 в с.Кам'янка</t>
  </si>
  <si>
    <t xml:space="preserve">Реконструкція ПЛ-10 кВ Л-49-03 «Красносілля» між опорами №1-126  </t>
  </si>
  <si>
    <t>Будівництво КЛ-10 кВ від ПЛ-10 кВ  Л 66-20 до ПЛ-10кВ Л-66-08 в м.Дубно</t>
  </si>
  <si>
    <t>Будівництво КЛ-10 кВ від ТП-2003 до ТП-422 в м.Дубно</t>
  </si>
  <si>
    <t>Реконструкція КЛ-6 кВ ПС110/35/6 кВ ЦШК - ТП62 м.Здолбунів</t>
  </si>
  <si>
    <t>Будівництво ПЛ-10кВ від Л-40-04 "Княгинин" до Л-05-01 "Лисин"</t>
  </si>
  <si>
    <t>Будівництво ПЛ-10кВ від Л-07-04 "Остріїв" до Л-09-01 "Городниця"</t>
  </si>
  <si>
    <t>Реконструкція ПЛ 10 кВ ф.73-01 "Місто" м.Острог</t>
  </si>
  <si>
    <t xml:space="preserve">Будівництво КЛ-10 кВ від ПС "Південна" до ЗТП-890 в с.Колоденка </t>
  </si>
  <si>
    <t>Будівництво ПЛ-10 кВ від оп. 237 ПЛ 10кВ Л-12-08 «Жобрин» до ТП-797 в с.Мочулки</t>
  </si>
  <si>
    <t>Будівництво ПЛ-10 кВ від оп. 201 ПЛ 10кВ Л-12-05 «Михалівка» до ПС 35/10 "Карпилівка"</t>
  </si>
  <si>
    <t xml:space="preserve">Реконструкція КЛ-10кВ від ПС35/10кВ №75 «Льонозавод» КРУН-10кВ ком№17  «Продтовари» - до ЗТП-79 </t>
  </si>
  <si>
    <t>4.3.3.81</t>
  </si>
  <si>
    <t>4.3.3.82</t>
  </si>
  <si>
    <t>4.3.3.83</t>
  </si>
  <si>
    <t>4.3.3.84</t>
  </si>
  <si>
    <t>4.3.3.85</t>
  </si>
  <si>
    <t>4.3.3.86</t>
  </si>
  <si>
    <t>4.3.3.87</t>
  </si>
  <si>
    <t>4.3.3.88</t>
  </si>
  <si>
    <t>4.3.3.89</t>
  </si>
  <si>
    <t>4.3.3.90</t>
  </si>
  <si>
    <t>РТП-10/0.4кВ  від ТП-236 в с.Новоріччиця</t>
  </si>
  <si>
    <t>300044294</t>
  </si>
  <si>
    <t>Наказ №434 від 21.08.2018 року</t>
  </si>
  <si>
    <t>400005980</t>
  </si>
  <si>
    <t>400005975</t>
  </si>
  <si>
    <t>400000425</t>
  </si>
  <si>
    <t>40001292</t>
  </si>
  <si>
    <t>Наказ №597 від 21.11.2018 року</t>
  </si>
  <si>
    <t>400006157</t>
  </si>
  <si>
    <t>400006452</t>
  </si>
  <si>
    <t>400005198</t>
  </si>
  <si>
    <t>400006028</t>
  </si>
  <si>
    <t>400006123</t>
  </si>
  <si>
    <t>400005694</t>
  </si>
  <si>
    <t>400005339</t>
  </si>
  <si>
    <t>400005097</t>
  </si>
  <si>
    <t>400004642</t>
  </si>
  <si>
    <t>400005977</t>
  </si>
  <si>
    <t>400005164</t>
  </si>
  <si>
    <t>400008231</t>
  </si>
  <si>
    <t>400009156</t>
  </si>
  <si>
    <t>400005127</t>
  </si>
  <si>
    <t>400005008</t>
  </si>
  <si>
    <t>400005747</t>
  </si>
  <si>
    <t>400006581</t>
  </si>
  <si>
    <t>400005518</t>
  </si>
  <si>
    <t>400006616</t>
  </si>
  <si>
    <t>400009853</t>
  </si>
  <si>
    <t>400009613</t>
  </si>
  <si>
    <t>400004618</t>
  </si>
  <si>
    <t>400006891</t>
  </si>
  <si>
    <t>400004554</t>
  </si>
  <si>
    <t>400004049</t>
  </si>
  <si>
    <t>400006110</t>
  </si>
  <si>
    <t>400005003</t>
  </si>
  <si>
    <t>400005861</t>
  </si>
  <si>
    <t>400005594</t>
  </si>
  <si>
    <t>400003894</t>
  </si>
  <si>
    <t>400005319</t>
  </si>
  <si>
    <t>400006383</t>
  </si>
  <si>
    <t>400010230</t>
  </si>
  <si>
    <t>400003526</t>
  </si>
  <si>
    <t>400008981</t>
  </si>
  <si>
    <t>400006253</t>
  </si>
  <si>
    <t>400006694</t>
  </si>
  <si>
    <t>400008789</t>
  </si>
  <si>
    <t>400004651</t>
  </si>
  <si>
    <t>400004819</t>
  </si>
  <si>
    <t>400004017</t>
  </si>
  <si>
    <t>400003669</t>
  </si>
  <si>
    <t>400006234</t>
  </si>
  <si>
    <t>400006563</t>
  </si>
  <si>
    <t>400007019</t>
  </si>
  <si>
    <t>400011308</t>
  </si>
  <si>
    <t>400009598</t>
  </si>
  <si>
    <t>400005561</t>
  </si>
  <si>
    <t>400001648</t>
  </si>
  <si>
    <t>400005219</t>
  </si>
  <si>
    <t>300040294</t>
  </si>
  <si>
    <t>400006569</t>
  </si>
  <si>
    <t>400001260</t>
  </si>
  <si>
    <r>
      <t xml:space="preserve">    "  22  " Листопада   </t>
    </r>
    <r>
      <rPr>
        <u/>
        <sz val="10"/>
        <rFont val="Times New Roman"/>
        <family val="1"/>
        <charset val="204"/>
      </rPr>
      <t>2018</t>
    </r>
    <r>
      <rPr>
        <sz val="10"/>
        <rFont val="Times New Roman"/>
        <family val="1"/>
        <charset val="204"/>
      </rPr>
      <t xml:space="preserve"> року</t>
    </r>
  </si>
  <si>
    <r>
      <t xml:space="preserve">"  22  " Листопада </t>
    </r>
    <r>
      <rPr>
        <u/>
        <sz val="12"/>
        <rFont val="Times New Roman"/>
        <family val="1"/>
        <charset val="204"/>
      </rPr>
      <t>2018</t>
    </r>
    <r>
      <rPr>
        <sz val="12"/>
        <rFont val="Times New Roman"/>
        <family val="1"/>
        <charset val="204"/>
      </rPr>
      <t xml:space="preserve"> року</t>
    </r>
  </si>
  <si>
    <r>
      <t xml:space="preserve">    "  22    "  Листопада  </t>
    </r>
    <r>
      <rPr>
        <u/>
        <sz val="12"/>
        <rFont val="Times New Roman"/>
        <family val="1"/>
        <charset val="204"/>
      </rPr>
      <t>2018</t>
    </r>
    <r>
      <rPr>
        <sz val="12"/>
        <rFont val="Times New Roman"/>
        <family val="1"/>
        <charset val="204"/>
      </rPr>
      <t xml:space="preserve"> року</t>
    </r>
  </si>
  <si>
    <t>"  22 " Листопада  2018 р.</t>
  </si>
  <si>
    <r>
      <t>"  22 "  Листопада  20</t>
    </r>
    <r>
      <rPr>
        <u/>
        <sz val="11"/>
        <rFont val="Times New Roman"/>
        <family val="1"/>
        <charset val="204"/>
      </rPr>
      <t>18</t>
    </r>
    <r>
      <rPr>
        <sz val="11"/>
        <rFont val="Times New Roman"/>
        <family val="1"/>
        <charset val="204"/>
      </rPr>
      <t xml:space="preserve"> р.</t>
    </r>
  </si>
  <si>
    <r>
      <t xml:space="preserve">"  22  " Листопада </t>
    </r>
    <r>
      <rPr>
        <u/>
        <sz val="14"/>
        <rFont val="Times New Roman"/>
        <family val="1"/>
        <charset val="204"/>
      </rPr>
      <t xml:space="preserve"> 2018 </t>
    </r>
    <r>
      <rPr>
        <sz val="14"/>
        <rFont val="Times New Roman"/>
        <family val="1"/>
        <charset val="204"/>
      </rPr>
      <t>р.</t>
    </r>
  </si>
  <si>
    <t>Невикористані кошти 2016 - 4751,06тис.грн., амортизація - 61138,27тис.грн.</t>
  </si>
  <si>
    <t>амортизація</t>
  </si>
  <si>
    <t>невикористані кошти 2016 року</t>
  </si>
  <si>
    <t>інші доходи-622,33тис.грн., невикористані кошти ІП-2016 року - 1026,78тис.грн.</t>
  </si>
  <si>
    <t>амортизація - 2812,24тис.грн.,невикористані кошти 2016 року - 742,02тис.грн.</t>
  </si>
  <si>
    <t>невикористані кошти 2016 року-4109,98тис.грн., інші доходи - 6731,3тис.грн.</t>
  </si>
  <si>
    <t>амортизація  - 1055,31тис.грн., інші доходи-1663,9тис.грн.</t>
  </si>
  <si>
    <t>невикористані кошти 2016 року - 2942,4тис.грн., інші доходи - 12856,35тис.грн.</t>
  </si>
  <si>
    <t>невикористані кошти 2016 року - 1039,5тис.грн., інші доходи - 2424,6тис.грн.</t>
  </si>
  <si>
    <t>невикористані кошти 2016 року - 100тис.грн., інші доходи - 437,5тис.грн.</t>
  </si>
  <si>
    <t>невикористані кошти 2016 року - 270,4тис.грн., інші доходи - 915,2тис.грн.</t>
  </si>
  <si>
    <t>невикористані кошти 2016 року - 42,35тис.грн., інші доходи - 453,75тис.грн.</t>
  </si>
  <si>
    <t>невикористані кошти 2016 року - 29,51., інші доходи - 316,19тис.грн.</t>
  </si>
  <si>
    <t>ст.42-130</t>
  </si>
  <si>
    <t>ст.131-133</t>
  </si>
  <si>
    <t>ст.134-136</t>
  </si>
  <si>
    <t>ст.136-144</t>
  </si>
  <si>
    <t>ст.144-148</t>
  </si>
  <si>
    <t>ст.154-155</t>
  </si>
  <si>
    <t>ст.156-157</t>
  </si>
  <si>
    <t>ст.157</t>
  </si>
  <si>
    <t>ст.157-158</t>
  </si>
  <si>
    <t>ст.158</t>
  </si>
  <si>
    <t>ст.158-159</t>
  </si>
  <si>
    <t>ст.159</t>
  </si>
  <si>
    <t>ст.160</t>
  </si>
  <si>
    <t>ст.161</t>
  </si>
  <si>
    <t>ст.162</t>
  </si>
  <si>
    <t>ст.162-163</t>
  </si>
  <si>
    <t>ст.163</t>
  </si>
  <si>
    <t>ст.163-164</t>
  </si>
</sst>
</file>

<file path=xl/styles.xml><?xml version="1.0" encoding="utf-8"?>
<styleSheet xmlns="http://schemas.openxmlformats.org/spreadsheetml/2006/main">
  <numFmts count="10">
    <numFmt numFmtId="164" formatCode="#,##0.0"/>
    <numFmt numFmtId="165" formatCode="#,##0.000_ ;[Red]\-#,##0.000\ "/>
    <numFmt numFmtId="166" formatCode="#,##0_ ;[Red]\-#,##0\ "/>
    <numFmt numFmtId="167" formatCode="#,##0.0_ ;[Red]\-#,##0.0\ "/>
    <numFmt numFmtId="168" formatCode="0.000"/>
    <numFmt numFmtId="169" formatCode="0.0"/>
    <numFmt numFmtId="170" formatCode="0.0%"/>
    <numFmt numFmtId="171" formatCode="0.0000"/>
    <numFmt numFmtId="172" formatCode="#,##0.000"/>
    <numFmt numFmtId="173" formatCode="#,##0.00_ ;[Red]\-#,##0.00\ "/>
  </numFmts>
  <fonts count="100">
    <font>
      <sz val="10"/>
      <name val="Arial Cyr"/>
      <charset val="204"/>
    </font>
    <font>
      <sz val="11"/>
      <color theme="1"/>
      <name val="Calibri"/>
      <family val="2"/>
      <charset val="204"/>
      <scheme val="minor"/>
    </font>
    <font>
      <sz val="10"/>
      <name val="Arial Cyr"/>
      <charset val="204"/>
    </font>
    <font>
      <sz val="8"/>
      <name val="Arial Cyr"/>
      <charset val="204"/>
    </font>
    <font>
      <sz val="10"/>
      <name val="Arial"/>
      <family val="2"/>
      <charset val="204"/>
    </font>
    <font>
      <b/>
      <sz val="10"/>
      <name val="Arial"/>
      <family val="2"/>
      <charset val="204"/>
    </font>
    <font>
      <i/>
      <sz val="12"/>
      <name val="Times New Roman"/>
      <family val="1"/>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1"/>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5"/>
      <name val="Times New Roman"/>
      <family val="1"/>
      <charset val="204"/>
    </font>
    <font>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MS Sans Serif"/>
      <family val="2"/>
      <charset val="204"/>
    </font>
    <font>
      <u/>
      <sz val="11"/>
      <name val="Times New Roman"/>
      <family val="1"/>
      <charset val="204"/>
    </font>
    <font>
      <sz val="11"/>
      <name val="Arial Cyr"/>
      <charset val="204"/>
    </font>
    <font>
      <sz val="11"/>
      <color indexed="12"/>
      <name val="Times New Roman"/>
      <family val="1"/>
      <charset val="204"/>
    </font>
    <font>
      <i/>
      <sz val="10"/>
      <name val="Times New Roman"/>
      <family val="1"/>
      <charset val="204"/>
    </font>
    <font>
      <b/>
      <u/>
      <sz val="11"/>
      <name val="Times New Roman"/>
      <family val="1"/>
      <charset val="204"/>
    </font>
    <font>
      <u/>
      <sz val="10"/>
      <name val="Times New Roman"/>
      <family val="1"/>
      <charset val="204"/>
    </font>
    <font>
      <u/>
      <sz val="12"/>
      <name val="Times New Roman"/>
      <family val="1"/>
      <charset val="204"/>
    </font>
    <font>
      <sz val="8"/>
      <name val="Times New Roman"/>
      <family val="1"/>
      <charset val="204"/>
    </font>
    <font>
      <sz val="10"/>
      <color indexed="8"/>
      <name val="Times New Roman"/>
      <family val="1"/>
      <charset val="204"/>
    </font>
    <font>
      <b/>
      <sz val="11"/>
      <color indexed="8"/>
      <name val="Times New Roman"/>
      <family val="1"/>
      <charset val="204"/>
    </font>
    <font>
      <sz val="11"/>
      <color indexed="10"/>
      <name val="Times New Roman"/>
      <family val="1"/>
      <charset val="204"/>
    </font>
    <font>
      <b/>
      <u/>
      <sz val="12"/>
      <name val="Times New Roman"/>
      <family val="1"/>
      <charset val="204"/>
    </font>
    <font>
      <i/>
      <sz val="12"/>
      <color indexed="10"/>
      <name val="Times New Roman"/>
      <family val="1"/>
      <charset val="204"/>
    </font>
    <font>
      <sz val="11"/>
      <color indexed="8"/>
      <name val="Times New Roman"/>
      <family val="1"/>
      <charset val="204"/>
    </font>
    <font>
      <b/>
      <sz val="10"/>
      <color indexed="8"/>
      <name val="Times New Roman"/>
      <family val="1"/>
      <charset val="204"/>
    </font>
    <font>
      <sz val="10"/>
      <color indexed="8"/>
      <name val="Arial Cyr"/>
      <charset val="204"/>
    </font>
    <font>
      <sz val="11"/>
      <color indexed="10"/>
      <name val="Times New Roman"/>
      <family val="1"/>
      <charset val="204"/>
    </font>
    <font>
      <sz val="14"/>
      <color indexed="12"/>
      <name val="Times New Roman"/>
      <family val="1"/>
      <charset val="204"/>
    </font>
    <font>
      <u/>
      <sz val="14"/>
      <name val="Times New Roman"/>
      <family val="1"/>
      <charset val="204"/>
    </font>
    <font>
      <i/>
      <sz val="10"/>
      <color indexed="10"/>
      <name val="Arial"/>
      <family val="2"/>
      <charset val="204"/>
    </font>
    <font>
      <b/>
      <sz val="10"/>
      <name val="Arial Cyr"/>
      <charset val="204"/>
    </font>
    <font>
      <i/>
      <sz val="10"/>
      <name val="Arial"/>
      <family val="2"/>
      <charset val="204"/>
    </font>
    <font>
      <b/>
      <i/>
      <sz val="10"/>
      <name val="Arial"/>
      <family val="2"/>
      <charset val="204"/>
    </font>
    <font>
      <b/>
      <sz val="10"/>
      <color indexed="12"/>
      <name val="Arial Cyr"/>
      <charset val="204"/>
    </font>
    <font>
      <sz val="10"/>
      <name val="Arial"/>
      <family val="2"/>
    </font>
    <font>
      <b/>
      <i/>
      <u/>
      <sz val="10"/>
      <color indexed="12"/>
      <name val="Arial Cyr"/>
      <charset val="204"/>
    </font>
    <font>
      <sz val="10"/>
      <color indexed="58"/>
      <name val="Arial"/>
      <family val="2"/>
      <charset val="204"/>
    </font>
    <font>
      <b/>
      <sz val="8"/>
      <color indexed="81"/>
      <name val="Tahoma"/>
      <family val="2"/>
      <charset val="204"/>
    </font>
    <font>
      <sz val="8"/>
      <color indexed="81"/>
      <name val="Tahoma"/>
      <family val="2"/>
      <charset val="204"/>
    </font>
    <font>
      <b/>
      <sz val="9"/>
      <color indexed="81"/>
      <name val="Tahoma"/>
      <family val="2"/>
      <charset val="204"/>
    </font>
    <font>
      <sz val="11"/>
      <color theme="1"/>
      <name val="Calibri"/>
      <family val="2"/>
      <charset val="204"/>
      <scheme val="minor"/>
    </font>
    <font>
      <sz val="9"/>
      <color indexed="81"/>
      <name val="Tahoma"/>
      <family val="2"/>
      <charset val="204"/>
    </font>
    <font>
      <b/>
      <sz val="14"/>
      <name val="Arial Cyr"/>
      <charset val="204"/>
    </font>
    <font>
      <sz val="12"/>
      <color rgb="FFFF0000"/>
      <name val="Times New Roman"/>
      <family val="1"/>
      <charset val="204"/>
    </font>
    <font>
      <sz val="12"/>
      <color theme="1"/>
      <name val="Times New Roman"/>
      <family val="1"/>
      <charset val="204"/>
    </font>
    <font>
      <i/>
      <sz val="11"/>
      <name val="Arial"/>
      <family val="2"/>
      <charset val="204"/>
    </font>
    <font>
      <sz val="11"/>
      <color rgb="FFFF0000"/>
      <name val="Times New Roman"/>
      <family val="1"/>
      <charset val="204"/>
    </font>
    <font>
      <sz val="11"/>
      <color theme="1"/>
      <name val="Times New Roman"/>
      <family val="1"/>
      <charset val="204"/>
    </font>
    <font>
      <i/>
      <sz val="12"/>
      <color rgb="FF000000"/>
      <name val="Times New Roman"/>
      <family val="1"/>
      <charset val="204"/>
    </font>
    <font>
      <sz val="10"/>
      <color theme="1"/>
      <name val="Arial Cyr"/>
      <charset val="204"/>
    </font>
    <font>
      <b/>
      <sz val="16"/>
      <color theme="1"/>
      <name val="Times New Roman"/>
      <family val="1"/>
      <charset val="204"/>
    </font>
    <font>
      <sz val="16"/>
      <color theme="1"/>
      <name val="Times New Roman"/>
      <family val="1"/>
      <charset val="204"/>
    </font>
    <font>
      <b/>
      <sz val="12"/>
      <color theme="1"/>
      <name val="Times New Roman"/>
      <family val="1"/>
      <charset val="204"/>
    </font>
    <font>
      <i/>
      <sz val="12"/>
      <color theme="1"/>
      <name val="Times New Roman"/>
      <family val="1"/>
      <charset val="204"/>
    </font>
    <font>
      <b/>
      <i/>
      <sz val="12"/>
      <color theme="1"/>
      <name val="Times New Roman"/>
      <family val="1"/>
      <charset val="204"/>
    </font>
    <font>
      <sz val="10"/>
      <color theme="1"/>
      <name val="Times New Roman"/>
      <family val="1"/>
      <charset val="204"/>
    </font>
    <font>
      <b/>
      <sz val="14"/>
      <color theme="1"/>
      <name val="Times New Roman"/>
      <family val="1"/>
      <charset val="204"/>
    </font>
    <font>
      <sz val="14"/>
      <color theme="1"/>
      <name val="Times New Roman"/>
      <family val="1"/>
      <charset val="204"/>
    </font>
    <font>
      <b/>
      <u/>
      <sz val="14"/>
      <color theme="1"/>
      <name val="Times New Roman"/>
      <family val="1"/>
      <charset val="204"/>
    </font>
    <font>
      <b/>
      <i/>
      <sz val="11"/>
      <color indexed="10"/>
      <name val="Times New Roman"/>
      <family val="1"/>
      <charset val="204"/>
    </font>
    <font>
      <b/>
      <i/>
      <sz val="12"/>
      <name val="Times New Roman"/>
      <family val="1"/>
      <charset val="204"/>
    </font>
    <font>
      <i/>
      <sz val="14"/>
      <name val="Times New Roman"/>
      <family val="1"/>
      <charset val="204"/>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4"/>
        <bgColor indexed="64"/>
      </patternFill>
    </fill>
    <fill>
      <patternFill patternType="solid">
        <fgColor indexed="49"/>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99CCFF"/>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right/>
      <top style="thin">
        <color indexed="64"/>
      </top>
      <bottom style="medium">
        <color indexed="64"/>
      </bottom>
      <diagonal/>
    </border>
  </borders>
  <cellStyleXfs count="9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2" borderId="0" applyNumberFormat="0" applyBorder="0" applyAlignment="0" applyProtection="0"/>
    <xf numFmtId="0" fontId="31" fillId="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8" fillId="6" borderId="0" applyNumberFormat="0" applyBorder="0" applyAlignment="0" applyProtection="0"/>
    <xf numFmtId="0" fontId="34" fillId="2" borderId="1" applyNumberFormat="0" applyAlignment="0" applyProtection="0"/>
    <xf numFmtId="0" fontId="36" fillId="17" borderId="2" applyNumberFormat="0" applyAlignment="0" applyProtection="0"/>
    <xf numFmtId="0" fontId="39" fillId="0" borderId="0" applyNumberFormat="0" applyFill="0" applyBorder="0" applyAlignment="0" applyProtection="0"/>
    <xf numFmtId="0" fontId="42" fillId="7"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8" fillId="0" borderId="0"/>
    <xf numFmtId="0" fontId="2" fillId="0" borderId="0"/>
    <xf numFmtId="0" fontId="2" fillId="0" borderId="0"/>
    <xf numFmtId="0" fontId="8" fillId="0" borderId="0"/>
    <xf numFmtId="0" fontId="2" fillId="0" borderId="0"/>
    <xf numFmtId="0" fontId="8" fillId="0" borderId="0"/>
    <xf numFmtId="0" fontId="4" fillId="0" borderId="0"/>
    <xf numFmtId="0" fontId="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3" borderId="1" applyNumberFormat="0" applyAlignment="0" applyProtection="0"/>
    <xf numFmtId="0" fontId="40" fillId="0" borderId="6" applyNumberFormat="0" applyFill="0" applyAlignment="0" applyProtection="0"/>
    <xf numFmtId="0" fontId="37" fillId="10" borderId="0" applyNumberFormat="0" applyBorder="0" applyAlignment="0" applyProtection="0"/>
    <xf numFmtId="0" fontId="2" fillId="4" borderId="7" applyNumberFormat="0" applyFont="0" applyAlignment="0" applyProtection="0"/>
    <xf numFmtId="0" fontId="33" fillId="2" borderId="8" applyNumberFormat="0" applyAlignment="0" applyProtection="0"/>
    <xf numFmtId="0" fontId="46" fillId="0" borderId="0" applyNumberFormat="0" applyFill="0" applyBorder="0" applyAlignment="0" applyProtection="0"/>
    <xf numFmtId="0" fontId="35" fillId="0" borderId="9" applyNumberFormat="0" applyFill="0" applyAlignment="0" applyProtection="0"/>
    <xf numFmtId="0" fontId="41" fillId="0" borderId="0" applyNumberFormat="0" applyFill="0" applyBorder="0" applyAlignment="0" applyProtection="0"/>
    <xf numFmtId="0" fontId="2" fillId="0" borderId="0"/>
    <xf numFmtId="0" fontId="2" fillId="0" borderId="0"/>
    <xf numFmtId="0" fontId="8" fillId="0" borderId="0"/>
    <xf numFmtId="0" fontId="30" fillId="0" borderId="0"/>
    <xf numFmtId="0" fontId="7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4" fillId="0" borderId="0"/>
    <xf numFmtId="0" fontId="2" fillId="0" borderId="0"/>
    <xf numFmtId="0" fontId="11" fillId="0" borderId="0"/>
    <xf numFmtId="0" fontId="11" fillId="0" borderId="0"/>
    <xf numFmtId="9" fontId="2" fillId="0" borderId="0" applyFont="0" applyFill="0" applyBorder="0" applyAlignment="0" applyProtection="0"/>
    <xf numFmtId="9" fontId="4" fillId="0" borderId="0" applyFont="0" applyFill="0" applyBorder="0" applyAlignment="0" applyProtection="0"/>
    <xf numFmtId="0" fontId="47"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4" fillId="0" borderId="0"/>
    <xf numFmtId="0" fontId="4" fillId="0" borderId="0"/>
  </cellStyleXfs>
  <cellXfs count="1526">
    <xf numFmtId="0" fontId="0" fillId="0" borderId="0" xfId="0"/>
    <xf numFmtId="0" fontId="0" fillId="0" borderId="0" xfId="34" applyFont="1" applyProtection="1"/>
    <xf numFmtId="0" fontId="0" fillId="0" borderId="0" xfId="34" applyFont="1" applyAlignment="1">
      <alignment horizontal="center" vertical="center" wrapText="1"/>
    </xf>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Fill="1" applyProtection="1"/>
    <xf numFmtId="0" fontId="0" fillId="0" borderId="0" xfId="34" applyFont="1" applyAlignment="1" applyProtection="1">
      <alignment horizontal="center" vertical="center"/>
    </xf>
    <xf numFmtId="0" fontId="0" fillId="0" borderId="0" xfId="34" applyNumberFormat="1" applyFont="1" applyAlignment="1" applyProtection="1">
      <alignment horizontal="center" vertical="center"/>
    </xf>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0" fontId="8" fillId="0" borderId="0" xfId="34" applyFont="1" applyFill="1" applyAlignment="1">
      <alignment horizontal="center" vertical="center" wrapText="1"/>
    </xf>
    <xf numFmtId="0" fontId="9" fillId="0" borderId="10" xfId="34" applyFont="1" applyFill="1" applyBorder="1" applyAlignment="1">
      <alignment horizontal="center" vertical="center" wrapText="1"/>
    </xf>
    <xf numFmtId="0" fontId="13" fillId="0" borderId="0" xfId="73" applyFont="1" applyBorder="1" applyAlignment="1" applyProtection="1">
      <alignment horizontal="left"/>
      <protection hidden="1"/>
    </xf>
    <xf numFmtId="0" fontId="12" fillId="0" borderId="0" xfId="34" applyFont="1" applyAlignment="1">
      <alignment horizontal="center"/>
    </xf>
    <xf numFmtId="0" fontId="12" fillId="0" borderId="0" xfId="73" applyFont="1" applyProtection="1">
      <protection hidden="1"/>
    </xf>
    <xf numFmtId="0" fontId="12" fillId="0" borderId="0" xfId="73" applyFont="1" applyAlignment="1" applyProtection="1">
      <alignment horizontal="left"/>
      <protection hidden="1"/>
    </xf>
    <xf numFmtId="0" fontId="8" fillId="0" borderId="0" xfId="34" applyFont="1" applyFill="1" applyBorder="1" applyAlignment="1">
      <alignment horizontal="center" vertical="center" wrapText="1"/>
    </xf>
    <xf numFmtId="0" fontId="8" fillId="0" borderId="0" xfId="34" applyFont="1" applyAlignment="1" applyProtection="1">
      <alignment horizontal="center" vertical="center" wrapText="1"/>
      <protection locked="0"/>
    </xf>
    <xf numFmtId="0" fontId="8" fillId="0" borderId="0" xfId="34" applyFont="1" applyBorder="1" applyAlignment="1" applyProtection="1">
      <alignment horizontal="center" vertical="center" wrapText="1"/>
      <protection locked="0"/>
    </xf>
    <xf numFmtId="0" fontId="8" fillId="0" borderId="0" xfId="34" applyFont="1" applyFill="1" applyAlignment="1" applyProtection="1">
      <alignment horizontal="center" vertical="center" wrapText="1"/>
      <protection locked="0"/>
    </xf>
    <xf numFmtId="0" fontId="8" fillId="0" borderId="0" xfId="34" applyFont="1"/>
    <xf numFmtId="0" fontId="8" fillId="0" borderId="0" xfId="34" applyFont="1" applyFill="1" applyProtection="1"/>
    <xf numFmtId="0" fontId="8" fillId="0" borderId="0" xfId="34" applyFont="1" applyFill="1" applyBorder="1" applyAlignment="1" applyProtection="1">
      <alignment horizontal="center" wrapText="1"/>
    </xf>
    <xf numFmtId="0" fontId="15" fillId="0" borderId="0" xfId="34" applyFont="1"/>
    <xf numFmtId="0" fontId="15" fillId="0" borderId="0" xfId="34" applyFont="1" applyAlignment="1">
      <alignment wrapText="1"/>
    </xf>
    <xf numFmtId="1" fontId="8" fillId="0" borderId="0" xfId="34" applyNumberFormat="1" applyFont="1" applyBorder="1" applyAlignment="1" applyProtection="1">
      <alignment horizontal="center" vertical="center" wrapText="1"/>
      <protection locked="0"/>
    </xf>
    <xf numFmtId="1" fontId="8" fillId="0" borderId="0" xfId="34" applyNumberFormat="1" applyFont="1" applyAlignment="1" applyProtection="1">
      <alignment horizontal="center" vertical="center" wrapText="1"/>
      <protection locked="0"/>
    </xf>
    <xf numFmtId="0" fontId="15" fillId="0" borderId="0" xfId="34" applyFont="1" applyAlignment="1">
      <alignment vertical="top" wrapText="1"/>
    </xf>
    <xf numFmtId="0" fontId="11" fillId="0" borderId="0" xfId="34" applyFont="1" applyAlignment="1" applyProtection="1">
      <alignment horizontal="center" vertical="center" wrapText="1"/>
      <protection locked="0"/>
    </xf>
    <xf numFmtId="0" fontId="11" fillId="0" borderId="0" xfId="34" applyFont="1" applyBorder="1" applyAlignment="1" applyProtection="1">
      <alignment horizontal="center" vertical="center" wrapText="1"/>
      <protection locked="0"/>
    </xf>
    <xf numFmtId="0" fontId="11" fillId="0" borderId="0" xfId="34" applyFont="1" applyFill="1"/>
    <xf numFmtId="0" fontId="11" fillId="0" borderId="0" xfId="34" applyFont="1" applyProtection="1"/>
    <xf numFmtId="0" fontId="12" fillId="0" borderId="0" xfId="34" applyFont="1" applyAlignment="1"/>
    <xf numFmtId="0" fontId="11" fillId="0" borderId="0" xfId="34" applyFont="1" applyAlignment="1" applyProtection="1">
      <alignment horizontal="left" indent="4"/>
    </xf>
    <xf numFmtId="0" fontId="12" fillId="0" borderId="0" xfId="34" applyFont="1" applyAlignment="1">
      <alignment horizontal="left" indent="4"/>
    </xf>
    <xf numFmtId="0" fontId="20" fillId="0" borderId="10" xfId="34" applyFont="1" applyFill="1" applyBorder="1" applyAlignment="1" applyProtection="1">
      <alignment horizontal="center" vertical="center" wrapText="1"/>
    </xf>
    <xf numFmtId="0" fontId="20" fillId="0" borderId="11" xfId="34" applyFont="1" applyFill="1" applyBorder="1" applyAlignment="1" applyProtection="1">
      <alignment horizontal="center" vertical="center" wrapText="1"/>
    </xf>
    <xf numFmtId="0" fontId="20" fillId="0" borderId="10" xfId="34" applyFont="1" applyFill="1" applyBorder="1" applyAlignment="1">
      <alignment horizontal="center" vertical="center" wrapText="1"/>
    </xf>
    <xf numFmtId="0" fontId="20" fillId="0" borderId="0" xfId="34" applyFont="1"/>
    <xf numFmtId="0" fontId="9" fillId="0" borderId="0" xfId="34" applyFont="1" applyAlignment="1">
      <alignment horizontal="center" vertical="center" wrapText="1"/>
    </xf>
    <xf numFmtId="0" fontId="20" fillId="0" borderId="10" xfId="34" applyFont="1" applyFill="1" applyBorder="1" applyAlignment="1" applyProtection="1">
      <alignment horizontal="center" vertical="center" wrapText="1"/>
      <protection locked="0"/>
    </xf>
    <xf numFmtId="4" fontId="20" fillId="0" borderId="10" xfId="34" applyNumberFormat="1" applyFont="1" applyFill="1" applyBorder="1" applyAlignment="1" applyProtection="1">
      <alignment horizontal="center" vertical="center"/>
    </xf>
    <xf numFmtId="0" fontId="20" fillId="0" borderId="10" xfId="34" applyFont="1" applyFill="1" applyBorder="1" applyAlignment="1" applyProtection="1">
      <alignment horizontal="left" vertical="top" wrapText="1"/>
    </xf>
    <xf numFmtId="0" fontId="20" fillId="0" borderId="10" xfId="34" applyFont="1" applyFill="1" applyBorder="1" applyAlignment="1" applyProtection="1">
      <alignment horizontal="center" vertical="center"/>
    </xf>
    <xf numFmtId="10" fontId="20" fillId="0" borderId="10" xfId="34" applyNumberFormat="1" applyFont="1" applyFill="1" applyBorder="1" applyAlignment="1" applyProtection="1">
      <alignment horizontal="center" vertical="center" wrapText="1"/>
    </xf>
    <xf numFmtId="3" fontId="20" fillId="0" borderId="10" xfId="34" applyNumberFormat="1" applyFont="1" applyFill="1" applyBorder="1" applyAlignment="1" applyProtection="1">
      <alignment horizontal="center" vertical="center" wrapText="1"/>
    </xf>
    <xf numFmtId="0" fontId="20" fillId="0" borderId="10" xfId="34" applyFont="1" applyFill="1" applyBorder="1" applyAlignment="1" applyProtection="1">
      <alignment horizontal="left" vertical="center" wrapText="1"/>
    </xf>
    <xf numFmtId="1" fontId="20" fillId="0" borderId="10" xfId="34" applyNumberFormat="1" applyFont="1" applyFill="1" applyBorder="1" applyAlignment="1" applyProtection="1">
      <alignment horizontal="center" vertical="center" wrapText="1"/>
      <protection locked="0"/>
    </xf>
    <xf numFmtId="0" fontId="20" fillId="0" borderId="0" xfId="34" applyFont="1" applyFill="1" applyBorder="1" applyAlignment="1" applyProtection="1">
      <alignment horizontal="left" vertical="center" wrapText="1"/>
    </xf>
    <xf numFmtId="0" fontId="24" fillId="0" borderId="10" xfId="34" applyFont="1" applyFill="1" applyBorder="1" applyAlignment="1">
      <alignment horizontal="center"/>
    </xf>
    <xf numFmtId="0" fontId="22" fillId="0" borderId="10" xfId="34" applyFont="1" applyFill="1" applyBorder="1" applyAlignment="1">
      <alignment horizontal="left" vertical="center"/>
    </xf>
    <xf numFmtId="0" fontId="22" fillId="0" borderId="10" xfId="34" applyFont="1" applyFill="1" applyBorder="1" applyAlignment="1">
      <alignment vertical="center" wrapText="1"/>
    </xf>
    <xf numFmtId="0" fontId="22" fillId="0" borderId="10" xfId="34" applyFont="1" applyFill="1" applyBorder="1" applyAlignment="1">
      <alignment horizontal="center" vertical="center"/>
    </xf>
    <xf numFmtId="165" fontId="22" fillId="0" borderId="10" xfId="34" applyNumberFormat="1" applyFont="1" applyFill="1" applyBorder="1" applyAlignment="1">
      <alignment horizontal="center" vertical="center"/>
    </xf>
    <xf numFmtId="166" fontId="22" fillId="0" borderId="10" xfId="34" applyNumberFormat="1" applyFont="1" applyFill="1" applyBorder="1" applyAlignment="1">
      <alignment horizontal="center" vertical="center"/>
    </xf>
    <xf numFmtId="167" fontId="22" fillId="0" borderId="10" xfId="34" applyNumberFormat="1" applyFont="1" applyFill="1" applyBorder="1" applyAlignment="1">
      <alignment horizontal="center" vertical="center"/>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vertical="center" wrapText="1"/>
    </xf>
    <xf numFmtId="0" fontId="20" fillId="0" borderId="10" xfId="34" applyFont="1" applyFill="1" applyBorder="1" applyAlignment="1">
      <alignment vertical="center" wrapText="1"/>
    </xf>
    <xf numFmtId="0" fontId="20" fillId="0" borderId="10" xfId="34" applyFont="1" applyFill="1" applyBorder="1" applyAlignment="1">
      <alignment horizontal="center" vertical="center"/>
    </xf>
    <xf numFmtId="165" fontId="20" fillId="0" borderId="10" xfId="34" applyNumberFormat="1" applyFont="1" applyFill="1" applyBorder="1" applyAlignment="1">
      <alignment horizontal="center" vertical="center"/>
    </xf>
    <xf numFmtId="166" fontId="20" fillId="0" borderId="10" xfId="34" applyNumberFormat="1" applyFont="1" applyFill="1" applyBorder="1" applyAlignment="1">
      <alignment horizontal="center" vertical="center"/>
    </xf>
    <xf numFmtId="167" fontId="20" fillId="0" borderId="10" xfId="34" applyNumberFormat="1" applyFont="1" applyFill="1" applyBorder="1" applyAlignment="1">
      <alignment horizontal="center" vertical="center"/>
    </xf>
    <xf numFmtId="0" fontId="22" fillId="0" borderId="10" xfId="34" applyFont="1" applyFill="1" applyBorder="1" applyAlignment="1">
      <alignment vertical="center"/>
    </xf>
    <xf numFmtId="0" fontId="20" fillId="0" borderId="10" xfId="34" applyFont="1" applyFill="1" applyBorder="1" applyAlignment="1">
      <alignment horizontal="left" vertical="center"/>
    </xf>
    <xf numFmtId="0" fontId="20" fillId="0" borderId="0" xfId="34" applyFont="1" applyAlignment="1">
      <alignment wrapText="1"/>
    </xf>
    <xf numFmtId="0" fontId="20" fillId="0" borderId="0" xfId="34" applyFont="1" applyFill="1" applyProtection="1"/>
    <xf numFmtId="0" fontId="20" fillId="0" borderId="10" xfId="34" applyFont="1" applyFill="1" applyBorder="1" applyAlignment="1" applyProtection="1">
      <alignment horizontal="left" vertical="top" wrapText="1" indent="3"/>
    </xf>
    <xf numFmtId="4" fontId="20" fillId="0" borderId="10" xfId="34" applyNumberFormat="1" applyFont="1" applyFill="1" applyBorder="1" applyAlignment="1" applyProtection="1">
      <alignment horizontal="center" vertical="center" wrapText="1"/>
    </xf>
    <xf numFmtId="0" fontId="20" fillId="0" borderId="0" xfId="34" applyFont="1" applyFill="1" applyBorder="1" applyProtection="1"/>
    <xf numFmtId="0" fontId="20" fillId="0" borderId="10" xfId="34" applyFont="1" applyFill="1" applyBorder="1" applyAlignment="1" applyProtection="1">
      <alignment horizontal="left" vertical="top" wrapText="1" indent="2"/>
    </xf>
    <xf numFmtId="0" fontId="20" fillId="0" borderId="10" xfId="34" applyNumberFormat="1" applyFont="1" applyFill="1" applyBorder="1" applyAlignment="1" applyProtection="1">
      <alignment horizontal="center" vertical="center" wrapText="1"/>
    </xf>
    <xf numFmtId="0" fontId="20" fillId="0" borderId="0" xfId="34" applyFont="1" applyFill="1" applyAlignment="1" applyProtection="1">
      <alignment horizontal="center" vertical="center" wrapText="1"/>
      <protection locked="0"/>
    </xf>
    <xf numFmtId="0" fontId="20" fillId="0" borderId="12" xfId="34" applyFont="1" applyFill="1" applyBorder="1" applyAlignment="1" applyProtection="1">
      <alignment horizontal="center" vertical="center" wrapText="1"/>
    </xf>
    <xf numFmtId="0" fontId="20" fillId="0" borderId="0" xfId="34" applyFont="1" applyFill="1"/>
    <xf numFmtId="0" fontId="20" fillId="0" borderId="12" xfId="34" applyFont="1" applyFill="1" applyBorder="1" applyAlignment="1" applyProtection="1">
      <alignment horizontal="center" vertical="center" wrapText="1"/>
      <protection locked="0"/>
    </xf>
    <xf numFmtId="0" fontId="0" fillId="0" borderId="0" xfId="34" applyFont="1" applyFill="1"/>
    <xf numFmtId="0" fontId="0" fillId="0" borderId="0" xfId="34" applyFont="1" applyFill="1" applyAlignment="1">
      <alignment wrapText="1"/>
    </xf>
    <xf numFmtId="0" fontId="9" fillId="0" borderId="10" xfId="34" applyFont="1" applyFill="1" applyBorder="1"/>
    <xf numFmtId="0" fontId="9" fillId="0" borderId="0" xfId="34" applyFont="1" applyFill="1"/>
    <xf numFmtId="0" fontId="22" fillId="0" borderId="0" xfId="73" applyFont="1" applyFill="1" applyBorder="1" applyAlignment="1" applyProtection="1">
      <alignment horizontal="left"/>
      <protection hidden="1"/>
    </xf>
    <xf numFmtId="0" fontId="9" fillId="0" borderId="0" xfId="34" applyFont="1" applyFill="1" applyAlignment="1">
      <alignment horizontal="center"/>
    </xf>
    <xf numFmtId="0" fontId="17" fillId="0" borderId="0" xfId="34" applyFont="1" applyFill="1"/>
    <xf numFmtId="0" fontId="20" fillId="0" borderId="0" xfId="73" applyFont="1" applyFill="1" applyProtection="1">
      <protection hidden="1"/>
    </xf>
    <xf numFmtId="0" fontId="18" fillId="0" borderId="0" xfId="34" applyFont="1" applyFill="1"/>
    <xf numFmtId="0" fontId="9" fillId="0" borderId="0" xfId="73" applyFont="1" applyFill="1" applyProtection="1">
      <protection hidden="1"/>
    </xf>
    <xf numFmtId="0" fontId="9" fillId="0" borderId="0" xfId="73" applyFont="1" applyFill="1" applyAlignment="1" applyProtection="1">
      <alignment horizontal="left"/>
      <protection hidden="1"/>
    </xf>
    <xf numFmtId="0" fontId="9" fillId="0" borderId="0" xfId="73" applyFont="1" applyFill="1" applyAlignment="1" applyProtection="1">
      <alignment horizontal="left" indent="3"/>
      <protection hidden="1"/>
    </xf>
    <xf numFmtId="0" fontId="9" fillId="0" borderId="0" xfId="73" applyFont="1" applyFill="1" applyAlignment="1" applyProtection="1">
      <alignment horizontal="center"/>
      <protection hidden="1"/>
    </xf>
    <xf numFmtId="3" fontId="20" fillId="0" borderId="0" xfId="34" applyNumberFormat="1" applyFont="1" applyFill="1" applyBorder="1" applyAlignment="1">
      <alignment horizontal="center" vertical="center"/>
    </xf>
    <xf numFmtId="3" fontId="20" fillId="0" borderId="10" xfId="34" applyNumberFormat="1" applyFont="1" applyFill="1" applyBorder="1" applyAlignment="1" applyProtection="1">
      <alignment horizontal="center" vertical="center" wrapText="1"/>
      <protection locked="0"/>
    </xf>
    <xf numFmtId="0" fontId="20" fillId="0" borderId="12" xfId="34" applyNumberFormat="1" applyFont="1" applyFill="1" applyBorder="1" applyAlignment="1" applyProtection="1">
      <alignment horizontal="center" vertical="center" wrapText="1"/>
    </xf>
    <xf numFmtId="0" fontId="20" fillId="0" borderId="0" xfId="34" applyFont="1" applyFill="1" applyAlignment="1">
      <alignment wrapText="1"/>
    </xf>
    <xf numFmtId="0" fontId="9" fillId="0" borderId="0" xfId="34" applyFont="1" applyFill="1" applyProtection="1"/>
    <xf numFmtId="4" fontId="20" fillId="0" borderId="10" xfId="34" applyNumberFormat="1" applyFont="1" applyFill="1" applyBorder="1" applyAlignment="1" applyProtection="1">
      <alignment horizontal="center" vertical="center" wrapText="1"/>
      <protection locked="0"/>
    </xf>
    <xf numFmtId="2" fontId="20" fillId="0" borderId="10" xfId="34" applyNumberFormat="1" applyFont="1" applyFill="1" applyBorder="1" applyAlignment="1" applyProtection="1">
      <alignment horizontal="center" vertical="center" wrapText="1"/>
      <protection locked="0"/>
    </xf>
    <xf numFmtId="0" fontId="20" fillId="0" borderId="0" xfId="34" applyFont="1" applyFill="1" applyAlignment="1" applyProtection="1">
      <alignment horizontal="justify"/>
    </xf>
    <xf numFmtId="0" fontId="15" fillId="0" borderId="0" xfId="34" applyFont="1" applyFill="1" applyProtection="1"/>
    <xf numFmtId="0" fontId="16" fillId="0" borderId="0" xfId="34" applyFont="1" applyFill="1" applyProtection="1"/>
    <xf numFmtId="0" fontId="20" fillId="0" borderId="0" xfId="34" applyFont="1" applyFill="1" applyBorder="1" applyAlignment="1" applyProtection="1">
      <alignment horizontal="center" vertical="center" wrapText="1"/>
    </xf>
    <xf numFmtId="0" fontId="20" fillId="0" borderId="0" xfId="34" applyFont="1" applyFill="1" applyAlignment="1" applyProtection="1">
      <alignment horizontal="center" vertical="center" wrapText="1"/>
    </xf>
    <xf numFmtId="0" fontId="20" fillId="0" borderId="0" xfId="34" applyFont="1" applyFill="1" applyBorder="1" applyAlignment="1" applyProtection="1">
      <alignment vertical="top"/>
    </xf>
    <xf numFmtId="0" fontId="20" fillId="0" borderId="0" xfId="34" applyFont="1" applyFill="1" applyBorder="1" applyAlignment="1" applyProtection="1">
      <alignment horizontal="center" vertical="center" wrapText="1"/>
      <protection locked="0"/>
    </xf>
    <xf numFmtId="0" fontId="10" fillId="0" borderId="0" xfId="34" applyFont="1" applyFill="1" applyAlignment="1">
      <alignment horizontal="center" vertical="center" wrapText="1"/>
    </xf>
    <xf numFmtId="0" fontId="12" fillId="0" borderId="0" xfId="34" applyFont="1" applyFill="1" applyAlignment="1"/>
    <xf numFmtId="0" fontId="13" fillId="0" borderId="10" xfId="34" applyFont="1" applyFill="1" applyBorder="1" applyAlignment="1" applyProtection="1">
      <alignment horizontal="left" vertical="center"/>
    </xf>
    <xf numFmtId="0" fontId="13" fillId="0" borderId="12" xfId="34" applyFont="1" applyFill="1" applyBorder="1" applyAlignment="1" applyProtection="1">
      <alignment horizontal="left" vertical="center"/>
    </xf>
    <xf numFmtId="0" fontId="12" fillId="0" borderId="13" xfId="34" applyFont="1" applyFill="1" applyBorder="1" applyAlignment="1" applyProtection="1">
      <alignment horizontal="center" vertical="center"/>
    </xf>
    <xf numFmtId="0" fontId="12" fillId="0" borderId="14" xfId="34" applyFont="1" applyFill="1" applyBorder="1" applyAlignment="1" applyProtection="1">
      <alignment horizontal="center" vertical="center"/>
    </xf>
    <xf numFmtId="0" fontId="12" fillId="0" borderId="15" xfId="34" applyFont="1" applyFill="1" applyBorder="1" applyAlignment="1" applyProtection="1">
      <alignment horizontal="center" vertical="center"/>
    </xf>
    <xf numFmtId="0" fontId="12" fillId="0" borderId="16" xfId="34" applyFont="1" applyFill="1" applyBorder="1" applyAlignment="1" applyProtection="1">
      <alignment horizontal="center" vertical="center"/>
    </xf>
    <xf numFmtId="0" fontId="12" fillId="0" borderId="17" xfId="34" applyFont="1" applyFill="1" applyBorder="1" applyAlignment="1" applyProtection="1">
      <alignment horizontal="center" vertical="center"/>
    </xf>
    <xf numFmtId="0" fontId="19" fillId="0" borderId="0" xfId="34" applyFont="1" applyFill="1" applyAlignment="1">
      <alignment horizontal="center"/>
    </xf>
    <xf numFmtId="0" fontId="19" fillId="0" borderId="0" xfId="34" applyFont="1" applyFill="1" applyAlignment="1">
      <alignment horizontal="right"/>
    </xf>
    <xf numFmtId="0" fontId="19" fillId="0" borderId="0" xfId="34" applyFont="1" applyFill="1" applyAlignment="1">
      <alignment horizontal="right" vertical="top"/>
    </xf>
    <xf numFmtId="49" fontId="20" fillId="0" borderId="10" xfId="34"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left" vertical="center" wrapText="1" indent="2"/>
    </xf>
    <xf numFmtId="49" fontId="20" fillId="0" borderId="16" xfId="34" applyNumberFormat="1" applyFont="1" applyFill="1" applyBorder="1" applyAlignment="1" applyProtection="1">
      <alignment horizontal="center" vertical="center" wrapText="1"/>
    </xf>
    <xf numFmtId="0" fontId="22" fillId="0" borderId="0" xfId="34" applyFont="1" applyFill="1" applyBorder="1" applyAlignment="1">
      <alignment horizontal="center" vertical="center" textRotation="90" wrapText="1"/>
    </xf>
    <xf numFmtId="0" fontId="22" fillId="0" borderId="0" xfId="34" applyFont="1" applyFill="1" applyBorder="1" applyAlignment="1">
      <alignment horizontal="center" wrapText="1"/>
    </xf>
    <xf numFmtId="10" fontId="20" fillId="0" borderId="0" xfId="34" applyNumberFormat="1" applyFont="1" applyFill="1" applyBorder="1" applyAlignment="1">
      <alignment horizontal="center" vertical="center"/>
    </xf>
    <xf numFmtId="1" fontId="20" fillId="0" borderId="0" xfId="34" applyNumberFormat="1" applyFont="1" applyFill="1" applyAlignment="1" applyProtection="1">
      <alignment horizontal="left" vertical="center"/>
      <protection locked="0"/>
    </xf>
    <xf numFmtId="0" fontId="12" fillId="0" borderId="0" xfId="34" applyFont="1" applyFill="1" applyAlignment="1">
      <alignment horizontal="right"/>
    </xf>
    <xf numFmtId="0" fontId="9" fillId="0" borderId="0" xfId="34" applyFont="1" applyProtection="1"/>
    <xf numFmtId="0" fontId="9" fillId="0" borderId="0" xfId="34" applyFont="1" applyAlignment="1" applyProtection="1">
      <alignment horizontal="left" indent="4"/>
    </xf>
    <xf numFmtId="0" fontId="19" fillId="0" borderId="0" xfId="34" applyFont="1" applyFill="1" applyAlignment="1">
      <alignment horizontal="left"/>
    </xf>
    <xf numFmtId="0" fontId="9" fillId="0" borderId="0" xfId="34" applyFont="1" applyBorder="1" applyAlignment="1" applyProtection="1">
      <alignment horizontal="center" vertical="center" wrapText="1"/>
      <protection locked="0"/>
    </xf>
    <xf numFmtId="0" fontId="9" fillId="0" borderId="0" xfId="34" applyFont="1" applyAlignment="1" applyProtection="1">
      <alignment horizontal="center" vertical="center" wrapText="1"/>
      <protection locked="0"/>
    </xf>
    <xf numFmtId="0" fontId="19" fillId="0" borderId="0" xfId="34" applyFont="1" applyAlignment="1" applyProtection="1">
      <alignment horizontal="center" vertical="center" wrapText="1"/>
      <protection locked="0"/>
    </xf>
    <xf numFmtId="1" fontId="9" fillId="0" borderId="0" xfId="34" applyNumberFormat="1" applyFont="1" applyBorder="1" applyAlignment="1" applyProtection="1">
      <alignment horizontal="center" vertical="center" wrapText="1"/>
      <protection locked="0"/>
    </xf>
    <xf numFmtId="0" fontId="9" fillId="0" borderId="0" xfId="34" applyFont="1" applyFill="1" applyAlignment="1" applyProtection="1">
      <alignment horizontal="center" vertical="center"/>
      <protection locked="0"/>
    </xf>
    <xf numFmtId="0" fontId="19" fillId="0" borderId="0" xfId="34" applyFont="1" applyFill="1" applyAlignment="1">
      <alignment horizontal="right" vertical="top" indent="10"/>
    </xf>
    <xf numFmtId="0" fontId="9" fillId="0" borderId="0" xfId="34" applyFont="1"/>
    <xf numFmtId="0" fontId="9" fillId="0" borderId="0" xfId="34" applyFont="1" applyAlignment="1">
      <alignment vertical="top" wrapText="1"/>
    </xf>
    <xf numFmtId="0" fontId="28" fillId="0" borderId="0" xfId="34" applyFont="1" applyFill="1" applyAlignment="1">
      <alignment horizontal="left" vertical="top" indent="2"/>
    </xf>
    <xf numFmtId="0" fontId="9" fillId="0" borderId="0" xfId="34" applyFont="1" applyFill="1" applyAlignment="1">
      <alignment horizontal="center" vertical="center" wrapText="1"/>
    </xf>
    <xf numFmtId="0" fontId="8" fillId="0" borderId="0" xfId="42" applyFont="1" applyProtection="1"/>
    <xf numFmtId="0" fontId="8" fillId="0" borderId="0" xfId="42" applyFont="1" applyFill="1" applyProtection="1"/>
    <xf numFmtId="0" fontId="8" fillId="0" borderId="0" xfId="42" applyFont="1" applyAlignment="1" applyProtection="1">
      <alignment horizontal="center" vertical="center" wrapText="1"/>
    </xf>
    <xf numFmtId="0" fontId="8" fillId="18" borderId="0" xfId="42" applyFont="1" applyFill="1" applyAlignment="1" applyProtection="1">
      <alignment horizontal="center" vertical="center" wrapText="1"/>
      <protection locked="0"/>
    </xf>
    <xf numFmtId="0" fontId="8" fillId="0" borderId="0" xfId="65" applyFont="1" applyAlignment="1" applyProtection="1">
      <alignment horizontal="center" vertical="center" wrapText="1"/>
      <protection locked="0"/>
    </xf>
    <xf numFmtId="1" fontId="0" fillId="0" borderId="0" xfId="34" applyNumberFormat="1" applyFont="1" applyFill="1" applyBorder="1" applyAlignment="1" applyProtection="1">
      <alignment horizontal="center" vertical="center" wrapText="1"/>
    </xf>
    <xf numFmtId="1" fontId="8" fillId="0" borderId="0" xfId="42" applyNumberFormat="1" applyFont="1" applyAlignment="1" applyProtection="1">
      <alignment horizontal="center" vertical="center" wrapText="1"/>
    </xf>
    <xf numFmtId="170" fontId="20" fillId="0" borderId="10" xfId="67" applyNumberFormat="1" applyFont="1" applyFill="1" applyBorder="1" applyAlignment="1">
      <alignment horizontal="center" vertical="center" wrapText="1"/>
    </xf>
    <xf numFmtId="2" fontId="25" fillId="0" borderId="10" xfId="0" applyNumberFormat="1" applyFont="1" applyFill="1" applyBorder="1" applyAlignment="1">
      <alignment horizontal="center"/>
    </xf>
    <xf numFmtId="2" fontId="20" fillId="0" borderId="10" xfId="0" applyNumberFormat="1" applyFont="1" applyFill="1" applyBorder="1" applyAlignment="1">
      <alignment horizontal="center"/>
    </xf>
    <xf numFmtId="0" fontId="2" fillId="0" borderId="18" xfId="44" applyFont="1" applyBorder="1" applyAlignment="1" applyProtection="1">
      <alignment horizontal="center" vertical="center" wrapText="1"/>
      <protection locked="0"/>
    </xf>
    <xf numFmtId="0" fontId="2" fillId="0" borderId="0" xfId="44" applyFont="1" applyAlignment="1" applyProtection="1">
      <alignment horizontal="center" vertical="center" wrapText="1"/>
      <protection locked="0"/>
    </xf>
    <xf numFmtId="0" fontId="2" fillId="0" borderId="0" xfId="44" applyFont="1" applyBorder="1" applyAlignment="1" applyProtection="1">
      <alignment horizontal="center" vertical="center" wrapText="1"/>
      <protection locked="0"/>
    </xf>
    <xf numFmtId="0" fontId="25" fillId="0" borderId="10" xfId="77" applyFont="1" applyFill="1" applyBorder="1" applyAlignment="1">
      <alignment horizontal="center"/>
    </xf>
    <xf numFmtId="9" fontId="20" fillId="0" borderId="10" xfId="79" applyFont="1" applyFill="1" applyBorder="1" applyAlignment="1" applyProtection="1">
      <alignment horizontal="center" vertical="center" wrapText="1"/>
      <protection locked="0"/>
    </xf>
    <xf numFmtId="2" fontId="20" fillId="0" borderId="10" xfId="44" applyNumberFormat="1" applyFont="1" applyFill="1" applyBorder="1" applyAlignment="1" applyProtection="1">
      <alignment horizontal="center" vertical="center" wrapText="1"/>
      <protection locked="0"/>
    </xf>
    <xf numFmtId="9" fontId="20" fillId="0" borderId="10" xfId="79" applyFont="1" applyBorder="1" applyAlignment="1">
      <alignment horizontal="center"/>
    </xf>
    <xf numFmtId="0" fontId="2" fillId="0" borderId="18" xfId="44" applyFont="1" applyBorder="1"/>
    <xf numFmtId="0" fontId="2" fillId="0" borderId="0" xfId="44" applyFont="1"/>
    <xf numFmtId="0" fontId="49" fillId="0" borderId="0" xfId="44" applyFont="1"/>
    <xf numFmtId="9" fontId="2" fillId="0" borderId="0" xfId="44" applyNumberFormat="1" applyFont="1"/>
    <xf numFmtId="0" fontId="2" fillId="19" borderId="0" xfId="44" applyFont="1" applyFill="1"/>
    <xf numFmtId="0" fontId="2" fillId="0" borderId="0" xfId="44" applyFont="1" applyFill="1"/>
    <xf numFmtId="0" fontId="2" fillId="0" borderId="0" xfId="50" applyFont="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77" applyFont="1" applyAlignment="1">
      <alignment horizontal="center" vertical="center" wrapText="1"/>
    </xf>
    <xf numFmtId="0" fontId="2" fillId="18" borderId="0" xfId="50" applyFont="1" applyFill="1" applyAlignment="1">
      <alignment horizontal="center" vertical="center" wrapText="1"/>
    </xf>
    <xf numFmtId="0" fontId="20" fillId="18" borderId="0" xfId="47" applyFont="1" applyFill="1" applyAlignment="1">
      <alignment horizontal="center" vertical="center" wrapText="1"/>
    </xf>
    <xf numFmtId="0" fontId="20" fillId="0" borderId="0" xfId="47" applyFont="1" applyFill="1" applyAlignment="1">
      <alignment horizontal="center" vertical="center" wrapText="1"/>
    </xf>
    <xf numFmtId="0" fontId="2" fillId="0" borderId="0" xfId="50" applyFont="1" applyFill="1" applyAlignment="1">
      <alignment horizontal="center" vertical="center" wrapText="1"/>
    </xf>
    <xf numFmtId="0" fontId="20" fillId="0" borderId="0" xfId="50" applyFont="1" applyAlignment="1">
      <alignment horizontal="center" vertical="center" wrapText="1"/>
    </xf>
    <xf numFmtId="0" fontId="50" fillId="0" borderId="0" xfId="50" applyFont="1" applyAlignment="1">
      <alignment horizontal="center" vertical="center" wrapText="1"/>
    </xf>
    <xf numFmtId="0" fontId="22" fillId="0" borderId="0" xfId="73" applyFont="1" applyBorder="1" applyAlignment="1" applyProtection="1">
      <alignment horizontal="left"/>
      <protection hidden="1"/>
    </xf>
    <xf numFmtId="0" fontId="20" fillId="0" borderId="0" xfId="73" applyFont="1" applyProtection="1">
      <protection hidden="1"/>
    </xf>
    <xf numFmtId="0" fontId="20" fillId="0" borderId="0" xfId="73" applyFont="1" applyAlignment="1" applyProtection="1">
      <alignment horizontal="left"/>
      <protection hidden="1"/>
    </xf>
    <xf numFmtId="0" fontId="29" fillId="0" borderId="0" xfId="50" applyFont="1" applyAlignment="1">
      <alignment horizontal="center" vertical="center" wrapText="1"/>
    </xf>
    <xf numFmtId="0" fontId="20" fillId="0" borderId="0" xfId="36" applyFont="1" applyFill="1" applyBorder="1" applyAlignment="1" applyProtection="1">
      <alignment horizontal="center" vertical="center" wrapText="1"/>
      <protection locked="0"/>
    </xf>
    <xf numFmtId="0" fontId="20" fillId="0" borderId="0" xfId="36" applyFont="1" applyFill="1" applyAlignment="1" applyProtection="1">
      <alignment horizontal="center" vertical="center" wrapText="1"/>
      <protection locked="0"/>
    </xf>
    <xf numFmtId="0" fontId="22" fillId="0" borderId="10" xfId="34"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10" fontId="22" fillId="0" borderId="10" xfId="34" applyNumberFormat="1" applyFont="1" applyFill="1" applyBorder="1" applyAlignment="1" applyProtection="1">
      <alignment horizontal="center" vertical="center" wrapText="1"/>
    </xf>
    <xf numFmtId="2" fontId="0" fillId="0" borderId="0" xfId="0" applyNumberFormat="1"/>
    <xf numFmtId="49" fontId="22"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protection locked="0"/>
    </xf>
    <xf numFmtId="0" fontId="20" fillId="0" borderId="0" xfId="36" applyFont="1" applyAlignment="1">
      <alignment horizontal="center" vertical="center" wrapText="1"/>
    </xf>
    <xf numFmtId="173" fontId="20" fillId="0" borderId="0" xfId="36" applyNumberFormat="1" applyFont="1" applyAlignment="1">
      <alignment horizontal="center" vertical="center" wrapText="1"/>
    </xf>
    <xf numFmtId="0" fontId="20" fillId="0" borderId="0" xfId="73" applyFont="1" applyBorder="1" applyAlignment="1" applyProtection="1">
      <alignment horizontal="left" indent="3"/>
      <protection hidden="1"/>
    </xf>
    <xf numFmtId="0" fontId="20" fillId="0" borderId="0" xfId="36" applyNumberFormat="1" applyFont="1" applyBorder="1" applyAlignment="1" applyProtection="1">
      <alignment horizontal="center" vertical="center"/>
    </xf>
    <xf numFmtId="0" fontId="20" fillId="0" borderId="0" xfId="36" applyFont="1" applyBorder="1" applyAlignment="1">
      <alignment horizontal="center" vertical="center" wrapText="1"/>
    </xf>
    <xf numFmtId="0" fontId="9" fillId="0" borderId="0" xfId="49" applyFont="1" applyFill="1"/>
    <xf numFmtId="0" fontId="2" fillId="0" borderId="0" xfId="49" applyFont="1" applyFill="1" applyProtection="1"/>
    <xf numFmtId="0" fontId="20" fillId="0" borderId="10" xfId="49" applyNumberFormat="1" applyFont="1" applyFill="1" applyBorder="1" applyAlignment="1" applyProtection="1">
      <alignment horizontal="center" vertical="center" wrapText="1"/>
    </xf>
    <xf numFmtId="0" fontId="20" fillId="0" borderId="19" xfId="49" applyFont="1" applyFill="1" applyBorder="1" applyProtection="1"/>
    <xf numFmtId="10" fontId="20" fillId="0" borderId="19" xfId="49" applyNumberFormat="1" applyFont="1" applyFill="1" applyBorder="1" applyProtection="1"/>
    <xf numFmtId="0" fontId="2" fillId="0" borderId="0" xfId="49" applyFont="1" applyFill="1" applyBorder="1" applyProtection="1"/>
    <xf numFmtId="0" fontId="20" fillId="0" borderId="0" xfId="49" applyFont="1" applyFill="1" applyProtection="1"/>
    <xf numFmtId="0" fontId="17" fillId="0" borderId="0" xfId="49" applyFont="1" applyFill="1"/>
    <xf numFmtId="0" fontId="20" fillId="0" borderId="0" xfId="49" applyFont="1" applyFill="1"/>
    <xf numFmtId="0" fontId="18" fillId="0" borderId="0" xfId="49" applyFont="1" applyFill="1"/>
    <xf numFmtId="14" fontId="13" fillId="19" borderId="20" xfId="34" applyNumberFormat="1" applyFont="1" applyFill="1" applyBorder="1" applyAlignment="1" applyProtection="1">
      <alignment horizontal="center" vertical="center"/>
      <protection locked="0"/>
    </xf>
    <xf numFmtId="1" fontId="13" fillId="19" borderId="21" xfId="34" applyNumberFormat="1" applyFont="1" applyFill="1" applyBorder="1" applyAlignment="1" applyProtection="1">
      <alignment horizontal="center" vertical="center"/>
      <protection locked="0"/>
    </xf>
    <xf numFmtId="0" fontId="13" fillId="19" borderId="22" xfId="34" applyFont="1" applyFill="1" applyBorder="1" applyAlignment="1" applyProtection="1">
      <alignment horizontal="center" vertical="center"/>
      <protection locked="0"/>
    </xf>
    <xf numFmtId="0" fontId="12" fillId="19" borderId="10" xfId="76" applyFont="1" applyFill="1" applyBorder="1" applyAlignment="1">
      <alignment horizontal="center"/>
    </xf>
    <xf numFmtId="0" fontId="9" fillId="19" borderId="10" xfId="34" applyFont="1" applyFill="1" applyBorder="1" applyAlignment="1">
      <alignment horizontal="center" vertical="center"/>
    </xf>
    <xf numFmtId="0" fontId="22" fillId="19" borderId="10" xfId="34" applyFont="1" applyFill="1" applyBorder="1" applyAlignment="1" applyProtection="1">
      <alignment horizontal="left" vertical="center" wrapText="1"/>
    </xf>
    <xf numFmtId="0" fontId="20" fillId="20" borderId="10" xfId="34" applyFont="1" applyFill="1" applyBorder="1" applyAlignment="1" applyProtection="1">
      <alignment horizontal="center" vertical="center" wrapText="1"/>
    </xf>
    <xf numFmtId="0" fontId="9" fillId="0" borderId="10" xfId="68" applyFont="1" applyFill="1" applyBorder="1" applyAlignment="1" applyProtection="1">
      <alignment horizontal="center" vertical="center" wrapText="1"/>
      <protection locked="0"/>
    </xf>
    <xf numFmtId="3" fontId="22" fillId="19" borderId="10" xfId="34" applyNumberFormat="1" applyFont="1" applyFill="1" applyBorder="1" applyAlignment="1">
      <alignment horizontal="center" vertical="center"/>
    </xf>
    <xf numFmtId="10" fontId="22" fillId="19" borderId="10" xfId="34" applyNumberFormat="1" applyFont="1" applyFill="1" applyBorder="1" applyAlignment="1">
      <alignment horizontal="center" vertical="center"/>
    </xf>
    <xf numFmtId="4" fontId="20" fillId="18" borderId="10" xfId="68" applyNumberFormat="1" applyFont="1" applyFill="1" applyBorder="1" applyAlignment="1" applyProtection="1">
      <alignment horizontal="center" vertical="center"/>
    </xf>
    <xf numFmtId="4" fontId="20" fillId="18" borderId="10" xfId="71" applyNumberFormat="1" applyFont="1" applyFill="1" applyBorder="1" applyAlignment="1">
      <alignment horizontal="center" vertical="center"/>
    </xf>
    <xf numFmtId="4" fontId="20" fillId="0" borderId="10" xfId="71" applyNumberFormat="1" applyFont="1" applyFill="1" applyBorder="1" applyAlignment="1">
      <alignment horizontal="center" vertical="center"/>
    </xf>
    <xf numFmtId="4" fontId="20" fillId="0" borderId="10" xfId="68" applyNumberFormat="1" applyFont="1" applyFill="1" applyBorder="1" applyAlignment="1" applyProtection="1">
      <alignment horizontal="center" vertical="center"/>
    </xf>
    <xf numFmtId="1" fontId="20" fillId="0" borderId="10" xfId="34" applyNumberFormat="1" applyFont="1" applyFill="1" applyBorder="1" applyAlignment="1" applyProtection="1">
      <alignment horizontal="center" vertical="center" wrapText="1"/>
    </xf>
    <xf numFmtId="4" fontId="22" fillId="19" borderId="10" xfId="34" applyNumberFormat="1" applyFont="1" applyFill="1" applyBorder="1" applyAlignment="1" applyProtection="1">
      <alignment horizontal="center" vertical="center" wrapText="1"/>
    </xf>
    <xf numFmtId="10" fontId="22" fillId="19" borderId="10" xfId="34" applyNumberFormat="1" applyFont="1" applyFill="1" applyBorder="1" applyAlignment="1" applyProtection="1">
      <alignment horizontal="center" vertical="center" wrapText="1"/>
    </xf>
    <xf numFmtId="2" fontId="20" fillId="19" borderId="10" xfId="34" applyNumberFormat="1" applyFont="1" applyFill="1" applyBorder="1" applyAlignment="1" applyProtection="1">
      <alignment horizontal="center" vertical="center" wrapText="1"/>
      <protection locked="0"/>
    </xf>
    <xf numFmtId="1" fontId="22" fillId="0" borderId="10" xfId="34" applyNumberFormat="1" applyFont="1" applyFill="1" applyBorder="1" applyAlignment="1" applyProtection="1">
      <alignment horizontal="center" vertical="center" wrapText="1"/>
    </xf>
    <xf numFmtId="2" fontId="8" fillId="0" borderId="0" xfId="34" applyNumberFormat="1" applyFont="1" applyFill="1" applyAlignment="1">
      <alignment horizontal="center" vertical="center" wrapText="1"/>
    </xf>
    <xf numFmtId="0" fontId="9" fillId="0" borderId="10" xfId="0" applyFont="1" applyBorder="1" applyAlignment="1">
      <alignment horizontal="center" vertical="center"/>
    </xf>
    <xf numFmtId="0" fontId="20" fillId="0" borderId="16" xfId="34" applyFont="1" applyFill="1" applyBorder="1" applyAlignment="1" applyProtection="1">
      <alignment wrapText="1"/>
    </xf>
    <xf numFmtId="0" fontId="20" fillId="0" borderId="16" xfId="34" applyFont="1" applyFill="1" applyBorder="1" applyProtection="1"/>
    <xf numFmtId="10" fontId="20" fillId="18" borderId="10" xfId="71" applyNumberFormat="1" applyFont="1" applyFill="1" applyBorder="1" applyAlignment="1">
      <alignment horizontal="center" vertical="center"/>
    </xf>
    <xf numFmtId="10" fontId="20" fillId="18" borderId="10" xfId="68" applyNumberFormat="1" applyFont="1" applyFill="1" applyBorder="1" applyAlignment="1" applyProtection="1">
      <alignment vertical="center"/>
    </xf>
    <xf numFmtId="10" fontId="20" fillId="0" borderId="10" xfId="68" applyNumberFormat="1" applyFont="1" applyFill="1" applyBorder="1" applyAlignment="1" applyProtection="1">
      <alignment vertical="center"/>
    </xf>
    <xf numFmtId="2" fontId="22" fillId="19" borderId="10" xfId="34" applyNumberFormat="1" applyFont="1" applyFill="1" applyBorder="1" applyAlignment="1" applyProtection="1">
      <alignment horizontal="center" vertical="center" wrapText="1"/>
      <protection locked="0"/>
    </xf>
    <xf numFmtId="0" fontId="22" fillId="19" borderId="10" xfId="44" applyFont="1" applyFill="1" applyBorder="1"/>
    <xf numFmtId="0" fontId="22" fillId="19" borderId="10" xfId="44" applyFont="1" applyFill="1" applyBorder="1" applyAlignment="1">
      <alignment horizontal="center"/>
    </xf>
    <xf numFmtId="2" fontId="22" fillId="19" borderId="10" xfId="44" applyNumberFormat="1" applyFont="1" applyFill="1" applyBorder="1" applyAlignment="1" applyProtection="1">
      <alignment horizontal="center" vertical="center" wrapText="1"/>
    </xf>
    <xf numFmtId="9" fontId="22" fillId="19" borderId="10" xfId="79" applyFont="1" applyFill="1" applyBorder="1" applyAlignment="1">
      <alignment horizontal="center"/>
    </xf>
    <xf numFmtId="2" fontId="22" fillId="19" borderId="10" xfId="44" applyNumberFormat="1" applyFont="1" applyFill="1" applyBorder="1" applyAlignment="1">
      <alignment horizontal="center"/>
    </xf>
    <xf numFmtId="9" fontId="22" fillId="19" borderId="10" xfId="79" applyFont="1" applyFill="1" applyBorder="1" applyAlignment="1" applyProtection="1">
      <alignment horizontal="center" vertical="center" wrapText="1"/>
      <protection locked="0"/>
    </xf>
    <xf numFmtId="0" fontId="20" fillId="21" borderId="12" xfId="49" applyFont="1" applyFill="1" applyBorder="1" applyAlignment="1" applyProtection="1">
      <alignment horizontal="center" vertical="center" wrapText="1"/>
    </xf>
    <xf numFmtId="0" fontId="20" fillId="21" borderId="10" xfId="49" applyFont="1" applyFill="1" applyBorder="1" applyAlignment="1" applyProtection="1">
      <alignment horizontal="center" vertical="center"/>
    </xf>
    <xf numFmtId="0" fontId="20" fillId="0" borderId="10" xfId="68" applyFont="1" applyFill="1" applyBorder="1" applyAlignment="1" applyProtection="1">
      <alignment horizontal="center" vertical="center" wrapText="1"/>
      <protection locked="0"/>
    </xf>
    <xf numFmtId="0" fontId="20" fillId="18" borderId="10" xfId="68" applyFont="1" applyFill="1" applyBorder="1" applyAlignment="1" applyProtection="1">
      <alignment horizontal="center" vertical="center" wrapText="1"/>
      <protection locked="0"/>
    </xf>
    <xf numFmtId="1" fontId="8" fillId="0" borderId="0" xfId="34" applyNumberFormat="1" applyFont="1" applyFill="1" applyAlignment="1" applyProtection="1">
      <alignment horizontal="center" vertical="center" wrapText="1"/>
      <protection locked="0"/>
    </xf>
    <xf numFmtId="0" fontId="8" fillId="0" borderId="0" xfId="34" applyFont="1" applyFill="1" applyAlignment="1" applyProtection="1">
      <alignment horizontal="center" vertical="center"/>
      <protection locked="0"/>
    </xf>
    <xf numFmtId="2" fontId="9" fillId="0" borderId="10" xfId="0" applyNumberFormat="1" applyFont="1" applyBorder="1" applyAlignment="1">
      <alignment horizontal="center" vertical="center"/>
    </xf>
    <xf numFmtId="4" fontId="58" fillId="0" borderId="10" xfId="34" applyNumberFormat="1" applyFont="1" applyFill="1" applyBorder="1" applyAlignment="1" applyProtection="1">
      <alignment horizontal="center" vertical="center"/>
    </xf>
    <xf numFmtId="0" fontId="6" fillId="0" borderId="16" xfId="47" applyNumberFormat="1" applyFont="1" applyFill="1" applyBorder="1" applyAlignment="1">
      <alignment horizontal="center" vertical="center"/>
    </xf>
    <xf numFmtId="2" fontId="6" fillId="0" borderId="10" xfId="0" applyNumberFormat="1" applyFont="1" applyBorder="1" applyAlignment="1">
      <alignment horizontal="center" vertical="center"/>
    </xf>
    <xf numFmtId="4" fontId="20" fillId="0" borderId="0" xfId="49" applyNumberFormat="1" applyFont="1" applyFill="1" applyProtection="1"/>
    <xf numFmtId="4" fontId="20" fillId="0" borderId="0" xfId="34" applyNumberFormat="1" applyFont="1" applyFill="1" applyProtection="1"/>
    <xf numFmtId="4" fontId="20" fillId="0" borderId="0" xfId="34" applyNumberFormat="1" applyFont="1" applyFill="1" applyAlignment="1" applyProtection="1">
      <alignment horizontal="center" vertical="center" wrapText="1"/>
    </xf>
    <xf numFmtId="0" fontId="13" fillId="0" borderId="0" xfId="73" applyFont="1" applyFill="1" applyBorder="1" applyAlignment="1" applyProtection="1">
      <alignment horizontal="left"/>
      <protection hidden="1"/>
    </xf>
    <xf numFmtId="0" fontId="12" fillId="0" borderId="0" xfId="49" applyFont="1" applyFill="1"/>
    <xf numFmtId="0" fontId="12" fillId="0" borderId="0" xfId="49" applyFont="1" applyFill="1" applyAlignment="1">
      <alignment horizontal="center"/>
    </xf>
    <xf numFmtId="0" fontId="12" fillId="0" borderId="0" xfId="73" applyFont="1" applyFill="1" applyProtection="1">
      <protection hidden="1"/>
    </xf>
    <xf numFmtId="0" fontId="12" fillId="0" borderId="0" xfId="73" applyFont="1" applyFill="1" applyAlignment="1" applyProtection="1">
      <alignment horizontal="left"/>
      <protection hidden="1"/>
    </xf>
    <xf numFmtId="0" fontId="12" fillId="0" borderId="0" xfId="73" applyFont="1" applyFill="1" applyAlignment="1" applyProtection="1">
      <alignment horizontal="center"/>
      <protection hidden="1"/>
    </xf>
    <xf numFmtId="0" fontId="12" fillId="0" borderId="10" xfId="34" applyFont="1" applyFill="1" applyBorder="1" applyAlignment="1" applyProtection="1">
      <alignment horizontal="center" vertical="center" wrapText="1"/>
    </xf>
    <xf numFmtId="49" fontId="60" fillId="0" borderId="10" xfId="36" applyNumberFormat="1" applyFont="1" applyFill="1" applyBorder="1" applyAlignment="1" applyProtection="1">
      <alignment horizontal="center" vertical="center" wrapText="1"/>
      <protection locked="0"/>
    </xf>
    <xf numFmtId="4" fontId="6"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protection locked="0"/>
    </xf>
    <xf numFmtId="4" fontId="12" fillId="0" borderId="10" xfId="36" applyNumberFormat="1" applyFont="1" applyFill="1" applyBorder="1" applyAlignment="1" applyProtection="1">
      <alignment horizontal="center" vertical="center"/>
    </xf>
    <xf numFmtId="3" fontId="12" fillId="0" borderId="10" xfId="36" applyNumberFormat="1" applyFont="1" applyFill="1" applyBorder="1" applyAlignment="1" applyProtection="1">
      <alignment horizontal="center" vertical="center"/>
      <protection locked="0"/>
    </xf>
    <xf numFmtId="1" fontId="12" fillId="0" borderId="10" xfId="34" applyNumberFormat="1" applyFont="1" applyFill="1" applyBorder="1" applyAlignment="1" applyProtection="1">
      <alignment horizontal="center" vertical="center" wrapText="1"/>
      <protection locked="0"/>
    </xf>
    <xf numFmtId="4" fontId="12" fillId="0" borderId="10" xfId="36" applyNumberFormat="1" applyFont="1" applyFill="1" applyBorder="1" applyAlignment="1" applyProtection="1">
      <alignment horizontal="center" vertical="center" wrapText="1"/>
      <protection locked="0"/>
    </xf>
    <xf numFmtId="0" fontId="12" fillId="0" borderId="0" xfId="51" applyFont="1" applyAlignment="1">
      <alignment horizontal="center" vertical="center" wrapText="1"/>
    </xf>
    <xf numFmtId="4" fontId="57" fillId="19" borderId="11" xfId="36" applyNumberFormat="1" applyFont="1" applyFill="1" applyBorder="1" applyAlignment="1" applyProtection="1">
      <alignment horizontal="center" vertical="center"/>
    </xf>
    <xf numFmtId="1" fontId="57" fillId="19" borderId="10" xfId="78" applyNumberFormat="1" applyFont="1" applyFill="1" applyBorder="1" applyAlignment="1" applyProtection="1">
      <alignment horizontal="center" vertical="center"/>
    </xf>
    <xf numFmtId="1" fontId="61" fillId="0" borderId="10" xfId="78" applyNumberFormat="1" applyFont="1" applyBorder="1" applyAlignment="1" applyProtection="1">
      <alignment horizontal="center" vertical="center"/>
    </xf>
    <xf numFmtId="4" fontId="64" fillId="0" borderId="0" xfId="49" applyNumberFormat="1" applyFont="1" applyFill="1" applyProtection="1"/>
    <xf numFmtId="0" fontId="12" fillId="20" borderId="10" xfId="34" applyFont="1" applyFill="1" applyBorder="1" applyAlignment="1" applyProtection="1">
      <alignment horizontal="center" vertical="center" wrapText="1"/>
      <protection locked="0"/>
    </xf>
    <xf numFmtId="0" fontId="12" fillId="0" borderId="10" xfId="36" applyFont="1" applyFill="1" applyBorder="1" applyAlignment="1" applyProtection="1">
      <alignment horizontal="center" vertical="center" wrapText="1"/>
      <protection locked="0"/>
    </xf>
    <xf numFmtId="2" fontId="12" fillId="0" borderId="10" xfId="36" applyNumberFormat="1" applyFont="1" applyFill="1" applyBorder="1" applyAlignment="1" applyProtection="1">
      <alignment horizontal="center" vertical="center" wrapText="1"/>
      <protection locked="0"/>
    </xf>
    <xf numFmtId="10" fontId="12" fillId="0" borderId="10" xfId="36" applyNumberFormat="1" applyFont="1" applyFill="1" applyBorder="1" applyAlignment="1" applyProtection="1">
      <alignment horizontal="center" vertical="center" wrapText="1"/>
      <protection locked="0"/>
    </xf>
    <xf numFmtId="2" fontId="13" fillId="19" borderId="10" xfId="36" applyNumberFormat="1" applyFont="1" applyFill="1" applyBorder="1" applyAlignment="1" applyProtection="1">
      <alignment horizontal="center" vertical="center" wrapText="1"/>
      <protection locked="0"/>
    </xf>
    <xf numFmtId="10" fontId="13" fillId="19" borderId="10" xfId="36" applyNumberFormat="1" applyFont="1" applyFill="1" applyBorder="1" applyAlignment="1" applyProtection="1">
      <alignment horizontal="center" vertical="center" wrapText="1"/>
      <protection locked="0"/>
    </xf>
    <xf numFmtId="4" fontId="13" fillId="19" borderId="10" xfId="36" applyNumberFormat="1" applyFont="1" applyFill="1" applyBorder="1" applyAlignment="1" applyProtection="1">
      <alignment horizontal="center" vertical="center" wrapText="1"/>
      <protection locked="0"/>
    </xf>
    <xf numFmtId="0" fontId="13" fillId="19" borderId="10" xfId="36" applyFont="1" applyFill="1" applyBorder="1" applyAlignment="1" applyProtection="1">
      <alignment horizontal="center" vertical="center" wrapText="1"/>
      <protection locked="0"/>
    </xf>
    <xf numFmtId="49" fontId="6" fillId="0" borderId="10" xfId="36" applyNumberFormat="1" applyFont="1" applyFill="1" applyBorder="1" applyAlignment="1" applyProtection="1">
      <alignment horizontal="center" vertical="center" wrapText="1"/>
      <protection locked="0"/>
    </xf>
    <xf numFmtId="0" fontId="20" fillId="0" borderId="10" xfId="0" applyFont="1" applyFill="1" applyBorder="1" applyAlignment="1">
      <alignment horizontal="left" vertical="center" wrapText="1"/>
    </xf>
    <xf numFmtId="0" fontId="22" fillId="19" borderId="10" xfId="68" applyFont="1" applyFill="1" applyBorder="1" applyAlignment="1" applyProtection="1">
      <alignment horizontal="center" vertical="center" wrapText="1"/>
      <protection locked="0"/>
    </xf>
    <xf numFmtId="0" fontId="22" fillId="19" borderId="10" xfId="68" applyFont="1" applyFill="1" applyBorder="1" applyAlignment="1" applyProtection="1">
      <alignment horizontal="left" vertical="center" wrapText="1"/>
      <protection locked="0"/>
    </xf>
    <xf numFmtId="0" fontId="20" fillId="19"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center" vertical="center" wrapText="1"/>
      <protection locked="0"/>
    </xf>
    <xf numFmtId="0" fontId="22" fillId="0" borderId="10" xfId="68" applyFont="1" applyFill="1" applyBorder="1" applyAlignment="1" applyProtection="1">
      <alignment horizontal="left" vertical="center" wrapText="1"/>
      <protection locked="0"/>
    </xf>
    <xf numFmtId="0" fontId="55" fillId="0" borderId="10" xfId="42" applyFont="1" applyBorder="1" applyAlignment="1" applyProtection="1">
      <alignment horizontal="center" vertical="center" wrapText="1"/>
    </xf>
    <xf numFmtId="0" fontId="55" fillId="0" borderId="10" xfId="42" applyFont="1" applyFill="1" applyBorder="1" applyAlignment="1" applyProtection="1">
      <alignment horizontal="center" vertical="center" wrapText="1"/>
    </xf>
    <xf numFmtId="0" fontId="55" fillId="19" borderId="10" xfId="42" applyFont="1" applyFill="1" applyBorder="1" applyAlignment="1" applyProtection="1">
      <alignment horizontal="center" vertical="center" wrapText="1"/>
    </xf>
    <xf numFmtId="0" fontId="7" fillId="19" borderId="10" xfId="42" applyFont="1" applyFill="1" applyBorder="1" applyAlignment="1" applyProtection="1">
      <alignment horizontal="left" vertical="center" wrapText="1"/>
    </xf>
    <xf numFmtId="3" fontId="7" fillId="19" borderId="10" xfId="42" applyNumberFormat="1" applyFont="1" applyFill="1" applyBorder="1" applyAlignment="1" applyProtection="1">
      <alignment horizontal="center" vertical="center" wrapText="1"/>
    </xf>
    <xf numFmtId="10" fontId="7" fillId="19" borderId="10" xfId="42" applyNumberFormat="1" applyFont="1" applyFill="1" applyBorder="1" applyAlignment="1" applyProtection="1">
      <alignment horizontal="center" vertical="center" wrapText="1"/>
    </xf>
    <xf numFmtId="0" fontId="12" fillId="0" borderId="10" xfId="42" applyFont="1" applyBorder="1" applyAlignment="1" applyProtection="1">
      <alignment horizontal="center" vertical="center"/>
    </xf>
    <xf numFmtId="0" fontId="12" fillId="0" borderId="10" xfId="42" applyFont="1" applyFill="1" applyBorder="1" applyAlignment="1" applyProtection="1">
      <alignment horizontal="center" vertical="center"/>
    </xf>
    <xf numFmtId="0" fontId="12" fillId="19" borderId="10" xfId="42" applyFont="1" applyFill="1" applyBorder="1" applyAlignment="1" applyProtection="1">
      <alignment horizontal="center" vertical="center"/>
    </xf>
    <xf numFmtId="0" fontId="13" fillId="19" borderId="10" xfId="42" applyFont="1" applyFill="1" applyBorder="1" applyAlignment="1" applyProtection="1">
      <alignment horizontal="center" vertical="center"/>
    </xf>
    <xf numFmtId="3" fontId="13" fillId="19" borderId="10" xfId="42" applyNumberFormat="1" applyFont="1" applyFill="1" applyBorder="1" applyAlignment="1" applyProtection="1">
      <alignment horizontal="center" vertical="center"/>
    </xf>
    <xf numFmtId="10" fontId="13" fillId="19" borderId="10" xfId="42" applyNumberFormat="1" applyFont="1" applyFill="1" applyBorder="1" applyAlignment="1" applyProtection="1">
      <alignment horizontal="center" vertical="center"/>
    </xf>
    <xf numFmtId="0" fontId="20" fillId="0" borderId="10" xfId="65" applyFont="1" applyBorder="1" applyAlignment="1" applyProtection="1">
      <alignment horizontal="center" vertical="center" wrapText="1"/>
      <protection locked="0"/>
    </xf>
    <xf numFmtId="1" fontId="9" fillId="0" borderId="10" xfId="34" applyNumberFormat="1" applyFont="1" applyFill="1" applyBorder="1" applyAlignment="1" applyProtection="1">
      <alignment horizontal="center" vertical="center" wrapText="1"/>
      <protection locked="0"/>
    </xf>
    <xf numFmtId="1" fontId="22" fillId="19" borderId="10" xfId="68" applyNumberFormat="1" applyFont="1" applyFill="1" applyBorder="1" applyAlignment="1" applyProtection="1">
      <alignment horizontal="center" vertical="center" wrapText="1"/>
      <protection locked="0"/>
    </xf>
    <xf numFmtId="0" fontId="9" fillId="19" borderId="10" xfId="68" applyFont="1" applyFill="1" applyBorder="1" applyAlignment="1" applyProtection="1">
      <alignment horizontal="center" vertical="center" wrapText="1"/>
      <protection locked="0"/>
    </xf>
    <xf numFmtId="0" fontId="7" fillId="19" borderId="10" xfId="34" applyFont="1" applyFill="1" applyBorder="1" applyAlignment="1">
      <alignment horizontal="center"/>
    </xf>
    <xf numFmtId="3" fontId="22" fillId="19" borderId="10" xfId="34" applyNumberFormat="1" applyFont="1" applyFill="1" applyBorder="1" applyAlignment="1" applyProtection="1">
      <alignment horizontal="center" vertical="center" wrapText="1"/>
    </xf>
    <xf numFmtId="4" fontId="13" fillId="0" borderId="10" xfId="49" applyNumberFormat="1" applyFont="1" applyFill="1" applyBorder="1" applyAlignment="1" applyProtection="1">
      <alignment horizontal="center" vertical="center" wrapText="1"/>
    </xf>
    <xf numFmtId="10" fontId="13" fillId="0"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xf>
    <xf numFmtId="4" fontId="13" fillId="18" borderId="10" xfId="49" applyNumberFormat="1" applyFont="1" applyFill="1" applyBorder="1" applyAlignment="1" applyProtection="1">
      <alignment horizontal="center" vertical="center" wrapText="1"/>
      <protection locked="0"/>
    </xf>
    <xf numFmtId="4" fontId="13" fillId="0" borderId="10" xfId="49" applyNumberFormat="1" applyFont="1" applyFill="1" applyBorder="1" applyAlignment="1" applyProtection="1">
      <alignment horizontal="center" vertical="center" wrapText="1"/>
      <protection locked="0"/>
    </xf>
    <xf numFmtId="164" fontId="13" fillId="19" borderId="10" xfId="49" applyNumberFormat="1" applyFont="1" applyFill="1" applyBorder="1" applyAlignment="1" applyProtection="1">
      <alignment horizontal="center" vertical="center" wrapText="1"/>
    </xf>
    <xf numFmtId="10" fontId="13" fillId="19" borderId="10" xfId="49" applyNumberFormat="1" applyFont="1" applyFill="1" applyBorder="1" applyAlignment="1" applyProtection="1">
      <alignment horizontal="center" vertical="center" wrapText="1"/>
    </xf>
    <xf numFmtId="4" fontId="13" fillId="19" borderId="10" xfId="49" applyNumberFormat="1"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wrapText="1"/>
      <protection locked="0"/>
    </xf>
    <xf numFmtId="0" fontId="12" fillId="0" borderId="10" xfId="49" applyFont="1" applyFill="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0" fontId="12" fillId="20" borderId="10" xfId="44" applyFont="1" applyFill="1" applyBorder="1" applyAlignment="1" applyProtection="1">
      <alignment horizontal="center" vertical="center" wrapText="1"/>
    </xf>
    <xf numFmtId="0" fontId="12" fillId="20" borderId="16" xfId="44" applyFont="1" applyFill="1" applyBorder="1" applyAlignment="1" applyProtection="1">
      <alignment horizontal="center" vertical="center" wrapText="1"/>
    </xf>
    <xf numFmtId="0" fontId="19" fillId="0" borderId="0" xfId="51" applyFont="1" applyAlignment="1">
      <alignment horizontal="center" vertical="center" wrapText="1"/>
    </xf>
    <xf numFmtId="0" fontId="19" fillId="0" borderId="0" xfId="73" applyFont="1" applyProtection="1">
      <protection hidden="1"/>
    </xf>
    <xf numFmtId="0" fontId="19" fillId="0" borderId="0" xfId="50" applyFont="1" applyAlignment="1">
      <alignment horizontal="center" vertical="center" wrapText="1"/>
    </xf>
    <xf numFmtId="0" fontId="65" fillId="0" borderId="0" xfId="51" applyFont="1" applyAlignment="1">
      <alignment horizontal="center" vertical="center" wrapText="1"/>
    </xf>
    <xf numFmtId="0" fontId="19" fillId="0" borderId="0" xfId="73" applyFont="1" applyAlignment="1" applyProtection="1">
      <alignment horizontal="left"/>
      <protection hidden="1"/>
    </xf>
    <xf numFmtId="0" fontId="19" fillId="0" borderId="0" xfId="73" applyFont="1" applyAlignment="1" applyProtection="1">
      <alignment horizontal="left" indent="3"/>
      <protection hidden="1"/>
    </xf>
    <xf numFmtId="0" fontId="19" fillId="0" borderId="0" xfId="51" applyNumberFormat="1" applyFont="1" applyAlignment="1" applyProtection="1">
      <alignment horizontal="center" vertical="center"/>
    </xf>
    <xf numFmtId="0" fontId="65" fillId="0" borderId="0" xfId="51" applyNumberFormat="1" applyFont="1" applyAlignment="1" applyProtection="1">
      <alignment horizontal="center" vertical="center"/>
    </xf>
    <xf numFmtId="0" fontId="9" fillId="0" borderId="0" xfId="35" applyFont="1" applyFill="1"/>
    <xf numFmtId="0" fontId="0" fillId="0" borderId="0" xfId="35" applyFont="1" applyFill="1"/>
    <xf numFmtId="3" fontId="9" fillId="0" borderId="0" xfId="35" applyNumberFormat="1" applyFont="1" applyFill="1"/>
    <xf numFmtId="3" fontId="4" fillId="0" borderId="0" xfId="35" applyNumberFormat="1" applyFont="1" applyFill="1"/>
    <xf numFmtId="3" fontId="21" fillId="0" borderId="0" xfId="35" applyNumberFormat="1" applyFont="1" applyFill="1" applyBorder="1" applyAlignment="1">
      <alignment horizontal="left" vertical="center"/>
    </xf>
    <xf numFmtId="3" fontId="9" fillId="0" borderId="0" xfId="35" applyNumberFormat="1" applyFont="1" applyFill="1" applyAlignment="1">
      <alignment horizontal="center" vertical="center" wrapText="1"/>
    </xf>
    <xf numFmtId="3" fontId="22" fillId="0" borderId="0" xfId="35" applyNumberFormat="1" applyFont="1" applyFill="1" applyAlignment="1">
      <alignment horizontal="left" vertical="center"/>
    </xf>
    <xf numFmtId="3" fontId="20" fillId="0" borderId="0" xfId="35" applyNumberFormat="1" applyFont="1" applyFill="1" applyAlignment="1">
      <alignment horizontal="center" vertical="center" wrapText="1"/>
    </xf>
    <xf numFmtId="3" fontId="22" fillId="0" borderId="0" xfId="35" applyNumberFormat="1" applyFont="1" applyFill="1" applyBorder="1" applyAlignment="1">
      <alignment horizontal="right" vertical="center"/>
    </xf>
    <xf numFmtId="3" fontId="20" fillId="0" borderId="0" xfId="35" applyNumberFormat="1" applyFont="1" applyFill="1" applyBorder="1" applyAlignment="1">
      <alignment horizontal="center" vertical="center" wrapText="1"/>
    </xf>
    <xf numFmtId="3" fontId="20" fillId="0" borderId="0" xfId="35" applyNumberFormat="1" applyFont="1" applyFill="1" applyAlignment="1">
      <alignment vertical="center" wrapText="1"/>
    </xf>
    <xf numFmtId="3" fontId="20" fillId="0" borderId="0" xfId="35" applyNumberFormat="1" applyFont="1" applyFill="1"/>
    <xf numFmtId="3" fontId="22" fillId="0" borderId="0" xfId="35" applyNumberFormat="1" applyFont="1" applyFill="1" applyBorder="1" applyAlignment="1">
      <alignment horizontal="center" vertical="center" wrapText="1"/>
    </xf>
    <xf numFmtId="3" fontId="25" fillId="0" borderId="24" xfId="35" applyNumberFormat="1" applyFont="1" applyFill="1" applyBorder="1" applyAlignment="1">
      <alignment horizontal="center" vertical="center" wrapText="1"/>
    </xf>
    <xf numFmtId="3" fontId="25" fillId="0" borderId="25" xfId="35" applyNumberFormat="1" applyFont="1" applyFill="1" applyBorder="1"/>
    <xf numFmtId="0" fontId="22" fillId="0" borderId="0" xfId="35" applyFont="1" applyFill="1" applyBorder="1" applyAlignment="1">
      <alignment horizontal="center" vertical="center" wrapText="1"/>
    </xf>
    <xf numFmtId="3" fontId="24" fillId="0" borderId="30" xfId="35" applyNumberFormat="1" applyFont="1" applyFill="1" applyBorder="1" applyAlignment="1">
      <alignment horizontal="center" vertical="center" wrapText="1"/>
    </xf>
    <xf numFmtId="3" fontId="24" fillId="0" borderId="0" xfId="35" applyNumberFormat="1" applyFont="1" applyFill="1" applyBorder="1" applyAlignment="1">
      <alignment horizontal="center" vertical="center" wrapText="1"/>
    </xf>
    <xf numFmtId="3" fontId="24" fillId="0" borderId="25" xfId="35" applyNumberFormat="1" applyFont="1" applyFill="1" applyBorder="1" applyAlignment="1">
      <alignment horizontal="center" vertical="center" wrapText="1"/>
    </xf>
    <xf numFmtId="0" fontId="4" fillId="18" borderId="31" xfId="43" applyNumberFormat="1" applyFont="1" applyFill="1" applyBorder="1" applyAlignment="1">
      <alignment horizontal="center" vertical="center"/>
    </xf>
    <xf numFmtId="0" fontId="4" fillId="18" borderId="31" xfId="43" applyNumberFormat="1" applyFont="1" applyFill="1" applyBorder="1" applyAlignment="1" applyProtection="1">
      <alignment horizontal="center" vertical="center"/>
      <protection locked="0"/>
    </xf>
    <xf numFmtId="0" fontId="68" fillId="18" borderId="31" xfId="35" applyFont="1" applyFill="1" applyBorder="1" applyAlignment="1">
      <alignment horizontal="center"/>
    </xf>
    <xf numFmtId="3" fontId="4" fillId="18" borderId="31" xfId="35" applyNumberFormat="1" applyFont="1" applyFill="1" applyBorder="1" applyAlignment="1">
      <alignment horizontal="center" vertical="center"/>
    </xf>
    <xf numFmtId="3" fontId="4" fillId="18" borderId="31" xfId="35" applyNumberFormat="1" applyFont="1" applyFill="1" applyBorder="1" applyAlignment="1" applyProtection="1">
      <alignment horizontal="center" vertical="center"/>
      <protection locked="0"/>
    </xf>
    <xf numFmtId="3" fontId="4" fillId="18" borderId="32" xfId="35" applyNumberFormat="1" applyFont="1" applyFill="1" applyBorder="1" applyAlignment="1" applyProtection="1">
      <alignment horizontal="center" vertical="center"/>
      <protection locked="0"/>
    </xf>
    <xf numFmtId="3" fontId="4" fillId="18" borderId="31" xfId="43" applyNumberFormat="1" applyFont="1" applyFill="1" applyBorder="1" applyAlignment="1">
      <alignment horizontal="center" vertical="center"/>
    </xf>
    <xf numFmtId="3" fontId="4" fillId="18" borderId="31" xfId="43" applyNumberFormat="1" applyFont="1" applyFill="1" applyBorder="1" applyAlignment="1" applyProtection="1">
      <alignment horizontal="center" vertical="center"/>
      <protection locked="0"/>
    </xf>
    <xf numFmtId="3" fontId="67" fillId="18" borderId="31" xfId="35" applyNumberFormat="1" applyFont="1" applyFill="1" applyBorder="1" applyAlignment="1">
      <alignment horizontal="center" vertical="center"/>
    </xf>
    <xf numFmtId="3" fontId="4" fillId="18" borderId="32" xfId="43" applyNumberFormat="1" applyFont="1" applyFill="1" applyBorder="1" applyAlignment="1" applyProtection="1">
      <alignment horizontal="center" vertical="center"/>
      <protection locked="0"/>
    </xf>
    <xf numFmtId="0" fontId="4" fillId="18" borderId="11" xfId="43" applyNumberFormat="1" applyFont="1" applyFill="1" applyBorder="1" applyAlignment="1">
      <alignment horizontal="center" vertical="center"/>
    </xf>
    <xf numFmtId="0" fontId="4" fillId="18" borderId="11" xfId="43" applyNumberFormat="1" applyFont="1" applyFill="1" applyBorder="1" applyAlignment="1" applyProtection="1">
      <alignment horizontal="center" vertical="center"/>
      <protection locked="0"/>
    </xf>
    <xf numFmtId="0" fontId="68" fillId="18" borderId="11" xfId="35" applyFont="1" applyFill="1" applyBorder="1" applyAlignment="1">
      <alignment horizontal="center"/>
    </xf>
    <xf numFmtId="3" fontId="4" fillId="18" borderId="11" xfId="35" applyNumberFormat="1" applyFont="1" applyFill="1" applyBorder="1" applyAlignment="1">
      <alignment horizontal="center" vertical="center"/>
    </xf>
    <xf numFmtId="3" fontId="4" fillId="18" borderId="11" xfId="35" applyNumberFormat="1" applyFont="1" applyFill="1" applyBorder="1" applyAlignment="1" applyProtection="1">
      <alignment horizontal="center" vertical="center"/>
      <protection locked="0"/>
    </xf>
    <xf numFmtId="3" fontId="4" fillId="18" borderId="35" xfId="35" applyNumberFormat="1" applyFont="1" applyFill="1" applyBorder="1" applyAlignment="1" applyProtection="1">
      <alignment horizontal="center" vertical="center"/>
      <protection locked="0"/>
    </xf>
    <xf numFmtId="3" fontId="4" fillId="18" borderId="26" xfId="43" applyNumberFormat="1" applyFont="1" applyFill="1" applyBorder="1" applyAlignment="1">
      <alignment horizontal="center" vertical="center"/>
    </xf>
    <xf numFmtId="3" fontId="4" fillId="18" borderId="26" xfId="43" applyNumberFormat="1" applyFont="1" applyFill="1" applyBorder="1" applyAlignment="1" applyProtection="1">
      <alignment horizontal="center" vertical="center"/>
      <protection locked="0"/>
    </xf>
    <xf numFmtId="3" fontId="67" fillId="18" borderId="26" xfId="35" applyNumberFormat="1" applyFont="1" applyFill="1" applyBorder="1" applyAlignment="1">
      <alignment horizontal="center" vertical="center"/>
    </xf>
    <xf numFmtId="3" fontId="4" fillId="18" borderId="27" xfId="43" applyNumberFormat="1" applyFont="1" applyFill="1" applyBorder="1" applyAlignment="1" applyProtection="1">
      <alignment horizontal="center" vertical="center"/>
      <protection locked="0"/>
    </xf>
    <xf numFmtId="0" fontId="5" fillId="18" borderId="28" xfId="43" applyNumberFormat="1" applyFont="1" applyFill="1" applyBorder="1" applyAlignment="1">
      <alignment horizontal="center" vertical="center"/>
    </xf>
    <xf numFmtId="3" fontId="5" fillId="18" borderId="28" xfId="35" applyNumberFormat="1" applyFont="1" applyFill="1" applyBorder="1" applyAlignment="1">
      <alignment horizontal="center" vertical="center"/>
    </xf>
    <xf numFmtId="3" fontId="5" fillId="18" borderId="29" xfId="35" applyNumberFormat="1" applyFont="1" applyFill="1" applyBorder="1" applyAlignment="1">
      <alignment horizontal="center" vertical="center"/>
    </xf>
    <xf numFmtId="3" fontId="5" fillId="18" borderId="28" xfId="43" applyNumberFormat="1" applyFont="1" applyFill="1" applyBorder="1" applyAlignment="1">
      <alignment horizontal="center" vertical="center"/>
    </xf>
    <xf numFmtId="3" fontId="5" fillId="18" borderId="29" xfId="43" applyNumberFormat="1" applyFont="1" applyFill="1" applyBorder="1" applyAlignment="1">
      <alignment horizontal="center" vertical="center"/>
    </xf>
    <xf numFmtId="3" fontId="20" fillId="0" borderId="0" xfId="35" applyNumberFormat="1" applyFont="1" applyFill="1" applyBorder="1"/>
    <xf numFmtId="3" fontId="20" fillId="0" borderId="0" xfId="35" applyNumberFormat="1" applyFont="1" applyFill="1" applyBorder="1" applyAlignment="1">
      <alignment horizontal="center" vertical="center"/>
    </xf>
    <xf numFmtId="0" fontId="20" fillId="0" borderId="0" xfId="35" quotePrefix="1" applyFont="1" applyFill="1" applyBorder="1" applyAlignment="1">
      <alignment horizontal="center" vertical="center"/>
    </xf>
    <xf numFmtId="0" fontId="20" fillId="0" borderId="0" xfId="35" applyFont="1" applyFill="1" applyBorder="1" applyAlignment="1">
      <alignment horizontal="center" vertical="center"/>
    </xf>
    <xf numFmtId="164" fontId="20" fillId="0" borderId="0" xfId="35" applyNumberFormat="1" applyFont="1" applyFill="1" applyAlignment="1">
      <alignment horizontal="center"/>
    </xf>
    <xf numFmtId="3" fontId="20" fillId="0" borderId="0" xfId="35" applyNumberFormat="1" applyFont="1" applyFill="1" applyAlignment="1">
      <alignment horizontal="center"/>
    </xf>
    <xf numFmtId="3" fontId="4" fillId="18" borderId="28" xfId="35" applyNumberFormat="1" applyFont="1" applyFill="1" applyBorder="1" applyAlignment="1">
      <alignment horizontal="center" vertical="center"/>
    </xf>
    <xf numFmtId="3" fontId="22" fillId="0" borderId="0" xfId="35" applyNumberFormat="1" applyFont="1" applyFill="1" applyBorder="1" applyAlignment="1">
      <alignment horizontal="center" vertical="center"/>
    </xf>
    <xf numFmtId="0" fontId="4" fillId="18" borderId="26" xfId="43" applyNumberFormat="1" applyFont="1" applyFill="1" applyBorder="1" applyAlignment="1">
      <alignment horizontal="center" vertical="center"/>
    </xf>
    <xf numFmtId="0" fontId="4" fillId="18" borderId="26" xfId="43" applyNumberFormat="1" applyFont="1" applyFill="1" applyBorder="1" applyAlignment="1" applyProtection="1">
      <alignment horizontal="center" vertical="center"/>
      <protection locked="0"/>
    </xf>
    <xf numFmtId="0" fontId="68" fillId="18" borderId="26" xfId="35" applyFont="1" applyFill="1" applyBorder="1" applyAlignment="1">
      <alignment horizontal="center"/>
    </xf>
    <xf numFmtId="3" fontId="4" fillId="18" borderId="26" xfId="35" applyNumberFormat="1" applyFont="1" applyFill="1" applyBorder="1" applyAlignment="1">
      <alignment horizontal="center" vertical="center"/>
    </xf>
    <xf numFmtId="3" fontId="4" fillId="18" borderId="26" xfId="35" applyNumberFormat="1" applyFont="1" applyFill="1" applyBorder="1" applyAlignment="1" applyProtection="1">
      <alignment horizontal="center" vertical="center"/>
      <protection locked="0"/>
    </xf>
    <xf numFmtId="3" fontId="4" fillId="18" borderId="27" xfId="35" applyNumberFormat="1" applyFont="1" applyFill="1" applyBorder="1" applyAlignment="1" applyProtection="1">
      <alignment horizontal="center" vertical="center"/>
      <protection locked="0"/>
    </xf>
    <xf numFmtId="3" fontId="22" fillId="0" borderId="0" xfId="35" applyNumberFormat="1" applyFont="1" applyFill="1" applyBorder="1"/>
    <xf numFmtId="3" fontId="7" fillId="0" borderId="0" xfId="35" applyNumberFormat="1" applyFont="1" applyFill="1" applyBorder="1"/>
    <xf numFmtId="3" fontId="5" fillId="0" borderId="0" xfId="35" applyNumberFormat="1" applyFont="1" applyFill="1" applyBorder="1"/>
    <xf numFmtId="0" fontId="24" fillId="0" borderId="24" xfId="35" applyFont="1" applyFill="1" applyBorder="1" applyAlignment="1">
      <alignment horizontal="center" vertical="center" wrapText="1"/>
    </xf>
    <xf numFmtId="0" fontId="24" fillId="0" borderId="30" xfId="35" applyFont="1" applyFill="1" applyBorder="1" applyAlignment="1">
      <alignment horizontal="center" vertical="center" wrapText="1"/>
    </xf>
    <xf numFmtId="3" fontId="20" fillId="0" borderId="0" xfId="35" applyNumberFormat="1" applyFont="1" applyFill="1" applyBorder="1" applyAlignment="1">
      <alignment horizontal="left" vertical="center"/>
    </xf>
    <xf numFmtId="3" fontId="9" fillId="0" borderId="0" xfId="35" applyNumberFormat="1" applyFont="1" applyFill="1" applyBorder="1"/>
    <xf numFmtId="3" fontId="4" fillId="0" borderId="0" xfId="35" applyNumberFormat="1" applyFont="1" applyFill="1" applyBorder="1"/>
    <xf numFmtId="0" fontId="24" fillId="0" borderId="38" xfId="35" applyFont="1" applyFill="1" applyBorder="1" applyAlignment="1">
      <alignment horizontal="center" vertical="center" wrapText="1"/>
    </xf>
    <xf numFmtId="0" fontId="24" fillId="0" borderId="21" xfId="35" applyFont="1" applyFill="1" applyBorder="1" applyAlignment="1">
      <alignment horizontal="center" vertical="center" wrapText="1"/>
    </xf>
    <xf numFmtId="3" fontId="24" fillId="0" borderId="34" xfId="35" applyNumberFormat="1" applyFont="1" applyFill="1" applyBorder="1" applyAlignment="1">
      <alignment horizontal="center" vertical="center" wrapText="1"/>
    </xf>
    <xf numFmtId="0" fontId="24" fillId="0" borderId="22" xfId="35" applyFont="1" applyFill="1" applyBorder="1" applyAlignment="1">
      <alignment horizontal="center" vertical="center" wrapText="1"/>
    </xf>
    <xf numFmtId="3" fontId="24" fillId="0" borderId="22" xfId="35" applyNumberFormat="1" applyFont="1" applyFill="1" applyBorder="1" applyAlignment="1">
      <alignment horizontal="center" vertical="center" wrapText="1"/>
    </xf>
    <xf numFmtId="3" fontId="4" fillId="0" borderId="0" xfId="35" applyNumberFormat="1" applyFont="1" applyFill="1" applyAlignment="1">
      <alignment horizontal="center"/>
    </xf>
    <xf numFmtId="164" fontId="4" fillId="0" borderId="0" xfId="35" applyNumberFormat="1" applyFont="1" applyFill="1"/>
    <xf numFmtId="4" fontId="4" fillId="0" borderId="0" xfId="35" applyNumberFormat="1" applyFont="1" applyFill="1"/>
    <xf numFmtId="1" fontId="11" fillId="18" borderId="10" xfId="68" applyNumberFormat="1" applyFill="1" applyBorder="1" applyAlignment="1" applyProtection="1">
      <alignment horizontal="center" vertical="center" wrapText="1"/>
      <protection locked="0"/>
    </xf>
    <xf numFmtId="0" fontId="29" fillId="18" borderId="10" xfId="68" applyFont="1" applyFill="1" applyBorder="1" applyAlignment="1" applyProtection="1">
      <alignment horizontal="center" vertical="center" wrapText="1"/>
      <protection locked="0"/>
    </xf>
    <xf numFmtId="0" fontId="11" fillId="18" borderId="10" xfId="68" applyFill="1" applyBorder="1" applyAlignment="1" applyProtection="1">
      <alignment horizontal="center" vertical="center" wrapText="1"/>
      <protection locked="0"/>
    </xf>
    <xf numFmtId="0" fontId="2" fillId="18" borderId="10" xfId="68" applyFont="1" applyFill="1" applyBorder="1" applyAlignment="1" applyProtection="1">
      <alignment horizontal="center" vertical="center" wrapText="1"/>
      <protection locked="0"/>
    </xf>
    <xf numFmtId="0" fontId="0" fillId="18" borderId="10" xfId="68" applyFont="1" applyFill="1" applyBorder="1" applyAlignment="1" applyProtection="1">
      <alignment horizontal="center" vertical="center" wrapText="1"/>
      <protection locked="0"/>
    </xf>
    <xf numFmtId="0" fontId="2" fillId="18" borderId="10" xfId="65" applyFont="1" applyFill="1" applyBorder="1" applyAlignment="1" applyProtection="1">
      <alignment horizontal="center" vertical="center" wrapText="1"/>
      <protection locked="0"/>
    </xf>
    <xf numFmtId="0" fontId="71" fillId="18" borderId="10" xfId="68" applyFont="1" applyFill="1" applyBorder="1" applyAlignment="1" applyProtection="1">
      <alignment horizontal="center" vertical="center" wrapText="1"/>
      <protection locked="0"/>
    </xf>
    <xf numFmtId="0" fontId="2" fillId="18" borderId="10" xfId="35" applyFont="1" applyFill="1" applyBorder="1" applyAlignment="1">
      <alignment horizontal="center" vertical="center"/>
    </xf>
    <xf numFmtId="0" fontId="72" fillId="18" borderId="10" xfId="35" applyFont="1" applyFill="1" applyBorder="1" applyAlignment="1">
      <alignment horizontal="center" vertical="center"/>
    </xf>
    <xf numFmtId="0" fontId="73" fillId="18" borderId="10" xfId="68" applyFont="1" applyFill="1" applyBorder="1" applyAlignment="1" applyProtection="1">
      <alignment horizontal="center" vertical="center" wrapText="1"/>
      <protection locked="0"/>
    </xf>
    <xf numFmtId="49" fontId="2" fillId="18" borderId="10" xfId="68" applyNumberFormat="1" applyFont="1" applyFill="1" applyBorder="1" applyAlignment="1" applyProtection="1">
      <alignment horizontal="center" vertical="center" wrapText="1"/>
      <protection locked="0"/>
    </xf>
    <xf numFmtId="0" fontId="11" fillId="0" borderId="10" xfId="68" applyBorder="1" applyAlignment="1" applyProtection="1">
      <alignment horizontal="center" vertical="center" wrapText="1"/>
      <protection locked="0"/>
    </xf>
    <xf numFmtId="0" fontId="2" fillId="0" borderId="10" xfId="68" applyFont="1" applyFill="1" applyBorder="1" applyAlignment="1" applyProtection="1">
      <alignment horizontal="center" vertical="center" wrapText="1"/>
      <protection locked="0"/>
    </xf>
    <xf numFmtId="0" fontId="2" fillId="0" borderId="10" xfId="68" applyFont="1" applyBorder="1" applyAlignment="1" applyProtection="1">
      <alignment horizontal="center" vertical="center" wrapText="1"/>
      <protection locked="0"/>
    </xf>
    <xf numFmtId="0" fontId="2" fillId="0" borderId="10" xfId="65" applyFont="1" applyBorder="1" applyAlignment="1" applyProtection="1">
      <alignment horizontal="center" vertical="center" wrapText="1"/>
      <protection locked="0"/>
    </xf>
    <xf numFmtId="0" fontId="2" fillId="18" borderId="10" xfId="35" applyFont="1" applyFill="1" applyBorder="1" applyAlignment="1">
      <alignment horizontal="center" vertical="center" wrapText="1"/>
    </xf>
    <xf numFmtId="0" fontId="0" fillId="18" borderId="10" xfId="35" applyFont="1" applyFill="1" applyBorder="1" applyAlignment="1">
      <alignment horizontal="center" vertical="center" wrapText="1"/>
    </xf>
    <xf numFmtId="0" fontId="2" fillId="0" borderId="10" xfId="65" applyFont="1" applyFill="1" applyBorder="1" applyAlignment="1" applyProtection="1">
      <alignment horizontal="center" vertical="center" wrapText="1"/>
      <protection locked="0"/>
    </xf>
    <xf numFmtId="0" fontId="0" fillId="0" borderId="10" xfId="65" applyFont="1" applyFill="1" applyBorder="1" applyAlignment="1" applyProtection="1">
      <alignment horizontal="center" vertical="center" wrapText="1"/>
      <protection locked="0"/>
    </xf>
    <xf numFmtId="0" fontId="4" fillId="18" borderId="23" xfId="0" applyFont="1" applyFill="1" applyBorder="1" applyAlignment="1">
      <alignment horizontal="center" vertical="center" wrapText="1"/>
    </xf>
    <xf numFmtId="0" fontId="4" fillId="18" borderId="23" xfId="0" applyFont="1" applyFill="1" applyBorder="1" applyAlignment="1">
      <alignment horizontal="center" vertical="center"/>
    </xf>
    <xf numFmtId="0" fontId="4" fillId="18" borderId="10"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4" fillId="0" borderId="0" xfId="35" applyFont="1" applyAlignment="1">
      <alignment vertical="center" wrapText="1"/>
    </xf>
    <xf numFmtId="0" fontId="4" fillId="0" borderId="0" xfId="35" applyFont="1" applyAlignment="1">
      <alignment horizontal="center" vertical="center" wrapText="1"/>
    </xf>
    <xf numFmtId="2" fontId="20" fillId="0" borderId="10" xfId="35" applyNumberFormat="1" applyFont="1" applyFill="1" applyBorder="1" applyAlignment="1">
      <alignment horizontal="center" vertical="center" wrapText="1"/>
    </xf>
    <xf numFmtId="2" fontId="20" fillId="0" borderId="10" xfId="35" applyNumberFormat="1" applyFont="1" applyBorder="1" applyAlignment="1">
      <alignment horizontal="center" vertical="center" wrapText="1"/>
    </xf>
    <xf numFmtId="49" fontId="20" fillId="18" borderId="10" xfId="35" applyNumberFormat="1" applyFont="1" applyFill="1" applyBorder="1" applyAlignment="1">
      <alignment horizontal="center" vertical="center" wrapText="1"/>
    </xf>
    <xf numFmtId="0" fontId="20" fillId="18" borderId="10" xfId="35" applyFont="1" applyFill="1" applyBorder="1" applyAlignment="1">
      <alignment horizontal="center" vertical="center" wrapText="1"/>
    </xf>
    <xf numFmtId="0" fontId="20" fillId="18" borderId="10" xfId="35" applyFont="1" applyFill="1" applyBorder="1" applyAlignment="1">
      <alignment horizontal="center" vertical="center"/>
    </xf>
    <xf numFmtId="0" fontId="9" fillId="0" borderId="10" xfId="35" applyFont="1" applyBorder="1" applyAlignment="1">
      <alignment vertical="center" wrapText="1"/>
    </xf>
    <xf numFmtId="49" fontId="9" fillId="0" borderId="10" xfId="0" applyNumberFormat="1" applyFont="1" applyBorder="1" applyAlignment="1">
      <alignment horizontal="center"/>
    </xf>
    <xf numFmtId="49" fontId="9" fillId="0" borderId="10" xfId="0" applyNumberFormat="1" applyFont="1" applyBorder="1"/>
    <xf numFmtId="0" fontId="2" fillId="0" borderId="0" xfId="35" applyFont="1"/>
    <xf numFmtId="1" fontId="20"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top" wrapText="1"/>
    </xf>
    <xf numFmtId="0" fontId="2" fillId="0" borderId="0" xfId="35" applyFont="1" applyFill="1"/>
    <xf numFmtId="1" fontId="20" fillId="0" borderId="12"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0" fontId="20" fillId="0" borderId="0" xfId="35" applyFont="1"/>
    <xf numFmtId="0" fontId="20" fillId="20" borderId="10" xfId="35" applyFont="1" applyFill="1" applyBorder="1" applyAlignment="1">
      <alignment horizontal="center" vertical="center" wrapText="1"/>
    </xf>
    <xf numFmtId="49" fontId="20" fillId="20" borderId="10" xfId="35" applyNumberFormat="1" applyFont="1" applyFill="1" applyBorder="1" applyAlignment="1">
      <alignment horizontal="center" vertical="center" wrapText="1"/>
    </xf>
    <xf numFmtId="1" fontId="20" fillId="20" borderId="10" xfId="35" applyNumberFormat="1" applyFont="1" applyFill="1" applyBorder="1" applyAlignment="1" applyProtection="1">
      <alignment horizontal="center" vertical="center" wrapText="1"/>
      <protection locked="0"/>
    </xf>
    <xf numFmtId="0" fontId="20" fillId="20" borderId="10" xfId="35" applyFont="1" applyFill="1" applyBorder="1" applyAlignment="1">
      <alignment horizontal="center" vertical="top" wrapText="1"/>
    </xf>
    <xf numFmtId="0" fontId="0" fillId="20" borderId="0" xfId="34" applyFont="1" applyFill="1" applyProtection="1"/>
    <xf numFmtId="0" fontId="9" fillId="20" borderId="10" xfId="34" applyFont="1" applyFill="1" applyBorder="1" applyAlignment="1">
      <alignment horizontal="center"/>
    </xf>
    <xf numFmtId="0" fontId="9" fillId="20" borderId="10" xfId="34" applyFont="1" applyFill="1" applyBorder="1" applyAlignment="1">
      <alignment horizontal="center" vertical="center"/>
    </xf>
    <xf numFmtId="1" fontId="20" fillId="20" borderId="10" xfId="34" applyNumberFormat="1" applyFont="1" applyFill="1" applyBorder="1" applyAlignment="1" applyProtection="1">
      <alignment horizontal="center" vertical="center" wrapText="1"/>
    </xf>
    <xf numFmtId="0" fontId="12" fillId="20" borderId="10" xfId="34" applyFont="1" applyFill="1" applyBorder="1" applyAlignment="1" applyProtection="1">
      <alignment horizontal="center" vertical="center"/>
    </xf>
    <xf numFmtId="0" fontId="20" fillId="20" borderId="10" xfId="34" applyFont="1" applyFill="1" applyBorder="1" applyAlignment="1" applyProtection="1">
      <alignment horizontal="center" vertical="center" wrapText="1"/>
      <protection locked="0"/>
    </xf>
    <xf numFmtId="49" fontId="20" fillId="20" borderId="10" xfId="35" applyNumberFormat="1" applyFont="1" applyFill="1" applyBorder="1" applyAlignment="1">
      <alignment vertical="center" wrapText="1"/>
    </xf>
    <xf numFmtId="0" fontId="20" fillId="20" borderId="10" xfId="35" applyFont="1" applyFill="1" applyBorder="1" applyAlignment="1">
      <alignment horizontal="center"/>
    </xf>
    <xf numFmtId="0" fontId="20" fillId="20" borderId="10" xfId="35" applyFont="1" applyFill="1" applyBorder="1" applyAlignment="1">
      <alignment vertical="center" wrapText="1"/>
    </xf>
    <xf numFmtId="49" fontId="20" fillId="20" borderId="10" xfId="35" applyNumberFormat="1" applyFont="1" applyFill="1" applyBorder="1" applyAlignment="1">
      <alignment horizontal="left" vertical="center" wrapText="1"/>
    </xf>
    <xf numFmtId="49" fontId="9" fillId="20" borderId="10" xfId="35" applyNumberFormat="1" applyFont="1" applyFill="1" applyBorder="1" applyAlignment="1">
      <alignment vertical="center" wrapText="1"/>
    </xf>
    <xf numFmtId="0" fontId="20" fillId="20" borderId="10" xfId="44" applyFont="1" applyFill="1" applyBorder="1" applyAlignment="1">
      <alignment horizontal="center"/>
    </xf>
    <xf numFmtId="0" fontId="20" fillId="22" borderId="10" xfId="35" applyFont="1" applyFill="1" applyBorder="1" applyAlignment="1">
      <alignment horizontal="center"/>
    </xf>
    <xf numFmtId="0" fontId="20" fillId="20" borderId="10" xfId="67" applyFont="1" applyFill="1" applyBorder="1" applyAlignment="1">
      <alignment horizontal="center"/>
    </xf>
    <xf numFmtId="3" fontId="20" fillId="22" borderId="10" xfId="67" applyNumberFormat="1" applyFont="1" applyFill="1" applyBorder="1" applyAlignment="1">
      <alignment horizontal="center" wrapText="1"/>
    </xf>
    <xf numFmtId="3" fontId="20" fillId="20" borderId="10" xfId="67" applyNumberFormat="1" applyFont="1" applyFill="1" applyBorder="1" applyAlignment="1">
      <alignment horizontal="center" wrapText="1"/>
    </xf>
    <xf numFmtId="0" fontId="20" fillId="22" borderId="10" xfId="67" applyFont="1" applyFill="1" applyBorder="1" applyAlignment="1">
      <alignment horizontal="center"/>
    </xf>
    <xf numFmtId="0" fontId="20" fillId="20" borderId="12" xfId="35" applyFont="1" applyFill="1" applyBorder="1" applyAlignment="1">
      <alignment horizontal="center" vertical="center" wrapText="1"/>
    </xf>
    <xf numFmtId="2" fontId="20" fillId="0" borderId="10" xfId="45" applyNumberFormat="1" applyFont="1" applyBorder="1" applyAlignment="1">
      <alignment horizontal="center" vertical="center" wrapText="1"/>
    </xf>
    <xf numFmtId="49" fontId="20" fillId="0" borderId="10" xfId="35" applyNumberFormat="1" applyFont="1" applyFill="1" applyBorder="1" applyAlignment="1">
      <alignment horizontal="center" vertical="center" wrapText="1"/>
    </xf>
    <xf numFmtId="0" fontId="0" fillId="0" borderId="0" xfId="35" applyFont="1" applyProtection="1"/>
    <xf numFmtId="3" fontId="61" fillId="0" borderId="10"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wrapText="1"/>
    </xf>
    <xf numFmtId="3" fontId="57" fillId="19" borderId="10" xfId="35" applyNumberFormat="1" applyFont="1" applyFill="1" applyBorder="1" applyAlignment="1" applyProtection="1">
      <alignment horizontal="center" vertical="center"/>
    </xf>
    <xf numFmtId="0" fontId="22" fillId="19" borderId="10" xfId="35" applyFont="1" applyFill="1" applyBorder="1" applyAlignment="1" applyProtection="1">
      <alignment horizontal="left" vertical="center" wrapText="1"/>
    </xf>
    <xf numFmtId="4" fontId="57" fillId="19"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0" fontId="20" fillId="0" borderId="10" xfId="35" applyFont="1" applyFill="1" applyBorder="1" applyProtection="1"/>
    <xf numFmtId="0" fontId="22" fillId="19" borderId="10" xfId="35" applyFont="1" applyFill="1" applyBorder="1" applyAlignment="1" applyProtection="1">
      <alignment wrapText="1"/>
    </xf>
    <xf numFmtId="0" fontId="0" fillId="0" borderId="0" xfId="35" applyFont="1" applyFill="1" applyProtection="1"/>
    <xf numFmtId="4" fontId="20" fillId="0" borderId="10" xfId="35" applyNumberFormat="1" applyFont="1" applyFill="1" applyBorder="1" applyAlignment="1" applyProtection="1">
      <alignment horizontal="center" vertical="center"/>
      <protection locked="0"/>
    </xf>
    <xf numFmtId="4" fontId="22" fillId="19" borderId="10" xfId="35" applyNumberFormat="1" applyFont="1" applyFill="1" applyBorder="1" applyAlignment="1" applyProtection="1">
      <alignment horizontal="center" vertical="center"/>
    </xf>
    <xf numFmtId="0" fontId="20" fillId="20" borderId="10" xfId="35" applyFont="1" applyFill="1" applyBorder="1" applyAlignment="1" applyProtection="1">
      <alignment horizontal="center" vertical="center" wrapText="1"/>
    </xf>
    <xf numFmtId="0" fontId="20" fillId="0" borderId="10" xfId="35" applyFont="1" applyFill="1" applyBorder="1" applyAlignment="1" applyProtection="1">
      <alignment horizontal="center" vertical="center" wrapText="1"/>
    </xf>
    <xf numFmtId="0" fontId="0" fillId="0" borderId="0" xfId="35" applyFont="1" applyAlignment="1" applyProtection="1">
      <alignment horizontal="center"/>
    </xf>
    <xf numFmtId="3" fontId="20" fillId="0" borderId="10" xfId="35" applyNumberFormat="1" applyFont="1" applyFill="1" applyBorder="1" applyAlignment="1" applyProtection="1">
      <alignment horizontal="center" vertical="center"/>
      <protection locked="0"/>
    </xf>
    <xf numFmtId="0" fontId="2" fillId="0" borderId="0" xfId="35" applyFont="1" applyProtection="1"/>
    <xf numFmtId="0" fontId="9" fillId="0" borderId="0" xfId="35" applyFont="1" applyProtection="1"/>
    <xf numFmtId="0" fontId="20" fillId="0" borderId="10" xfId="35" applyFont="1" applyFill="1" applyBorder="1" applyAlignment="1" applyProtection="1">
      <alignment horizontal="center" vertical="center"/>
    </xf>
    <xf numFmtId="0" fontId="20" fillId="0" borderId="10" xfId="35" applyFont="1" applyFill="1" applyBorder="1" applyAlignment="1" applyProtection="1">
      <alignment horizontal="left" vertical="top" wrapText="1"/>
    </xf>
    <xf numFmtId="0" fontId="22" fillId="0" borderId="10" xfId="35" applyFont="1" applyFill="1" applyBorder="1" applyAlignment="1" applyProtection="1">
      <alignment horizontal="left" vertical="top" wrapText="1"/>
    </xf>
    <xf numFmtId="3" fontId="61" fillId="18" borderId="10" xfId="35" applyNumberFormat="1" applyFont="1" applyFill="1" applyBorder="1" applyAlignment="1" applyProtection="1">
      <alignment horizontal="center" vertical="center"/>
      <protection locked="0"/>
    </xf>
    <xf numFmtId="3" fontId="57" fillId="18" borderId="10" xfId="35" applyNumberFormat="1" applyFont="1" applyFill="1" applyBorder="1" applyAlignment="1" applyProtection="1">
      <alignment horizontal="center" vertical="center"/>
    </xf>
    <xf numFmtId="1" fontId="61" fillId="0" borderId="10"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3" fontId="57" fillId="0" borderId="10" xfId="35" applyNumberFormat="1" applyFont="1" applyFill="1" applyBorder="1" applyAlignment="1" applyProtection="1">
      <alignment horizontal="center" vertical="center"/>
    </xf>
    <xf numFmtId="4" fontId="61" fillId="0" borderId="13" xfId="35" applyNumberFormat="1" applyFont="1" applyFill="1" applyBorder="1" applyAlignment="1" applyProtection="1">
      <alignment horizontal="center" vertical="center"/>
    </xf>
    <xf numFmtId="0" fontId="20" fillId="20" borderId="11" xfId="35" applyFont="1" applyFill="1" applyBorder="1" applyAlignment="1" applyProtection="1">
      <alignment horizontal="center" vertical="center" wrapText="1"/>
    </xf>
    <xf numFmtId="3" fontId="61" fillId="0" borderId="10" xfId="78" applyNumberFormat="1" applyFont="1" applyFill="1" applyBorder="1" applyAlignment="1" applyProtection="1">
      <alignment horizontal="center" vertical="center"/>
      <protection locked="0"/>
    </xf>
    <xf numFmtId="0" fontId="0" fillId="0" borderId="0" xfId="0" applyAlignment="1">
      <alignment horizontal="left"/>
    </xf>
    <xf numFmtId="0" fontId="20" fillId="0" borderId="0" xfId="35" applyFont="1" applyFill="1" applyProtection="1"/>
    <xf numFmtId="1" fontId="12" fillId="0" borderId="10" xfId="35" applyNumberFormat="1" applyFont="1" applyFill="1" applyBorder="1" applyAlignment="1" applyProtection="1">
      <alignment horizontal="center" vertical="center" wrapText="1"/>
      <protection locked="0"/>
    </xf>
    <xf numFmtId="49" fontId="22" fillId="0" borderId="10" xfId="35" applyNumberFormat="1" applyFont="1" applyFill="1" applyBorder="1" applyAlignment="1" applyProtection="1">
      <alignment horizontal="center" vertical="center" wrapText="1"/>
    </xf>
    <xf numFmtId="0" fontId="22" fillId="0" borderId="10" xfId="35" applyFont="1" applyFill="1" applyBorder="1" applyAlignment="1" applyProtection="1">
      <alignment horizontal="center" vertical="center" wrapText="1"/>
    </xf>
    <xf numFmtId="4" fontId="24" fillId="0" borderId="10" xfId="35" applyNumberFormat="1" applyFont="1" applyFill="1" applyBorder="1" applyAlignment="1" applyProtection="1">
      <alignment horizontal="center" vertical="center" wrapText="1"/>
    </xf>
    <xf numFmtId="10" fontId="24" fillId="0" borderId="10" xfId="35" applyNumberFormat="1" applyFont="1" applyFill="1" applyBorder="1" applyAlignment="1" applyProtection="1">
      <alignment horizontal="center" vertical="center" wrapText="1"/>
    </xf>
    <xf numFmtId="49" fontId="24" fillId="0" borderId="10" xfId="35" applyNumberFormat="1" applyFont="1" applyFill="1" applyBorder="1" applyAlignment="1" applyProtection="1">
      <alignment horizontal="center" vertical="center" wrapText="1"/>
    </xf>
    <xf numFmtId="0" fontId="24" fillId="0" borderId="10" xfId="35" applyFont="1" applyFill="1" applyBorder="1" applyAlignment="1" applyProtection="1">
      <alignment horizontal="center" vertical="center" wrapText="1"/>
    </xf>
    <xf numFmtId="49" fontId="20" fillId="0" borderId="10" xfId="38" applyNumberFormat="1" applyFont="1" applyFill="1" applyBorder="1" applyAlignment="1" applyProtection="1">
      <alignment horizontal="center" vertical="center" wrapText="1"/>
    </xf>
    <xf numFmtId="4" fontId="20" fillId="0" borderId="12" xfId="38" applyNumberFormat="1" applyFont="1" applyFill="1" applyBorder="1" applyAlignment="1" applyProtection="1">
      <alignment horizontal="center" vertical="center" wrapText="1"/>
    </xf>
    <xf numFmtId="10" fontId="20" fillId="0" borderId="12"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xf>
    <xf numFmtId="10" fontId="20" fillId="0" borderId="10" xfId="35" applyNumberFormat="1" applyFont="1" applyFill="1" applyBorder="1" applyAlignment="1" applyProtection="1">
      <alignment horizontal="center" vertical="center" wrapText="1"/>
    </xf>
    <xf numFmtId="4" fontId="20" fillId="0" borderId="10" xfId="35" applyNumberFormat="1" applyFont="1" applyFill="1" applyBorder="1" applyAlignment="1" applyProtection="1">
      <alignment horizontal="center" vertical="center" wrapText="1"/>
      <protection locked="0"/>
    </xf>
    <xf numFmtId="0" fontId="20" fillId="0" borderId="10" xfId="38" applyFont="1" applyFill="1" applyBorder="1" applyAlignment="1">
      <alignment vertical="center" wrapText="1"/>
    </xf>
    <xf numFmtId="10" fontId="20" fillId="0" borderId="12" xfId="38" applyNumberFormat="1" applyFont="1" applyFill="1" applyBorder="1" applyAlignment="1" applyProtection="1">
      <alignment horizontal="center" vertical="center" wrapText="1"/>
    </xf>
    <xf numFmtId="10" fontId="20" fillId="0" borderId="10" xfId="38" applyNumberFormat="1" applyFont="1" applyFill="1" applyBorder="1" applyAlignment="1" applyProtection="1">
      <alignment horizontal="center" vertical="center" wrapText="1"/>
    </xf>
    <xf numFmtId="4" fontId="20" fillId="0" borderId="10" xfId="38" applyNumberFormat="1" applyFont="1" applyFill="1" applyBorder="1" applyAlignment="1" applyProtection="1">
      <alignment horizontal="center" vertical="center" wrapText="1"/>
      <protection locked="0"/>
    </xf>
    <xf numFmtId="4" fontId="24" fillId="0" borderId="10" xfId="35" applyNumberFormat="1" applyFont="1" applyFill="1" applyBorder="1" applyAlignment="1" applyProtection="1">
      <alignment horizontal="center" vertical="center" wrapText="1"/>
      <protection locked="0"/>
    </xf>
    <xf numFmtId="4" fontId="20" fillId="0" borderId="10" xfId="38" applyNumberFormat="1" applyFont="1" applyFill="1" applyBorder="1" applyAlignment="1" applyProtection="1">
      <alignment horizontal="center" vertical="center" wrapText="1"/>
    </xf>
    <xf numFmtId="49" fontId="20" fillId="0" borderId="16" xfId="38" applyNumberFormat="1" applyFont="1" applyFill="1" applyBorder="1" applyAlignment="1" applyProtection="1">
      <alignment horizontal="center" vertical="center" wrapText="1"/>
    </xf>
    <xf numFmtId="4" fontId="22" fillId="19" borderId="10" xfId="35" applyNumberFormat="1" applyFont="1" applyFill="1" applyBorder="1" applyAlignment="1" applyProtection="1">
      <alignment horizontal="center" vertical="center" wrapText="1"/>
    </xf>
    <xf numFmtId="10" fontId="22" fillId="19" borderId="10" xfId="35" applyNumberFormat="1" applyFont="1" applyFill="1" applyBorder="1" applyAlignment="1" applyProtection="1">
      <alignment horizontal="center" vertical="center" wrapText="1"/>
    </xf>
    <xf numFmtId="0" fontId="20" fillId="0" borderId="0" xfId="35" applyFont="1" applyFill="1"/>
    <xf numFmtId="0" fontId="9" fillId="0" borderId="10" xfId="35" applyFont="1" applyFill="1" applyBorder="1" applyAlignment="1">
      <alignment horizontal="center" vertical="center" wrapText="1"/>
    </xf>
    <xf numFmtId="49" fontId="20" fillId="20" borderId="10" xfId="35" applyNumberFormat="1" applyFont="1" applyFill="1" applyBorder="1" applyAlignment="1">
      <alignment horizontal="center" vertical="center"/>
    </xf>
    <xf numFmtId="0" fontId="20" fillId="20" borderId="10" xfId="35" applyFont="1" applyFill="1" applyBorder="1" applyAlignment="1">
      <alignment horizontal="center" vertical="center"/>
    </xf>
    <xf numFmtId="0" fontId="12" fillId="0" borderId="10" xfId="38" applyFont="1" applyFill="1" applyBorder="1" applyAlignment="1">
      <alignment horizontal="center" vertical="center"/>
    </xf>
    <xf numFmtId="0" fontId="12" fillId="0" borderId="10" xfId="38" applyFont="1" applyFill="1" applyBorder="1" applyAlignment="1">
      <alignment vertical="center"/>
    </xf>
    <xf numFmtId="0" fontId="20" fillId="0" borderId="10" xfId="35" applyFont="1" applyFill="1" applyBorder="1" applyAlignment="1">
      <alignment horizontal="center" vertical="center"/>
    </xf>
    <xf numFmtId="0" fontId="13" fillId="19" borderId="10" xfId="35" applyFont="1" applyFill="1" applyBorder="1" applyAlignment="1">
      <alignment vertical="center"/>
    </xf>
    <xf numFmtId="4" fontId="13" fillId="19" borderId="10" xfId="35" applyNumberFormat="1" applyFont="1" applyFill="1" applyBorder="1" applyAlignment="1">
      <alignment horizontal="center" vertical="center"/>
    </xf>
    <xf numFmtId="0" fontId="13" fillId="19" borderId="10" xfId="35" applyFont="1" applyFill="1" applyBorder="1" applyAlignment="1">
      <alignment horizontal="center" vertical="center"/>
    </xf>
    <xf numFmtId="2" fontId="13" fillId="19" borderId="10" xfId="35" applyNumberFormat="1" applyFont="1" applyFill="1" applyBorder="1" applyAlignment="1">
      <alignment horizontal="center" vertical="center"/>
    </xf>
    <xf numFmtId="0" fontId="22" fillId="19" borderId="10" xfId="35" applyFont="1" applyFill="1" applyBorder="1" applyAlignment="1">
      <alignment vertical="center"/>
    </xf>
    <xf numFmtId="0" fontId="17" fillId="0" borderId="0" xfId="35" applyFont="1" applyFill="1"/>
    <xf numFmtId="0" fontId="20" fillId="0" borderId="0" xfId="38" applyFont="1" applyAlignment="1">
      <alignment horizontal="center" vertical="center" wrapText="1"/>
    </xf>
    <xf numFmtId="173" fontId="20" fillId="0" borderId="0" xfId="38" applyNumberFormat="1" applyFont="1" applyAlignment="1">
      <alignment horizontal="center" vertical="center" wrapText="1"/>
    </xf>
    <xf numFmtId="49" fontId="20" fillId="0" borderId="0" xfId="35" applyNumberFormat="1" applyFont="1" applyFill="1"/>
    <xf numFmtId="0" fontId="20" fillId="0" borderId="0" xfId="38" applyNumberFormat="1" applyFont="1" applyBorder="1" applyAlignment="1" applyProtection="1">
      <alignment horizontal="center" vertical="center"/>
    </xf>
    <xf numFmtId="0" fontId="20" fillId="0" borderId="0" xfId="38" applyFont="1" applyBorder="1" applyAlignment="1">
      <alignment horizontal="center" vertical="center" wrapText="1"/>
    </xf>
    <xf numFmtId="0" fontId="22" fillId="0" borderId="10" xfId="35" applyFont="1" applyFill="1" applyBorder="1" applyAlignment="1" applyProtection="1">
      <alignment horizontal="left" vertical="center" wrapText="1"/>
    </xf>
    <xf numFmtId="4" fontId="22" fillId="0" borderId="10" xfId="35" applyNumberFormat="1" applyFont="1" applyFill="1" applyBorder="1" applyAlignment="1" applyProtection="1">
      <alignment horizontal="center" vertical="center" wrapText="1"/>
    </xf>
    <xf numFmtId="10" fontId="22" fillId="0" borderId="10" xfId="35" applyNumberFormat="1" applyFont="1" applyFill="1" applyBorder="1" applyAlignment="1" applyProtection="1">
      <alignment horizontal="center" vertical="center" wrapText="1"/>
    </xf>
    <xf numFmtId="49" fontId="20" fillId="0" borderId="10" xfId="35" applyNumberFormat="1" applyFont="1" applyFill="1" applyBorder="1" applyAlignment="1" applyProtection="1">
      <alignment horizontal="center" vertical="center" wrapText="1"/>
    </xf>
    <xf numFmtId="0" fontId="20" fillId="18" borderId="10" xfId="38" applyFont="1" applyFill="1" applyBorder="1" applyAlignment="1">
      <alignment vertical="center" wrapText="1"/>
    </xf>
    <xf numFmtId="4" fontId="22" fillId="0" borderId="10" xfId="35" applyNumberFormat="1" applyFont="1" applyFill="1" applyBorder="1" applyAlignment="1" applyProtection="1">
      <alignment horizontal="center" vertical="center" wrapText="1"/>
      <protection locked="0"/>
    </xf>
    <xf numFmtId="0" fontId="20" fillId="0" borderId="0" xfId="35" applyFont="1" applyFill="1" applyBorder="1" applyProtection="1"/>
    <xf numFmtId="0" fontId="20" fillId="0" borderId="0" xfId="35" applyFont="1" applyFill="1" applyBorder="1" applyAlignment="1" applyProtection="1">
      <alignment vertical="top"/>
    </xf>
    <xf numFmtId="0" fontId="12" fillId="0" borderId="10" xfId="35" applyFont="1" applyFill="1" applyBorder="1" applyAlignment="1" applyProtection="1">
      <alignment horizontal="center" vertical="center" wrapText="1"/>
    </xf>
    <xf numFmtId="0" fontId="12" fillId="20" borderId="10" xfId="35" applyFont="1" applyFill="1" applyBorder="1" applyAlignment="1" applyProtection="1">
      <alignment horizontal="center" vertical="center" wrapText="1"/>
    </xf>
    <xf numFmtId="1" fontId="22" fillId="0" borderId="10" xfId="35" applyNumberFormat="1" applyFont="1" applyFill="1" applyBorder="1" applyAlignment="1" applyProtection="1">
      <alignment horizontal="center" vertical="center" wrapText="1"/>
      <protection locked="0"/>
    </xf>
    <xf numFmtId="4" fontId="20" fillId="0" borderId="10" xfId="36" applyNumberFormat="1" applyFont="1" applyFill="1" applyBorder="1" applyAlignment="1" applyProtection="1">
      <alignment horizontal="center" vertical="center" wrapText="1"/>
      <protection locked="0"/>
    </xf>
    <xf numFmtId="1" fontId="22" fillId="0" borderId="10" xfId="35" applyNumberFormat="1" applyFont="1" applyFill="1" applyBorder="1" applyAlignment="1" applyProtection="1">
      <alignment horizontal="left" vertical="center" wrapText="1"/>
      <protection locked="0"/>
    </xf>
    <xf numFmtId="49" fontId="20" fillId="0" borderId="10" xfId="36" applyNumberFormat="1" applyFont="1" applyFill="1" applyBorder="1" applyAlignment="1" applyProtection="1">
      <alignment horizontal="center" vertical="center" wrapText="1"/>
    </xf>
    <xf numFmtId="4" fontId="20" fillId="0" borderId="10" xfId="36" applyNumberFormat="1" applyFont="1" applyFill="1" applyBorder="1" applyAlignment="1" applyProtection="1">
      <alignment horizontal="center" vertical="center" wrapText="1"/>
    </xf>
    <xf numFmtId="10" fontId="20" fillId="0" borderId="10" xfId="36" applyNumberFormat="1" applyFont="1" applyFill="1" applyBorder="1" applyAlignment="1" applyProtection="1">
      <alignment horizontal="center" vertical="center" wrapText="1"/>
    </xf>
    <xf numFmtId="1" fontId="20" fillId="0" borderId="10" xfId="36" applyNumberFormat="1" applyFont="1" applyFill="1" applyBorder="1" applyAlignment="1" applyProtection="1">
      <alignment horizontal="center" vertical="center" wrapText="1"/>
      <protection locked="0"/>
    </xf>
    <xf numFmtId="4" fontId="13" fillId="19" borderId="10" xfId="35" applyNumberFormat="1" applyFont="1" applyFill="1" applyBorder="1" applyAlignment="1" applyProtection="1">
      <alignment horizontal="center" vertical="center" wrapText="1"/>
    </xf>
    <xf numFmtId="10" fontId="13" fillId="19" borderId="10" xfId="35" applyNumberFormat="1" applyFont="1" applyFill="1" applyBorder="1" applyAlignment="1" applyProtection="1">
      <alignment horizontal="center" vertical="center" wrapText="1"/>
    </xf>
    <xf numFmtId="2" fontId="13" fillId="19" borderId="10" xfId="35" applyNumberFormat="1" applyFont="1" applyFill="1" applyBorder="1" applyAlignment="1" applyProtection="1">
      <alignment horizontal="center" vertical="center" wrapText="1"/>
      <protection locked="0"/>
    </xf>
    <xf numFmtId="49" fontId="12" fillId="20" borderId="10" xfId="35" applyNumberFormat="1" applyFont="1" applyFill="1" applyBorder="1" applyAlignment="1">
      <alignment horizontal="center" vertical="center"/>
    </xf>
    <xf numFmtId="0" fontId="12" fillId="20" borderId="10" xfId="35" applyFont="1" applyFill="1" applyBorder="1" applyAlignment="1">
      <alignment horizontal="center" vertical="center" wrapText="1"/>
    </xf>
    <xf numFmtId="0" fontId="12" fillId="20" borderId="10" xfId="35" applyFont="1" applyFill="1" applyBorder="1" applyAlignment="1">
      <alignment horizontal="center" vertical="center"/>
    </xf>
    <xf numFmtId="49" fontId="22"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wrapText="1"/>
    </xf>
    <xf numFmtId="2" fontId="22" fillId="0" borderId="10" xfId="35" applyNumberFormat="1" applyFont="1" applyFill="1" applyBorder="1" applyAlignment="1">
      <alignment horizontal="center" vertical="center" wrapText="1"/>
    </xf>
    <xf numFmtId="0" fontId="22" fillId="0" borderId="10" xfId="35" applyFont="1" applyFill="1" applyBorder="1"/>
    <xf numFmtId="169" fontId="20" fillId="0" borderId="10" xfId="35" applyNumberFormat="1" applyFont="1" applyFill="1" applyBorder="1" applyAlignment="1">
      <alignment horizontal="center" vertical="center"/>
    </xf>
    <xf numFmtId="0" fontId="20" fillId="0" borderId="10" xfId="35" applyFont="1" applyFill="1" applyBorder="1" applyAlignment="1">
      <alignment wrapText="1"/>
    </xf>
    <xf numFmtId="4" fontId="20" fillId="0" borderId="10" xfId="35" applyNumberFormat="1" applyFont="1" applyFill="1" applyBorder="1" applyAlignment="1">
      <alignment horizontal="center" vertical="center" wrapText="1"/>
    </xf>
    <xf numFmtId="0" fontId="20" fillId="0" borderId="10" xfId="35" applyFont="1" applyFill="1" applyBorder="1"/>
    <xf numFmtId="0" fontId="20" fillId="0" borderId="10" xfId="35" applyFont="1" applyFill="1" applyBorder="1" applyAlignment="1">
      <alignment horizontal="center" wrapText="1"/>
    </xf>
    <xf numFmtId="2" fontId="20" fillId="0" borderId="10" xfId="35" applyNumberFormat="1" applyFont="1" applyFill="1" applyBorder="1" applyAlignment="1">
      <alignment horizontal="center" wrapText="1"/>
    </xf>
    <xf numFmtId="49" fontId="20" fillId="0" borderId="10" xfId="35" applyNumberFormat="1" applyFont="1" applyFill="1" applyBorder="1" applyAlignment="1">
      <alignment horizontal="center" vertical="center"/>
    </xf>
    <xf numFmtId="0" fontId="22" fillId="0" borderId="10" xfId="35" applyFont="1" applyFill="1" applyBorder="1" applyAlignment="1">
      <alignment horizontal="center" vertical="center"/>
    </xf>
    <xf numFmtId="0" fontId="22" fillId="0" borderId="10" xfId="35" applyFont="1" applyFill="1" applyBorder="1" applyAlignment="1">
      <alignment horizontal="center" wrapText="1"/>
    </xf>
    <xf numFmtId="2" fontId="22" fillId="0" borderId="10" xfId="35" applyNumberFormat="1" applyFont="1" applyFill="1" applyBorder="1" applyAlignment="1">
      <alignment horizontal="center" vertical="center"/>
    </xf>
    <xf numFmtId="0" fontId="20" fillId="0" borderId="10" xfId="35" applyFont="1" applyFill="1" applyBorder="1" applyAlignment="1">
      <alignment horizontal="left" vertical="center"/>
    </xf>
    <xf numFmtId="0" fontId="20" fillId="0" borderId="10" xfId="35" applyFont="1" applyFill="1" applyBorder="1" applyAlignment="1">
      <alignment horizontal="left"/>
    </xf>
    <xf numFmtId="0" fontId="22" fillId="19" borderId="10" xfId="35" applyFont="1" applyFill="1" applyBorder="1"/>
    <xf numFmtId="2" fontId="22" fillId="19" borderId="10" xfId="35" applyNumberFormat="1" applyFont="1" applyFill="1" applyBorder="1" applyAlignment="1">
      <alignment horizontal="center" wrapText="1"/>
    </xf>
    <xf numFmtId="49" fontId="20" fillId="0" borderId="0" xfId="35" applyNumberFormat="1" applyFont="1" applyFill="1" applyAlignment="1">
      <alignment horizontal="right"/>
    </xf>
    <xf numFmtId="0" fontId="20" fillId="0" borderId="19" xfId="35" applyFont="1" applyFill="1" applyBorder="1"/>
    <xf numFmtId="0" fontId="9" fillId="0" borderId="10" xfId="35" applyNumberFormat="1" applyFont="1" applyFill="1" applyBorder="1" applyAlignment="1">
      <alignment horizontal="center" vertical="center"/>
    </xf>
    <xf numFmtId="0" fontId="9" fillId="0" borderId="10" xfId="38" applyFont="1" applyFill="1" applyBorder="1" applyAlignment="1">
      <alignment horizontal="center" vertical="center"/>
    </xf>
    <xf numFmtId="4" fontId="9" fillId="0" borderId="12" xfId="38" applyNumberFormat="1" applyFont="1" applyFill="1" applyBorder="1" applyAlignment="1" applyProtection="1">
      <alignment horizontal="center" vertical="center" wrapText="1"/>
    </xf>
    <xf numFmtId="0" fontId="9" fillId="0" borderId="10" xfId="38" applyFont="1" applyFill="1" applyBorder="1" applyAlignment="1">
      <alignment vertical="center"/>
    </xf>
    <xf numFmtId="2" fontId="51" fillId="0" borderId="10" xfId="0" applyNumberFormat="1" applyFont="1" applyBorder="1" applyAlignment="1">
      <alignment horizontal="center" vertical="center"/>
    </xf>
    <xf numFmtId="0" fontId="9" fillId="0" borderId="10" xfId="35" applyFont="1" applyFill="1" applyBorder="1" applyAlignment="1">
      <alignment horizontal="center" vertical="center"/>
    </xf>
    <xf numFmtId="4" fontId="9" fillId="0" borderId="10" xfId="38" applyNumberFormat="1"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2" fontId="22" fillId="0" borderId="10" xfId="35" applyNumberFormat="1" applyFont="1" applyFill="1" applyBorder="1" applyAlignment="1" applyProtection="1">
      <alignment horizontal="center" vertical="center" wrapText="1"/>
      <protection locked="0"/>
    </xf>
    <xf numFmtId="4" fontId="22" fillId="0" borderId="10" xfId="36" applyNumberFormat="1" applyFont="1" applyFill="1" applyBorder="1" applyAlignment="1" applyProtection="1">
      <alignment horizontal="center" vertical="center" wrapText="1"/>
    </xf>
    <xf numFmtId="0" fontId="12" fillId="0" borderId="10" xfId="35" applyFont="1" applyFill="1" applyBorder="1" applyAlignment="1" applyProtection="1">
      <alignment wrapText="1"/>
    </xf>
    <xf numFmtId="0" fontId="12" fillId="0" borderId="12" xfId="36" applyFont="1" applyFill="1" applyBorder="1" applyAlignment="1" applyProtection="1">
      <alignment vertical="center" wrapText="1"/>
    </xf>
    <xf numFmtId="168" fontId="9" fillId="19" borderId="10" xfId="34" applyNumberFormat="1" applyFont="1" applyFill="1" applyBorder="1" applyAlignment="1">
      <alignment horizontal="center" vertical="center"/>
    </xf>
    <xf numFmtId="0" fontId="9" fillId="0" borderId="10" xfId="34" applyFont="1" applyFill="1" applyBorder="1" applyAlignment="1">
      <alignment horizontal="center" vertical="center"/>
    </xf>
    <xf numFmtId="171" fontId="25" fillId="0" borderId="0" xfId="35" applyNumberFormat="1" applyFont="1" applyFill="1" applyBorder="1" applyAlignment="1">
      <alignment vertical="center"/>
    </xf>
    <xf numFmtId="0" fontId="8" fillId="0" borderId="0" xfId="34" applyFont="1" applyFill="1" applyAlignment="1">
      <alignment vertical="center" wrapText="1"/>
    </xf>
    <xf numFmtId="4" fontId="12" fillId="0" borderId="0" xfId="49" applyNumberFormat="1" applyFont="1" applyFill="1"/>
    <xf numFmtId="1" fontId="20" fillId="0" borderId="19" xfId="49" applyNumberFormat="1" applyFont="1" applyFill="1" applyBorder="1" applyProtection="1"/>
    <xf numFmtId="3" fontId="61" fillId="0" borderId="10"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10" fontId="61" fillId="0"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protection locked="0"/>
    </xf>
    <xf numFmtId="3" fontId="22" fillId="0" borderId="10" xfId="35" applyNumberFormat="1" applyFont="1" applyFill="1" applyBorder="1" applyAlignment="1">
      <alignment horizontal="center" vertical="center" wrapText="1"/>
    </xf>
    <xf numFmtId="3" fontId="22" fillId="0" borderId="0" xfId="35" applyNumberFormat="1" applyFont="1" applyFill="1" applyBorder="1" applyAlignment="1">
      <alignment horizontal="left" vertical="center"/>
    </xf>
    <xf numFmtId="0" fontId="24" fillId="0" borderId="25" xfId="35" applyFont="1" applyFill="1" applyBorder="1" applyAlignment="1">
      <alignment horizontal="center" vertical="center" wrapText="1"/>
    </xf>
    <xf numFmtId="0" fontId="24" fillId="0" borderId="37" xfId="35" applyFont="1" applyFill="1" applyBorder="1" applyAlignment="1">
      <alignment horizontal="center" vertical="center" wrapText="1"/>
    </xf>
    <xf numFmtId="0" fontId="24" fillId="0" borderId="40" xfId="35" applyFont="1" applyFill="1" applyBorder="1" applyAlignment="1">
      <alignment horizontal="center" vertical="center" wrapText="1"/>
    </xf>
    <xf numFmtId="0" fontId="24" fillId="0" borderId="10"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39" xfId="35" applyFont="1" applyFill="1" applyBorder="1" applyAlignment="1">
      <alignment horizontal="center" vertical="center" wrapText="1"/>
    </xf>
    <xf numFmtId="0" fontId="20" fillId="0" borderId="11" xfId="34" applyFont="1" applyFill="1" applyBorder="1" applyAlignment="1" applyProtection="1">
      <alignment horizontal="center" vertical="center" wrapText="1"/>
    </xf>
    <xf numFmtId="2" fontId="80" fillId="0" borderId="0" xfId="50" applyNumberFormat="1" applyFont="1" applyAlignment="1">
      <alignment horizontal="center" vertical="center" wrapText="1"/>
    </xf>
    <xf numFmtId="0" fontId="20" fillId="0" borderId="10" xfId="35" applyFont="1" applyBorder="1" applyAlignment="1" applyProtection="1">
      <alignment horizontal="center" vertical="center" wrapText="1"/>
    </xf>
    <xf numFmtId="3" fontId="20" fillId="0" borderId="10" xfId="35" applyNumberFormat="1" applyFont="1" applyFill="1" applyBorder="1" applyAlignment="1" applyProtection="1">
      <alignment horizontal="right"/>
      <protection locked="0"/>
    </xf>
    <xf numFmtId="3" fontId="22" fillId="0" borderId="10" xfId="35" applyNumberFormat="1" applyFont="1" applyFill="1" applyBorder="1" applyAlignment="1" applyProtection="1">
      <alignment horizontal="right"/>
      <protection locked="0"/>
    </xf>
    <xf numFmtId="0" fontId="20" fillId="0" borderId="10" xfId="35" applyNumberFormat="1" applyFont="1" applyBorder="1" applyAlignment="1" applyProtection="1">
      <alignment horizontal="left" vertical="center" wrapText="1"/>
    </xf>
    <xf numFmtId="0" fontId="20" fillId="0" borderId="10" xfId="35" applyNumberFormat="1" applyFont="1" applyBorder="1" applyAlignment="1" applyProtection="1">
      <alignment horizontal="right" vertical="center" wrapText="1"/>
    </xf>
    <xf numFmtId="0" fontId="51" fillId="0" borderId="10" xfId="35" applyNumberFormat="1" applyFont="1" applyBorder="1" applyAlignment="1" applyProtection="1">
      <alignment horizontal="right" vertical="center" wrapText="1"/>
    </xf>
    <xf numFmtId="0" fontId="20" fillId="23" borderId="10" xfId="35" applyNumberFormat="1" applyFont="1" applyFill="1" applyBorder="1" applyAlignment="1" applyProtection="1">
      <alignment horizontal="left" vertical="center" wrapText="1"/>
    </xf>
    <xf numFmtId="3" fontId="22" fillId="23" borderId="10" xfId="35" applyNumberFormat="1" applyFont="1" applyFill="1" applyBorder="1" applyAlignment="1" applyProtection="1">
      <alignment horizontal="right"/>
      <protection locked="0"/>
    </xf>
    <xf numFmtId="2" fontId="8" fillId="0" borderId="0" xfId="34" applyNumberFormat="1" applyFont="1" applyFill="1" applyBorder="1" applyAlignment="1">
      <alignment horizontal="center" vertical="center" wrapText="1"/>
    </xf>
    <xf numFmtId="0" fontId="25" fillId="0" borderId="10" xfId="35" applyFont="1" applyFill="1" applyBorder="1" applyAlignment="1">
      <alignment horizontal="center" vertical="center" wrapText="1"/>
    </xf>
    <xf numFmtId="164" fontId="22" fillId="0" borderId="10" xfId="35" applyNumberFormat="1" applyFont="1" applyFill="1" applyBorder="1" applyAlignment="1">
      <alignment horizontal="center" vertical="center" wrapText="1"/>
    </xf>
    <xf numFmtId="3" fontId="24" fillId="0" borderId="10" xfId="35" applyNumberFormat="1" applyFont="1" applyFill="1" applyBorder="1" applyAlignment="1">
      <alignment horizontal="center" vertical="center" wrapText="1"/>
    </xf>
    <xf numFmtId="3" fontId="20" fillId="0" borderId="10" xfId="35" applyNumberFormat="1" applyFont="1" applyFill="1" applyBorder="1" applyAlignment="1">
      <alignment horizontal="left" vertical="center"/>
    </xf>
    <xf numFmtId="3" fontId="20" fillId="0" borderId="0" xfId="35" applyNumberFormat="1" applyFont="1" applyFill="1" applyBorder="1" applyAlignment="1" applyProtection="1">
      <alignment horizontal="center" vertical="center"/>
      <protection locked="0"/>
    </xf>
    <xf numFmtId="3" fontId="25" fillId="0" borderId="33" xfId="35" applyNumberFormat="1" applyFont="1" applyFill="1" applyBorder="1" applyAlignment="1">
      <alignment horizontal="center" vertical="center"/>
    </xf>
    <xf numFmtId="3" fontId="25" fillId="0" borderId="20" xfId="35" applyNumberFormat="1" applyFont="1" applyFill="1" applyBorder="1" applyAlignment="1">
      <alignment horizontal="center" vertical="center"/>
    </xf>
    <xf numFmtId="3" fontId="25" fillId="0" borderId="0" xfId="35" applyNumberFormat="1" applyFont="1" applyFill="1" applyBorder="1" applyAlignment="1">
      <alignment horizontal="center" vertical="center"/>
    </xf>
    <xf numFmtId="3" fontId="25" fillId="0" borderId="34" xfId="35" applyNumberFormat="1" applyFont="1" applyFill="1" applyBorder="1" applyAlignment="1">
      <alignment horizontal="center" vertical="center"/>
    </xf>
    <xf numFmtId="3" fontId="25" fillId="0" borderId="22" xfId="35" applyNumberFormat="1" applyFont="1" applyFill="1" applyBorder="1" applyAlignment="1">
      <alignment horizontal="center" vertical="center"/>
    </xf>
    <xf numFmtId="3" fontId="67" fillId="18" borderId="11" xfId="35" applyNumberFormat="1" applyFont="1" applyFill="1" applyBorder="1" applyAlignment="1">
      <alignment horizontal="center" vertical="center"/>
    </xf>
    <xf numFmtId="3" fontId="22" fillId="0" borderId="10" xfId="35" applyNumberFormat="1" applyFont="1" applyFill="1" applyBorder="1" applyAlignment="1">
      <alignment horizontal="left" vertical="center"/>
    </xf>
    <xf numFmtId="3" fontId="70" fillId="18" borderId="28" xfId="35" applyNumberFormat="1" applyFont="1" applyFill="1" applyBorder="1" applyAlignment="1">
      <alignment horizontal="center" vertical="center"/>
    </xf>
    <xf numFmtId="3" fontId="24" fillId="0" borderId="36" xfId="35" applyNumberFormat="1" applyFont="1" applyFill="1" applyBorder="1" applyAlignment="1">
      <alignment horizontal="center" vertical="center"/>
    </xf>
    <xf numFmtId="3" fontId="24" fillId="0" borderId="22" xfId="35" applyNumberFormat="1" applyFont="1" applyFill="1" applyBorder="1" applyAlignment="1">
      <alignment horizontal="center" vertical="center"/>
    </xf>
    <xf numFmtId="3" fontId="24" fillId="0" borderId="0" xfId="35" applyNumberFormat="1" applyFont="1" applyFill="1" applyBorder="1" applyAlignment="1">
      <alignment horizontal="center" vertical="center"/>
    </xf>
    <xf numFmtId="3" fontId="24" fillId="0" borderId="34" xfId="35" applyNumberFormat="1" applyFont="1" applyFill="1" applyBorder="1" applyAlignment="1">
      <alignment horizontal="center" vertical="center"/>
    </xf>
    <xf numFmtId="3" fontId="22" fillId="0" borderId="0" xfId="35" applyNumberFormat="1" applyFont="1" applyFill="1"/>
    <xf numFmtId="3" fontId="7" fillId="0" borderId="0" xfId="35" applyNumberFormat="1" applyFont="1" applyFill="1"/>
    <xf numFmtId="3" fontId="5" fillId="0" borderId="0" xfId="35" applyNumberFormat="1" applyFont="1" applyFill="1"/>
    <xf numFmtId="3" fontId="26" fillId="0" borderId="10" xfId="35" applyNumberFormat="1" applyFont="1" applyFill="1" applyBorder="1" applyAlignment="1">
      <alignment horizontal="center" vertical="center" wrapText="1"/>
    </xf>
    <xf numFmtId="3" fontId="20" fillId="0" borderId="10" xfId="35" applyNumberFormat="1" applyFont="1" applyFill="1" applyBorder="1" applyAlignment="1">
      <alignment horizontal="left" vertical="center" wrapText="1"/>
    </xf>
    <xf numFmtId="0" fontId="4" fillId="18" borderId="31" xfId="35" applyNumberFormat="1" applyFont="1" applyFill="1" applyBorder="1" applyAlignment="1">
      <alignment horizontal="center" vertical="center" wrapText="1"/>
    </xf>
    <xf numFmtId="3" fontId="69" fillId="18" borderId="31" xfId="35" applyNumberFormat="1" applyFont="1" applyFill="1" applyBorder="1" applyAlignment="1">
      <alignment horizontal="center" vertical="center"/>
    </xf>
    <xf numFmtId="3" fontId="4" fillId="18" borderId="31" xfId="35" applyNumberFormat="1" applyFont="1" applyFill="1" applyBorder="1" applyAlignment="1">
      <alignment horizontal="center" vertical="center" wrapText="1"/>
    </xf>
    <xf numFmtId="0" fontId="4" fillId="18" borderId="32" xfId="35" applyNumberFormat="1" applyFont="1" applyFill="1" applyBorder="1" applyAlignment="1">
      <alignment horizontal="center" vertical="center" wrapText="1"/>
    </xf>
    <xf numFmtId="3" fontId="25" fillId="0" borderId="41" xfId="35" applyNumberFormat="1" applyFont="1" applyFill="1" applyBorder="1" applyAlignment="1">
      <alignment horizontal="center" vertical="center"/>
    </xf>
    <xf numFmtId="3" fontId="25" fillId="0" borderId="42" xfId="35" applyNumberFormat="1" applyFont="1" applyFill="1" applyBorder="1" applyAlignment="1">
      <alignment horizontal="center" vertical="center"/>
    </xf>
    <xf numFmtId="0" fontId="4" fillId="18" borderId="26" xfId="35" applyNumberFormat="1" applyFont="1" applyFill="1" applyBorder="1" applyAlignment="1">
      <alignment horizontal="center" vertical="center" wrapText="1"/>
    </xf>
    <xf numFmtId="3" fontId="69" fillId="18" borderId="26" xfId="35" applyNumberFormat="1" applyFont="1" applyFill="1" applyBorder="1" applyAlignment="1">
      <alignment horizontal="center" vertical="center"/>
    </xf>
    <xf numFmtId="3" fontId="4" fillId="18" borderId="26" xfId="35" applyNumberFormat="1" applyFont="1" applyFill="1" applyBorder="1" applyAlignment="1">
      <alignment horizontal="center" vertical="center" wrapText="1"/>
    </xf>
    <xf numFmtId="0" fontId="4" fillId="18" borderId="27" xfId="35" applyNumberFormat="1" applyFont="1" applyFill="1" applyBorder="1" applyAlignment="1">
      <alignment horizontal="center" vertical="center" wrapText="1"/>
    </xf>
    <xf numFmtId="3" fontId="25" fillId="0" borderId="53" xfId="35" applyNumberFormat="1" applyFont="1" applyFill="1" applyBorder="1" applyAlignment="1">
      <alignment horizontal="center" vertical="center"/>
    </xf>
    <xf numFmtId="3" fontId="25" fillId="0" borderId="43" xfId="35" applyNumberFormat="1" applyFont="1" applyFill="1" applyBorder="1" applyAlignment="1">
      <alignment horizontal="center" vertical="center"/>
    </xf>
    <xf numFmtId="3" fontId="25" fillId="0" borderId="44" xfId="35" applyNumberFormat="1" applyFont="1" applyFill="1" applyBorder="1" applyAlignment="1">
      <alignment horizontal="center" vertical="center"/>
    </xf>
    <xf numFmtId="3" fontId="22" fillId="0" borderId="10" xfId="35" applyNumberFormat="1" applyFont="1" applyFill="1" applyBorder="1" applyAlignment="1">
      <alignment horizontal="left" vertical="center" wrapText="1"/>
    </xf>
    <xf numFmtId="0" fontId="5" fillId="18" borderId="28" xfId="35" applyNumberFormat="1" applyFont="1" applyFill="1" applyBorder="1" applyAlignment="1">
      <alignment horizontal="center" vertical="center" wrapText="1"/>
    </xf>
    <xf numFmtId="0" fontId="5" fillId="18" borderId="28" xfId="35" applyNumberFormat="1" applyFont="1" applyFill="1" applyBorder="1" applyAlignment="1">
      <alignment horizontal="center" vertical="center"/>
    </xf>
    <xf numFmtId="0" fontId="5" fillId="18" borderId="29" xfId="35" applyNumberFormat="1" applyFont="1" applyFill="1" applyBorder="1" applyAlignment="1">
      <alignment horizontal="center" vertical="center"/>
    </xf>
    <xf numFmtId="3" fontId="24" fillId="0" borderId="45" xfId="35" applyNumberFormat="1" applyFont="1" applyFill="1" applyBorder="1" applyAlignment="1">
      <alignment horizontal="center" vertical="center"/>
    </xf>
    <xf numFmtId="0" fontId="5" fillId="18" borderId="29" xfId="35" applyNumberFormat="1" applyFont="1" applyFill="1" applyBorder="1" applyAlignment="1">
      <alignment horizontal="center" vertical="center" wrapText="1"/>
    </xf>
    <xf numFmtId="0" fontId="20" fillId="0" borderId="10" xfId="35" applyFont="1" applyBorder="1" applyAlignment="1" applyProtection="1">
      <alignment horizontal="center" vertical="center" wrapText="1"/>
      <protection locked="0"/>
    </xf>
    <xf numFmtId="0" fontId="20" fillId="18" borderId="10" xfId="35" applyFont="1" applyFill="1" applyBorder="1" applyAlignment="1" applyProtection="1">
      <alignment horizontal="center" vertical="center" wrapText="1"/>
      <protection locked="0"/>
    </xf>
    <xf numFmtId="0" fontId="20" fillId="0" borderId="10" xfId="35" applyFont="1" applyBorder="1" applyAlignment="1">
      <alignment horizontal="center"/>
    </xf>
    <xf numFmtId="0" fontId="9" fillId="0" borderId="10" xfId="43" applyFont="1" applyBorder="1" applyAlignment="1" applyProtection="1">
      <alignment horizontal="center" vertical="center" wrapText="1"/>
    </xf>
    <xf numFmtId="3" fontId="9" fillId="18" borderId="10" xfId="43" applyNumberFormat="1" applyFont="1" applyFill="1" applyBorder="1" applyAlignment="1" applyProtection="1">
      <alignment horizontal="center" vertical="center" wrapText="1"/>
      <protection locked="0"/>
    </xf>
    <xf numFmtId="10" fontId="9" fillId="0" borderId="10" xfId="43" applyNumberFormat="1" applyFont="1" applyFill="1" applyBorder="1" applyAlignment="1" applyProtection="1">
      <alignment horizontal="center" vertical="center" wrapText="1"/>
    </xf>
    <xf numFmtId="10" fontId="9" fillId="18" borderId="10" xfId="43" applyNumberFormat="1" applyFont="1" applyFill="1" applyBorder="1" applyAlignment="1" applyProtection="1">
      <alignment horizontal="center" vertical="center" wrapText="1"/>
    </xf>
    <xf numFmtId="0" fontId="9" fillId="0" borderId="10" xfId="43" applyFont="1" applyFill="1" applyBorder="1" applyAlignment="1" applyProtection="1">
      <alignment horizontal="center" vertical="center" wrapText="1"/>
    </xf>
    <xf numFmtId="1" fontId="20" fillId="18" borderId="10" xfId="43" applyNumberFormat="1" applyFont="1" applyFill="1" applyBorder="1" applyAlignment="1" applyProtection="1">
      <alignment horizontal="center" vertical="center" wrapText="1"/>
      <protection locked="0"/>
    </xf>
    <xf numFmtId="0" fontId="12" fillId="0" borderId="10" xfId="43" applyFont="1" applyBorder="1" applyAlignment="1" applyProtection="1">
      <alignment horizontal="center" vertical="center"/>
    </xf>
    <xf numFmtId="3" fontId="12" fillId="18" borderId="10" xfId="43" applyNumberFormat="1" applyFont="1" applyFill="1" applyBorder="1" applyAlignment="1" applyProtection="1">
      <alignment horizontal="center" vertical="center"/>
      <protection locked="0"/>
    </xf>
    <xf numFmtId="10" fontId="12" fillId="18" borderId="10" xfId="43" applyNumberFormat="1" applyFont="1" applyFill="1" applyBorder="1" applyAlignment="1" applyProtection="1">
      <alignment horizontal="center" vertical="center"/>
    </xf>
    <xf numFmtId="0" fontId="12" fillId="0" borderId="10" xfId="43" applyFont="1" applyFill="1" applyBorder="1" applyAlignment="1" applyProtection="1">
      <alignment horizontal="center" vertical="center"/>
    </xf>
    <xf numFmtId="3" fontId="2" fillId="0" borderId="10" xfId="65" applyNumberFormat="1" applyFont="1" applyFill="1" applyBorder="1" applyAlignment="1" applyProtection="1">
      <alignment horizontal="center" vertical="center" wrapText="1"/>
      <protection locked="0"/>
    </xf>
    <xf numFmtId="3" fontId="11" fillId="0" borderId="10" xfId="68" applyNumberFormat="1" applyFill="1" applyBorder="1" applyAlignment="1" applyProtection="1">
      <alignment horizontal="center" vertical="center"/>
      <protection locked="0"/>
    </xf>
    <xf numFmtId="0" fontId="11" fillId="0" borderId="10" xfId="68" applyFill="1" applyBorder="1" applyAlignment="1" applyProtection="1">
      <alignment horizontal="center" vertical="center" wrapText="1"/>
      <protection locked="0"/>
    </xf>
    <xf numFmtId="3" fontId="2" fillId="0" borderId="10" xfId="68" applyNumberFormat="1" applyFont="1" applyFill="1" applyBorder="1" applyAlignment="1" applyProtection="1">
      <alignment horizontal="center" vertical="center" wrapText="1"/>
      <protection locked="0"/>
    </xf>
    <xf numFmtId="3" fontId="11" fillId="0" borderId="10" xfId="68" applyNumberFormat="1" applyFill="1" applyBorder="1" applyAlignment="1" applyProtection="1">
      <alignment horizontal="center" vertical="center" wrapText="1"/>
      <protection locked="0"/>
    </xf>
    <xf numFmtId="3" fontId="4" fillId="0" borderId="10" xfId="35" applyNumberFormat="1" applyFont="1" applyFill="1" applyBorder="1" applyAlignment="1">
      <alignment horizontal="center" vertical="center"/>
    </xf>
    <xf numFmtId="3" fontId="4" fillId="0" borderId="10" xfId="35" applyNumberFormat="1" applyFont="1" applyFill="1" applyBorder="1" applyAlignment="1">
      <alignment horizontal="center"/>
    </xf>
    <xf numFmtId="0" fontId="74" fillId="18" borderId="10" xfId="7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protection locked="0"/>
    </xf>
    <xf numFmtId="0" fontId="9" fillId="0" borderId="10" xfId="35" applyFont="1" applyBorder="1" applyAlignment="1">
      <alignment horizontal="center"/>
    </xf>
    <xf numFmtId="49" fontId="9" fillId="0" borderId="10" xfId="35" applyNumberFormat="1" applyFont="1" applyBorder="1" applyAlignment="1">
      <alignment horizontal="center"/>
    </xf>
    <xf numFmtId="0" fontId="9" fillId="0" borderId="10" xfId="35" applyFont="1" applyBorder="1" applyAlignment="1">
      <alignment horizontal="center" vertical="top"/>
    </xf>
    <xf numFmtId="0" fontId="56" fillId="0" borderId="10" xfId="35" applyFont="1" applyBorder="1" applyAlignment="1">
      <alignment horizontal="center" vertical="top" wrapText="1"/>
    </xf>
    <xf numFmtId="49" fontId="2" fillId="24" borderId="10" xfId="0" applyNumberFormat="1" applyFont="1" applyFill="1" applyBorder="1"/>
    <xf numFmtId="0" fontId="9" fillId="24" borderId="10" xfId="0" applyFont="1" applyFill="1" applyBorder="1" applyAlignment="1">
      <alignment horizontal="center" vertical="center"/>
    </xf>
    <xf numFmtId="0" fontId="20" fillId="24" borderId="10" xfId="35" applyFont="1" applyFill="1" applyBorder="1" applyAlignment="1">
      <alignment horizontal="center" vertical="center" wrapText="1"/>
    </xf>
    <xf numFmtId="2" fontId="20" fillId="24" borderId="10" xfId="35" applyNumberFormat="1" applyFont="1" applyFill="1" applyBorder="1" applyAlignment="1">
      <alignment horizontal="center" vertical="center" wrapText="1"/>
    </xf>
    <xf numFmtId="2" fontId="9" fillId="24" borderId="10" xfId="0" applyNumberFormat="1" applyFont="1" applyFill="1" applyBorder="1" applyAlignment="1">
      <alignment horizontal="center" vertical="center"/>
    </xf>
    <xf numFmtId="0" fontId="20" fillId="0" borderId="10" xfId="0" applyFont="1" applyBorder="1" applyAlignment="1">
      <alignment horizontal="center" wrapText="1"/>
    </xf>
    <xf numFmtId="0" fontId="20" fillId="0" borderId="10" xfId="0" applyFont="1" applyBorder="1" applyAlignment="1">
      <alignment wrapText="1"/>
    </xf>
    <xf numFmtId="0" fontId="22" fillId="0" borderId="10" xfId="0" applyFont="1" applyBorder="1" applyAlignment="1">
      <alignment horizontal="center" wrapText="1"/>
    </xf>
    <xf numFmtId="10" fontId="20" fillId="0" borderId="10" xfId="35" applyNumberFormat="1" applyFont="1" applyFill="1" applyBorder="1" applyAlignment="1" applyProtection="1">
      <alignment horizontal="center" vertical="center" wrapText="1"/>
      <protection locked="0"/>
    </xf>
    <xf numFmtId="10" fontId="22" fillId="0" borderId="10" xfId="35" applyNumberFormat="1"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10" xfId="35" applyFont="1" applyFill="1" applyBorder="1" applyAlignment="1">
      <alignment horizontal="center" vertical="center" wrapText="1"/>
    </xf>
    <xf numFmtId="2" fontId="20" fillId="0" borderId="10" xfId="35" applyNumberFormat="1" applyFont="1" applyFill="1" applyBorder="1" applyAlignment="1" applyProtection="1">
      <alignment horizontal="center" vertical="center" wrapText="1"/>
      <protection locked="0"/>
    </xf>
    <xf numFmtId="3" fontId="20" fillId="0" borderId="10" xfId="35" applyNumberFormat="1" applyFont="1" applyFill="1" applyBorder="1" applyAlignment="1" applyProtection="1">
      <alignment horizontal="center" vertical="center" wrapText="1"/>
      <protection locked="0"/>
    </xf>
    <xf numFmtId="0" fontId="6" fillId="0" borderId="10" xfId="50" applyFont="1" applyFill="1" applyBorder="1" applyAlignment="1">
      <alignment horizontal="left" vertical="center" wrapText="1"/>
    </xf>
    <xf numFmtId="3" fontId="20" fillId="0" borderId="10" xfId="35" applyNumberFormat="1" applyFont="1" applyFill="1" applyBorder="1" applyAlignment="1">
      <alignment horizontal="center" vertical="center"/>
    </xf>
    <xf numFmtId="170" fontId="20" fillId="0" borderId="10" xfId="35" applyNumberFormat="1" applyFont="1" applyFill="1" applyBorder="1" applyAlignment="1">
      <alignment horizontal="center" vertical="center"/>
    </xf>
    <xf numFmtId="0" fontId="9" fillId="0" borderId="10" xfId="36" applyFont="1" applyFill="1" applyBorder="1" applyAlignment="1">
      <alignment vertical="center" wrapText="1"/>
    </xf>
    <xf numFmtId="0" fontId="9" fillId="18" borderId="10" xfId="36" applyFont="1" applyFill="1" applyBorder="1" applyAlignment="1">
      <alignment vertical="center" wrapText="1"/>
    </xf>
    <xf numFmtId="0" fontId="20" fillId="18" borderId="10" xfId="36" applyFont="1" applyFill="1" applyBorder="1" applyAlignment="1">
      <alignment vertical="center" wrapText="1"/>
    </xf>
    <xf numFmtId="0" fontId="20" fillId="0" borderId="10" xfId="35" applyFont="1" applyFill="1" applyBorder="1" applyAlignment="1">
      <alignment horizontal="left" wrapText="1"/>
    </xf>
    <xf numFmtId="3" fontId="20" fillId="0" borderId="10" xfId="35" applyNumberFormat="1" applyFont="1" applyFill="1" applyBorder="1" applyAlignment="1" applyProtection="1">
      <alignment horizontal="center" vertical="center" wrapText="1"/>
    </xf>
    <xf numFmtId="3" fontId="61" fillId="0" borderId="10"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61" fillId="0" borderId="10" xfId="35" applyNumberFormat="1" applyFont="1" applyFill="1" applyBorder="1" applyAlignment="1" applyProtection="1">
      <alignment horizontal="center" vertical="center"/>
    </xf>
    <xf numFmtId="10" fontId="61" fillId="0" borderId="10"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4" fontId="61" fillId="0" borderId="10" xfId="35" applyNumberFormat="1" applyFont="1" applyFill="1" applyBorder="1" applyAlignment="1" applyProtection="1">
      <alignment horizontal="center" vertical="center"/>
      <protection locked="0"/>
    </xf>
    <xf numFmtId="10" fontId="61" fillId="0" borderId="10" xfId="35" applyNumberFormat="1" applyFont="1" applyFill="1" applyBorder="1" applyAlignment="1" applyProtection="1">
      <alignment horizontal="center"/>
    </xf>
    <xf numFmtId="0" fontId="20" fillId="0" borderId="0" xfId="35" applyFont="1" applyFill="1" applyAlignment="1" applyProtection="1">
      <alignment horizontal="center"/>
    </xf>
    <xf numFmtId="0" fontId="12" fillId="20" borderId="10" xfId="35" applyFont="1" applyFill="1" applyBorder="1" applyAlignment="1" applyProtection="1">
      <alignment horizontal="center"/>
    </xf>
    <xf numFmtId="49" fontId="13" fillId="20" borderId="10" xfId="35" applyNumberFormat="1" applyFont="1" applyFill="1" applyBorder="1" applyAlignment="1" applyProtection="1">
      <alignment horizontal="center" vertical="center" wrapText="1"/>
    </xf>
    <xf numFmtId="0" fontId="13" fillId="20" borderId="10" xfId="35" applyFont="1" applyFill="1" applyBorder="1" applyAlignment="1" applyProtection="1">
      <alignment wrapText="1"/>
    </xf>
    <xf numFmtId="4" fontId="12" fillId="20" borderId="10" xfId="35" applyNumberFormat="1" applyFont="1" applyFill="1" applyBorder="1" applyAlignment="1" applyProtection="1">
      <alignment horizontal="center" vertical="center"/>
    </xf>
    <xf numFmtId="4" fontId="13" fillId="20" borderId="10" xfId="35" applyNumberFormat="1" applyFont="1" applyFill="1" applyBorder="1" applyAlignment="1" applyProtection="1">
      <alignment horizontal="center" vertical="center"/>
    </xf>
    <xf numFmtId="0" fontId="12" fillId="20" borderId="10" xfId="35" applyFont="1" applyFill="1" applyBorder="1" applyProtection="1"/>
    <xf numFmtId="49" fontId="12" fillId="0" borderId="10" xfId="35" applyNumberFormat="1" applyFont="1" applyFill="1" applyBorder="1" applyAlignment="1" applyProtection="1">
      <alignment horizontal="center" vertical="center" wrapText="1"/>
    </xf>
    <xf numFmtId="4" fontId="12" fillId="0" borderId="10" xfId="35" applyNumberFormat="1" applyFont="1" applyFill="1" applyBorder="1" applyAlignment="1" applyProtection="1">
      <alignment horizontal="center" vertical="center"/>
    </xf>
    <xf numFmtId="0" fontId="12" fillId="0" borderId="10" xfId="35" applyFont="1" applyFill="1" applyBorder="1" applyProtection="1"/>
    <xf numFmtId="4" fontId="12" fillId="0" borderId="10" xfId="35" applyNumberFormat="1" applyFont="1" applyFill="1" applyBorder="1" applyAlignment="1" applyProtection="1">
      <alignment horizontal="center" vertical="center"/>
      <protection locked="0"/>
    </xf>
    <xf numFmtId="2" fontId="13" fillId="0" borderId="10" xfId="35" applyNumberFormat="1" applyFont="1" applyFill="1" applyBorder="1" applyAlignment="1" applyProtection="1">
      <alignment horizontal="center" vertical="center" wrapText="1"/>
    </xf>
    <xf numFmtId="4" fontId="13" fillId="0" borderId="10" xfId="35" applyNumberFormat="1" applyFont="1" applyFill="1" applyBorder="1" applyAlignment="1" applyProtection="1">
      <alignment horizontal="center" vertical="center"/>
    </xf>
    <xf numFmtId="172" fontId="13" fillId="0" borderId="10" xfId="35" applyNumberFormat="1" applyFont="1" applyFill="1" applyBorder="1" applyAlignment="1" applyProtection="1">
      <alignment horizontal="center" vertical="center"/>
    </xf>
    <xf numFmtId="0" fontId="25" fillId="0" borderId="10" xfId="88" applyFont="1" applyFill="1" applyBorder="1" applyAlignment="1">
      <alignment horizontal="left" vertical="center" wrapText="1"/>
    </xf>
    <xf numFmtId="2" fontId="12" fillId="0" borderId="10" xfId="35" applyNumberFormat="1" applyFont="1" applyFill="1" applyBorder="1" applyAlignment="1" applyProtection="1">
      <alignment horizontal="center" vertical="center" wrapText="1"/>
    </xf>
    <xf numFmtId="172" fontId="6" fillId="0" borderId="10" xfId="35" applyNumberFormat="1" applyFont="1" applyFill="1" applyBorder="1" applyAlignment="1" applyProtection="1">
      <alignment horizontal="center" vertical="center"/>
    </xf>
    <xf numFmtId="3" fontId="12" fillId="0" borderId="10" xfId="35" applyNumberFormat="1" applyFont="1" applyFill="1" applyBorder="1" applyAlignment="1" applyProtection="1">
      <alignment horizontal="center" vertical="center"/>
    </xf>
    <xf numFmtId="49" fontId="13" fillId="0" borderId="10" xfId="35" applyNumberFormat="1" applyFont="1" applyFill="1" applyBorder="1" applyAlignment="1" applyProtection="1">
      <alignment horizontal="center" vertical="center" wrapText="1"/>
    </xf>
    <xf numFmtId="0" fontId="13" fillId="0" borderId="10" xfId="35" applyFont="1" applyFill="1" applyBorder="1" applyAlignment="1" applyProtection="1">
      <alignment wrapText="1"/>
    </xf>
    <xf numFmtId="4" fontId="13" fillId="0" borderId="10" xfId="35" applyNumberFormat="1" applyFont="1" applyFill="1" applyBorder="1" applyAlignment="1" applyProtection="1">
      <alignment horizontal="center" vertical="center"/>
      <protection locked="0"/>
    </xf>
    <xf numFmtId="4" fontId="6" fillId="0" borderId="10" xfId="35" applyNumberFormat="1" applyFont="1" applyFill="1" applyBorder="1" applyAlignment="1" applyProtection="1">
      <alignment horizontal="center" vertical="center"/>
      <protection locked="0"/>
    </xf>
    <xf numFmtId="3" fontId="12" fillId="0" borderId="10" xfId="35" applyNumberFormat="1" applyFont="1" applyFill="1" applyBorder="1" applyAlignment="1" applyProtection="1">
      <alignment horizontal="center" vertical="center"/>
      <protection locked="0"/>
    </xf>
    <xf numFmtId="3" fontId="12" fillId="20" borderId="10" xfId="35" applyNumberFormat="1" applyFont="1" applyFill="1" applyBorder="1" applyAlignment="1" applyProtection="1">
      <alignment horizontal="center" vertical="center"/>
    </xf>
    <xf numFmtId="0" fontId="13" fillId="20" borderId="10" xfId="35" applyFont="1" applyFill="1" applyBorder="1" applyAlignment="1" applyProtection="1">
      <alignment horizontal="left" vertical="center" wrapText="1"/>
    </xf>
    <xf numFmtId="3" fontId="13" fillId="0" borderId="10" xfId="35" applyNumberFormat="1" applyFont="1" applyFill="1" applyBorder="1" applyAlignment="1" applyProtection="1">
      <alignment horizontal="center" vertical="center"/>
    </xf>
    <xf numFmtId="3" fontId="25" fillId="0" borderId="10" xfId="36" applyNumberFormat="1" applyFont="1" applyFill="1" applyBorder="1" applyAlignment="1" applyProtection="1">
      <alignment horizontal="center" vertical="center"/>
      <protection locked="0"/>
    </xf>
    <xf numFmtId="0" fontId="25" fillId="0" borderId="10" xfId="35" applyFont="1" applyFill="1" applyBorder="1" applyAlignment="1" applyProtection="1">
      <alignment horizontal="left" vertical="center" wrapText="1"/>
    </xf>
    <xf numFmtId="0" fontId="13" fillId="0" borderId="10" xfId="35" applyFont="1" applyFill="1" applyBorder="1" applyProtection="1"/>
    <xf numFmtId="3" fontId="13" fillId="20" borderId="10" xfId="35" applyNumberFormat="1" applyFont="1" applyFill="1" applyBorder="1" applyAlignment="1" applyProtection="1">
      <alignment horizontal="center" vertical="center"/>
    </xf>
    <xf numFmtId="0" fontId="13" fillId="20" borderId="10" xfId="35" applyFont="1" applyFill="1" applyBorder="1" applyProtection="1"/>
    <xf numFmtId="1" fontId="25" fillId="0" borderId="10" xfId="50" applyNumberFormat="1" applyFont="1" applyFill="1" applyBorder="1" applyAlignment="1">
      <alignment horizontal="center" vertical="center"/>
    </xf>
    <xf numFmtId="49" fontId="12" fillId="0" borderId="23" xfId="35" applyNumberFormat="1" applyFont="1" applyFill="1" applyBorder="1" applyAlignment="1" applyProtection="1">
      <alignment horizontal="center" vertical="center" wrapText="1"/>
    </xf>
    <xf numFmtId="2" fontId="25" fillId="0" borderId="10" xfId="50" applyNumberFormat="1" applyFont="1" applyFill="1" applyBorder="1" applyAlignment="1">
      <alignment horizontal="center" vertical="center" wrapText="1"/>
    </xf>
    <xf numFmtId="4" fontId="21" fillId="19" borderId="10" xfId="35" applyNumberFormat="1" applyFont="1" applyFill="1" applyBorder="1" applyAlignment="1" applyProtection="1">
      <alignment horizontal="center" vertical="center"/>
      <protection locked="0"/>
    </xf>
    <xf numFmtId="2" fontId="22" fillId="23" borderId="10" xfId="44" applyNumberFormat="1" applyFont="1" applyFill="1" applyBorder="1" applyAlignment="1" applyProtection="1">
      <alignment horizontal="center" vertical="center" wrapText="1"/>
      <protection locked="0"/>
    </xf>
    <xf numFmtId="169" fontId="20" fillId="0" borderId="10" xfId="36" applyNumberFormat="1" applyFont="1" applyFill="1" applyBorder="1" applyAlignment="1" applyProtection="1">
      <alignment horizontal="center" vertical="center" wrapText="1"/>
      <protection locked="0"/>
    </xf>
    <xf numFmtId="4" fontId="22" fillId="23" borderId="10" xfId="34" applyNumberFormat="1" applyFont="1" applyFill="1" applyBorder="1" applyAlignment="1" applyProtection="1">
      <alignment horizontal="center" vertical="center" wrapText="1"/>
    </xf>
    <xf numFmtId="0" fontId="20" fillId="0" borderId="10" xfId="35" applyFont="1" applyFill="1" applyBorder="1" applyAlignment="1">
      <alignment horizontal="center" vertical="center" wrapText="1"/>
    </xf>
    <xf numFmtId="3" fontId="22" fillId="26" borderId="10" xfId="35" applyNumberFormat="1" applyFont="1" applyFill="1" applyBorder="1" applyAlignment="1" applyProtection="1">
      <alignment horizontal="right"/>
      <protection locked="0"/>
    </xf>
    <xf numFmtId="3" fontId="20" fillId="26" borderId="10" xfId="35" applyNumberFormat="1" applyFont="1" applyFill="1" applyBorder="1" applyAlignment="1" applyProtection="1">
      <alignment horizontal="right"/>
      <protection locked="0"/>
    </xf>
    <xf numFmtId="0" fontId="11" fillId="23" borderId="0" xfId="34" applyFont="1" applyFill="1" applyProtection="1"/>
    <xf numFmtId="4" fontId="58" fillId="0" borderId="0" xfId="49" applyNumberFormat="1" applyFont="1" applyFill="1" applyProtection="1"/>
    <xf numFmtId="0" fontId="4" fillId="0" borderId="10" xfId="35" applyFont="1" applyFill="1" applyBorder="1" applyAlignment="1">
      <alignment vertical="center" wrapText="1"/>
    </xf>
    <xf numFmtId="0" fontId="4" fillId="0" borderId="10" xfId="35" applyFont="1" applyBorder="1" applyAlignment="1">
      <alignment vertical="center" wrapText="1"/>
    </xf>
    <xf numFmtId="4" fontId="13" fillId="18" borderId="0" xfId="49" applyNumberFormat="1" applyFont="1" applyFill="1" applyBorder="1" applyAlignment="1" applyProtection="1">
      <alignment horizontal="center" vertical="center" wrapText="1"/>
    </xf>
    <xf numFmtId="2" fontId="2" fillId="0" borderId="0" xfId="50" applyNumberFormat="1" applyFont="1" applyAlignment="1">
      <alignment horizontal="center" vertical="center" wrapText="1"/>
    </xf>
    <xf numFmtId="4" fontId="20" fillId="0" borderId="0" xfId="47" applyNumberFormat="1" applyFont="1" applyFill="1" applyAlignment="1">
      <alignment horizontal="center" vertical="center" wrapText="1"/>
    </xf>
    <xf numFmtId="10" fontId="20" fillId="0" borderId="0" xfId="47" applyNumberFormat="1" applyFont="1" applyFill="1" applyAlignment="1">
      <alignment horizontal="center" vertical="center" wrapText="1"/>
    </xf>
    <xf numFmtId="4" fontId="20" fillId="0" borderId="0" xfId="34" applyNumberFormat="1" applyFont="1" applyFill="1" applyBorder="1" applyAlignment="1" applyProtection="1">
      <alignment horizontal="center" vertical="center" wrapText="1"/>
    </xf>
    <xf numFmtId="10" fontId="20" fillId="18" borderId="0" xfId="47" applyNumberFormat="1" applyFont="1" applyFill="1" applyAlignment="1">
      <alignment horizontal="center" vertical="center" wrapText="1"/>
    </xf>
    <xf numFmtId="2" fontId="20" fillId="0" borderId="0" xfId="47" applyNumberFormat="1" applyFont="1" applyFill="1" applyAlignment="1">
      <alignment horizontal="center" vertical="center" wrapText="1"/>
    </xf>
    <xf numFmtId="1" fontId="20" fillId="0" borderId="0" xfId="47" applyNumberFormat="1" applyFont="1" applyFill="1" applyAlignment="1">
      <alignment horizontal="center" vertical="center" wrapText="1"/>
    </xf>
    <xf numFmtId="2" fontId="65" fillId="0" borderId="0" xfId="51" applyNumberFormat="1" applyFont="1" applyAlignment="1">
      <alignment horizontal="center" vertical="center" wrapText="1"/>
    </xf>
    <xf numFmtId="0" fontId="20" fillId="0" borderId="10" xfId="35" applyFont="1" applyFill="1" applyBorder="1" applyAlignment="1">
      <alignment horizontal="center" vertical="center" wrapText="1"/>
    </xf>
    <xf numFmtId="2" fontId="22" fillId="0" borderId="10" xfId="0" applyNumberFormat="1" applyFont="1" applyBorder="1" applyAlignment="1">
      <alignment horizontal="center" wrapText="1"/>
    </xf>
    <xf numFmtId="0" fontId="83" fillId="0" borderId="10" xfId="88" applyFont="1" applyFill="1" applyBorder="1" applyAlignment="1">
      <alignment horizontal="left" vertical="center" wrapText="1"/>
    </xf>
    <xf numFmtId="2" fontId="6" fillId="0" borderId="10" xfId="35" applyNumberFormat="1" applyFont="1" applyFill="1" applyBorder="1" applyAlignment="1" applyProtection="1">
      <alignment horizontal="center" vertical="center" wrapText="1"/>
    </xf>
    <xf numFmtId="0" fontId="22" fillId="0" borderId="12" xfId="88" applyFont="1" applyFill="1" applyBorder="1" applyAlignment="1">
      <alignment horizontal="left" vertical="center" wrapText="1"/>
    </xf>
    <xf numFmtId="2" fontId="25" fillId="0" borderId="12" xfId="85" applyNumberFormat="1" applyFont="1" applyFill="1" applyBorder="1" applyAlignment="1">
      <alignment horizontal="center" vertical="center" wrapText="1"/>
    </xf>
    <xf numFmtId="2" fontId="22" fillId="0" borderId="10" xfId="50" applyNumberFormat="1" applyFont="1" applyFill="1" applyBorder="1" applyAlignment="1">
      <alignment horizontal="center" vertical="center" wrapText="1"/>
    </xf>
    <xf numFmtId="2" fontId="25" fillId="0" borderId="12" xfId="36" applyNumberFormat="1" applyFont="1" applyFill="1" applyBorder="1" applyAlignment="1" applyProtection="1">
      <alignment horizontal="center" vertical="center" wrapText="1"/>
    </xf>
    <xf numFmtId="4" fontId="22" fillId="0" borderId="10" xfId="36" applyNumberFormat="1" applyFont="1" applyFill="1" applyBorder="1" applyAlignment="1" applyProtection="1">
      <alignment horizontal="center" vertical="center"/>
      <protection locked="0"/>
    </xf>
    <xf numFmtId="0" fontId="84" fillId="0" borderId="0" xfId="35" applyFont="1" applyFill="1" applyProtection="1"/>
    <xf numFmtId="2" fontId="25" fillId="0" borderId="12" xfId="38" applyNumberFormat="1" applyFont="1" applyFill="1" applyBorder="1" applyAlignment="1" applyProtection="1">
      <alignment horizontal="center" vertical="center" wrapText="1"/>
    </xf>
    <xf numFmtId="4" fontId="22" fillId="0" borderId="10" xfId="38" applyNumberFormat="1" applyFont="1" applyFill="1" applyBorder="1" applyAlignment="1" applyProtection="1">
      <alignment horizontal="center" vertical="center"/>
      <protection locked="0"/>
    </xf>
    <xf numFmtId="2" fontId="25" fillId="0" borderId="10" xfId="70" applyNumberFormat="1" applyFont="1" applyFill="1" applyBorder="1" applyAlignment="1" applyProtection="1">
      <alignment horizontal="center" vertical="center" wrapText="1"/>
    </xf>
    <xf numFmtId="2" fontId="22" fillId="0" borderId="10" xfId="70" applyNumberFormat="1" applyFont="1" applyFill="1" applyBorder="1" applyAlignment="1" applyProtection="1">
      <alignment horizontal="center" vertical="center" wrapText="1"/>
    </xf>
    <xf numFmtId="1" fontId="13" fillId="0" borderId="10" xfId="35" applyNumberFormat="1" applyFont="1" applyFill="1" applyBorder="1" applyAlignment="1" applyProtection="1">
      <alignment horizontal="center" wrapText="1"/>
    </xf>
    <xf numFmtId="4" fontId="13" fillId="0" borderId="0" xfId="35" applyNumberFormat="1" applyFont="1" applyFill="1" applyBorder="1" applyAlignment="1" applyProtection="1">
      <alignment horizontal="center" vertical="center"/>
      <protection locked="0"/>
    </xf>
    <xf numFmtId="0" fontId="13" fillId="0" borderId="0" xfId="35" applyFont="1" applyFill="1" applyBorder="1" applyProtection="1"/>
    <xf numFmtId="2" fontId="20" fillId="0" borderId="10" xfId="50" applyNumberFormat="1" applyFont="1" applyFill="1" applyBorder="1" applyAlignment="1">
      <alignment horizontal="center" vertical="center" wrapText="1"/>
    </xf>
    <xf numFmtId="1" fontId="12" fillId="0" borderId="10" xfId="35" applyNumberFormat="1" applyFont="1" applyFill="1" applyBorder="1" applyAlignment="1" applyProtection="1">
      <alignment horizontal="center" vertical="center" wrapText="1"/>
    </xf>
    <xf numFmtId="4" fontId="12" fillId="0" borderId="0" xfId="35" applyNumberFormat="1" applyFont="1" applyFill="1" applyBorder="1" applyAlignment="1" applyProtection="1">
      <alignment horizontal="center" vertical="center"/>
      <protection locked="0"/>
    </xf>
    <xf numFmtId="0" fontId="12" fillId="0" borderId="0" xfId="35" applyFont="1" applyFill="1" applyBorder="1" applyProtection="1"/>
    <xf numFmtId="4" fontId="12" fillId="19" borderId="10" xfId="76" applyNumberFormat="1" applyFont="1" applyFill="1" applyBorder="1" applyAlignment="1">
      <alignment horizontal="center"/>
    </xf>
    <xf numFmtId="0" fontId="20" fillId="0" borderId="10" xfId="35" applyFont="1" applyFill="1" applyBorder="1" applyAlignment="1">
      <alignment horizontal="center" vertical="center" wrapText="1"/>
    </xf>
    <xf numFmtId="0" fontId="20" fillId="0" borderId="10" xfId="35" applyFont="1" applyFill="1" applyBorder="1" applyAlignment="1" applyProtection="1">
      <alignment horizontal="center" vertical="center"/>
    </xf>
    <xf numFmtId="49" fontId="20" fillId="26" borderId="10" xfId="35" applyNumberFormat="1" applyFont="1" applyFill="1" applyBorder="1" applyAlignment="1" applyProtection="1">
      <alignment horizontal="center" vertical="center"/>
    </xf>
    <xf numFmtId="49" fontId="20" fillId="0" borderId="10" xfId="35" applyNumberFormat="1" applyFont="1" applyBorder="1" applyAlignment="1" applyProtection="1">
      <alignment horizontal="center" vertical="center"/>
    </xf>
    <xf numFmtId="0" fontId="20" fillId="0" borderId="10" xfId="35" applyNumberFormat="1" applyFont="1" applyFill="1" applyBorder="1" applyAlignment="1" applyProtection="1">
      <alignment horizontal="right" vertical="center" wrapText="1"/>
    </xf>
    <xf numFmtId="49" fontId="20" fillId="0" borderId="0" xfId="35" applyNumberFormat="1" applyFont="1" applyBorder="1" applyAlignment="1" applyProtection="1">
      <alignment horizontal="center" vertical="center"/>
    </xf>
    <xf numFmtId="3" fontId="25" fillId="0" borderId="0" xfId="35" applyNumberFormat="1" applyFont="1" applyFill="1" applyBorder="1" applyAlignment="1" applyProtection="1">
      <alignment horizontal="right"/>
      <protection locked="0"/>
    </xf>
    <xf numFmtId="3" fontId="24" fillId="0" borderId="0" xfId="35" applyNumberFormat="1" applyFont="1" applyFill="1" applyBorder="1" applyAlignment="1" applyProtection="1">
      <alignment horizontal="right"/>
      <protection locked="0"/>
    </xf>
    <xf numFmtId="3" fontId="22" fillId="0" borderId="0" xfId="35" applyNumberFormat="1" applyFont="1" applyFill="1" applyBorder="1" applyAlignment="1" applyProtection="1">
      <alignment horizontal="right"/>
      <protection locked="0"/>
    </xf>
    <xf numFmtId="0" fontId="51" fillId="0" borderId="0" xfId="35" applyNumberFormat="1" applyFont="1" applyFill="1" applyBorder="1" applyAlignment="1" applyProtection="1">
      <alignment horizontal="right" vertical="center" wrapText="1"/>
    </xf>
    <xf numFmtId="0" fontId="20" fillId="23" borderId="10" xfId="35" applyFont="1" applyFill="1" applyBorder="1" applyAlignment="1" applyProtection="1">
      <alignment horizontal="center" vertical="center"/>
    </xf>
    <xf numFmtId="2" fontId="4" fillId="0" borderId="10" xfId="0" applyNumberFormat="1" applyFont="1" applyBorder="1" applyAlignment="1">
      <alignment horizontal="center"/>
    </xf>
    <xf numFmtId="0" fontId="4" fillId="0" borderId="10" xfId="35" applyFont="1" applyBorder="1" applyAlignment="1">
      <alignment horizontal="center" vertical="center" wrapText="1"/>
    </xf>
    <xf numFmtId="2" fontId="20" fillId="0" borderId="10" xfId="35" applyNumberFormat="1" applyFont="1" applyFill="1" applyBorder="1" applyAlignment="1">
      <alignment horizontal="center" vertical="center"/>
    </xf>
    <xf numFmtId="0" fontId="20" fillId="0" borderId="0" xfId="35" applyFont="1" applyFill="1" applyProtection="1"/>
    <xf numFmtId="3" fontId="20" fillId="0" borderId="10" xfId="35" applyNumberFormat="1" applyFont="1" applyFill="1" applyBorder="1" applyAlignment="1" applyProtection="1">
      <alignment horizontal="center" vertical="center"/>
    </xf>
    <xf numFmtId="4" fontId="22" fillId="0" borderId="10" xfId="35" applyNumberFormat="1" applyFont="1" applyFill="1" applyBorder="1" applyAlignment="1" applyProtection="1">
      <alignment horizontal="center"/>
    </xf>
    <xf numFmtId="0" fontId="6" fillId="0" borderId="10" xfId="36" applyFont="1" applyFill="1" applyBorder="1" applyAlignment="1">
      <alignment vertical="center" wrapText="1"/>
    </xf>
    <xf numFmtId="0" fontId="86" fillId="0" borderId="10" xfId="0" applyFont="1" applyFill="1" applyBorder="1" applyAlignment="1">
      <alignment wrapText="1"/>
    </xf>
    <xf numFmtId="2" fontId="25" fillId="0" borderId="10" xfId="44" applyNumberFormat="1" applyFont="1" applyFill="1" applyBorder="1" applyAlignment="1" applyProtection="1">
      <alignment horizontal="center" vertical="center" wrapText="1"/>
      <protection locked="0"/>
    </xf>
    <xf numFmtId="0" fontId="82" fillId="0" borderId="10" xfId="36" applyFont="1" applyFill="1" applyBorder="1" applyAlignment="1">
      <alignment vertical="center" wrapText="1"/>
    </xf>
    <xf numFmtId="1" fontId="61" fillId="0" borderId="10" xfId="35" applyNumberFormat="1" applyFont="1" applyFill="1" applyBorder="1" applyAlignment="1" applyProtection="1">
      <alignment horizontal="center" vertical="center"/>
    </xf>
    <xf numFmtId="0" fontId="2" fillId="0" borderId="0" xfId="50" applyFont="1" applyAlignment="1">
      <alignment horizontal="center" vertical="center" wrapText="1"/>
    </xf>
    <xf numFmtId="0" fontId="20" fillId="0" borderId="10" xfId="35" applyFont="1" applyFill="1" applyBorder="1" applyAlignment="1">
      <alignment horizontal="center" vertical="center" wrapText="1"/>
    </xf>
    <xf numFmtId="0" fontId="87" fillId="0" borderId="0" xfId="50" applyFont="1" applyFill="1" applyAlignment="1">
      <alignment horizontal="center" vertical="center" wrapText="1"/>
    </xf>
    <xf numFmtId="0" fontId="85" fillId="0" borderId="10" xfId="50" applyFont="1" applyFill="1" applyBorder="1" applyAlignment="1">
      <alignment horizontal="center" vertical="center" wrapText="1"/>
    </xf>
    <xf numFmtId="0" fontId="85" fillId="0" borderId="10" xfId="48" applyFont="1" applyFill="1" applyBorder="1" applyAlignment="1">
      <alignment horizontal="center" vertical="center" wrapText="1"/>
    </xf>
    <xf numFmtId="0" fontId="82" fillId="28" borderId="10" xfId="50" applyFont="1" applyFill="1" applyBorder="1" applyAlignment="1">
      <alignment horizontal="center" vertical="center" wrapText="1"/>
    </xf>
    <xf numFmtId="0" fontId="91" fillId="0" borderId="10" xfId="36" applyFont="1" applyFill="1" applyBorder="1" applyAlignment="1">
      <alignment horizontal="center" vertical="center"/>
    </xf>
    <xf numFmtId="2" fontId="91" fillId="0" borderId="10" xfId="50" applyNumberFormat="1" applyFont="1" applyFill="1" applyBorder="1" applyAlignment="1">
      <alignment horizontal="center" vertical="center"/>
    </xf>
    <xf numFmtId="2" fontId="82" fillId="0" borderId="10" xfId="0" applyNumberFormat="1" applyFont="1" applyFill="1" applyBorder="1" applyAlignment="1">
      <alignment vertical="center"/>
    </xf>
    <xf numFmtId="4" fontId="82" fillId="0" borderId="10" xfId="0" applyNumberFormat="1" applyFont="1" applyFill="1" applyBorder="1" applyAlignment="1">
      <alignment vertical="center"/>
    </xf>
    <xf numFmtId="2" fontId="91" fillId="0" borderId="10" xfId="70" applyNumberFormat="1" applyFont="1" applyFill="1" applyBorder="1" applyAlignment="1" applyProtection="1">
      <alignment horizontal="center" vertical="center" wrapText="1"/>
    </xf>
    <xf numFmtId="0" fontId="82" fillId="0" borderId="10" xfId="77" applyFont="1" applyFill="1" applyBorder="1" applyAlignment="1">
      <alignment horizontal="center" vertical="center" wrapText="1"/>
    </xf>
    <xf numFmtId="0" fontId="82" fillId="0" borderId="10" xfId="0" applyFont="1" applyFill="1" applyBorder="1" applyAlignment="1">
      <alignment vertical="center"/>
    </xf>
    <xf numFmtId="0" fontId="82" fillId="0" borderId="10" xfId="0" applyFont="1" applyFill="1" applyBorder="1" applyAlignment="1">
      <alignment horizontal="center" vertical="center"/>
    </xf>
    <xf numFmtId="0" fontId="82" fillId="0" borderId="10" xfId="69" applyFont="1" applyFill="1" applyBorder="1" applyAlignment="1">
      <alignment horizontal="center" vertical="center"/>
    </xf>
    <xf numFmtId="4" fontId="92" fillId="0" borderId="10" xfId="70" applyNumberFormat="1" applyFont="1" applyFill="1" applyBorder="1" applyAlignment="1" applyProtection="1">
      <alignment horizontal="center" vertical="center" wrapText="1"/>
    </xf>
    <xf numFmtId="0" fontId="82" fillId="0" borderId="10" xfId="81" applyFont="1" applyFill="1" applyBorder="1" applyAlignment="1">
      <alignment horizontal="center" vertical="center" wrapText="1"/>
    </xf>
    <xf numFmtId="0" fontId="82" fillId="0" borderId="10" xfId="50" applyFont="1" applyFill="1" applyBorder="1" applyAlignment="1">
      <alignment horizontal="center" vertical="center" wrapText="1"/>
    </xf>
    <xf numFmtId="1" fontId="91" fillId="0" borderId="10" xfId="77" applyNumberFormat="1" applyFont="1" applyFill="1" applyBorder="1" applyAlignment="1">
      <alignment horizontal="center" vertical="center"/>
    </xf>
    <xf numFmtId="2" fontId="91" fillId="0" borderId="10" xfId="77" applyNumberFormat="1" applyFont="1" applyFill="1" applyBorder="1" applyAlignment="1">
      <alignment horizontal="center" vertical="center"/>
    </xf>
    <xf numFmtId="49" fontId="91" fillId="0" borderId="10" xfId="50" applyNumberFormat="1" applyFont="1" applyFill="1" applyBorder="1" applyAlignment="1">
      <alignment horizontal="center" vertical="center"/>
    </xf>
    <xf numFmtId="2" fontId="82" fillId="0" borderId="10" xfId="70" applyNumberFormat="1" applyFont="1" applyFill="1" applyBorder="1" applyAlignment="1" applyProtection="1">
      <alignment horizontal="center" vertical="center" wrapText="1"/>
    </xf>
    <xf numFmtId="4" fontId="82" fillId="0" borderId="10" xfId="70" applyNumberFormat="1" applyFont="1" applyFill="1" applyBorder="1" applyAlignment="1" applyProtection="1">
      <alignment horizontal="center" vertical="center" wrapText="1"/>
    </xf>
    <xf numFmtId="0" fontId="82" fillId="0" borderId="10" xfId="0" applyFont="1" applyFill="1" applyBorder="1" applyAlignment="1">
      <alignment wrapText="1"/>
    </xf>
    <xf numFmtId="3" fontId="91" fillId="0" borderId="10" xfId="77" applyNumberFormat="1" applyFont="1" applyFill="1" applyBorder="1" applyAlignment="1">
      <alignment horizontal="center" vertical="center" wrapText="1"/>
    </xf>
    <xf numFmtId="4" fontId="90" fillId="23" borderId="16" xfId="77" applyNumberFormat="1" applyFont="1" applyFill="1" applyBorder="1" applyAlignment="1">
      <alignment horizontal="center" vertical="center"/>
    </xf>
    <xf numFmtId="0" fontId="82" fillId="23" borderId="10" xfId="77" applyFont="1" applyFill="1" applyBorder="1" applyAlignment="1">
      <alignment horizontal="center" vertical="center" wrapText="1"/>
    </xf>
    <xf numFmtId="0" fontId="91" fillId="0" borderId="10" xfId="72" applyFont="1" applyFill="1" applyBorder="1" applyAlignment="1">
      <alignment horizontal="center" vertical="center"/>
    </xf>
    <xf numFmtId="2" fontId="92" fillId="0" borderId="10" xfId="50" applyNumberFormat="1" applyFont="1" applyFill="1" applyBorder="1" applyAlignment="1">
      <alignment horizontal="center" vertical="center"/>
    </xf>
    <xf numFmtId="0" fontId="91" fillId="0" borderId="10" xfId="47" applyFont="1" applyFill="1" applyBorder="1" applyAlignment="1">
      <alignment horizontal="center" vertical="center" wrapText="1"/>
    </xf>
    <xf numFmtId="0" fontId="92" fillId="0" borderId="10" xfId="47" applyFont="1" applyFill="1" applyBorder="1" applyAlignment="1">
      <alignment horizontal="center" vertical="center" wrapText="1"/>
    </xf>
    <xf numFmtId="2" fontId="82" fillId="0" borderId="10" xfId="47" applyNumberFormat="1" applyFont="1" applyFill="1" applyBorder="1" applyAlignment="1">
      <alignment horizontal="center" vertical="center" wrapText="1"/>
    </xf>
    <xf numFmtId="0" fontId="82" fillId="0" borderId="10" xfId="47" applyFont="1" applyFill="1" applyBorder="1" applyAlignment="1">
      <alignment horizontal="center" vertical="center" wrapText="1"/>
    </xf>
    <xf numFmtId="0" fontId="82" fillId="0" borderId="11" xfId="47" applyFont="1" applyFill="1" applyBorder="1" applyAlignment="1">
      <alignment horizontal="center" vertical="center" wrapText="1"/>
    </xf>
    <xf numFmtId="2" fontId="82" fillId="0" borderId="10" xfId="50" applyNumberFormat="1" applyFont="1" applyFill="1" applyBorder="1" applyAlignment="1">
      <alignment vertical="center" wrapText="1"/>
    </xf>
    <xf numFmtId="169" fontId="91" fillId="0" borderId="10" xfId="69" applyNumberFormat="1" applyFont="1" applyFill="1" applyBorder="1" applyAlignment="1">
      <alignment horizontal="center" vertical="center" wrapText="1"/>
    </xf>
    <xf numFmtId="3" fontId="91" fillId="0" borderId="10" xfId="35" applyNumberFormat="1" applyFont="1" applyFill="1" applyBorder="1" applyAlignment="1">
      <alignment horizontal="center" vertical="center"/>
    </xf>
    <xf numFmtId="4" fontId="92" fillId="0" borderId="10" xfId="36" applyNumberFormat="1" applyFont="1" applyFill="1" applyBorder="1" applyAlignment="1">
      <alignment horizontal="center" vertical="center"/>
    </xf>
    <xf numFmtId="3" fontId="91" fillId="0" borderId="10" xfId="36" applyNumberFormat="1" applyFont="1" applyFill="1" applyBorder="1" applyAlignment="1">
      <alignment horizontal="center" vertical="center"/>
    </xf>
    <xf numFmtId="4" fontId="92" fillId="0" borderId="11" xfId="50" applyNumberFormat="1" applyFont="1" applyFill="1" applyBorder="1" applyAlignment="1">
      <alignment horizontal="center" vertical="center"/>
    </xf>
    <xf numFmtId="4" fontId="92" fillId="0" borderId="10" xfId="77" applyNumberFormat="1" applyFont="1" applyFill="1" applyBorder="1" applyAlignment="1">
      <alignment horizontal="center" vertical="center" wrapText="1"/>
    </xf>
    <xf numFmtId="1" fontId="82" fillId="0" borderId="10" xfId="47" applyNumberFormat="1" applyFont="1" applyFill="1" applyBorder="1" applyAlignment="1">
      <alignment horizontal="center" vertical="center" wrapText="1"/>
    </xf>
    <xf numFmtId="4" fontId="82" fillId="0" borderId="10" xfId="47" applyNumberFormat="1" applyFont="1" applyFill="1" applyBorder="1" applyAlignment="1">
      <alignment horizontal="center" vertical="center" wrapText="1"/>
    </xf>
    <xf numFmtId="0" fontId="91" fillId="29" borderId="10" xfId="72" applyFont="1" applyFill="1" applyBorder="1" applyAlignment="1">
      <alignment horizontal="center" vertical="center"/>
    </xf>
    <xf numFmtId="2" fontId="91" fillId="29" borderId="10" xfId="77" applyNumberFormat="1" applyFont="1" applyFill="1" applyBorder="1" applyAlignment="1">
      <alignment horizontal="center" vertical="justify"/>
    </xf>
    <xf numFmtId="2" fontId="91" fillId="29" borderId="10" xfId="50" applyNumberFormat="1" applyFont="1" applyFill="1" applyBorder="1" applyAlignment="1">
      <alignment horizontal="center" vertical="justify"/>
    </xf>
    <xf numFmtId="4" fontId="90" fillId="29" borderId="10" xfId="47" applyNumberFormat="1" applyFont="1" applyFill="1" applyBorder="1" applyAlignment="1">
      <alignment horizontal="center" vertical="center"/>
    </xf>
    <xf numFmtId="0" fontId="82" fillId="29" borderId="10" xfId="47" applyFont="1" applyFill="1" applyBorder="1" applyAlignment="1">
      <alignment horizontal="center" vertical="center" wrapText="1"/>
    </xf>
    <xf numFmtId="4" fontId="82" fillId="29" borderId="10" xfId="47" applyNumberFormat="1" applyFont="1" applyFill="1" applyBorder="1" applyAlignment="1">
      <alignment horizontal="center" vertical="center" wrapText="1"/>
    </xf>
    <xf numFmtId="2" fontId="91" fillId="0" borderId="10" xfId="46" applyNumberFormat="1" applyFont="1" applyFill="1" applyBorder="1" applyAlignment="1">
      <alignment horizontal="center" vertical="center"/>
    </xf>
    <xf numFmtId="2" fontId="92" fillId="0" borderId="10" xfId="46" applyNumberFormat="1" applyFont="1" applyFill="1" applyBorder="1" applyAlignment="1">
      <alignment horizontal="center" vertical="center"/>
    </xf>
    <xf numFmtId="0" fontId="82" fillId="0" borderId="10" xfId="36" applyFont="1" applyFill="1" applyBorder="1" applyAlignment="1">
      <alignment horizontal="left" vertical="center" wrapText="1"/>
    </xf>
    <xf numFmtId="2" fontId="91" fillId="0" borderId="10" xfId="38" applyNumberFormat="1" applyFont="1" applyFill="1" applyBorder="1" applyAlignment="1">
      <alignment horizontal="center" vertical="center"/>
    </xf>
    <xf numFmtId="1" fontId="91" fillId="0" borderId="10" xfId="50" applyNumberFormat="1" applyFont="1" applyFill="1" applyBorder="1" applyAlignment="1">
      <alignment horizontal="center" vertical="center"/>
    </xf>
    <xf numFmtId="4" fontId="92" fillId="0" borderId="16" xfId="36" applyNumberFormat="1" applyFont="1" applyFill="1" applyBorder="1" applyAlignment="1">
      <alignment horizontal="center" vertical="center"/>
    </xf>
    <xf numFmtId="1" fontId="91" fillId="0" borderId="10" xfId="47" applyNumberFormat="1" applyFont="1" applyFill="1" applyBorder="1" applyAlignment="1">
      <alignment horizontal="center" vertical="center" wrapText="1"/>
    </xf>
    <xf numFmtId="3" fontId="91" fillId="0" borderId="11" xfId="77" applyNumberFormat="1" applyFont="1" applyFill="1" applyBorder="1" applyAlignment="1">
      <alignment horizontal="center" vertical="center"/>
    </xf>
    <xf numFmtId="2" fontId="92" fillId="0" borderId="10" xfId="47" applyNumberFormat="1" applyFont="1" applyFill="1" applyBorder="1" applyAlignment="1">
      <alignment horizontal="center" vertical="center" wrapText="1"/>
    </xf>
    <xf numFmtId="2" fontId="91" fillId="29" borderId="10" xfId="77" applyNumberFormat="1" applyFont="1" applyFill="1" applyBorder="1" applyAlignment="1">
      <alignment horizontal="center" vertical="center"/>
    </xf>
    <xf numFmtId="2" fontId="91" fillId="29" borderId="10" xfId="50" applyNumberFormat="1" applyFont="1" applyFill="1" applyBorder="1" applyAlignment="1">
      <alignment horizontal="center" vertical="center"/>
    </xf>
    <xf numFmtId="2" fontId="90" fillId="29" borderId="10" xfId="47" applyNumberFormat="1" applyFont="1" applyFill="1" applyBorder="1" applyAlignment="1">
      <alignment horizontal="center" vertical="center"/>
    </xf>
    <xf numFmtId="2" fontId="82" fillId="29" borderId="10" xfId="47" applyNumberFormat="1" applyFont="1" applyFill="1" applyBorder="1" applyAlignment="1">
      <alignment horizontal="center" vertical="center" wrapText="1"/>
    </xf>
    <xf numFmtId="4" fontId="90" fillId="23" borderId="10" xfId="46" applyNumberFormat="1" applyFont="1" applyFill="1" applyBorder="1" applyAlignment="1">
      <alignment horizontal="center" vertical="center"/>
    </xf>
    <xf numFmtId="0" fontId="82" fillId="23" borderId="10" xfId="50" applyFont="1" applyFill="1" applyBorder="1" applyAlignment="1">
      <alignment horizontal="center" vertical="center" wrapText="1"/>
    </xf>
    <xf numFmtId="0" fontId="91" fillId="0" borderId="10" xfId="47" applyFont="1" applyFill="1" applyBorder="1" applyAlignment="1">
      <alignment horizontal="center" vertical="center"/>
    </xf>
    <xf numFmtId="0" fontId="91" fillId="0" borderId="10" xfId="77" applyFont="1" applyFill="1" applyBorder="1" applyAlignment="1">
      <alignment horizontal="center" vertical="center"/>
    </xf>
    <xf numFmtId="2" fontId="91" fillId="0" borderId="10" xfId="61" applyNumberFormat="1" applyFont="1" applyFill="1" applyBorder="1" applyAlignment="1">
      <alignment horizontal="center" vertical="center"/>
    </xf>
    <xf numFmtId="0" fontId="91" fillId="0" borderId="10" xfId="61" applyFont="1" applyFill="1" applyBorder="1" applyAlignment="1">
      <alignment horizontal="center" vertical="center"/>
    </xf>
    <xf numFmtId="2" fontId="92" fillId="0" borderId="10" xfId="47" applyNumberFormat="1" applyFont="1" applyFill="1" applyBorder="1" applyAlignment="1">
      <alignment horizontal="center" vertical="center"/>
    </xf>
    <xf numFmtId="1" fontId="91" fillId="0" borderId="23" xfId="47" applyNumberFormat="1" applyFont="1" applyFill="1" applyBorder="1" applyAlignment="1">
      <alignment horizontal="center" vertical="center"/>
    </xf>
    <xf numFmtId="2" fontId="92" fillId="0" borderId="23" xfId="47" applyNumberFormat="1" applyFont="1" applyFill="1" applyBorder="1" applyAlignment="1">
      <alignment horizontal="center" vertical="center"/>
    </xf>
    <xf numFmtId="0" fontId="90" fillId="0" borderId="10" xfId="50" applyFont="1" applyFill="1" applyBorder="1" applyAlignment="1">
      <alignment horizontal="left"/>
    </xf>
    <xf numFmtId="0" fontId="91" fillId="0" borderId="10" xfId="85" applyFont="1" applyFill="1" applyBorder="1" applyAlignment="1">
      <alignment horizontal="center" vertical="center"/>
    </xf>
    <xf numFmtId="0" fontId="82" fillId="0" borderId="23" xfId="50" applyFont="1" applyFill="1" applyBorder="1" applyAlignment="1">
      <alignment horizontal="center" vertical="center" wrapText="1"/>
    </xf>
    <xf numFmtId="4" fontId="90" fillId="23" borderId="23" xfId="0" applyNumberFormat="1" applyFont="1" applyFill="1" applyBorder="1" applyAlignment="1">
      <alignment horizontal="center" vertical="center"/>
    </xf>
    <xf numFmtId="3" fontId="90" fillId="23" borderId="23" xfId="0" applyNumberFormat="1" applyFont="1" applyFill="1" applyBorder="1" applyAlignment="1">
      <alignment horizontal="center" vertical="center"/>
    </xf>
    <xf numFmtId="0" fontId="90" fillId="0" borderId="16" xfId="77" applyFont="1" applyFill="1" applyBorder="1" applyAlignment="1" applyProtection="1">
      <alignment horizontal="left" vertical="center" wrapText="1"/>
    </xf>
    <xf numFmtId="0" fontId="90" fillId="0" borderId="17" xfId="50" applyFont="1" applyFill="1" applyBorder="1" applyAlignment="1">
      <alignment horizontal="left"/>
    </xf>
    <xf numFmtId="0" fontId="90" fillId="0" borderId="23" xfId="50" applyFont="1" applyFill="1" applyBorder="1" applyAlignment="1">
      <alignment horizontal="left"/>
    </xf>
    <xf numFmtId="0" fontId="91" fillId="0" borderId="10" xfId="77" applyFont="1" applyFill="1" applyBorder="1" applyAlignment="1">
      <alignment horizontal="center"/>
    </xf>
    <xf numFmtId="2" fontId="91" fillId="0" borderId="10" xfId="85" applyNumberFormat="1" applyFont="1" applyFill="1" applyBorder="1" applyAlignment="1">
      <alignment horizontal="center" vertical="center"/>
    </xf>
    <xf numFmtId="2" fontId="92" fillId="0" borderId="10" xfId="85" applyNumberFormat="1" applyFont="1" applyFill="1" applyBorder="1" applyAlignment="1">
      <alignment horizontal="center" vertical="center"/>
    </xf>
    <xf numFmtId="1" fontId="91" fillId="0" borderId="10" xfId="85" applyNumberFormat="1" applyFont="1" applyFill="1" applyBorder="1" applyAlignment="1">
      <alignment horizontal="center" vertical="center"/>
    </xf>
    <xf numFmtId="2" fontId="91" fillId="0" borderId="10" xfId="47" applyNumberFormat="1" applyFont="1" applyFill="1" applyBorder="1" applyAlignment="1">
      <alignment horizontal="center" vertical="center"/>
    </xf>
    <xf numFmtId="0" fontId="91" fillId="0" borderId="16" xfId="47" applyFont="1" applyFill="1" applyBorder="1" applyAlignment="1">
      <alignment horizontal="center" vertical="center"/>
    </xf>
    <xf numFmtId="0" fontId="90" fillId="29" borderId="10" xfId="50" applyFont="1" applyFill="1" applyBorder="1" applyAlignment="1">
      <alignment horizontal="left"/>
    </xf>
    <xf numFmtId="2" fontId="90" fillId="29" borderId="10" xfId="50" applyNumberFormat="1" applyFont="1" applyFill="1" applyBorder="1" applyAlignment="1">
      <alignment horizontal="center"/>
    </xf>
    <xf numFmtId="0" fontId="82" fillId="29" borderId="10" xfId="50" applyFont="1" applyFill="1" applyBorder="1" applyAlignment="1">
      <alignment horizontal="center" vertical="center" wrapText="1"/>
    </xf>
    <xf numFmtId="1" fontId="91" fillId="0" borderId="10" xfId="89" applyNumberFormat="1" applyFont="1" applyFill="1" applyBorder="1" applyAlignment="1">
      <alignment horizontal="center" vertical="center"/>
    </xf>
    <xf numFmtId="2" fontId="92" fillId="0" borderId="10" xfId="36" applyNumberFormat="1" applyFont="1" applyFill="1" applyBorder="1" applyAlignment="1">
      <alignment horizontal="center" vertical="center"/>
    </xf>
    <xf numFmtId="173" fontId="91" fillId="0" borderId="10" xfId="36" applyNumberFormat="1" applyFont="1" applyFill="1" applyBorder="1" applyAlignment="1">
      <alignment horizontal="center" vertical="center"/>
    </xf>
    <xf numFmtId="166" fontId="91" fillId="0" borderId="16" xfId="47" applyNumberFormat="1" applyFont="1" applyFill="1" applyBorder="1" applyAlignment="1">
      <alignment horizontal="center" vertical="center"/>
    </xf>
    <xf numFmtId="169" fontId="91" fillId="0" borderId="10" xfId="89" applyNumberFormat="1" applyFont="1" applyFill="1" applyBorder="1" applyAlignment="1">
      <alignment horizontal="center" vertical="center" wrapText="1"/>
    </xf>
    <xf numFmtId="173" fontId="90" fillId="23" borderId="10" xfId="77" applyNumberFormat="1" applyFont="1" applyFill="1" applyBorder="1" applyAlignment="1">
      <alignment horizontal="center" vertical="center"/>
    </xf>
    <xf numFmtId="0" fontId="91" fillId="0" borderId="10" xfId="50" applyFont="1" applyFill="1" applyBorder="1" applyAlignment="1">
      <alignment horizontal="center" vertical="center" wrapText="1"/>
    </xf>
    <xf numFmtId="2" fontId="90" fillId="23" borderId="23" xfId="0" applyNumberFormat="1" applyFont="1" applyFill="1" applyBorder="1" applyAlignment="1">
      <alignment horizontal="center" vertical="center"/>
    </xf>
    <xf numFmtId="4" fontId="92" fillId="0" borderId="23" xfId="81" applyNumberFormat="1" applyFont="1" applyFill="1" applyBorder="1" applyAlignment="1">
      <alignment horizontal="center" vertical="center" wrapText="1"/>
    </xf>
    <xf numFmtId="0" fontId="91" fillId="0" borderId="10" xfId="77" applyFont="1" applyFill="1" applyBorder="1" applyAlignment="1">
      <alignment horizontal="center" vertical="center" wrapText="1"/>
    </xf>
    <xf numFmtId="0" fontId="91" fillId="0" borderId="16" xfId="47" applyNumberFormat="1" applyFont="1" applyFill="1" applyBorder="1" applyAlignment="1">
      <alignment horizontal="center" vertical="center"/>
    </xf>
    <xf numFmtId="2" fontId="91" fillId="0" borderId="10" xfId="48" applyNumberFormat="1" applyFont="1" applyFill="1" applyBorder="1" applyAlignment="1">
      <alignment horizontal="center" vertical="center"/>
    </xf>
    <xf numFmtId="4" fontId="92" fillId="0" borderId="10" xfId="81" applyNumberFormat="1" applyFont="1" applyFill="1" applyBorder="1" applyAlignment="1">
      <alignment horizontal="center" vertical="center" wrapText="1"/>
    </xf>
    <xf numFmtId="0" fontId="82" fillId="0" borderId="11" xfId="50" applyFont="1" applyFill="1" applyBorder="1" applyAlignment="1">
      <alignment horizontal="center" vertical="center" wrapText="1"/>
    </xf>
    <xf numFmtId="0" fontId="82" fillId="0" borderId="10" xfId="50" applyFont="1" applyFill="1" applyBorder="1" applyAlignment="1">
      <alignment horizontal="left" vertical="center" wrapText="1"/>
    </xf>
    <xf numFmtId="0" fontId="82" fillId="0" borderId="10" xfId="47" applyFont="1" applyFill="1" applyBorder="1" applyAlignment="1">
      <alignment horizontal="left" vertical="center"/>
    </xf>
    <xf numFmtId="0" fontId="82" fillId="0" borderId="10" xfId="47" applyFont="1" applyFill="1" applyBorder="1" applyAlignment="1">
      <alignment horizontal="left" vertical="center" wrapText="1"/>
    </xf>
    <xf numFmtId="0" fontId="91" fillId="0" borderId="10" xfId="47" applyNumberFormat="1" applyFont="1" applyFill="1" applyBorder="1" applyAlignment="1">
      <alignment horizontal="center" vertical="center"/>
    </xf>
    <xf numFmtId="0" fontId="82" fillId="0" borderId="23" xfId="47" applyFont="1" applyFill="1" applyBorder="1" applyAlignment="1">
      <alignment horizontal="left" vertical="center" wrapText="1"/>
    </xf>
    <xf numFmtId="0" fontId="82" fillId="0" borderId="17" xfId="47" applyFont="1" applyFill="1" applyBorder="1" applyAlignment="1">
      <alignment horizontal="left" vertical="center" wrapText="1"/>
    </xf>
    <xf numFmtId="4" fontId="90" fillId="23" borderId="10" xfId="50" applyNumberFormat="1" applyFont="1" applyFill="1" applyBorder="1" applyAlignment="1">
      <alignment horizontal="center" vertical="center"/>
    </xf>
    <xf numFmtId="0" fontId="82" fillId="23" borderId="12" xfId="50" applyFont="1" applyFill="1" applyBorder="1" applyAlignment="1">
      <alignment horizontal="center" vertical="center" wrapText="1"/>
    </xf>
    <xf numFmtId="173" fontId="90" fillId="23" borderId="10" xfId="50" applyNumberFormat="1" applyFont="1" applyFill="1" applyBorder="1" applyAlignment="1">
      <alignment horizontal="center" vertical="center"/>
    </xf>
    <xf numFmtId="0" fontId="85" fillId="0" borderId="0" xfId="50" applyFont="1" applyFill="1" applyAlignment="1">
      <alignment horizontal="center" vertical="center" wrapText="1"/>
    </xf>
    <xf numFmtId="0" fontId="93" fillId="0" borderId="0" xfId="50" applyFont="1" applyFill="1" applyAlignment="1">
      <alignment horizontal="center" vertical="center" wrapText="1"/>
    </xf>
    <xf numFmtId="173" fontId="93" fillId="0" borderId="0" xfId="50" applyNumberFormat="1" applyFont="1" applyFill="1" applyAlignment="1">
      <alignment horizontal="center" vertical="center" wrapText="1"/>
    </xf>
    <xf numFmtId="0" fontId="82" fillId="0" borderId="0" xfId="50" applyFont="1" applyFill="1" applyAlignment="1">
      <alignment horizontal="center" vertical="center" wrapText="1"/>
    </xf>
    <xf numFmtId="173" fontId="82" fillId="0" borderId="0" xfId="50" applyNumberFormat="1" applyFont="1" applyFill="1" applyAlignment="1">
      <alignment horizontal="center" vertical="center" wrapText="1"/>
    </xf>
    <xf numFmtId="2" fontId="82" fillId="0" borderId="0" xfId="50" applyNumberFormat="1" applyFont="1" applyFill="1" applyAlignment="1">
      <alignment horizontal="center" vertical="center" wrapText="1"/>
    </xf>
    <xf numFmtId="0" fontId="82" fillId="0" borderId="0" xfId="51" applyFont="1" applyFill="1" applyAlignment="1">
      <alignment horizontal="center" vertical="center" wrapText="1"/>
    </xf>
    <xf numFmtId="0" fontId="94" fillId="0" borderId="0" xfId="73" applyFont="1" applyFill="1" applyBorder="1" applyAlignment="1" applyProtection="1">
      <alignment horizontal="left"/>
      <protection hidden="1"/>
    </xf>
    <xf numFmtId="0" fontId="95" fillId="0" borderId="0" xfId="51" applyFont="1" applyFill="1" applyAlignment="1">
      <alignment horizontal="center" vertical="center" wrapText="1"/>
    </xf>
    <xf numFmtId="0" fontId="96" fillId="0" borderId="0" xfId="36" applyFont="1" applyFill="1" applyAlignment="1"/>
    <xf numFmtId="2" fontId="87" fillId="0" borderId="0" xfId="50" applyNumberFormat="1" applyFont="1" applyFill="1" applyAlignment="1">
      <alignment horizontal="center" vertical="center" wrapText="1"/>
    </xf>
    <xf numFmtId="173" fontId="87" fillId="0" borderId="0" xfId="50" applyNumberFormat="1" applyFont="1" applyFill="1" applyAlignment="1">
      <alignment horizontal="center" vertical="center" wrapText="1"/>
    </xf>
    <xf numFmtId="0" fontId="95" fillId="0" borderId="0" xfId="73" applyFont="1" applyFill="1" applyProtection="1">
      <protection hidden="1"/>
    </xf>
    <xf numFmtId="0" fontId="95" fillId="0" borderId="0" xfId="36" applyFont="1" applyFill="1" applyAlignment="1"/>
    <xf numFmtId="0" fontId="95" fillId="0" borderId="0" xfId="50" applyFont="1" applyFill="1" applyAlignment="1">
      <alignment horizontal="center" vertical="center" wrapText="1"/>
    </xf>
    <xf numFmtId="1" fontId="82" fillId="0" borderId="10" xfId="70" applyNumberFormat="1" applyFont="1" applyFill="1" applyBorder="1" applyAlignment="1" applyProtection="1">
      <alignment horizontal="center" vertical="center" wrapText="1"/>
    </xf>
    <xf numFmtId="4" fontId="82" fillId="0" borderId="16" xfId="70" applyNumberFormat="1" applyFont="1" applyFill="1" applyBorder="1" applyAlignment="1" applyProtection="1">
      <alignment horizontal="center" vertical="center" wrapText="1"/>
    </xf>
    <xf numFmtId="2" fontId="82" fillId="0" borderId="16" xfId="0" applyNumberFormat="1" applyFont="1" applyFill="1" applyBorder="1" applyAlignment="1">
      <alignment vertical="center"/>
    </xf>
    <xf numFmtId="4" fontId="82" fillId="0" borderId="16" xfId="0" applyNumberFormat="1" applyFont="1" applyFill="1" applyBorder="1" applyAlignment="1">
      <alignment vertical="center"/>
    </xf>
    <xf numFmtId="1" fontId="82" fillId="0" borderId="16" xfId="70" applyNumberFormat="1" applyFont="1" applyFill="1" applyBorder="1" applyAlignment="1" applyProtection="1">
      <alignment horizontal="center" vertical="center" wrapText="1"/>
    </xf>
    <xf numFmtId="2" fontId="82" fillId="0" borderId="10" xfId="36" applyNumberFormat="1" applyFont="1" applyFill="1" applyBorder="1" applyAlignment="1">
      <alignment horizontal="center" vertical="center"/>
    </xf>
    <xf numFmtId="0" fontId="24" fillId="0" borderId="10" xfId="88" applyFont="1" applyFill="1" applyBorder="1" applyAlignment="1">
      <alignment horizontal="left" vertical="center" wrapText="1"/>
    </xf>
    <xf numFmtId="172" fontId="25" fillId="0" borderId="10" xfId="35" applyNumberFormat="1" applyFont="1" applyFill="1" applyBorder="1" applyAlignment="1" applyProtection="1">
      <alignment horizontal="center" vertical="center"/>
      <protection locked="0"/>
    </xf>
    <xf numFmtId="4" fontId="22" fillId="0" borderId="10" xfId="35" applyNumberFormat="1" applyFont="1" applyFill="1" applyBorder="1" applyAlignment="1" applyProtection="1">
      <alignment horizontal="center" vertical="center"/>
      <protection locked="0"/>
    </xf>
    <xf numFmtId="168" fontId="25" fillId="0" borderId="12" xfId="85" applyNumberFormat="1" applyFont="1" applyFill="1" applyBorder="1" applyAlignment="1">
      <alignment horizontal="center" vertical="center" wrapText="1"/>
    </xf>
    <xf numFmtId="168" fontId="25" fillId="0" borderId="12" xfId="36" applyNumberFormat="1" applyFont="1" applyFill="1" applyBorder="1" applyAlignment="1" applyProtection="1">
      <alignment horizontal="center" vertical="center" wrapText="1"/>
    </xf>
    <xf numFmtId="168" fontId="25" fillId="0" borderId="12" xfId="38" applyNumberFormat="1" applyFont="1" applyFill="1" applyBorder="1" applyAlignment="1" applyProtection="1">
      <alignment horizontal="center" vertical="center" wrapText="1"/>
    </xf>
    <xf numFmtId="0" fontId="13" fillId="20" borderId="10" xfId="36" applyFont="1" applyFill="1" applyBorder="1" applyAlignment="1" applyProtection="1">
      <alignment wrapText="1"/>
    </xf>
    <xf numFmtId="2" fontId="12" fillId="20" borderId="10" xfId="35" applyNumberFormat="1" applyFont="1" applyFill="1" applyBorder="1" applyAlignment="1" applyProtection="1">
      <alignment horizontal="center" vertical="center" wrapText="1"/>
    </xf>
    <xf numFmtId="4" fontId="12" fillId="20" borderId="10" xfId="35" applyNumberFormat="1" applyFont="1" applyFill="1" applyBorder="1" applyAlignment="1" applyProtection="1">
      <alignment horizontal="center" vertical="center"/>
      <protection locked="0"/>
    </xf>
    <xf numFmtId="4" fontId="13" fillId="20" borderId="10" xfId="35" applyNumberFormat="1" applyFont="1" applyFill="1" applyBorder="1" applyAlignment="1" applyProtection="1">
      <alignment horizontal="center" vertical="center"/>
      <protection locked="0"/>
    </xf>
    <xf numFmtId="0" fontId="97" fillId="0" borderId="10" xfId="50" applyFont="1" applyFill="1" applyBorder="1" applyAlignment="1">
      <alignment horizontal="center" vertical="center" wrapText="1"/>
    </xf>
    <xf numFmtId="172" fontId="12" fillId="0" borderId="10" xfId="35" applyNumberFormat="1" applyFont="1" applyFill="1" applyBorder="1" applyAlignment="1" applyProtection="1">
      <alignment horizontal="center" vertical="center"/>
      <protection locked="0"/>
    </xf>
    <xf numFmtId="3" fontId="13" fillId="20" borderId="10" xfId="35" applyNumberFormat="1" applyFont="1" applyFill="1" applyBorder="1" applyAlignment="1" applyProtection="1">
      <alignment horizontal="center" vertical="center"/>
      <protection locked="0"/>
    </xf>
    <xf numFmtId="2" fontId="22" fillId="20" borderId="10" xfId="70" applyNumberFormat="1" applyFont="1" applyFill="1" applyBorder="1" applyAlignment="1" applyProtection="1">
      <alignment horizontal="center" vertical="center" wrapText="1"/>
    </xf>
    <xf numFmtId="0" fontId="58" fillId="0" borderId="0" xfId="35" applyFont="1" applyFill="1" applyProtection="1"/>
    <xf numFmtId="0" fontId="25" fillId="0" borderId="10" xfId="35" applyFont="1" applyFill="1" applyBorder="1" applyAlignment="1" applyProtection="1">
      <alignment horizontal="right" wrapText="1"/>
    </xf>
    <xf numFmtId="0" fontId="24" fillId="0" borderId="10" xfId="35" applyFont="1" applyFill="1" applyBorder="1" applyAlignment="1" applyProtection="1">
      <alignment wrapText="1"/>
    </xf>
    <xf numFmtId="2" fontId="24" fillId="0" borderId="10" xfId="50" applyNumberFormat="1" applyFont="1" applyFill="1" applyBorder="1" applyAlignment="1">
      <alignment horizontal="center" vertical="center" wrapText="1"/>
    </xf>
    <xf numFmtId="172" fontId="24" fillId="0" borderId="10" xfId="35" applyNumberFormat="1" applyFont="1" applyFill="1" applyBorder="1" applyAlignment="1" applyProtection="1">
      <alignment horizontal="center" vertical="center"/>
      <protection locked="0"/>
    </xf>
    <xf numFmtId="4" fontId="25" fillId="0" borderId="10" xfId="35" applyNumberFormat="1" applyFont="1" applyFill="1" applyBorder="1" applyAlignment="1" applyProtection="1">
      <alignment horizontal="center" vertical="center"/>
      <protection locked="0"/>
    </xf>
    <xf numFmtId="0" fontId="24" fillId="0" borderId="10" xfId="35" applyFont="1" applyFill="1" applyBorder="1" applyAlignment="1" applyProtection="1">
      <alignment vertical="center" wrapText="1"/>
    </xf>
    <xf numFmtId="3" fontId="25" fillId="0" borderId="10" xfId="35" applyNumberFormat="1" applyFont="1" applyFill="1" applyBorder="1" applyAlignment="1" applyProtection="1">
      <alignment horizontal="center" vertical="center"/>
      <protection locked="0"/>
    </xf>
    <xf numFmtId="0" fontId="25" fillId="0" borderId="12" xfId="35" applyFont="1" applyFill="1" applyBorder="1" applyAlignment="1" applyProtection="1">
      <alignment horizontal="right" wrapText="1"/>
    </xf>
    <xf numFmtId="172" fontId="25" fillId="0" borderId="12" xfId="35" applyNumberFormat="1" applyFont="1" applyFill="1" applyBorder="1" applyAlignment="1" applyProtection="1">
      <alignment horizontal="center" vertical="center"/>
      <protection locked="0"/>
    </xf>
    <xf numFmtId="3" fontId="25" fillId="0" borderId="12" xfId="35" applyNumberFormat="1" applyFont="1" applyFill="1" applyBorder="1" applyAlignment="1" applyProtection="1">
      <alignment horizontal="center" vertical="center"/>
      <protection locked="0"/>
    </xf>
    <xf numFmtId="0" fontId="25" fillId="0" borderId="12" xfId="88" applyFont="1" applyFill="1" applyBorder="1" applyAlignment="1">
      <alignment horizontal="right" vertical="center" wrapText="1"/>
    </xf>
    <xf numFmtId="0" fontId="24" fillId="0" borderId="12" xfId="88" applyFont="1" applyFill="1" applyBorder="1" applyAlignment="1">
      <alignment horizontal="left" vertical="center" wrapText="1"/>
    </xf>
    <xf numFmtId="168" fontId="24" fillId="0" borderId="12" xfId="85" applyNumberFormat="1" applyFont="1" applyFill="1" applyBorder="1" applyAlignment="1">
      <alignment horizontal="center" vertical="center" wrapText="1"/>
    </xf>
    <xf numFmtId="0" fontId="13" fillId="0" borderId="12" xfId="88" applyFont="1" applyFill="1" applyBorder="1" applyAlignment="1">
      <alignment horizontal="left" vertical="center" wrapText="1"/>
    </xf>
    <xf numFmtId="2" fontId="24" fillId="0" borderId="12" xfId="36" applyNumberFormat="1" applyFont="1" applyFill="1" applyBorder="1" applyAlignment="1" applyProtection="1">
      <alignment horizontal="center" vertical="center" wrapText="1"/>
    </xf>
    <xf numFmtId="168" fontId="24" fillId="0" borderId="12" xfId="36" applyNumberFormat="1" applyFont="1" applyFill="1" applyBorder="1" applyAlignment="1" applyProtection="1">
      <alignment horizontal="center" vertical="center" wrapText="1"/>
    </xf>
    <xf numFmtId="168" fontId="24" fillId="0" borderId="12" xfId="38" applyNumberFormat="1" applyFont="1" applyFill="1" applyBorder="1" applyAlignment="1" applyProtection="1">
      <alignment horizontal="center" vertical="center" wrapText="1"/>
    </xf>
    <xf numFmtId="0" fontId="25" fillId="0" borderId="12" xfId="85" applyNumberFormat="1" applyFont="1" applyFill="1" applyBorder="1" applyAlignment="1">
      <alignment horizontal="center" vertical="center" wrapText="1"/>
    </xf>
    <xf numFmtId="0" fontId="25" fillId="0" borderId="10" xfId="35" applyNumberFormat="1" applyFont="1" applyFill="1" applyBorder="1" applyAlignment="1" applyProtection="1">
      <alignment horizontal="center" vertical="center"/>
      <protection locked="0"/>
    </xf>
    <xf numFmtId="1" fontId="25" fillId="0" borderId="12" xfId="36" applyNumberFormat="1" applyFont="1" applyFill="1" applyBorder="1" applyAlignment="1" applyProtection="1">
      <alignment horizontal="center" vertical="center" wrapText="1"/>
    </xf>
    <xf numFmtId="4" fontId="25" fillId="0" borderId="10" xfId="36" applyNumberFormat="1" applyFont="1" applyFill="1" applyBorder="1" applyAlignment="1" applyProtection="1">
      <alignment horizontal="center" vertical="center"/>
      <protection locked="0"/>
    </xf>
    <xf numFmtId="4" fontId="24" fillId="0" borderId="10" xfId="36" applyNumberFormat="1" applyFont="1" applyFill="1" applyBorder="1" applyAlignment="1" applyProtection="1">
      <alignment horizontal="center" vertical="center"/>
      <protection locked="0"/>
    </xf>
    <xf numFmtId="0" fontId="13" fillId="0" borderId="12" xfId="36" applyFont="1" applyFill="1" applyBorder="1" applyAlignment="1" applyProtection="1">
      <alignment horizontal="left" vertical="center" wrapText="1"/>
    </xf>
    <xf numFmtId="0" fontId="24" fillId="0" borderId="12" xfId="36" applyFont="1" applyFill="1" applyBorder="1" applyAlignment="1" applyProtection="1">
      <alignment horizontal="left" vertical="center" wrapText="1"/>
    </xf>
    <xf numFmtId="0" fontId="25" fillId="0" borderId="12" xfId="36" applyFont="1" applyFill="1" applyBorder="1" applyAlignment="1" applyProtection="1">
      <alignment horizontal="right" vertical="center" wrapText="1"/>
    </xf>
    <xf numFmtId="4" fontId="24" fillId="0" borderId="10" xfId="38" applyNumberFormat="1" applyFont="1" applyFill="1" applyBorder="1" applyAlignment="1" applyProtection="1">
      <alignment horizontal="center" vertical="center"/>
      <protection locked="0"/>
    </xf>
    <xf numFmtId="4" fontId="25" fillId="0" borderId="10" xfId="38" applyNumberFormat="1" applyFont="1" applyFill="1" applyBorder="1" applyAlignment="1" applyProtection="1">
      <alignment horizontal="center" vertical="center"/>
      <protection locked="0"/>
    </xf>
    <xf numFmtId="168" fontId="22" fillId="0" borderId="12" xfId="36" applyNumberFormat="1" applyFont="1" applyFill="1" applyBorder="1" applyAlignment="1" applyProtection="1">
      <alignment horizontal="center" vertical="center" wrapText="1"/>
    </xf>
    <xf numFmtId="168" fontId="25" fillId="0" borderId="12" xfId="50" applyNumberFormat="1" applyFont="1" applyFill="1" applyBorder="1" applyAlignment="1">
      <alignment horizontal="center" vertical="center" wrapText="1"/>
    </xf>
    <xf numFmtId="168" fontId="24" fillId="0" borderId="10" xfId="50" applyNumberFormat="1" applyFont="1" applyFill="1" applyBorder="1" applyAlignment="1">
      <alignment horizontal="center" vertical="center" wrapText="1"/>
    </xf>
    <xf numFmtId="1" fontId="25" fillId="0" borderId="12" xfId="38" applyNumberFormat="1" applyFont="1" applyFill="1" applyBorder="1" applyAlignment="1" applyProtection="1">
      <alignment horizontal="center" vertical="center" wrapText="1"/>
    </xf>
    <xf numFmtId="0" fontId="25" fillId="0" borderId="10" xfId="88" applyFont="1" applyFill="1" applyBorder="1" applyAlignment="1">
      <alignment horizontal="right" vertical="center" wrapText="1"/>
    </xf>
    <xf numFmtId="0" fontId="22" fillId="0" borderId="10" xfId="35" applyFont="1" applyFill="1" applyBorder="1" applyAlignment="1">
      <alignment horizontal="left" vertical="center" wrapText="1"/>
    </xf>
    <xf numFmtId="0" fontId="22" fillId="0" borderId="10" xfId="88" applyFont="1" applyFill="1" applyBorder="1" applyAlignment="1">
      <alignment horizontal="left" vertical="center" wrapText="1"/>
    </xf>
    <xf numFmtId="2" fontId="25" fillId="0" borderId="10" xfId="35" applyNumberFormat="1" applyFont="1" applyFill="1" applyBorder="1" applyAlignment="1" applyProtection="1">
      <alignment horizontal="center" vertical="center" wrapText="1"/>
    </xf>
    <xf numFmtId="4" fontId="25" fillId="0" borderId="10" xfId="35" applyNumberFormat="1" applyFont="1" applyFill="1" applyBorder="1" applyAlignment="1" applyProtection="1">
      <alignment horizontal="center" vertical="center"/>
    </xf>
    <xf numFmtId="172" fontId="25" fillId="0" borderId="10" xfId="35" applyNumberFormat="1" applyFont="1" applyFill="1" applyBorder="1" applyAlignment="1" applyProtection="1">
      <alignment horizontal="center" vertical="center"/>
    </xf>
    <xf numFmtId="2" fontId="24" fillId="0" borderId="10" xfId="35" applyNumberFormat="1" applyFont="1" applyFill="1" applyBorder="1" applyAlignment="1" applyProtection="1">
      <alignment horizontal="center" vertical="center" wrapText="1"/>
    </xf>
    <xf numFmtId="172" fontId="24" fillId="0" borderId="10" xfId="35" applyNumberFormat="1" applyFont="1" applyFill="1" applyBorder="1" applyAlignment="1" applyProtection="1">
      <alignment horizontal="center" vertical="center"/>
    </xf>
    <xf numFmtId="4" fontId="24" fillId="0" borderId="10" xfId="35" applyNumberFormat="1" applyFont="1" applyFill="1" applyBorder="1" applyAlignment="1" applyProtection="1">
      <alignment horizontal="center" vertical="center"/>
    </xf>
    <xf numFmtId="2" fontId="22" fillId="0" borderId="10" xfId="35" applyNumberFormat="1" applyFont="1" applyFill="1" applyBorder="1" applyAlignment="1" applyProtection="1">
      <alignment horizontal="center" vertical="center" wrapText="1"/>
    </xf>
    <xf numFmtId="172" fontId="22" fillId="0" borderId="10" xfId="35" applyNumberFormat="1" applyFont="1" applyFill="1" applyBorder="1" applyAlignment="1" applyProtection="1">
      <alignment horizontal="center" vertical="center"/>
    </xf>
    <xf numFmtId="0" fontId="22" fillId="0" borderId="10" xfId="50" applyFont="1" applyFill="1" applyBorder="1" applyAlignment="1">
      <alignment horizontal="left" vertical="center" wrapText="1"/>
    </xf>
    <xf numFmtId="2" fontId="25" fillId="0" borderId="10" xfId="50" applyNumberFormat="1" applyFont="1" applyFill="1" applyBorder="1" applyAlignment="1">
      <alignment horizontal="center" vertical="center"/>
    </xf>
    <xf numFmtId="168" fontId="25" fillId="0" borderId="10" xfId="50" applyNumberFormat="1" applyFont="1" applyFill="1" applyBorder="1" applyAlignment="1">
      <alignment horizontal="center" vertical="center"/>
    </xf>
    <xf numFmtId="1" fontId="24" fillId="0" borderId="10" xfId="50" applyNumberFormat="1" applyFont="1" applyFill="1" applyBorder="1" applyAlignment="1">
      <alignment horizontal="center" vertical="center"/>
    </xf>
    <xf numFmtId="0" fontId="6" fillId="0" borderId="10" xfId="35" applyFont="1" applyFill="1" applyBorder="1" applyAlignment="1" applyProtection="1">
      <alignment wrapText="1"/>
    </xf>
    <xf numFmtId="168" fontId="6" fillId="0" borderId="10" xfId="35" applyNumberFormat="1" applyFont="1" applyFill="1" applyBorder="1" applyAlignment="1" applyProtection="1">
      <alignment horizontal="center" vertical="center" wrapText="1"/>
    </xf>
    <xf numFmtId="3" fontId="6" fillId="0" borderId="10" xfId="35" applyNumberFormat="1" applyFont="1" applyFill="1" applyBorder="1" applyAlignment="1" applyProtection="1">
      <alignment horizontal="center" vertical="center"/>
      <protection locked="0"/>
    </xf>
    <xf numFmtId="4" fontId="22" fillId="0" borderId="10" xfId="35" applyNumberFormat="1" applyFont="1" applyFill="1" applyBorder="1" applyAlignment="1" applyProtection="1">
      <alignment horizontal="center" vertical="center"/>
    </xf>
    <xf numFmtId="0" fontId="81" fillId="0" borderId="12" xfId="35" applyFont="1" applyFill="1" applyBorder="1" applyAlignment="1">
      <alignment horizontal="center" vertical="center" wrapText="1"/>
    </xf>
    <xf numFmtId="0" fontId="82" fillId="0" borderId="12" xfId="69" applyFont="1" applyFill="1" applyBorder="1" applyAlignment="1">
      <alignment horizontal="center" vertical="center"/>
    </xf>
    <xf numFmtId="2" fontId="82" fillId="0" borderId="12" xfId="50" applyNumberFormat="1" applyFont="1" applyFill="1" applyBorder="1" applyAlignment="1">
      <alignment horizontal="center" vertical="center" wrapText="1"/>
    </xf>
    <xf numFmtId="0" fontId="82" fillId="0" borderId="12" xfId="85" applyFont="1" applyFill="1" applyBorder="1" applyAlignment="1">
      <alignment horizontal="center" vertical="center" wrapText="1"/>
    </xf>
    <xf numFmtId="4" fontId="91" fillId="0" borderId="10" xfId="47" applyNumberFormat="1" applyFont="1" applyFill="1" applyBorder="1" applyAlignment="1">
      <alignment horizontal="center" vertical="center"/>
    </xf>
    <xf numFmtId="49" fontId="82" fillId="0" borderId="10" xfId="50" applyNumberFormat="1" applyFont="1" applyFill="1" applyBorder="1" applyAlignment="1">
      <alignment horizontal="center" vertical="center"/>
    </xf>
    <xf numFmtId="0" fontId="82" fillId="0" borderId="10" xfId="88" applyFont="1" applyFill="1" applyBorder="1" applyAlignment="1">
      <alignment horizontal="left" vertical="center" wrapText="1"/>
    </xf>
    <xf numFmtId="2" fontId="82" fillId="0" borderId="10" xfId="50" applyNumberFormat="1" applyFont="1" applyFill="1" applyBorder="1" applyAlignment="1">
      <alignment horizontal="center" vertical="center" wrapText="1"/>
    </xf>
    <xf numFmtId="0" fontId="82" fillId="0" borderId="10" xfId="85" applyFont="1" applyFill="1" applyBorder="1" applyAlignment="1">
      <alignment horizontal="center" vertical="center" wrapText="1"/>
    </xf>
    <xf numFmtId="168" fontId="82" fillId="0" borderId="10" xfId="50" applyNumberFormat="1" applyFont="1" applyFill="1" applyBorder="1" applyAlignment="1">
      <alignment horizontal="center" vertical="center" wrapText="1"/>
    </xf>
    <xf numFmtId="49" fontId="82" fillId="0" borderId="10" xfId="90" applyNumberFormat="1" applyFont="1" applyFill="1" applyBorder="1" applyAlignment="1">
      <alignment horizontal="center" vertical="center" wrapText="1"/>
    </xf>
    <xf numFmtId="0" fontId="81" fillId="0" borderId="10" xfId="35" applyFont="1" applyFill="1" applyBorder="1" applyAlignment="1">
      <alignment horizontal="center" vertical="center" wrapText="1"/>
    </xf>
    <xf numFmtId="0" fontId="82" fillId="0" borderId="10" xfId="35" applyFont="1" applyFill="1" applyBorder="1" applyAlignment="1">
      <alignment vertical="center" wrapText="1"/>
    </xf>
    <xf numFmtId="168" fontId="82" fillId="0" borderId="10" xfId="77" applyNumberFormat="1" applyFont="1" applyFill="1" applyBorder="1" applyAlignment="1">
      <alignment horizontal="center" vertical="center"/>
    </xf>
    <xf numFmtId="0" fontId="81" fillId="0" borderId="10" xfId="50" applyFont="1" applyFill="1" applyBorder="1" applyAlignment="1">
      <alignment horizontal="center" vertical="center" wrapText="1"/>
    </xf>
    <xf numFmtId="0" fontId="82" fillId="0" borderId="10" xfId="50" applyFont="1" applyFill="1" applyBorder="1" applyAlignment="1">
      <alignment vertical="center" wrapText="1"/>
    </xf>
    <xf numFmtId="0" fontId="82" fillId="0" borderId="10" xfId="72" applyFont="1" applyFill="1" applyBorder="1" applyAlignment="1">
      <alignment horizontal="center" vertical="center"/>
    </xf>
    <xf numFmtId="168" fontId="82" fillId="0" borderId="10" xfId="50" applyNumberFormat="1" applyFont="1" applyFill="1" applyBorder="1" applyAlignment="1">
      <alignment horizontal="center" vertical="center"/>
    </xf>
    <xf numFmtId="0" fontId="82" fillId="0" borderId="10" xfId="35" applyFont="1" applyFill="1" applyBorder="1" applyAlignment="1">
      <alignment horizontal="left" vertical="center" wrapText="1"/>
    </xf>
    <xf numFmtId="168" fontId="82" fillId="0" borderId="10" xfId="72" applyNumberFormat="1" applyFont="1" applyFill="1" applyBorder="1" applyAlignment="1">
      <alignment horizontal="center" vertical="center"/>
    </xf>
    <xf numFmtId="168" fontId="82" fillId="0" borderId="10" xfId="85" applyNumberFormat="1" applyFont="1" applyFill="1" applyBorder="1" applyAlignment="1">
      <alignment horizontal="center" vertical="center" wrapText="1"/>
    </xf>
    <xf numFmtId="4" fontId="2" fillId="0" borderId="0" xfId="50" applyNumberFormat="1" applyFont="1" applyFill="1" applyAlignment="1">
      <alignment horizontal="center" vertical="center" wrapText="1"/>
    </xf>
    <xf numFmtId="2" fontId="2" fillId="0" borderId="0" xfId="50" applyNumberFormat="1" applyFont="1" applyFill="1" applyAlignment="1">
      <alignment horizontal="center" vertical="center" wrapText="1"/>
    </xf>
    <xf numFmtId="0" fontId="90" fillId="0" borderId="10" xfId="36" applyFont="1" applyFill="1" applyBorder="1" applyAlignment="1">
      <alignment horizontal="center" vertical="center"/>
    </xf>
    <xf numFmtId="0" fontId="90" fillId="0" borderId="16" xfId="70" applyFont="1" applyFill="1" applyBorder="1" applyAlignment="1" applyProtection="1">
      <alignment horizontal="left" vertical="center" wrapText="1"/>
    </xf>
    <xf numFmtId="0" fontId="90" fillId="0" borderId="10" xfId="69" applyFont="1" applyFill="1" applyBorder="1" applyAlignment="1">
      <alignment horizontal="center" vertical="center"/>
    </xf>
    <xf numFmtId="2" fontId="90" fillId="0" borderId="10" xfId="70" applyNumberFormat="1" applyFont="1" applyFill="1" applyBorder="1" applyAlignment="1" applyProtection="1">
      <alignment horizontal="center" vertical="center" wrapText="1"/>
    </xf>
    <xf numFmtId="168" fontId="90" fillId="0" borderId="10" xfId="50" applyNumberFormat="1" applyFont="1" applyFill="1" applyBorder="1" applyAlignment="1">
      <alignment horizontal="center" vertical="center"/>
    </xf>
    <xf numFmtId="4" fontId="90" fillId="0" borderId="10" xfId="70" applyNumberFormat="1" applyFont="1" applyFill="1" applyBorder="1" applyAlignment="1" applyProtection="1">
      <alignment horizontal="center" vertical="center" wrapText="1"/>
    </xf>
    <xf numFmtId="2" fontId="90" fillId="0" borderId="10" xfId="0" applyNumberFormat="1" applyFont="1" applyFill="1" applyBorder="1" applyAlignment="1">
      <alignment vertical="center"/>
    </xf>
    <xf numFmtId="0" fontId="90" fillId="0" borderId="10" xfId="0" applyFont="1" applyFill="1" applyBorder="1" applyAlignment="1">
      <alignment vertical="center"/>
    </xf>
    <xf numFmtId="4" fontId="90" fillId="0" borderId="10" xfId="0" applyNumberFormat="1" applyFont="1" applyFill="1" applyBorder="1" applyAlignment="1">
      <alignment vertical="center"/>
    </xf>
    <xf numFmtId="4" fontId="22" fillId="0" borderId="0" xfId="47" applyNumberFormat="1" applyFont="1" applyFill="1" applyAlignment="1">
      <alignment horizontal="center" vertical="center" wrapText="1"/>
    </xf>
    <xf numFmtId="0" fontId="90" fillId="0" borderId="10" xfId="81" applyFont="1" applyFill="1" applyBorder="1" applyAlignment="1">
      <alignment horizontal="center" vertical="center" wrapText="1"/>
    </xf>
    <xf numFmtId="1" fontId="90" fillId="0" borderId="10" xfId="77" applyNumberFormat="1" applyFont="1" applyFill="1" applyBorder="1" applyAlignment="1">
      <alignment horizontal="center" vertical="center"/>
    </xf>
    <xf numFmtId="1" fontId="90" fillId="0" borderId="10" xfId="70" applyNumberFormat="1" applyFont="1" applyFill="1" applyBorder="1" applyAlignment="1" applyProtection="1">
      <alignment horizontal="center" vertical="center" wrapText="1"/>
    </xf>
    <xf numFmtId="1" fontId="90" fillId="0" borderId="10" xfId="47" applyNumberFormat="1" applyFont="1" applyFill="1" applyBorder="1" applyAlignment="1">
      <alignment horizontal="center" vertical="center" wrapText="1"/>
    </xf>
    <xf numFmtId="4" fontId="90" fillId="0" borderId="10" xfId="36" applyNumberFormat="1" applyFont="1" applyFill="1" applyBorder="1" applyAlignment="1">
      <alignment horizontal="center" vertical="center"/>
    </xf>
    <xf numFmtId="3" fontId="90" fillId="0" borderId="11" xfId="77" applyNumberFormat="1" applyFont="1" applyFill="1" applyBorder="1" applyAlignment="1">
      <alignment horizontal="center" vertical="center"/>
    </xf>
    <xf numFmtId="2" fontId="90" fillId="0" borderId="10" xfId="47" applyNumberFormat="1" applyFont="1" applyFill="1" applyBorder="1" applyAlignment="1">
      <alignment horizontal="center" vertical="center" wrapText="1"/>
    </xf>
    <xf numFmtId="3" fontId="90" fillId="0" borderId="10" xfId="77" applyNumberFormat="1" applyFont="1" applyFill="1" applyBorder="1" applyAlignment="1">
      <alignment horizontal="center" vertical="center" wrapText="1"/>
    </xf>
    <xf numFmtId="0" fontId="90" fillId="0" borderId="10" xfId="50" applyFont="1" applyFill="1" applyBorder="1" applyAlignment="1">
      <alignment horizontal="left" vertical="top" wrapText="1"/>
    </xf>
    <xf numFmtId="2" fontId="90" fillId="0" borderId="10" xfId="77" applyNumberFormat="1" applyFont="1" applyFill="1" applyBorder="1" applyAlignment="1">
      <alignment horizontal="center" vertical="center"/>
    </xf>
    <xf numFmtId="0" fontId="82" fillId="0" borderId="12" xfId="50" applyFont="1" applyFill="1" applyBorder="1" applyAlignment="1">
      <alignment horizontal="center" vertical="center" wrapText="1"/>
    </xf>
    <xf numFmtId="2" fontId="82" fillId="0" borderId="10" xfId="72" applyNumberFormat="1" applyFont="1" applyFill="1" applyBorder="1" applyAlignment="1">
      <alignment horizontal="center" vertical="center"/>
    </xf>
    <xf numFmtId="0" fontId="81" fillId="0" borderId="10" xfId="88" applyFont="1" applyFill="1" applyBorder="1" applyAlignment="1">
      <alignment horizontal="center" vertical="center" wrapText="1"/>
    </xf>
    <xf numFmtId="2" fontId="92" fillId="0" borderId="10" xfId="70" applyNumberFormat="1" applyFont="1" applyFill="1" applyBorder="1" applyAlignment="1" applyProtection="1">
      <alignment horizontal="center" vertical="center" wrapText="1"/>
    </xf>
    <xf numFmtId="4" fontId="91" fillId="0" borderId="10" xfId="70" applyNumberFormat="1" applyFont="1" applyFill="1" applyBorder="1" applyAlignment="1" applyProtection="1">
      <alignment horizontal="center" vertical="center" wrapText="1"/>
    </xf>
    <xf numFmtId="0" fontId="90" fillId="0" borderId="10" xfId="50" applyFont="1" applyFill="1" applyBorder="1" applyAlignment="1">
      <alignment horizontal="left" vertical="center" wrapText="1"/>
    </xf>
    <xf numFmtId="0" fontId="81" fillId="0" borderId="16" xfId="50" applyFont="1" applyFill="1" applyBorder="1" applyAlignment="1">
      <alignment horizontal="center" vertical="top" wrapText="1"/>
    </xf>
    <xf numFmtId="0" fontId="91" fillId="0" borderId="10" xfId="81" applyFont="1" applyFill="1" applyBorder="1" applyAlignment="1">
      <alignment horizontal="center" vertical="center" wrapText="1"/>
    </xf>
    <xf numFmtId="1" fontId="91" fillId="0" borderId="10" xfId="70" applyNumberFormat="1" applyFont="1" applyFill="1" applyBorder="1" applyAlignment="1" applyProtection="1">
      <alignment horizontal="center" vertical="center" wrapText="1"/>
    </xf>
    <xf numFmtId="0" fontId="82" fillId="0" borderId="16" xfId="50" applyFont="1" applyFill="1" applyBorder="1" applyAlignment="1">
      <alignment horizontal="left" vertical="top" wrapText="1"/>
    </xf>
    <xf numFmtId="0" fontId="81" fillId="0" borderId="16" xfId="50" applyFont="1" applyFill="1" applyBorder="1" applyAlignment="1">
      <alignment horizontal="center" vertical="center" wrapText="1"/>
    </xf>
    <xf numFmtId="2" fontId="90" fillId="0" borderId="10" xfId="50" applyNumberFormat="1" applyFont="1" applyFill="1" applyBorder="1" applyAlignment="1">
      <alignment horizontal="center" vertical="center"/>
    </xf>
    <xf numFmtId="0" fontId="81" fillId="0" borderId="12" xfId="50" applyFont="1" applyFill="1" applyBorder="1" applyAlignment="1">
      <alignment horizontal="center" vertical="center" wrapText="1"/>
    </xf>
    <xf numFmtId="49" fontId="82" fillId="0" borderId="12" xfId="90" applyNumberFormat="1" applyFont="1" applyFill="1" applyBorder="1" applyAlignment="1">
      <alignment horizontal="center" vertical="center" wrapText="1"/>
    </xf>
    <xf numFmtId="2" fontId="82" fillId="0" borderId="16" xfId="50" applyNumberFormat="1" applyFont="1" applyFill="1" applyBorder="1" applyAlignment="1">
      <alignment horizontal="center" vertical="center" wrapText="1"/>
    </xf>
    <xf numFmtId="0" fontId="90" fillId="0" borderId="16" xfId="77" applyFont="1" applyFill="1" applyBorder="1" applyAlignment="1">
      <alignment horizontal="left" vertical="center" wrapText="1"/>
    </xf>
    <xf numFmtId="4" fontId="90" fillId="0" borderId="10" xfId="77" applyNumberFormat="1" applyFont="1" applyFill="1" applyBorder="1" applyAlignment="1">
      <alignment horizontal="center" vertical="center" wrapText="1"/>
    </xf>
    <xf numFmtId="49" fontId="90" fillId="0" borderId="10" xfId="50" applyNumberFormat="1" applyFont="1" applyFill="1" applyBorder="1" applyAlignment="1">
      <alignment horizontal="center" vertical="center"/>
    </xf>
    <xf numFmtId="0" fontId="90" fillId="0" borderId="10" xfId="72" applyFont="1" applyFill="1" applyBorder="1" applyAlignment="1">
      <alignment horizontal="center" vertical="center"/>
    </xf>
    <xf numFmtId="1" fontId="90" fillId="0" borderId="10" xfId="50" applyNumberFormat="1" applyFont="1" applyFill="1" applyBorder="1" applyAlignment="1">
      <alignment horizontal="center" vertical="center"/>
    </xf>
    <xf numFmtId="0" fontId="82" fillId="0" borderId="23" xfId="61" applyFont="1" applyFill="1" applyBorder="1" applyAlignment="1">
      <alignment horizontal="left" vertical="center" wrapText="1"/>
    </xf>
    <xf numFmtId="0" fontId="91" fillId="0" borderId="10" xfId="85" applyFont="1" applyFill="1" applyBorder="1" applyAlignment="1">
      <alignment horizontal="center" vertical="center" wrapText="1"/>
    </xf>
    <xf numFmtId="2" fontId="91" fillId="0" borderId="10" xfId="50" applyNumberFormat="1" applyFont="1" applyFill="1" applyBorder="1" applyAlignment="1">
      <alignment horizontal="center" vertical="center" wrapText="1"/>
    </xf>
    <xf numFmtId="168" fontId="91" fillId="0" borderId="10" xfId="70" applyNumberFormat="1" applyFont="1" applyFill="1" applyBorder="1" applyAlignment="1" applyProtection="1">
      <alignment horizontal="center" vertical="center" wrapText="1"/>
    </xf>
    <xf numFmtId="168" fontId="91" fillId="0" borderId="10" xfId="85" applyNumberFormat="1" applyFont="1" applyFill="1" applyBorder="1" applyAlignment="1">
      <alignment horizontal="center" vertical="center" wrapText="1"/>
    </xf>
    <xf numFmtId="0" fontId="12" fillId="0" borderId="10" xfId="77" applyFont="1" applyFill="1" applyBorder="1" applyAlignment="1">
      <alignment horizontal="center" vertical="center" wrapText="1"/>
    </xf>
    <xf numFmtId="0" fontId="6" fillId="0" borderId="23" xfId="69" applyFont="1" applyFill="1" applyBorder="1" applyAlignment="1">
      <alignment horizontal="center" vertical="center"/>
    </xf>
    <xf numFmtId="4" fontId="91" fillId="0" borderId="16" xfId="77" applyNumberFormat="1" applyFont="1" applyFill="1" applyBorder="1" applyAlignment="1">
      <alignment horizontal="center" vertical="center" wrapText="1"/>
    </xf>
    <xf numFmtId="0" fontId="12" fillId="0" borderId="10" xfId="0" applyFont="1" applyFill="1" applyBorder="1" applyAlignment="1">
      <alignment horizontal="center" vertical="center"/>
    </xf>
    <xf numFmtId="0" fontId="91" fillId="0" borderId="16" xfId="77" applyFont="1" applyFill="1" applyBorder="1" applyAlignment="1">
      <alignment horizontal="right" vertical="center" wrapText="1"/>
    </xf>
    <xf numFmtId="4" fontId="91" fillId="0" borderId="16" xfId="70" applyNumberFormat="1" applyFont="1" applyFill="1" applyBorder="1" applyAlignment="1" applyProtection="1">
      <alignment horizontal="center" vertical="center" wrapText="1"/>
    </xf>
    <xf numFmtId="4" fontId="90" fillId="0" borderId="16" xfId="70" applyNumberFormat="1" applyFont="1" applyFill="1" applyBorder="1" applyAlignment="1" applyProtection="1">
      <alignment horizontal="center" vertical="center" wrapText="1"/>
    </xf>
    <xf numFmtId="2" fontId="90" fillId="0" borderId="10" xfId="36" applyNumberFormat="1" applyFont="1" applyFill="1" applyBorder="1" applyAlignment="1">
      <alignment horizontal="center" vertical="center"/>
    </xf>
    <xf numFmtId="2" fontId="90" fillId="0" borderId="16" xfId="0" applyNumberFormat="1" applyFont="1" applyFill="1" applyBorder="1" applyAlignment="1">
      <alignment vertical="center"/>
    </xf>
    <xf numFmtId="4" fontId="90" fillId="0" borderId="16" xfId="0" applyNumberFormat="1" applyFont="1" applyFill="1" applyBorder="1" applyAlignment="1">
      <alignment vertical="center"/>
    </xf>
    <xf numFmtId="1" fontId="90" fillId="0" borderId="16" xfId="70" applyNumberFormat="1" applyFont="1" applyFill="1" applyBorder="1" applyAlignment="1" applyProtection="1">
      <alignment horizontal="center" vertical="center" wrapText="1"/>
    </xf>
    <xf numFmtId="168" fontId="91" fillId="0" borderId="11" xfId="70" applyNumberFormat="1" applyFont="1" applyFill="1" applyBorder="1" applyAlignment="1" applyProtection="1">
      <alignment horizontal="center" vertical="center" wrapText="1"/>
    </xf>
    <xf numFmtId="4" fontId="68" fillId="0" borderId="0" xfId="50" applyNumberFormat="1" applyFont="1" applyFill="1" applyAlignment="1">
      <alignment horizontal="center" vertical="center" wrapText="1"/>
    </xf>
    <xf numFmtId="2" fontId="68" fillId="0" borderId="0" xfId="50" applyNumberFormat="1" applyFont="1" applyFill="1" applyAlignment="1">
      <alignment horizontal="center" vertical="center" wrapText="1"/>
    </xf>
    <xf numFmtId="0" fontId="68" fillId="0" borderId="0" xfId="50" applyFont="1" applyFill="1" applyAlignment="1">
      <alignment horizontal="center" vertical="center" wrapText="1"/>
    </xf>
    <xf numFmtId="10" fontId="68" fillId="0" borderId="0" xfId="50" applyNumberFormat="1" applyFont="1" applyFill="1" applyAlignment="1">
      <alignment horizontal="center" vertical="center" wrapText="1"/>
    </xf>
    <xf numFmtId="10" fontId="2" fillId="0" borderId="0" xfId="50" applyNumberFormat="1" applyFont="1" applyFill="1" applyAlignment="1">
      <alignment horizontal="center" vertical="center" wrapText="1"/>
    </xf>
    <xf numFmtId="0" fontId="2" fillId="0" borderId="0" xfId="34" applyFont="1" applyFill="1"/>
    <xf numFmtId="0" fontId="2" fillId="0" borderId="0" xfId="34" applyFont="1" applyFill="1" applyAlignment="1">
      <alignment horizontal="center" vertical="center" wrapText="1"/>
    </xf>
    <xf numFmtId="2" fontId="9" fillId="0" borderId="10" xfId="34" applyNumberFormat="1" applyFont="1" applyFill="1" applyBorder="1" applyAlignment="1">
      <alignment horizontal="center" vertical="center" wrapText="1"/>
    </xf>
    <xf numFmtId="2" fontId="9" fillId="0" borderId="10" xfId="34" applyNumberFormat="1" applyFont="1" applyFill="1" applyBorder="1" applyAlignment="1">
      <alignment horizontal="center" vertical="center"/>
    </xf>
    <xf numFmtId="0" fontId="0" fillId="0" borderId="0" xfId="34" applyFont="1" applyFill="1" applyBorder="1"/>
    <xf numFmtId="0" fontId="0" fillId="0" borderId="0" xfId="34" applyFont="1" applyFill="1" applyBorder="1" applyAlignment="1">
      <alignment wrapText="1"/>
    </xf>
    <xf numFmtId="0" fontId="2" fillId="0" borderId="0" xfId="34" applyFont="1" applyFill="1" applyBorder="1"/>
    <xf numFmtId="0" fontId="2" fillId="0" borderId="0" xfId="34" applyFont="1" applyFill="1" applyBorder="1" applyAlignment="1">
      <alignment horizontal="center" vertical="center" wrapText="1"/>
    </xf>
    <xf numFmtId="0" fontId="0" fillId="0" borderId="0" xfId="34" applyFont="1" applyFill="1" applyBorder="1" applyAlignment="1">
      <alignment horizontal="center" vertical="center" wrapText="1"/>
    </xf>
    <xf numFmtId="0" fontId="11" fillId="0" borderId="0" xfId="34" applyFont="1" applyFill="1" applyBorder="1"/>
    <xf numFmtId="0" fontId="17" fillId="0" borderId="0" xfId="34" applyFont="1" applyFill="1" applyBorder="1"/>
    <xf numFmtId="0" fontId="18" fillId="0" borderId="0" xfId="34" applyFont="1" applyFill="1" applyBorder="1"/>
    <xf numFmtId="0" fontId="6" fillId="0" borderId="10" xfId="35" applyFont="1" applyFill="1" applyBorder="1" applyAlignment="1" applyProtection="1">
      <alignment horizontal="center" vertical="center" wrapText="1"/>
    </xf>
    <xf numFmtId="49" fontId="6" fillId="0" borderId="10" xfId="35" applyNumberFormat="1" applyFont="1" applyFill="1" applyBorder="1" applyAlignment="1" applyProtection="1">
      <alignment horizontal="center" vertical="center" wrapText="1"/>
    </xf>
    <xf numFmtId="0" fontId="98" fillId="0" borderId="10" xfId="35" applyFont="1" applyFill="1" applyBorder="1" applyAlignment="1" applyProtection="1">
      <alignment wrapText="1"/>
    </xf>
    <xf numFmtId="2" fontId="98" fillId="0" borderId="10" xfId="35" applyNumberFormat="1" applyFont="1" applyFill="1" applyBorder="1" applyAlignment="1" applyProtection="1">
      <alignment horizontal="center" vertical="center" wrapText="1"/>
    </xf>
    <xf numFmtId="3" fontId="98" fillId="0" borderId="10" xfId="35" applyNumberFormat="1" applyFont="1" applyFill="1" applyBorder="1" applyAlignment="1" applyProtection="1">
      <alignment horizontal="center" vertical="center"/>
      <protection locked="0"/>
    </xf>
    <xf numFmtId="4" fontId="98" fillId="0" borderId="10" xfId="35" applyNumberFormat="1" applyFont="1" applyFill="1" applyBorder="1" applyAlignment="1" applyProtection="1">
      <alignment horizontal="center" vertical="center"/>
      <protection locked="0"/>
    </xf>
    <xf numFmtId="49" fontId="98" fillId="0" borderId="10" xfId="36" applyNumberFormat="1" applyFont="1" applyFill="1" applyBorder="1" applyAlignment="1" applyProtection="1">
      <alignment horizontal="center" vertical="center" wrapText="1"/>
      <protection locked="0"/>
    </xf>
    <xf numFmtId="0" fontId="22" fillId="0" borderId="0" xfId="35" applyFont="1" applyFill="1" applyProtection="1"/>
    <xf numFmtId="0" fontId="98" fillId="0" borderId="10" xfId="35" applyFont="1" applyFill="1" applyBorder="1" applyAlignment="1" applyProtection="1">
      <alignment horizontal="left" vertical="center" wrapText="1"/>
    </xf>
    <xf numFmtId="3" fontId="6" fillId="0" borderId="10" xfId="36" applyNumberFormat="1" applyFont="1" applyFill="1" applyBorder="1" applyAlignment="1" applyProtection="1">
      <alignment horizontal="center" vertical="center"/>
      <protection locked="0"/>
    </xf>
    <xf numFmtId="49" fontId="6" fillId="0" borderId="23" xfId="35" applyNumberFormat="1" applyFont="1" applyFill="1" applyBorder="1" applyAlignment="1" applyProtection="1">
      <alignment horizontal="center" vertical="center" wrapText="1"/>
    </xf>
    <xf numFmtId="0" fontId="12" fillId="0" borderId="10" xfId="0" applyFont="1" applyFill="1" applyBorder="1" applyAlignment="1">
      <alignment vertical="center"/>
    </xf>
    <xf numFmtId="169" fontId="90" fillId="0" borderId="10" xfId="36" applyNumberFormat="1" applyFont="1" applyFill="1" applyBorder="1" applyAlignment="1">
      <alignment horizontal="center" vertical="center"/>
    </xf>
    <xf numFmtId="1" fontId="99" fillId="0" borderId="10" xfId="40" applyNumberFormat="1" applyFont="1" applyFill="1" applyBorder="1" applyAlignment="1">
      <alignment horizontal="center" vertical="center"/>
    </xf>
    <xf numFmtId="4" fontId="6" fillId="0" borderId="10" xfId="40" applyNumberFormat="1" applyFont="1" applyFill="1" applyBorder="1" applyAlignment="1">
      <alignment horizontal="center" vertical="center"/>
    </xf>
    <xf numFmtId="1" fontId="6" fillId="0" borderId="10" xfId="40" applyNumberFormat="1" applyFont="1" applyFill="1" applyBorder="1" applyAlignment="1">
      <alignment horizontal="center" vertical="center"/>
    </xf>
    <xf numFmtId="49" fontId="6" fillId="0" borderId="12" xfId="35" applyNumberFormat="1" applyFont="1" applyFill="1" applyBorder="1" applyAlignment="1" applyProtection="1">
      <alignment horizontal="center" vertical="center" wrapText="1"/>
    </xf>
    <xf numFmtId="49" fontId="6" fillId="0" borderId="12" xfId="36" applyNumberFormat="1" applyFont="1" applyFill="1" applyBorder="1" applyAlignment="1" applyProtection="1">
      <alignment horizontal="center" vertical="center" wrapText="1"/>
      <protection locked="0"/>
    </xf>
    <xf numFmtId="4" fontId="6" fillId="0" borderId="12" xfId="35" applyNumberFormat="1" applyFont="1" applyFill="1" applyBorder="1" applyAlignment="1" applyProtection="1">
      <alignment horizontal="center" vertical="center"/>
      <protection locked="0"/>
    </xf>
    <xf numFmtId="49" fontId="6" fillId="0" borderId="15" xfId="35" applyNumberFormat="1"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0" fontId="20" fillId="0" borderId="0" xfId="35" applyFont="1" applyFill="1" applyProtection="1"/>
    <xf numFmtId="49" fontId="12" fillId="0" borderId="12" xfId="35" applyNumberFormat="1" applyFont="1" applyFill="1" applyBorder="1" applyAlignment="1" applyProtection="1">
      <alignment horizontal="center" vertical="center" wrapText="1"/>
    </xf>
    <xf numFmtId="3" fontId="6" fillId="0" borderId="12" xfId="35" applyNumberFormat="1" applyFont="1" applyFill="1" applyBorder="1" applyAlignment="1" applyProtection="1">
      <alignment horizontal="center" vertical="center"/>
      <protection locked="0"/>
    </xf>
    <xf numFmtId="0" fontId="13" fillId="20" borderId="10" xfId="35" applyFont="1" applyFill="1" applyBorder="1" applyAlignment="1" applyProtection="1">
      <alignment horizontal="center" vertical="center" wrapText="1"/>
    </xf>
    <xf numFmtId="0" fontId="12" fillId="20" borderId="10" xfId="35" applyFont="1" applyFill="1" applyBorder="1" applyAlignment="1" applyProtection="1">
      <alignment horizontal="center" vertical="center" wrapText="1"/>
    </xf>
    <xf numFmtId="0" fontId="25" fillId="0" borderId="12" xfId="88" applyFont="1" applyFill="1" applyBorder="1" applyAlignment="1">
      <alignment horizontal="left" vertical="center" wrapText="1"/>
    </xf>
    <xf numFmtId="168" fontId="25" fillId="0" borderId="10" xfId="50" applyNumberFormat="1" applyFont="1" applyFill="1" applyBorder="1" applyAlignment="1">
      <alignment horizontal="center" vertical="center" wrapText="1"/>
    </xf>
    <xf numFmtId="2" fontId="25" fillId="0" borderId="10" xfId="77" applyNumberFormat="1" applyFont="1" applyFill="1" applyBorder="1" applyAlignment="1">
      <alignment horizontal="center" vertical="center"/>
    </xf>
    <xf numFmtId="172" fontId="25" fillId="0" borderId="10" xfId="50" applyNumberFormat="1" applyFont="1" applyFill="1" applyBorder="1" applyAlignment="1">
      <alignment horizontal="center" vertical="center" wrapText="1"/>
    </xf>
    <xf numFmtId="4" fontId="25" fillId="0" borderId="10" xfId="77" applyNumberFormat="1" applyFont="1" applyFill="1" applyBorder="1" applyAlignment="1">
      <alignment horizontal="center" vertical="center"/>
    </xf>
    <xf numFmtId="3" fontId="25" fillId="0" borderId="10" xfId="50" applyNumberFormat="1" applyFont="1" applyFill="1" applyBorder="1" applyAlignment="1">
      <alignment horizontal="center" vertical="center" wrapText="1"/>
    </xf>
    <xf numFmtId="0" fontId="6" fillId="0" borderId="10" xfId="77" applyFont="1" applyFill="1" applyBorder="1" applyAlignment="1">
      <alignment horizontal="left" vertical="center" wrapText="1"/>
    </xf>
    <xf numFmtId="3" fontId="6" fillId="0" borderId="10" xfId="35" applyNumberFormat="1" applyFont="1" applyFill="1" applyBorder="1" applyAlignment="1" applyProtection="1">
      <alignment horizontal="center" vertical="center" wrapText="1"/>
      <protection locked="0"/>
    </xf>
    <xf numFmtId="4" fontId="25" fillId="0" borderId="10" xfId="40" applyNumberFormat="1" applyFont="1" applyFill="1" applyBorder="1" applyAlignment="1">
      <alignment horizontal="left" vertical="center" wrapText="1"/>
    </xf>
    <xf numFmtId="0" fontId="87" fillId="0" borderId="0" xfId="50" applyFont="1" applyFill="1" applyAlignment="1">
      <alignment horizontal="center" vertical="center" wrapText="1"/>
    </xf>
    <xf numFmtId="0" fontId="12" fillId="0" borderId="0" xfId="34" applyFont="1" applyFill="1" applyAlignment="1">
      <alignment horizontal="left"/>
    </xf>
    <xf numFmtId="0" fontId="13" fillId="19" borderId="36" xfId="34" applyNumberFormat="1" applyFont="1" applyFill="1" applyBorder="1" applyAlignment="1" applyProtection="1">
      <alignment horizontal="center" vertical="center"/>
    </xf>
    <xf numFmtId="0" fontId="13" fillId="19" borderId="45" xfId="34" applyNumberFormat="1" applyFont="1" applyFill="1" applyBorder="1" applyAlignment="1" applyProtection="1">
      <alignment horizontal="center" vertical="center"/>
    </xf>
    <xf numFmtId="0" fontId="13" fillId="19" borderId="34" xfId="34" applyNumberFormat="1" applyFont="1" applyFill="1" applyBorder="1" applyAlignment="1" applyProtection="1">
      <alignment horizontal="center" vertical="center"/>
    </xf>
    <xf numFmtId="14" fontId="13" fillId="19" borderId="36" xfId="34" applyNumberFormat="1" applyFont="1" applyFill="1" applyBorder="1" applyAlignment="1" applyProtection="1">
      <alignment horizontal="center" vertical="center"/>
    </xf>
    <xf numFmtId="14" fontId="13" fillId="19" borderId="34" xfId="34" applyNumberFormat="1" applyFont="1" applyFill="1" applyBorder="1" applyAlignment="1" applyProtection="1">
      <alignment horizontal="center" vertical="center"/>
    </xf>
    <xf numFmtId="0" fontId="12" fillId="0" borderId="0" xfId="34" applyFont="1" applyAlignment="1"/>
    <xf numFmtId="0" fontId="23" fillId="20" borderId="10" xfId="34" applyFont="1" applyFill="1" applyBorder="1" applyAlignment="1" applyProtection="1">
      <alignment horizontal="center" vertical="center"/>
    </xf>
    <xf numFmtId="0" fontId="21" fillId="0" borderId="10" xfId="34" applyFont="1" applyFill="1" applyBorder="1" applyAlignment="1">
      <alignment horizontal="center" vertical="center"/>
    </xf>
    <xf numFmtId="0" fontId="12" fillId="0" borderId="0" xfId="34" applyFont="1" applyFill="1" applyAlignment="1">
      <alignment horizontal="right"/>
    </xf>
    <xf numFmtId="0" fontId="21" fillId="20" borderId="10" xfId="34" applyFont="1" applyFill="1" applyBorder="1" applyAlignment="1">
      <alignment horizontal="center" vertical="center"/>
    </xf>
    <xf numFmtId="0" fontId="9" fillId="0" borderId="0" xfId="73" applyFont="1" applyFill="1" applyAlignment="1" applyProtection="1">
      <alignment horizontal="left"/>
      <protection hidden="1"/>
    </xf>
    <xf numFmtId="0" fontId="7" fillId="19" borderId="10" xfId="34" applyFont="1" applyFill="1" applyBorder="1" applyAlignment="1">
      <alignment horizontal="center" vertical="center" wrapText="1"/>
    </xf>
    <xf numFmtId="0" fontId="9" fillId="0" borderId="0" xfId="34" applyFont="1" applyFill="1" applyAlignment="1">
      <alignment horizontal="center" wrapText="1"/>
    </xf>
    <xf numFmtId="0" fontId="52" fillId="0" borderId="0" xfId="36" applyFont="1" applyAlignment="1">
      <alignment horizontal="left"/>
    </xf>
    <xf numFmtId="0" fontId="12" fillId="0" borderId="0" xfId="73" applyFont="1" applyAlignment="1" applyProtection="1">
      <alignment horizontal="center"/>
      <protection hidden="1"/>
    </xf>
    <xf numFmtId="0" fontId="52" fillId="0" borderId="0" xfId="36" applyFont="1" applyAlignment="1">
      <alignment horizontal="center"/>
    </xf>
    <xf numFmtId="0" fontId="21" fillId="20" borderId="16" xfId="34" applyFont="1" applyFill="1" applyBorder="1" applyAlignment="1" applyProtection="1">
      <alignment horizontal="center" vertical="center" wrapText="1"/>
    </xf>
    <xf numFmtId="0" fontId="21" fillId="20" borderId="17" xfId="34" applyFont="1" applyFill="1" applyBorder="1" applyAlignment="1" applyProtection="1">
      <alignment horizontal="center" vertical="center" wrapText="1"/>
    </xf>
    <xf numFmtId="0" fontId="21" fillId="20" borderId="23" xfId="34" applyFont="1" applyFill="1" applyBorder="1" applyAlignment="1" applyProtection="1">
      <alignment horizontal="center" vertical="center" wrapText="1"/>
    </xf>
    <xf numFmtId="0" fontId="20" fillId="0" borderId="10" xfId="34" applyFont="1" applyBorder="1" applyAlignment="1" applyProtection="1">
      <alignment horizontal="center" vertical="center" wrapText="1"/>
    </xf>
    <xf numFmtId="0" fontId="21" fillId="20" borderId="10" xfId="35" applyFont="1" applyFill="1" applyBorder="1" applyAlignment="1" applyProtection="1">
      <alignment horizontal="center" vertical="center"/>
    </xf>
    <xf numFmtId="0" fontId="20" fillId="0" borderId="10" xfId="35" applyFont="1" applyFill="1" applyBorder="1" applyAlignment="1" applyProtection="1">
      <alignment horizontal="center" vertical="center" wrapText="1"/>
    </xf>
    <xf numFmtId="0" fontId="20" fillId="0" borderId="19" xfId="35" applyFont="1" applyFill="1" applyBorder="1" applyProtection="1"/>
    <xf numFmtId="0" fontId="20" fillId="0" borderId="11" xfId="35" applyFont="1" applyFill="1" applyBorder="1" applyAlignment="1" applyProtection="1">
      <alignment horizontal="center" vertical="center" wrapText="1"/>
    </xf>
    <xf numFmtId="0" fontId="20" fillId="0" borderId="48" xfId="35" applyFont="1" applyFill="1" applyBorder="1" applyAlignment="1" applyProtection="1">
      <alignment horizontal="center" vertical="center" wrapText="1"/>
    </xf>
    <xf numFmtId="0" fontId="20" fillId="0" borderId="12" xfId="35" applyFont="1" applyFill="1" applyBorder="1" applyAlignment="1" applyProtection="1">
      <alignment horizontal="center" vertical="center" wrapText="1"/>
    </xf>
    <xf numFmtId="0" fontId="20" fillId="0" borderId="0" xfId="35" applyFont="1" applyAlignment="1" applyProtection="1">
      <alignment horizontal="justify" vertical="top" wrapText="1"/>
    </xf>
    <xf numFmtId="10" fontId="61" fillId="0" borderId="16" xfId="35" applyNumberFormat="1" applyFont="1" applyFill="1" applyBorder="1" applyAlignment="1" applyProtection="1">
      <alignment horizontal="center" vertical="center"/>
    </xf>
    <xf numFmtId="10" fontId="61" fillId="0" borderId="23" xfId="35" applyNumberFormat="1" applyFont="1" applyFill="1" applyBorder="1" applyAlignment="1" applyProtection="1">
      <alignment horizontal="center" vertical="center"/>
    </xf>
    <xf numFmtId="3" fontId="57" fillId="0" borderId="16" xfId="35" applyNumberFormat="1" applyFont="1" applyFill="1" applyBorder="1" applyAlignment="1" applyProtection="1">
      <alignment horizontal="center" vertical="center"/>
      <protection locked="0"/>
    </xf>
    <xf numFmtId="3" fontId="57" fillId="0" borderId="17" xfId="35" applyNumberFormat="1" applyFont="1" applyFill="1" applyBorder="1" applyAlignment="1" applyProtection="1">
      <alignment horizontal="center" vertical="center"/>
      <protection locked="0"/>
    </xf>
    <xf numFmtId="3" fontId="57" fillId="0" borderId="23" xfId="35" applyNumberFormat="1" applyFont="1" applyFill="1" applyBorder="1" applyAlignment="1" applyProtection="1">
      <alignment horizontal="center" vertical="center"/>
      <protection locked="0"/>
    </xf>
    <xf numFmtId="0" fontId="20" fillId="0" borderId="11" xfId="35" applyFont="1" applyFill="1" applyBorder="1" applyAlignment="1" applyProtection="1">
      <alignment horizontal="center" vertical="center"/>
    </xf>
    <xf numFmtId="0" fontId="20" fillId="0" borderId="12" xfId="35" applyFont="1" applyFill="1" applyBorder="1" applyAlignment="1" applyProtection="1">
      <alignment horizontal="center" vertical="center"/>
    </xf>
    <xf numFmtId="3" fontId="57" fillId="0" borderId="46" xfId="35" applyNumberFormat="1" applyFont="1" applyFill="1" applyBorder="1" applyAlignment="1" applyProtection="1">
      <alignment horizontal="center" vertical="center"/>
    </xf>
    <xf numFmtId="3" fontId="57" fillId="0" borderId="19" xfId="35" applyNumberFormat="1" applyFont="1" applyFill="1" applyBorder="1" applyAlignment="1" applyProtection="1">
      <alignment horizontal="center" vertical="center"/>
    </xf>
    <xf numFmtId="3" fontId="57" fillId="0" borderId="47" xfId="35" applyNumberFormat="1" applyFont="1" applyFill="1" applyBorder="1" applyAlignment="1" applyProtection="1">
      <alignment horizontal="center" vertical="center"/>
    </xf>
    <xf numFmtId="3" fontId="57" fillId="0" borderId="13" xfId="35" applyNumberFormat="1" applyFont="1" applyFill="1" applyBorder="1" applyAlignment="1" applyProtection="1">
      <alignment horizontal="center" vertical="center"/>
    </xf>
    <xf numFmtId="3" fontId="57" fillId="0" borderId="14" xfId="35" applyNumberFormat="1" applyFont="1" applyFill="1" applyBorder="1" applyAlignment="1" applyProtection="1">
      <alignment horizontal="center" vertical="center"/>
    </xf>
    <xf numFmtId="3" fontId="57" fillId="0" borderId="15" xfId="35" applyNumberFormat="1" applyFont="1" applyFill="1" applyBorder="1" applyAlignment="1" applyProtection="1">
      <alignment horizontal="center" vertical="center"/>
    </xf>
    <xf numFmtId="4" fontId="61" fillId="0" borderId="11" xfId="35" applyNumberFormat="1" applyFont="1" applyFill="1" applyBorder="1" applyAlignment="1" applyProtection="1">
      <alignment horizontal="center" vertical="center"/>
      <protection locked="0"/>
    </xf>
    <xf numFmtId="4" fontId="61" fillId="0" borderId="12" xfId="35" applyNumberFormat="1" applyFont="1" applyFill="1" applyBorder="1" applyAlignment="1" applyProtection="1">
      <alignment horizontal="center" vertical="center"/>
      <protection locked="0"/>
    </xf>
    <xf numFmtId="3" fontId="61" fillId="0" borderId="16" xfId="78" applyNumberFormat="1" applyFont="1" applyFill="1" applyBorder="1" applyAlignment="1" applyProtection="1">
      <alignment horizontal="center" vertical="center"/>
      <protection locked="0"/>
    </xf>
    <xf numFmtId="3" fontId="61" fillId="0" borderId="17" xfId="78" applyNumberFormat="1" applyFont="1" applyFill="1" applyBorder="1" applyAlignment="1" applyProtection="1">
      <alignment horizontal="center" vertical="center"/>
      <protection locked="0"/>
    </xf>
    <xf numFmtId="3" fontId="61" fillId="0" borderId="23" xfId="78" applyNumberFormat="1" applyFont="1" applyFill="1" applyBorder="1" applyAlignment="1" applyProtection="1">
      <alignment horizontal="center" vertical="center"/>
      <protection locked="0"/>
    </xf>
    <xf numFmtId="3" fontId="61" fillId="0" borderId="16" xfId="35" applyNumberFormat="1" applyFont="1" applyFill="1" applyBorder="1" applyAlignment="1" applyProtection="1">
      <alignment horizontal="center" vertical="center"/>
      <protection locked="0"/>
    </xf>
    <xf numFmtId="3" fontId="61" fillId="0" borderId="17" xfId="35" applyNumberFormat="1" applyFont="1" applyFill="1" applyBorder="1" applyAlignment="1" applyProtection="1">
      <alignment horizontal="center" vertical="center"/>
      <protection locked="0"/>
    </xf>
    <xf numFmtId="3" fontId="61" fillId="0" borderId="23" xfId="35" applyNumberFormat="1" applyFont="1" applyFill="1" applyBorder="1" applyAlignment="1" applyProtection="1">
      <alignment horizontal="center" vertical="center"/>
      <protection locked="0"/>
    </xf>
    <xf numFmtId="10" fontId="61" fillId="0" borderId="11" xfId="35" applyNumberFormat="1" applyFont="1" applyFill="1" applyBorder="1" applyAlignment="1" applyProtection="1">
      <alignment horizontal="center" vertical="center"/>
    </xf>
    <xf numFmtId="10" fontId="61" fillId="0" borderId="12" xfId="35" applyNumberFormat="1" applyFont="1" applyFill="1" applyBorder="1" applyAlignment="1" applyProtection="1">
      <alignment horizontal="center" vertical="center"/>
    </xf>
    <xf numFmtId="3" fontId="61" fillId="0" borderId="11" xfId="35" applyNumberFormat="1" applyFont="1" applyFill="1" applyBorder="1" applyAlignment="1" applyProtection="1">
      <alignment horizontal="center" vertical="center"/>
      <protection locked="0"/>
    </xf>
    <xf numFmtId="3" fontId="61" fillId="0" borderId="12" xfId="35" applyNumberFormat="1" applyFont="1" applyFill="1" applyBorder="1" applyAlignment="1" applyProtection="1">
      <alignment horizontal="center" vertical="center"/>
      <protection locked="0"/>
    </xf>
    <xf numFmtId="4" fontId="57" fillId="0" borderId="16" xfId="35" applyNumberFormat="1" applyFont="1" applyFill="1" applyBorder="1" applyAlignment="1" applyProtection="1">
      <alignment horizontal="center" vertical="center"/>
      <protection locked="0"/>
    </xf>
    <xf numFmtId="4" fontId="57" fillId="0" borderId="23" xfId="35" applyNumberFormat="1" applyFont="1" applyFill="1" applyBorder="1" applyAlignment="1" applyProtection="1">
      <alignment horizontal="center" vertical="center"/>
      <protection locked="0"/>
    </xf>
    <xf numFmtId="3" fontId="57" fillId="0" borderId="11" xfId="35" applyNumberFormat="1" applyFont="1" applyFill="1" applyBorder="1" applyAlignment="1" applyProtection="1">
      <alignment horizontal="center" vertical="center"/>
    </xf>
    <xf numFmtId="3" fontId="57" fillId="0" borderId="12" xfId="35" applyNumberFormat="1" applyFont="1" applyFill="1" applyBorder="1" applyAlignment="1" applyProtection="1">
      <alignment horizontal="center" vertical="center"/>
    </xf>
    <xf numFmtId="0" fontId="63" fillId="0" borderId="17" xfId="0" applyFont="1" applyFill="1" applyBorder="1" applyAlignment="1">
      <alignment horizontal="center" vertical="center"/>
    </xf>
    <xf numFmtId="0" fontId="63" fillId="0" borderId="23" xfId="0" applyFont="1" applyFill="1" applyBorder="1" applyAlignment="1">
      <alignment horizontal="center" vertical="center"/>
    </xf>
    <xf numFmtId="0" fontId="63" fillId="0" borderId="17" xfId="0" applyFont="1" applyBorder="1" applyAlignment="1">
      <alignment horizontal="center" vertical="center"/>
    </xf>
    <xf numFmtId="0" fontId="63" fillId="0" borderId="23" xfId="0" applyFont="1" applyBorder="1" applyAlignment="1">
      <alignment horizontal="center" vertical="center"/>
    </xf>
    <xf numFmtId="3" fontId="61" fillId="0" borderId="16" xfId="35" applyNumberFormat="1" applyFont="1" applyFill="1" applyBorder="1" applyAlignment="1" applyProtection="1">
      <alignment horizontal="center" vertical="center"/>
    </xf>
    <xf numFmtId="3" fontId="61" fillId="0" borderId="17" xfId="35" applyNumberFormat="1" applyFont="1" applyFill="1" applyBorder="1" applyAlignment="1" applyProtection="1">
      <alignment horizontal="center" vertical="center"/>
    </xf>
    <xf numFmtId="3" fontId="61" fillId="0" borderId="23" xfId="35" applyNumberFormat="1" applyFont="1" applyFill="1" applyBorder="1" applyAlignment="1" applyProtection="1">
      <alignment horizontal="center" vertical="center"/>
    </xf>
    <xf numFmtId="3" fontId="61" fillId="0" borderId="11" xfId="35" applyNumberFormat="1" applyFont="1" applyFill="1" applyBorder="1" applyAlignment="1" applyProtection="1">
      <alignment horizontal="center" vertical="center"/>
    </xf>
    <xf numFmtId="3" fontId="61" fillId="0" borderId="12" xfId="35" applyNumberFormat="1" applyFont="1" applyFill="1" applyBorder="1" applyAlignment="1" applyProtection="1">
      <alignment horizontal="center" vertical="center"/>
    </xf>
    <xf numFmtId="4" fontId="57" fillId="0" borderId="16" xfId="35" applyNumberFormat="1" applyFont="1" applyFill="1" applyBorder="1" applyAlignment="1" applyProtection="1">
      <alignment horizontal="center" vertical="center"/>
    </xf>
    <xf numFmtId="4" fontId="57" fillId="0" borderId="23"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xf>
    <xf numFmtId="170" fontId="57" fillId="0" borderId="11" xfId="35" applyNumberFormat="1" applyFont="1" applyFill="1" applyBorder="1" applyAlignment="1" applyProtection="1">
      <alignment horizontal="center" vertical="center"/>
    </xf>
    <xf numFmtId="170" fontId="57" fillId="0" borderId="12" xfId="35" applyNumberFormat="1" applyFont="1" applyFill="1" applyBorder="1" applyAlignment="1" applyProtection="1">
      <alignment horizontal="center" vertical="center"/>
    </xf>
    <xf numFmtId="3" fontId="61" fillId="0" borderId="10" xfId="35" applyNumberFormat="1" applyFont="1" applyFill="1" applyBorder="1" applyAlignment="1" applyProtection="1">
      <alignment horizontal="center" vertical="center"/>
      <protection locked="0"/>
    </xf>
    <xf numFmtId="10" fontId="61" fillId="18" borderId="16" xfId="35" applyNumberFormat="1" applyFont="1" applyFill="1" applyBorder="1" applyAlignment="1" applyProtection="1">
      <alignment horizontal="center" vertical="center"/>
    </xf>
    <xf numFmtId="10" fontId="61" fillId="18" borderId="23" xfId="35" applyNumberFormat="1" applyFont="1" applyFill="1" applyBorder="1" applyAlignment="1" applyProtection="1">
      <alignment horizontal="center" vertical="center"/>
    </xf>
    <xf numFmtId="4" fontId="57" fillId="0" borderId="17" xfId="35" applyNumberFormat="1" applyFont="1" applyFill="1" applyBorder="1" applyAlignment="1" applyProtection="1">
      <alignment horizontal="center" vertical="center"/>
    </xf>
    <xf numFmtId="3" fontId="57" fillId="18" borderId="16" xfId="35" applyNumberFormat="1" applyFont="1" applyFill="1" applyBorder="1" applyAlignment="1" applyProtection="1">
      <alignment horizontal="center" vertical="center"/>
      <protection locked="0"/>
    </xf>
    <xf numFmtId="3" fontId="57" fillId="18" borderId="17" xfId="35" applyNumberFormat="1" applyFont="1" applyFill="1" applyBorder="1" applyAlignment="1" applyProtection="1">
      <alignment horizontal="center" vertical="center"/>
      <protection locked="0"/>
    </xf>
    <xf numFmtId="3" fontId="57" fillId="18" borderId="23" xfId="35" applyNumberFormat="1" applyFont="1" applyFill="1" applyBorder="1" applyAlignment="1" applyProtection="1">
      <alignment horizontal="center" vertical="center"/>
      <protection locked="0"/>
    </xf>
    <xf numFmtId="0" fontId="20" fillId="0" borderId="10" xfId="35" applyFont="1" applyFill="1" applyBorder="1" applyAlignment="1" applyProtection="1">
      <alignment horizontal="center" vertical="center"/>
    </xf>
    <xf numFmtId="10" fontId="61" fillId="0" borderId="10" xfId="35" applyNumberFormat="1" applyFont="1" applyFill="1" applyBorder="1" applyAlignment="1" applyProtection="1">
      <alignment horizontal="center" vertical="center"/>
    </xf>
    <xf numFmtId="4" fontId="61" fillId="0" borderId="16" xfId="35" applyNumberFormat="1" applyFont="1" applyFill="1" applyBorder="1" applyAlignment="1" applyProtection="1">
      <alignment horizontal="center" vertical="center"/>
      <protection locked="0"/>
    </xf>
    <xf numFmtId="4" fontId="61" fillId="0" borderId="23" xfId="35"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protection locked="0"/>
    </xf>
    <xf numFmtId="10" fontId="61" fillId="0" borderId="16" xfId="78" applyNumberFormat="1" applyFont="1" applyFill="1" applyBorder="1" applyAlignment="1" applyProtection="1">
      <alignment horizontal="center" vertical="center"/>
    </xf>
    <xf numFmtId="10" fontId="61" fillId="0" borderId="23" xfId="78" applyNumberFormat="1" applyFont="1" applyFill="1" applyBorder="1" applyAlignment="1" applyProtection="1">
      <alignment horizontal="center" vertical="center"/>
    </xf>
    <xf numFmtId="1" fontId="61" fillId="0" borderId="11" xfId="35" applyNumberFormat="1" applyFont="1" applyFill="1" applyBorder="1" applyAlignment="1" applyProtection="1">
      <alignment horizontal="center" vertical="center"/>
    </xf>
    <xf numFmtId="1" fontId="61" fillId="0" borderId="12" xfId="35" applyNumberFormat="1" applyFont="1" applyFill="1" applyBorder="1" applyAlignment="1" applyProtection="1">
      <alignment horizontal="center" vertical="center"/>
    </xf>
    <xf numFmtId="4" fontId="61" fillId="0" borderId="17" xfId="35" applyNumberFormat="1" applyFont="1" applyFill="1" applyBorder="1" applyAlignment="1" applyProtection="1">
      <alignment horizontal="center" vertical="center"/>
      <protection locked="0"/>
    </xf>
    <xf numFmtId="0" fontId="21" fillId="25" borderId="10" xfId="35" applyFont="1" applyFill="1" applyBorder="1" applyAlignment="1" applyProtection="1">
      <alignment horizontal="center" vertical="center" wrapText="1"/>
    </xf>
    <xf numFmtId="0" fontId="19" fillId="25" borderId="10" xfId="35" applyFont="1" applyFill="1" applyBorder="1" applyAlignment="1" applyProtection="1">
      <alignment horizontal="center" vertical="center" wrapText="1"/>
    </xf>
    <xf numFmtId="0" fontId="20" fillId="0" borderId="46" xfId="35" applyFont="1" applyFill="1" applyBorder="1" applyAlignment="1" applyProtection="1">
      <alignment horizontal="center" vertical="center" wrapText="1"/>
      <protection locked="0"/>
    </xf>
    <xf numFmtId="0" fontId="20" fillId="0" borderId="19" xfId="35" applyFont="1" applyFill="1" applyBorder="1" applyAlignment="1" applyProtection="1">
      <alignment horizontal="center" vertical="center" wrapText="1"/>
      <protection locked="0"/>
    </xf>
    <xf numFmtId="0" fontId="20" fillId="0" borderId="10" xfId="35" applyFont="1" applyFill="1" applyBorder="1" applyAlignment="1" applyProtection="1">
      <alignment horizontal="center" vertical="center" wrapText="1"/>
      <protection locked="0"/>
    </xf>
    <xf numFmtId="4" fontId="22" fillId="0" borderId="46" xfId="35" applyNumberFormat="1" applyFont="1" applyFill="1" applyBorder="1" applyAlignment="1" applyProtection="1">
      <alignment horizontal="center" vertical="center"/>
    </xf>
    <xf numFmtId="4" fontId="22" fillId="0" borderId="19" xfId="35" applyNumberFormat="1" applyFont="1" applyFill="1" applyBorder="1" applyAlignment="1" applyProtection="1">
      <alignment horizontal="center" vertical="center"/>
    </xf>
    <xf numFmtId="4" fontId="22" fillId="0" borderId="47" xfId="35" applyNumberFormat="1" applyFont="1" applyFill="1" applyBorder="1" applyAlignment="1" applyProtection="1">
      <alignment horizontal="center" vertical="center"/>
    </xf>
    <xf numFmtId="4" fontId="22" fillId="0" borderId="13" xfId="35" applyNumberFormat="1" applyFont="1" applyFill="1" applyBorder="1" applyAlignment="1" applyProtection="1">
      <alignment horizontal="center" vertical="center"/>
    </xf>
    <xf numFmtId="4" fontId="22" fillId="0" borderId="14" xfId="35" applyNumberFormat="1" applyFont="1" applyFill="1" applyBorder="1" applyAlignment="1" applyProtection="1">
      <alignment horizontal="center" vertical="center"/>
    </xf>
    <xf numFmtId="4" fontId="22" fillId="0" borderId="15" xfId="35" applyNumberFormat="1" applyFont="1" applyFill="1" applyBorder="1" applyAlignment="1" applyProtection="1">
      <alignment horizontal="center" vertical="center"/>
    </xf>
    <xf numFmtId="0" fontId="20" fillId="20" borderId="16" xfId="35" applyFont="1" applyFill="1" applyBorder="1" applyAlignment="1" applyProtection="1">
      <alignment horizontal="center" vertical="center" wrapText="1"/>
    </xf>
    <xf numFmtId="0" fontId="20" fillId="20" borderId="17" xfId="35" applyFont="1" applyFill="1" applyBorder="1" applyAlignment="1" applyProtection="1">
      <alignment horizontal="center" vertical="center" wrapText="1"/>
    </xf>
    <xf numFmtId="0" fontId="20" fillId="20" borderId="23" xfId="35" applyFont="1" applyFill="1" applyBorder="1" applyAlignment="1" applyProtection="1">
      <alignment horizontal="center" vertical="center" wrapText="1"/>
    </xf>
    <xf numFmtId="4" fontId="57" fillId="0" borderId="46" xfId="35" applyNumberFormat="1" applyFont="1" applyFill="1" applyBorder="1" applyAlignment="1" applyProtection="1">
      <alignment horizontal="center" vertical="center"/>
    </xf>
    <xf numFmtId="4" fontId="57" fillId="0" borderId="19" xfId="35" applyNumberFormat="1" applyFont="1" applyFill="1" applyBorder="1" applyAlignment="1" applyProtection="1">
      <alignment horizontal="center" vertical="center"/>
    </xf>
    <xf numFmtId="4" fontId="57" fillId="0" borderId="47" xfId="35" applyNumberFormat="1" applyFont="1" applyFill="1" applyBorder="1" applyAlignment="1" applyProtection="1">
      <alignment horizontal="center" vertical="center"/>
    </xf>
    <xf numFmtId="4" fontId="57" fillId="0" borderId="13" xfId="35" applyNumberFormat="1" applyFont="1" applyFill="1" applyBorder="1" applyAlignment="1" applyProtection="1">
      <alignment horizontal="center" vertical="center"/>
    </xf>
    <xf numFmtId="4" fontId="57" fillId="0" borderId="14" xfId="35" applyNumberFormat="1" applyFont="1" applyFill="1" applyBorder="1" applyAlignment="1" applyProtection="1">
      <alignment horizontal="center" vertical="center"/>
    </xf>
    <xf numFmtId="4" fontId="57" fillId="0" borderId="15" xfId="35" applyNumberFormat="1" applyFont="1" applyFill="1" applyBorder="1" applyAlignment="1" applyProtection="1">
      <alignment horizontal="center" vertical="center"/>
    </xf>
    <xf numFmtId="4" fontId="61" fillId="0" borderId="10" xfId="35" applyNumberFormat="1" applyFont="1" applyFill="1" applyBorder="1" applyAlignment="1" applyProtection="1">
      <alignment horizontal="center" vertical="center"/>
      <protection locked="0"/>
    </xf>
    <xf numFmtId="3" fontId="62" fillId="0" borderId="46" xfId="78" applyNumberFormat="1" applyFont="1" applyFill="1" applyBorder="1" applyAlignment="1" applyProtection="1">
      <alignment horizontal="center" vertical="center"/>
      <protection locked="0"/>
    </xf>
    <xf numFmtId="3" fontId="62" fillId="0" borderId="19" xfId="78" applyNumberFormat="1" applyFont="1" applyFill="1" applyBorder="1" applyAlignment="1" applyProtection="1">
      <alignment horizontal="center" vertical="center"/>
      <protection locked="0"/>
    </xf>
    <xf numFmtId="3" fontId="62" fillId="0" borderId="47" xfId="78" applyNumberFormat="1" applyFont="1" applyFill="1" applyBorder="1" applyAlignment="1" applyProtection="1">
      <alignment horizontal="center" vertical="center"/>
      <protection locked="0"/>
    </xf>
    <xf numFmtId="3" fontId="57" fillId="0" borderId="10" xfId="35" applyNumberFormat="1" applyFont="1" applyFill="1" applyBorder="1" applyAlignment="1" applyProtection="1">
      <alignment horizontal="center" vertical="center"/>
    </xf>
    <xf numFmtId="4" fontId="57" fillId="0" borderId="10" xfId="35" applyNumberFormat="1" applyFont="1" applyFill="1" applyBorder="1" applyAlignment="1" applyProtection="1">
      <alignment horizontal="center" vertical="center"/>
    </xf>
    <xf numFmtId="3" fontId="57" fillId="0" borderId="16" xfId="35" applyNumberFormat="1" applyFont="1" applyFill="1" applyBorder="1" applyAlignment="1" applyProtection="1">
      <alignment horizontal="center" vertical="center"/>
    </xf>
    <xf numFmtId="3" fontId="57" fillId="0" borderId="17" xfId="35" applyNumberFormat="1" applyFont="1" applyFill="1" applyBorder="1" applyAlignment="1" applyProtection="1">
      <alignment horizontal="center" vertical="center"/>
    </xf>
    <xf numFmtId="3" fontId="57" fillId="0" borderId="23" xfId="35" applyNumberFormat="1" applyFont="1" applyFill="1" applyBorder="1" applyAlignment="1" applyProtection="1">
      <alignment horizontal="center" vertical="center"/>
    </xf>
    <xf numFmtId="3" fontId="22" fillId="0" borderId="10" xfId="35" applyNumberFormat="1" applyFont="1" applyFill="1" applyBorder="1" applyAlignment="1">
      <alignment horizontal="center" vertical="center" wrapText="1"/>
    </xf>
    <xf numFmtId="0" fontId="20" fillId="0" borderId="10" xfId="35" applyFont="1" applyFill="1" applyBorder="1" applyAlignment="1">
      <alignment horizontal="center" vertical="center" wrapText="1"/>
    </xf>
    <xf numFmtId="3" fontId="22" fillId="0" borderId="0" xfId="35" applyNumberFormat="1" applyFont="1" applyFill="1" applyBorder="1" applyAlignment="1">
      <alignment horizontal="left" vertical="center"/>
    </xf>
    <xf numFmtId="3" fontId="20" fillId="0" borderId="10" xfId="35" applyNumberFormat="1" applyFont="1" applyFill="1" applyBorder="1" applyAlignment="1">
      <alignment horizontal="center" vertical="center" wrapText="1"/>
    </xf>
    <xf numFmtId="0" fontId="24" fillId="0" borderId="10" xfId="35" applyFont="1" applyFill="1" applyBorder="1" applyAlignment="1">
      <alignment horizontal="center" vertical="center" wrapText="1"/>
    </xf>
    <xf numFmtId="3" fontId="22" fillId="0" borderId="10" xfId="35" applyNumberFormat="1" applyFont="1" applyFill="1" applyBorder="1" applyAlignment="1">
      <alignment horizontal="center" vertical="center"/>
    </xf>
    <xf numFmtId="0" fontId="24" fillId="0" borderId="49" xfId="35" applyFont="1" applyFill="1" applyBorder="1" applyAlignment="1">
      <alignment horizontal="center" vertical="center" wrapText="1"/>
    </xf>
    <xf numFmtId="0" fontId="24" fillId="0" borderId="25" xfId="35" applyFont="1" applyFill="1" applyBorder="1" applyAlignment="1">
      <alignment horizontal="center" vertical="center" wrapText="1"/>
    </xf>
    <xf numFmtId="0" fontId="24" fillId="0" borderId="50" xfId="35" applyFont="1" applyFill="1" applyBorder="1" applyAlignment="1">
      <alignment horizontal="center" vertical="center" wrapText="1"/>
    </xf>
    <xf numFmtId="0" fontId="24" fillId="0" borderId="37" xfId="35" applyFont="1" applyFill="1" applyBorder="1" applyAlignment="1">
      <alignment horizontal="center" vertical="center" wrapText="1"/>
    </xf>
    <xf numFmtId="0" fontId="24" fillId="0" borderId="51" xfId="35" applyFont="1" applyFill="1" applyBorder="1" applyAlignment="1">
      <alignment horizontal="center" vertical="center" wrapText="1"/>
    </xf>
    <xf numFmtId="0" fontId="24" fillId="0" borderId="40" xfId="35" applyFont="1" applyFill="1" applyBorder="1" applyAlignment="1">
      <alignment horizontal="center" vertical="center" wrapText="1"/>
    </xf>
    <xf numFmtId="0" fontId="24" fillId="0" borderId="0" xfId="35" applyFont="1" applyFill="1" applyBorder="1" applyAlignment="1">
      <alignment horizontal="center" vertical="center" wrapText="1"/>
    </xf>
    <xf numFmtId="0" fontId="24" fillId="0" borderId="39" xfId="35" applyFont="1" applyFill="1" applyBorder="1" applyAlignment="1">
      <alignment horizontal="center" vertical="center" wrapText="1"/>
    </xf>
    <xf numFmtId="3" fontId="21" fillId="25" borderId="0" xfId="35" applyNumberFormat="1" applyFont="1" applyFill="1" applyBorder="1" applyAlignment="1">
      <alignment horizontal="center" vertical="center"/>
    </xf>
    <xf numFmtId="0" fontId="21" fillId="20" borderId="10" xfId="34" applyFont="1" applyFill="1" applyBorder="1" applyAlignment="1" applyProtection="1">
      <alignment horizontal="center" vertical="center" wrapText="1"/>
    </xf>
    <xf numFmtId="0" fontId="21" fillId="20" borderId="10" xfId="34" applyFont="1" applyFill="1" applyBorder="1" applyAlignment="1" applyProtection="1">
      <alignment horizontal="center" vertical="center"/>
    </xf>
    <xf numFmtId="0" fontId="19" fillId="20" borderId="10" xfId="34" applyFont="1" applyFill="1" applyBorder="1" applyAlignment="1" applyProtection="1">
      <alignment horizontal="center" vertical="center"/>
    </xf>
    <xf numFmtId="0" fontId="20" fillId="0" borderId="10" xfId="34" applyFont="1" applyFill="1" applyBorder="1" applyAlignment="1" applyProtection="1">
      <alignment horizontal="center" vertical="center" wrapText="1"/>
      <protection locked="0"/>
    </xf>
    <xf numFmtId="0" fontId="20" fillId="0" borderId="10" xfId="34" applyFont="1" applyFill="1" applyBorder="1" applyAlignment="1" applyProtection="1">
      <alignment horizontal="center" vertical="center" wrapText="1"/>
    </xf>
    <xf numFmtId="0" fontId="21" fillId="20" borderId="10" xfId="34" applyNumberFormat="1" applyFont="1" applyFill="1" applyBorder="1" applyAlignment="1" applyProtection="1">
      <alignment horizontal="center" vertical="center" wrapText="1"/>
    </xf>
    <xf numFmtId="0" fontId="20" fillId="0" borderId="10" xfId="34" applyNumberFormat="1" applyFont="1" applyFill="1" applyBorder="1" applyAlignment="1" applyProtection="1">
      <alignment horizontal="center" vertical="center" wrapText="1"/>
    </xf>
    <xf numFmtId="0" fontId="19" fillId="2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xf>
    <xf numFmtId="0" fontId="12" fillId="0" borderId="10" xfId="34" applyFont="1" applyFill="1" applyBorder="1" applyAlignment="1" applyProtection="1">
      <alignment horizontal="center" vertical="center" wrapText="1"/>
      <protection locked="0"/>
    </xf>
    <xf numFmtId="1" fontId="20" fillId="0" borderId="10" xfId="65" applyNumberFormat="1" applyFont="1" applyBorder="1" applyAlignment="1" applyProtection="1">
      <alignment horizontal="center" vertical="center" wrapText="1"/>
      <protection locked="0"/>
    </xf>
    <xf numFmtId="1" fontId="20" fillId="0" borderId="0" xfId="34" applyNumberFormat="1" applyFont="1" applyFill="1" applyAlignment="1" applyProtection="1">
      <alignment horizontal="left" vertical="center" wrapText="1"/>
      <protection locked="0"/>
    </xf>
    <xf numFmtId="0" fontId="20" fillId="0" borderId="16" xfId="34" applyFont="1" applyFill="1" applyBorder="1" applyAlignment="1" applyProtection="1">
      <alignment horizontal="left" vertical="center" wrapText="1"/>
      <protection locked="0"/>
    </xf>
    <xf numFmtId="0" fontId="20" fillId="0" borderId="23" xfId="34" applyFont="1" applyFill="1" applyBorder="1" applyAlignment="1" applyProtection="1">
      <alignment horizontal="left" vertical="center" wrapText="1"/>
      <protection locked="0"/>
    </xf>
    <xf numFmtId="0" fontId="20" fillId="0" borderId="16" xfId="34" applyFont="1" applyFill="1" applyBorder="1" applyAlignment="1" applyProtection="1">
      <alignment horizontal="center" vertical="center" wrapText="1"/>
    </xf>
    <xf numFmtId="0" fontId="20" fillId="0" borderId="23" xfId="34" applyFont="1" applyFill="1" applyBorder="1" applyAlignment="1">
      <alignment horizontal="center" vertical="center" wrapText="1"/>
    </xf>
    <xf numFmtId="0" fontId="20" fillId="20" borderId="16" xfId="34" applyFont="1" applyFill="1" applyBorder="1" applyAlignment="1" applyProtection="1">
      <alignment horizontal="center" vertical="center" wrapText="1"/>
    </xf>
    <xf numFmtId="0" fontId="20" fillId="20" borderId="23" xfId="34" applyFont="1" applyFill="1" applyBorder="1" applyAlignment="1" applyProtection="1">
      <alignment horizontal="center" vertical="center" wrapText="1"/>
    </xf>
    <xf numFmtId="0" fontId="20" fillId="0" borderId="11" xfId="35" applyFont="1" applyFill="1" applyBorder="1" applyAlignment="1" applyProtection="1">
      <alignment horizontal="center" vertical="center" wrapText="1"/>
      <protection locked="0"/>
    </xf>
    <xf numFmtId="0" fontId="20" fillId="0" borderId="12" xfId="35" applyFont="1" applyFill="1" applyBorder="1" applyAlignment="1" applyProtection="1">
      <alignment horizontal="center" vertical="center" wrapText="1"/>
      <protection locked="0"/>
    </xf>
    <xf numFmtId="0" fontId="20" fillId="0" borderId="11" xfId="34" applyFont="1" applyFill="1" applyBorder="1" applyAlignment="1" applyProtection="1">
      <alignment horizontal="center" vertical="center" wrapText="1"/>
      <protection locked="0"/>
    </xf>
    <xf numFmtId="0" fontId="20" fillId="0" borderId="12" xfId="34" applyFont="1" applyFill="1" applyBorder="1" applyAlignment="1" applyProtection="1">
      <alignment horizontal="center" vertical="center" wrapText="1"/>
      <protection locked="0"/>
    </xf>
    <xf numFmtId="1" fontId="22" fillId="19" borderId="10" xfId="68" applyNumberFormat="1" applyFont="1" applyFill="1" applyBorder="1" applyAlignment="1" applyProtection="1">
      <alignment horizontal="center" vertical="center" wrapText="1"/>
      <protection locked="0"/>
    </xf>
    <xf numFmtId="1" fontId="9" fillId="19" borderId="10" xfId="68" applyNumberFormat="1" applyFont="1" applyFill="1" applyBorder="1" applyAlignment="1" applyProtection="1">
      <alignment horizontal="center" vertical="center" wrapText="1"/>
      <protection locked="0"/>
    </xf>
    <xf numFmtId="0" fontId="22" fillId="19" borderId="10" xfId="34" applyFont="1" applyFill="1" applyBorder="1" applyAlignment="1">
      <alignment horizontal="left" wrapText="1"/>
    </xf>
    <xf numFmtId="0" fontId="22" fillId="0" borderId="10" xfId="34" applyFont="1" applyFill="1" applyBorder="1" applyAlignment="1">
      <alignment horizontal="center" vertical="center" wrapText="1"/>
    </xf>
    <xf numFmtId="0" fontId="20" fillId="0" borderId="10" xfId="34" applyFont="1" applyFill="1" applyBorder="1" applyAlignment="1">
      <alignment horizontal="left" wrapText="1"/>
    </xf>
    <xf numFmtId="49" fontId="20" fillId="0" borderId="11" xfId="35" applyNumberFormat="1" applyFont="1" applyFill="1" applyBorder="1" applyAlignment="1">
      <alignment vertical="center" wrapText="1" shrinkToFit="1"/>
    </xf>
    <xf numFmtId="49" fontId="20" fillId="0" borderId="12" xfId="35" applyNumberFormat="1" applyFont="1" applyFill="1" applyBorder="1" applyAlignment="1">
      <alignment vertical="center" wrapText="1" shrinkToFit="1"/>
    </xf>
    <xf numFmtId="49" fontId="20" fillId="0" borderId="10" xfId="35" applyNumberFormat="1" applyFont="1" applyFill="1" applyBorder="1" applyAlignment="1">
      <alignment horizontal="center" vertical="top"/>
    </xf>
    <xf numFmtId="49" fontId="9" fillId="0" borderId="11" xfId="35" applyNumberFormat="1" applyFont="1" applyFill="1" applyBorder="1" applyAlignment="1">
      <alignment vertical="center" wrapText="1" shrinkToFit="1"/>
    </xf>
    <xf numFmtId="49" fontId="9" fillId="0" borderId="12" xfId="35" applyNumberFormat="1" applyFont="1" applyFill="1" applyBorder="1" applyAlignment="1">
      <alignment vertical="center" wrapText="1" shrinkToFit="1"/>
    </xf>
    <xf numFmtId="0" fontId="20" fillId="0" borderId="0" xfId="35" applyFont="1" applyAlignment="1">
      <alignment horizontal="left"/>
    </xf>
    <xf numFmtId="0" fontId="20" fillId="0" borderId="0" xfId="35" applyFont="1"/>
    <xf numFmtId="49" fontId="9" fillId="0" borderId="11" xfId="35" applyNumberFormat="1" applyFont="1" applyFill="1" applyBorder="1" applyAlignment="1">
      <alignment horizontal="center" vertical="top"/>
    </xf>
    <xf numFmtId="49" fontId="9" fillId="0" borderId="48" xfId="35" applyNumberFormat="1" applyFont="1" applyFill="1" applyBorder="1" applyAlignment="1">
      <alignment horizontal="center" vertical="top"/>
    </xf>
    <xf numFmtId="49" fontId="9" fillId="0" borderId="12" xfId="35" applyNumberFormat="1" applyFont="1" applyFill="1" applyBorder="1" applyAlignment="1">
      <alignment horizontal="center" vertical="top"/>
    </xf>
    <xf numFmtId="0" fontId="21" fillId="20" borderId="10" xfId="66" applyFont="1" applyFill="1" applyBorder="1" applyAlignment="1" applyProtection="1">
      <alignment horizontal="center" vertical="center" wrapText="1"/>
    </xf>
    <xf numFmtId="49" fontId="20" fillId="0" borderId="10" xfId="35" applyNumberFormat="1" applyFont="1" applyFill="1" applyBorder="1" applyAlignment="1">
      <alignment horizontal="center" vertical="center" wrapText="1"/>
    </xf>
    <xf numFmtId="1" fontId="20" fillId="0" borderId="16" xfId="35" applyNumberFormat="1" applyFont="1" applyFill="1" applyBorder="1" applyAlignment="1">
      <alignment horizontal="center" vertical="center" wrapText="1"/>
    </xf>
    <xf numFmtId="1" fontId="20" fillId="0" borderId="17" xfId="35" applyNumberFormat="1" applyFont="1" applyFill="1" applyBorder="1" applyAlignment="1">
      <alignment horizontal="center" vertical="center" wrapText="1"/>
    </xf>
    <xf numFmtId="1" fontId="20" fillId="0" borderId="23" xfId="35" applyNumberFormat="1" applyFont="1" applyFill="1" applyBorder="1" applyAlignment="1">
      <alignment horizontal="center" vertical="center" wrapText="1"/>
    </xf>
    <xf numFmtId="0" fontId="21" fillId="20" borderId="16" xfId="35" applyFont="1" applyFill="1" applyBorder="1" applyAlignment="1">
      <alignment horizontal="center" vertical="center" wrapText="1"/>
    </xf>
    <xf numFmtId="0" fontId="21" fillId="20" borderId="17" xfId="35" applyFont="1" applyFill="1" applyBorder="1" applyAlignment="1">
      <alignment horizontal="center" vertical="center" wrapText="1"/>
    </xf>
    <xf numFmtId="0" fontId="21" fillId="20" borderId="23" xfId="35" applyFont="1" applyFill="1" applyBorder="1" applyAlignment="1">
      <alignment horizontal="center" vertical="center" wrapText="1"/>
    </xf>
    <xf numFmtId="0" fontId="20" fillId="0" borderId="11" xfId="35" applyFont="1" applyFill="1" applyBorder="1" applyAlignment="1">
      <alignment horizontal="center" vertical="center" wrapText="1"/>
    </xf>
    <xf numFmtId="0" fontId="20" fillId="0" borderId="12" xfId="35" applyFont="1" applyFill="1" applyBorder="1" applyAlignment="1">
      <alignment horizontal="center" vertical="center" wrapText="1"/>
    </xf>
    <xf numFmtId="0" fontId="21" fillId="20" borderId="10" xfId="35" applyFont="1" applyFill="1" applyBorder="1" applyAlignment="1">
      <alignment horizontal="center" vertical="center" wrapText="1"/>
    </xf>
    <xf numFmtId="0" fontId="20" fillId="0" borderId="16" xfId="35" applyFont="1" applyFill="1" applyBorder="1" applyAlignment="1">
      <alignment horizontal="center" vertical="center" wrapText="1"/>
    </xf>
    <xf numFmtId="0" fontId="20" fillId="0" borderId="17" xfId="35" applyFont="1" applyFill="1" applyBorder="1" applyAlignment="1">
      <alignment horizontal="center" vertical="center" wrapText="1"/>
    </xf>
    <xf numFmtId="0" fontId="20" fillId="0" borderId="23" xfId="35" applyFont="1" applyFill="1" applyBorder="1" applyAlignment="1">
      <alignment horizontal="center" vertical="center" wrapText="1"/>
    </xf>
    <xf numFmtId="0" fontId="20" fillId="0" borderId="0" xfId="34" applyFont="1" applyAlignment="1">
      <alignment horizontal="justify" vertical="top" wrapText="1"/>
    </xf>
    <xf numFmtId="0" fontId="20" fillId="0" borderId="10" xfId="34" applyFont="1" applyFill="1" applyBorder="1" applyAlignment="1">
      <alignment horizontal="center" vertical="center" wrapText="1"/>
    </xf>
    <xf numFmtId="0" fontId="20" fillId="0" borderId="10" xfId="34" applyFont="1" applyFill="1" applyBorder="1" applyAlignment="1">
      <alignment horizontal="center" vertical="center"/>
    </xf>
    <xf numFmtId="0" fontId="21" fillId="20" borderId="11" xfId="34" applyFont="1" applyFill="1" applyBorder="1" applyAlignment="1">
      <alignment horizontal="center" vertical="center"/>
    </xf>
    <xf numFmtId="0" fontId="20" fillId="0" borderId="11" xfId="34" applyFont="1" applyFill="1" applyBorder="1" applyAlignment="1" applyProtection="1">
      <alignment horizontal="center" vertical="center" wrapText="1"/>
    </xf>
    <xf numFmtId="0" fontId="20" fillId="0" borderId="48" xfId="34" applyFont="1" applyFill="1" applyBorder="1" applyAlignment="1" applyProtection="1">
      <alignment horizontal="center" vertical="center" wrapText="1"/>
    </xf>
    <xf numFmtId="0" fontId="20" fillId="0" borderId="12" xfId="34" applyFont="1" applyFill="1" applyBorder="1" applyAlignment="1" applyProtection="1">
      <alignment horizontal="center" vertical="center" wrapText="1"/>
    </xf>
    <xf numFmtId="0" fontId="28" fillId="0" borderId="0" xfId="34" applyFont="1" applyFill="1" applyAlignment="1">
      <alignment horizontal="right"/>
    </xf>
    <xf numFmtId="0" fontId="20" fillId="0" borderId="0" xfId="34" applyFont="1" applyFill="1" applyAlignment="1" applyProtection="1">
      <alignment horizontal="left"/>
    </xf>
    <xf numFmtId="0" fontId="12" fillId="0" borderId="0" xfId="73" applyFont="1" applyFill="1" applyAlignment="1" applyProtection="1">
      <alignment horizontal="left"/>
      <protection hidden="1"/>
    </xf>
    <xf numFmtId="0" fontId="20" fillId="19" borderId="16" xfId="49" applyNumberFormat="1" applyFont="1" applyFill="1" applyBorder="1" applyAlignment="1" applyProtection="1">
      <alignment horizontal="center" vertical="center" wrapText="1"/>
    </xf>
    <xf numFmtId="0" fontId="20" fillId="19" borderId="23" xfId="49" applyNumberFormat="1" applyFont="1" applyFill="1" applyBorder="1" applyAlignment="1" applyProtection="1">
      <alignment horizontal="center" vertical="center" wrapText="1"/>
    </xf>
    <xf numFmtId="0" fontId="21" fillId="21" borderId="10" xfId="49" applyFont="1" applyFill="1" applyBorder="1" applyAlignment="1" applyProtection="1">
      <alignment horizontal="center" vertical="center" wrapText="1"/>
    </xf>
    <xf numFmtId="0" fontId="12" fillId="0" borderId="10" xfId="49" applyFont="1" applyFill="1" applyBorder="1" applyAlignment="1" applyProtection="1">
      <alignment horizontal="center" vertical="center"/>
    </xf>
    <xf numFmtId="0" fontId="12" fillId="0" borderId="10" xfId="49" applyFont="1" applyFill="1" applyBorder="1" applyAlignment="1" applyProtection="1">
      <alignment horizontal="center" vertical="center" wrapText="1"/>
      <protection locked="0"/>
    </xf>
    <xf numFmtId="0" fontId="20" fillId="0" borderId="11" xfId="49" applyFont="1" applyFill="1" applyBorder="1" applyAlignment="1" applyProtection="1">
      <alignment horizontal="center" vertical="center" wrapText="1"/>
    </xf>
    <xf numFmtId="0" fontId="20" fillId="0" borderId="48" xfId="49" applyFont="1" applyFill="1" applyBorder="1" applyAlignment="1" applyProtection="1">
      <alignment horizontal="center" vertical="center" wrapText="1"/>
    </xf>
    <xf numFmtId="0" fontId="20" fillId="0" borderId="12" xfId="49" applyFont="1" applyFill="1" applyBorder="1" applyAlignment="1" applyProtection="1">
      <alignment horizontal="center" vertical="center" wrapText="1"/>
    </xf>
    <xf numFmtId="0" fontId="12" fillId="0" borderId="16" xfId="49" applyFont="1" applyFill="1" applyBorder="1" applyAlignment="1" applyProtection="1">
      <alignment horizontal="center" vertical="center"/>
      <protection locked="0"/>
    </xf>
    <xf numFmtId="0" fontId="12" fillId="0" borderId="23" xfId="49" applyFont="1" applyFill="1" applyBorder="1" applyAlignment="1" applyProtection="1">
      <alignment horizontal="center" vertical="center"/>
      <protection locked="0"/>
    </xf>
    <xf numFmtId="0" fontId="12" fillId="0" borderId="0" xfId="49" applyFont="1" applyFill="1" applyAlignment="1">
      <alignment horizontal="center" wrapText="1"/>
    </xf>
    <xf numFmtId="0" fontId="59" fillId="0" borderId="0" xfId="36" applyFont="1" applyAlignment="1">
      <alignment horizontal="left"/>
    </xf>
    <xf numFmtId="0" fontId="20" fillId="0" borderId="46" xfId="34" applyFont="1" applyFill="1" applyBorder="1" applyAlignment="1" applyProtection="1">
      <alignment horizontal="center" vertical="center" wrapText="1"/>
    </xf>
    <xf numFmtId="0" fontId="20" fillId="0" borderId="47" xfId="34" applyFont="1" applyFill="1" applyBorder="1" applyAlignment="1" applyProtection="1">
      <alignment horizontal="center" vertical="center" wrapText="1"/>
    </xf>
    <xf numFmtId="0" fontId="20" fillId="0" borderId="18" xfId="34" applyFont="1" applyFill="1" applyBorder="1" applyAlignment="1" applyProtection="1">
      <alignment horizontal="center" vertical="center" wrapText="1"/>
    </xf>
    <xf numFmtId="0" fontId="20" fillId="0" borderId="52" xfId="34" applyFont="1" applyFill="1" applyBorder="1" applyAlignment="1" applyProtection="1">
      <alignment horizontal="center" vertical="center" wrapText="1"/>
    </xf>
    <xf numFmtId="0" fontId="20" fillId="0" borderId="13" xfId="34" applyFont="1" applyFill="1" applyBorder="1" applyAlignment="1" applyProtection="1">
      <alignment horizontal="center" vertical="center" wrapText="1"/>
    </xf>
    <xf numFmtId="0" fontId="20" fillId="0" borderId="15" xfId="34" applyFont="1" applyFill="1" applyBorder="1" applyAlignment="1" applyProtection="1">
      <alignment horizontal="center" vertical="center" wrapText="1"/>
    </xf>
    <xf numFmtId="0" fontId="12" fillId="0" borderId="46" xfId="34" applyFont="1" applyFill="1" applyBorder="1" applyAlignment="1" applyProtection="1">
      <alignment horizontal="center" vertical="center" wrapText="1"/>
      <protection locked="0"/>
    </xf>
    <xf numFmtId="0" fontId="12" fillId="0" borderId="47" xfId="34" applyFont="1" applyFill="1" applyBorder="1" applyAlignment="1" applyProtection="1">
      <alignment horizontal="center" vertical="center" wrapText="1"/>
      <protection locked="0"/>
    </xf>
    <xf numFmtId="0" fontId="12" fillId="0" borderId="13" xfId="34" applyFont="1" applyFill="1" applyBorder="1" applyAlignment="1" applyProtection="1">
      <alignment horizontal="center" vertical="center" wrapText="1"/>
      <protection locked="0"/>
    </xf>
    <xf numFmtId="0" fontId="12" fillId="0" borderId="15" xfId="34" applyFont="1" applyFill="1" applyBorder="1" applyAlignment="1" applyProtection="1">
      <alignment horizontal="center" vertical="center" wrapText="1"/>
      <protection locked="0"/>
    </xf>
    <xf numFmtId="1" fontId="12" fillId="0" borderId="10" xfId="34" applyNumberFormat="1" applyFont="1" applyFill="1" applyBorder="1" applyAlignment="1" applyProtection="1">
      <alignment horizontal="center" vertical="center" wrapText="1"/>
      <protection locked="0"/>
    </xf>
    <xf numFmtId="0" fontId="20" fillId="0" borderId="23" xfId="34" applyFont="1" applyFill="1" applyBorder="1" applyAlignment="1" applyProtection="1">
      <alignment horizontal="center" vertical="center" wrapText="1"/>
    </xf>
    <xf numFmtId="49" fontId="20" fillId="0" borderId="10" xfId="34" applyNumberFormat="1" applyFont="1" applyFill="1" applyBorder="1" applyAlignment="1" applyProtection="1">
      <alignment horizontal="center" vertical="center" wrapText="1"/>
    </xf>
    <xf numFmtId="49" fontId="22" fillId="0" borderId="10" xfId="34" applyNumberFormat="1" applyFont="1" applyFill="1" applyBorder="1" applyAlignment="1" applyProtection="1">
      <alignment horizontal="center" vertical="center" wrapText="1"/>
    </xf>
    <xf numFmtId="49" fontId="22" fillId="0" borderId="46" xfId="34" applyNumberFormat="1" applyFont="1" applyFill="1" applyBorder="1" applyAlignment="1" applyProtection="1">
      <alignment horizontal="center" vertical="center" wrapText="1"/>
    </xf>
    <xf numFmtId="49" fontId="22" fillId="0" borderId="47" xfId="34" applyNumberFormat="1" applyFont="1" applyFill="1" applyBorder="1" applyAlignment="1" applyProtection="1">
      <alignment horizontal="center" vertical="center" wrapText="1"/>
    </xf>
    <xf numFmtId="49" fontId="22" fillId="19" borderId="16" xfId="34" applyNumberFormat="1" applyFont="1" applyFill="1" applyBorder="1" applyAlignment="1" applyProtection="1">
      <alignment horizontal="center" vertical="center" wrapText="1"/>
    </xf>
    <xf numFmtId="49" fontId="22" fillId="19" borderId="17" xfId="34" applyNumberFormat="1" applyFont="1" applyFill="1" applyBorder="1" applyAlignment="1" applyProtection="1">
      <alignment horizontal="center" vertical="center" wrapText="1"/>
    </xf>
    <xf numFmtId="49" fontId="22" fillId="19" borderId="23" xfId="34" applyNumberFormat="1" applyFont="1" applyFill="1" applyBorder="1" applyAlignment="1" applyProtection="1">
      <alignment horizontal="center" vertical="center" wrapText="1"/>
    </xf>
    <xf numFmtId="49" fontId="20" fillId="0" borderId="11" xfId="34" applyNumberFormat="1" applyFont="1" applyFill="1" applyBorder="1" applyAlignment="1" applyProtection="1">
      <alignment horizontal="center" vertical="center" wrapText="1"/>
    </xf>
    <xf numFmtId="49" fontId="20" fillId="0" borderId="48" xfId="34" applyNumberFormat="1" applyFont="1" applyFill="1" applyBorder="1" applyAlignment="1" applyProtection="1">
      <alignment horizontal="center" vertical="center" wrapText="1"/>
    </xf>
    <xf numFmtId="49" fontId="20" fillId="0" borderId="12" xfId="34" applyNumberFormat="1" applyFont="1" applyFill="1" applyBorder="1" applyAlignment="1" applyProtection="1">
      <alignment horizontal="center" vertical="center" wrapText="1"/>
    </xf>
    <xf numFmtId="49" fontId="22" fillId="0" borderId="16" xfId="34" applyNumberFormat="1" applyFont="1" applyFill="1" applyBorder="1" applyAlignment="1" applyProtection="1">
      <alignment horizontal="center" vertical="center" wrapText="1"/>
    </xf>
    <xf numFmtId="49" fontId="22" fillId="0" borderId="23" xfId="34" applyNumberFormat="1" applyFont="1" applyFill="1" applyBorder="1" applyAlignment="1" applyProtection="1">
      <alignment horizontal="center" vertical="center" wrapText="1"/>
    </xf>
    <xf numFmtId="0" fontId="12" fillId="0" borderId="11" xfId="35" applyFont="1" applyFill="1" applyBorder="1" applyAlignment="1" applyProtection="1">
      <alignment horizontal="center"/>
    </xf>
    <xf numFmtId="0" fontId="12" fillId="0" borderId="48" xfId="35" applyFont="1" applyFill="1" applyBorder="1" applyAlignment="1" applyProtection="1">
      <alignment horizontal="center"/>
    </xf>
    <xf numFmtId="0" fontId="12" fillId="0" borderId="12" xfId="35" applyFont="1" applyFill="1" applyBorder="1" applyAlignment="1" applyProtection="1">
      <alignment horizontal="center"/>
    </xf>
    <xf numFmtId="4" fontId="6" fillId="0" borderId="11" xfId="35" applyNumberFormat="1" applyFont="1" applyFill="1" applyBorder="1" applyAlignment="1" applyProtection="1">
      <alignment horizontal="center" vertical="center"/>
      <protection locked="0"/>
    </xf>
    <xf numFmtId="4" fontId="6" fillId="0" borderId="48" xfId="35" applyNumberFormat="1" applyFont="1" applyFill="1" applyBorder="1" applyAlignment="1" applyProtection="1">
      <alignment horizontal="center" vertical="center"/>
      <protection locked="0"/>
    </xf>
    <xf numFmtId="4" fontId="6" fillId="0" borderId="12" xfId="35" applyNumberFormat="1" applyFont="1" applyFill="1" applyBorder="1" applyAlignment="1" applyProtection="1">
      <alignment horizontal="center" vertical="center"/>
      <protection locked="0"/>
    </xf>
    <xf numFmtId="3" fontId="6" fillId="0" borderId="11" xfId="35" applyNumberFormat="1" applyFont="1" applyFill="1" applyBorder="1" applyAlignment="1" applyProtection="1">
      <alignment horizontal="center" vertical="center"/>
      <protection locked="0"/>
    </xf>
    <xf numFmtId="3" fontId="6" fillId="0" borderId="48" xfId="35" applyNumberFormat="1" applyFont="1" applyFill="1" applyBorder="1" applyAlignment="1" applyProtection="1">
      <alignment horizontal="center" vertical="center"/>
      <protection locked="0"/>
    </xf>
    <xf numFmtId="3" fontId="6" fillId="0" borderId="12" xfId="35" applyNumberFormat="1" applyFont="1" applyFill="1" applyBorder="1" applyAlignment="1" applyProtection="1">
      <alignment horizontal="center" vertical="center"/>
      <protection locked="0"/>
    </xf>
    <xf numFmtId="3" fontId="6" fillId="0" borderId="11" xfId="35" applyNumberFormat="1" applyFont="1" applyFill="1" applyBorder="1" applyAlignment="1" applyProtection="1">
      <alignment horizontal="center" vertical="center" wrapText="1"/>
      <protection locked="0"/>
    </xf>
    <xf numFmtId="3" fontId="6" fillId="0" borderId="48" xfId="35" applyNumberFormat="1" applyFont="1" applyFill="1" applyBorder="1" applyAlignment="1" applyProtection="1">
      <alignment horizontal="center" vertical="center" wrapText="1"/>
      <protection locked="0"/>
    </xf>
    <xf numFmtId="3" fontId="6" fillId="0" borderId="12" xfId="35" applyNumberFormat="1" applyFont="1" applyFill="1" applyBorder="1" applyAlignment="1" applyProtection="1">
      <alignment horizontal="center" vertical="center" wrapText="1"/>
      <protection locked="0"/>
    </xf>
    <xf numFmtId="4" fontId="6" fillId="0" borderId="11" xfId="36" applyNumberFormat="1" applyFont="1" applyFill="1" applyBorder="1" applyAlignment="1" applyProtection="1">
      <alignment horizontal="center" vertical="center"/>
      <protection locked="0"/>
    </xf>
    <xf numFmtId="4" fontId="6" fillId="0" borderId="12" xfId="36" applyNumberFormat="1" applyFont="1" applyFill="1" applyBorder="1" applyAlignment="1" applyProtection="1">
      <alignment horizontal="center" vertical="center"/>
      <protection locked="0"/>
    </xf>
    <xf numFmtId="49" fontId="6" fillId="0" borderId="11" xfId="36" applyNumberFormat="1" applyFont="1" applyFill="1" applyBorder="1" applyAlignment="1" applyProtection="1">
      <alignment horizontal="center" vertical="center" wrapText="1"/>
      <protection locked="0"/>
    </xf>
    <xf numFmtId="49" fontId="6" fillId="0" borderId="12" xfId="36" applyNumberFormat="1" applyFont="1" applyFill="1" applyBorder="1" applyAlignment="1" applyProtection="1">
      <alignment horizontal="center" vertical="center" wrapText="1"/>
      <protection locked="0"/>
    </xf>
    <xf numFmtId="49" fontId="6" fillId="0" borderId="11" xfId="35" applyNumberFormat="1" applyFont="1" applyFill="1" applyBorder="1" applyAlignment="1" applyProtection="1">
      <alignment horizontal="center" vertical="center" wrapText="1"/>
    </xf>
    <xf numFmtId="49" fontId="6" fillId="0" borderId="12" xfId="35" applyNumberFormat="1" applyFont="1" applyFill="1" applyBorder="1" applyAlignment="1" applyProtection="1">
      <alignment horizontal="center" vertical="center" wrapText="1"/>
    </xf>
    <xf numFmtId="49" fontId="6" fillId="0" borderId="48" xfId="35" applyNumberFormat="1" applyFont="1" applyFill="1" applyBorder="1" applyAlignment="1" applyProtection="1">
      <alignment horizontal="center" vertical="center" wrapText="1"/>
    </xf>
    <xf numFmtId="49" fontId="6" fillId="0" borderId="48" xfId="36" applyNumberFormat="1" applyFont="1" applyFill="1" applyBorder="1" applyAlignment="1" applyProtection="1">
      <alignment horizontal="center" vertical="center" wrapText="1"/>
      <protection locked="0"/>
    </xf>
    <xf numFmtId="4" fontId="6" fillId="0" borderId="48" xfId="36" applyNumberFormat="1" applyFont="1" applyFill="1" applyBorder="1" applyAlignment="1" applyProtection="1">
      <alignment horizontal="center" vertical="center"/>
      <protection locked="0"/>
    </xf>
    <xf numFmtId="3" fontId="6" fillId="0" borderId="11" xfId="36" applyNumberFormat="1" applyFont="1" applyFill="1" applyBorder="1" applyAlignment="1" applyProtection="1">
      <alignment horizontal="center" vertical="center"/>
      <protection locked="0"/>
    </xf>
    <xf numFmtId="3" fontId="6" fillId="0" borderId="48" xfId="36" applyNumberFormat="1" applyFont="1" applyFill="1" applyBorder="1" applyAlignment="1" applyProtection="1">
      <alignment horizontal="center" vertical="center"/>
      <protection locked="0"/>
    </xf>
    <xf numFmtId="3" fontId="6" fillId="0" borderId="12" xfId="36" applyNumberFormat="1" applyFont="1" applyFill="1" applyBorder="1" applyAlignment="1" applyProtection="1">
      <alignment horizontal="center" vertical="center"/>
      <protection locked="0"/>
    </xf>
    <xf numFmtId="49" fontId="12" fillId="0" borderId="11" xfId="35" applyNumberFormat="1" applyFont="1" applyFill="1" applyBorder="1" applyAlignment="1" applyProtection="1">
      <alignment horizontal="center" vertical="center" wrapText="1"/>
    </xf>
    <xf numFmtId="49" fontId="12" fillId="0" borderId="48" xfId="35" applyNumberFormat="1" applyFont="1" applyFill="1" applyBorder="1" applyAlignment="1" applyProtection="1">
      <alignment horizontal="center" vertical="center" wrapText="1"/>
    </xf>
    <xf numFmtId="49" fontId="12" fillId="0" borderId="12" xfId="35" applyNumberFormat="1" applyFont="1" applyFill="1" applyBorder="1" applyAlignment="1" applyProtection="1">
      <alignment horizontal="center" vertical="center" wrapText="1"/>
    </xf>
    <xf numFmtId="0" fontId="21" fillId="20"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wrapText="1"/>
      <protection locked="0"/>
    </xf>
    <xf numFmtId="49" fontId="21" fillId="19" borderId="16" xfId="35" applyNumberFormat="1" applyFont="1" applyFill="1" applyBorder="1" applyAlignment="1" applyProtection="1">
      <alignment horizontal="center" vertical="center" wrapText="1"/>
    </xf>
    <xf numFmtId="49" fontId="21" fillId="19" borderId="17" xfId="35" applyNumberFormat="1" applyFont="1" applyFill="1" applyBorder="1" applyAlignment="1" applyProtection="1">
      <alignment horizontal="center" vertical="center" wrapText="1"/>
    </xf>
    <xf numFmtId="49" fontId="21" fillId="19" borderId="23" xfId="35" applyNumberFormat="1" applyFont="1" applyFill="1" applyBorder="1" applyAlignment="1" applyProtection="1">
      <alignment horizontal="center" vertical="center" wrapText="1"/>
    </xf>
    <xf numFmtId="0" fontId="20" fillId="0" borderId="0" xfId="35" applyFont="1" applyFill="1" applyProtection="1"/>
    <xf numFmtId="49" fontId="6" fillId="0" borderId="47" xfId="35" applyNumberFormat="1" applyFont="1" applyFill="1" applyBorder="1" applyAlignment="1" applyProtection="1">
      <alignment horizontal="center" vertical="center" wrapText="1"/>
    </xf>
    <xf numFmtId="49" fontId="6" fillId="0" borderId="52" xfId="35" applyNumberFormat="1" applyFont="1" applyFill="1" applyBorder="1" applyAlignment="1" applyProtection="1">
      <alignment horizontal="center" vertical="center" wrapText="1"/>
    </xf>
    <xf numFmtId="49" fontId="6" fillId="0" borderId="15" xfId="35" applyNumberFormat="1" applyFont="1" applyFill="1" applyBorder="1" applyAlignment="1" applyProtection="1">
      <alignment horizontal="center" vertical="center" wrapText="1"/>
    </xf>
    <xf numFmtId="0" fontId="20" fillId="0" borderId="0" xfId="35" applyFont="1" applyFill="1" applyAlignment="1" applyProtection="1">
      <alignment horizontal="left"/>
    </xf>
    <xf numFmtId="0" fontId="12" fillId="0" borderId="10" xfId="35" applyFont="1" applyFill="1" applyBorder="1" applyAlignment="1" applyProtection="1">
      <alignment horizontal="center" vertical="center" wrapText="1"/>
    </xf>
    <xf numFmtId="0" fontId="12" fillId="0" borderId="10" xfId="35" applyFont="1" applyFill="1" applyBorder="1" applyAlignment="1" applyProtection="1">
      <alignment horizontal="center" vertical="center"/>
    </xf>
    <xf numFmtId="0" fontId="12" fillId="0" borderId="16" xfId="35" applyFont="1" applyFill="1" applyBorder="1" applyAlignment="1" applyProtection="1">
      <alignment horizontal="center" vertical="center" wrapText="1"/>
      <protection locked="0"/>
    </xf>
    <xf numFmtId="0" fontId="12" fillId="0" borderId="23" xfId="35" applyFont="1" applyFill="1" applyBorder="1" applyAlignment="1" applyProtection="1">
      <alignment horizontal="center" vertical="center" wrapText="1"/>
      <protection locked="0"/>
    </xf>
    <xf numFmtId="49" fontId="13" fillId="0" borderId="11" xfId="35" applyNumberFormat="1" applyFont="1" applyFill="1" applyBorder="1" applyAlignment="1" applyProtection="1">
      <alignment horizontal="center" vertical="center" wrapText="1"/>
    </xf>
    <xf numFmtId="49" fontId="13" fillId="0" borderId="12" xfId="35" applyNumberFormat="1" applyFont="1" applyFill="1" applyBorder="1" applyAlignment="1" applyProtection="1">
      <alignment horizontal="center" vertical="center" wrapText="1"/>
    </xf>
    <xf numFmtId="49" fontId="13" fillId="0" borderId="48" xfId="35" applyNumberFormat="1" applyFont="1" applyFill="1" applyBorder="1" applyAlignment="1" applyProtection="1">
      <alignment horizontal="center" vertical="center" wrapText="1"/>
    </xf>
    <xf numFmtId="0" fontId="12" fillId="0" borderId="11" xfId="35" applyFont="1" applyFill="1" applyBorder="1" applyAlignment="1" applyProtection="1">
      <alignment horizontal="center" vertical="center" wrapText="1"/>
    </xf>
    <xf numFmtId="0" fontId="12" fillId="0" borderId="12" xfId="35" applyFont="1" applyFill="1" applyBorder="1" applyAlignment="1" applyProtection="1">
      <alignment horizontal="center" vertical="center" wrapText="1"/>
    </xf>
    <xf numFmtId="0" fontId="12" fillId="0" borderId="11" xfId="35" applyFont="1" applyFill="1" applyBorder="1" applyAlignment="1" applyProtection="1">
      <alignment horizontal="center" vertical="center" wrapText="1"/>
      <protection locked="0"/>
    </xf>
    <xf numFmtId="0" fontId="12" fillId="0" borderId="12" xfId="35" applyFont="1" applyFill="1" applyBorder="1" applyAlignment="1" applyProtection="1">
      <alignment horizontal="center" vertical="center" wrapText="1"/>
      <protection locked="0"/>
    </xf>
    <xf numFmtId="49" fontId="25" fillId="0" borderId="11" xfId="35" applyNumberFormat="1" applyFont="1" applyFill="1" applyBorder="1" applyAlignment="1" applyProtection="1">
      <alignment horizontal="center" vertical="center" wrapText="1"/>
    </xf>
    <xf numFmtId="49" fontId="25" fillId="0" borderId="48" xfId="35" applyNumberFormat="1" applyFont="1" applyFill="1" applyBorder="1" applyAlignment="1" applyProtection="1">
      <alignment horizontal="center" vertical="center" wrapText="1"/>
    </xf>
    <xf numFmtId="49" fontId="25" fillId="0" borderId="12" xfId="35" applyNumberFormat="1" applyFont="1" applyFill="1" applyBorder="1" applyAlignment="1" applyProtection="1">
      <alignment horizontal="center" vertical="center" wrapText="1"/>
    </xf>
    <xf numFmtId="0" fontId="20" fillId="0" borderId="16" xfId="34" applyFont="1" applyFill="1" applyBorder="1" applyAlignment="1" applyProtection="1">
      <alignment horizontal="left" vertical="center" wrapText="1"/>
    </xf>
    <xf numFmtId="0" fontId="20" fillId="0" borderId="23" xfId="34" applyFont="1" applyFill="1" applyBorder="1" applyAlignment="1" applyProtection="1">
      <alignment horizontal="left" vertical="center" wrapText="1"/>
    </xf>
    <xf numFmtId="0" fontId="22" fillId="19" borderId="10" xfId="34" applyFont="1" applyFill="1" applyBorder="1" applyAlignment="1" applyProtection="1">
      <alignment horizontal="center" vertical="center" wrapText="1"/>
    </xf>
    <xf numFmtId="0" fontId="22" fillId="0" borderId="10" xfId="34" applyFont="1" applyFill="1" applyBorder="1" applyAlignment="1" applyProtection="1">
      <alignment horizontal="center" vertical="center" wrapText="1"/>
    </xf>
    <xf numFmtId="0" fontId="12" fillId="0" borderId="16" xfId="34" applyFont="1" applyFill="1" applyBorder="1" applyAlignment="1" applyProtection="1">
      <alignment horizontal="center" vertical="center" wrapText="1"/>
      <protection locked="0"/>
    </xf>
    <xf numFmtId="0" fontId="12" fillId="0" borderId="17" xfId="34" applyFont="1" applyFill="1" applyBorder="1" applyAlignment="1" applyProtection="1">
      <alignment horizontal="center" vertical="center" wrapText="1"/>
      <protection locked="0"/>
    </xf>
    <xf numFmtId="0" fontId="12" fillId="0" borderId="23" xfId="34" applyFont="1" applyFill="1" applyBorder="1" applyAlignment="1" applyProtection="1">
      <alignment horizontal="center" vertical="center" wrapText="1"/>
      <protection locked="0"/>
    </xf>
    <xf numFmtId="0" fontId="22" fillId="19" borderId="16" xfId="35" applyFont="1" applyFill="1" applyBorder="1" applyAlignment="1" applyProtection="1">
      <alignment horizontal="center" vertical="center" wrapText="1"/>
    </xf>
    <xf numFmtId="0" fontId="22" fillId="19" borderId="23" xfId="35" applyFont="1" applyFill="1" applyBorder="1" applyAlignment="1" applyProtection="1">
      <alignment horizontal="center" vertical="center" wrapText="1"/>
    </xf>
    <xf numFmtId="0" fontId="21" fillId="20" borderId="16" xfId="35" applyFont="1" applyFill="1" applyBorder="1" applyAlignment="1" applyProtection="1">
      <alignment horizontal="center" vertical="center" wrapText="1"/>
    </xf>
    <xf numFmtId="0" fontId="21" fillId="20" borderId="17" xfId="35" applyFont="1" applyFill="1" applyBorder="1" applyAlignment="1" applyProtection="1">
      <alignment horizontal="center" vertical="center" wrapText="1"/>
    </xf>
    <xf numFmtId="0" fontId="21" fillId="20" borderId="23" xfId="35" applyFont="1" applyFill="1" applyBorder="1" applyAlignment="1" applyProtection="1">
      <alignment horizontal="center" vertical="center" wrapText="1"/>
    </xf>
    <xf numFmtId="1" fontId="12" fillId="0" borderId="16" xfId="35" applyNumberFormat="1" applyFont="1" applyFill="1" applyBorder="1" applyAlignment="1" applyProtection="1">
      <alignment horizontal="center" vertical="center" wrapText="1"/>
      <protection locked="0"/>
    </xf>
    <xf numFmtId="1" fontId="12" fillId="0" borderId="23" xfId="35" applyNumberFormat="1" applyFont="1" applyFill="1" applyBorder="1" applyAlignment="1" applyProtection="1">
      <alignment horizontal="center" vertical="center" wrapText="1"/>
      <protection locked="0"/>
    </xf>
    <xf numFmtId="0" fontId="21" fillId="20" borderId="16" xfId="35" applyFont="1" applyFill="1" applyBorder="1" applyAlignment="1">
      <alignment horizontal="center" vertical="center"/>
    </xf>
    <xf numFmtId="0" fontId="21" fillId="20" borderId="17" xfId="35" applyFont="1" applyFill="1" applyBorder="1" applyAlignment="1">
      <alignment horizontal="center" vertical="center"/>
    </xf>
    <xf numFmtId="0" fontId="21" fillId="20" borderId="23" xfId="35" applyFont="1" applyFill="1" applyBorder="1" applyAlignment="1">
      <alignment horizontal="center" vertical="center"/>
    </xf>
    <xf numFmtId="0" fontId="22" fillId="19" borderId="10" xfId="35" applyFont="1" applyFill="1" applyBorder="1" applyAlignment="1">
      <alignment horizontal="center" vertical="center"/>
    </xf>
    <xf numFmtId="0" fontId="52" fillId="0" borderId="0" xfId="38" applyFont="1" applyAlignment="1">
      <alignment horizontal="left"/>
    </xf>
    <xf numFmtId="0" fontId="20" fillId="0" borderId="0" xfId="38" applyFont="1" applyAlignment="1">
      <alignment horizontal="left"/>
    </xf>
    <xf numFmtId="0" fontId="22" fillId="19" borderId="10" xfId="35" applyFont="1" applyFill="1" applyBorder="1" applyAlignment="1" applyProtection="1">
      <alignment horizontal="center" vertical="center" wrapText="1"/>
    </xf>
    <xf numFmtId="0" fontId="22" fillId="0" borderId="16" xfId="35" applyFont="1" applyFill="1" applyBorder="1" applyAlignment="1" applyProtection="1">
      <alignment horizontal="center" vertical="center" wrapText="1"/>
    </xf>
    <xf numFmtId="0" fontId="22" fillId="0" borderId="23" xfId="35" applyFont="1" applyFill="1" applyBorder="1" applyAlignment="1" applyProtection="1">
      <alignment horizontal="center" vertical="center" wrapText="1"/>
    </xf>
    <xf numFmtId="0" fontId="13" fillId="19" borderId="10" xfId="35" applyFont="1" applyFill="1" applyBorder="1" applyAlignment="1" applyProtection="1">
      <alignment horizontal="center" vertical="center" wrapText="1"/>
    </xf>
    <xf numFmtId="0" fontId="20" fillId="0" borderId="16" xfId="36" applyFont="1" applyFill="1" applyBorder="1" applyAlignment="1" applyProtection="1">
      <alignment horizontal="left" vertical="center" wrapText="1"/>
    </xf>
    <xf numFmtId="0" fontId="49" fillId="0" borderId="23" xfId="0" applyFont="1" applyBorder="1"/>
    <xf numFmtId="0" fontId="22" fillId="0" borderId="16" xfId="35" applyFont="1" applyFill="1" applyBorder="1" applyAlignment="1" applyProtection="1">
      <alignment horizontal="left" vertical="center" wrapText="1"/>
    </xf>
    <xf numFmtId="0" fontId="22" fillId="0" borderId="23" xfId="35" applyFont="1" applyFill="1" applyBorder="1" applyAlignment="1" applyProtection="1">
      <alignment horizontal="left" vertical="center" wrapText="1"/>
    </xf>
    <xf numFmtId="0" fontId="12" fillId="20" borderId="10" xfId="35" applyFont="1" applyFill="1" applyBorder="1" applyAlignment="1" applyProtection="1">
      <alignment horizontal="center" vertical="center" wrapText="1"/>
    </xf>
    <xf numFmtId="0" fontId="13" fillId="20" borderId="10" xfId="35" applyFont="1" applyFill="1" applyBorder="1" applyAlignment="1" applyProtection="1">
      <alignment horizontal="center" vertical="center" wrapText="1"/>
    </xf>
    <xf numFmtId="1" fontId="12" fillId="0" borderId="10" xfId="35" applyNumberFormat="1" applyFont="1" applyFill="1" applyBorder="1" applyAlignment="1" applyProtection="1">
      <alignment horizontal="center" vertical="center" wrapText="1"/>
      <protection locked="0"/>
    </xf>
    <xf numFmtId="0" fontId="20" fillId="0" borderId="0" xfId="36" applyFont="1" applyAlignment="1">
      <alignment horizontal="left"/>
    </xf>
    <xf numFmtId="0" fontId="12" fillId="0" borderId="0" xfId="35" applyFont="1" applyFill="1" applyAlignment="1">
      <alignment horizontal="right"/>
    </xf>
    <xf numFmtId="0" fontId="21" fillId="20" borderId="10" xfId="35" applyFont="1" applyFill="1" applyBorder="1" applyAlignment="1">
      <alignment horizontal="center" vertical="center"/>
    </xf>
    <xf numFmtId="0" fontId="22" fillId="19" borderId="10" xfId="35" applyFont="1" applyFill="1" applyBorder="1" applyAlignment="1">
      <alignment horizontal="center"/>
    </xf>
    <xf numFmtId="0" fontId="21" fillId="20" borderId="16" xfId="44" applyFont="1" applyFill="1" applyBorder="1" applyAlignment="1" applyProtection="1">
      <alignment horizontal="center" vertical="center" wrapText="1"/>
    </xf>
    <xf numFmtId="0" fontId="21" fillId="20" borderId="17" xfId="44" applyFont="1" applyFill="1" applyBorder="1" applyAlignment="1" applyProtection="1">
      <alignment horizontal="center" vertical="center" wrapText="1"/>
    </xf>
    <xf numFmtId="0" fontId="21" fillId="20" borderId="23" xfId="44" applyFont="1" applyFill="1" applyBorder="1" applyAlignment="1" applyProtection="1">
      <alignment horizontal="center" vertical="center" wrapText="1"/>
    </xf>
    <xf numFmtId="0" fontId="20" fillId="0" borderId="10" xfId="44" applyFont="1" applyBorder="1" applyAlignment="1" applyProtection="1">
      <alignment horizontal="center" vertical="center" wrapText="1"/>
    </xf>
    <xf numFmtId="0" fontId="12" fillId="0" borderId="11" xfId="44" applyFont="1" applyBorder="1" applyAlignment="1" applyProtection="1">
      <alignment horizontal="center" vertical="center" wrapText="1"/>
    </xf>
    <xf numFmtId="0" fontId="12" fillId="0" borderId="48" xfId="44" applyFont="1" applyBorder="1" applyAlignment="1" applyProtection="1">
      <alignment horizontal="center" vertical="center" wrapText="1"/>
    </xf>
    <xf numFmtId="0" fontId="12" fillId="0" borderId="12" xfId="44" applyFont="1" applyBorder="1" applyAlignment="1" applyProtection="1">
      <alignment horizontal="center" vertical="center" wrapText="1"/>
    </xf>
    <xf numFmtId="0" fontId="12" fillId="0" borderId="10" xfId="44" applyFont="1" applyBorder="1" applyAlignment="1" applyProtection="1">
      <alignment horizontal="center" vertical="center" wrapText="1"/>
      <protection locked="0"/>
    </xf>
    <xf numFmtId="0" fontId="12" fillId="0" borderId="10" xfId="44" applyFont="1" applyBorder="1" applyAlignment="1" applyProtection="1">
      <alignment horizontal="center" vertical="center" wrapText="1"/>
    </xf>
    <xf numFmtId="1" fontId="12" fillId="0" borderId="10" xfId="44" applyNumberFormat="1" applyFont="1" applyBorder="1" applyAlignment="1" applyProtection="1">
      <alignment horizontal="center" vertical="center" wrapText="1"/>
      <protection locked="0"/>
    </xf>
    <xf numFmtId="0" fontId="23" fillId="20" borderId="10" xfId="34" applyFont="1" applyFill="1" applyBorder="1" applyAlignment="1" applyProtection="1">
      <alignment horizontal="center" vertical="center" wrapText="1"/>
    </xf>
    <xf numFmtId="1" fontId="12" fillId="0" borderId="16" xfId="34" applyNumberFormat="1" applyFont="1" applyFill="1" applyBorder="1" applyAlignment="1" applyProtection="1">
      <alignment horizontal="center" vertical="center" wrapText="1"/>
      <protection locked="0"/>
    </xf>
    <xf numFmtId="1" fontId="12" fillId="0" borderId="17" xfId="34" applyNumberFormat="1" applyFont="1" applyFill="1" applyBorder="1" applyAlignment="1" applyProtection="1">
      <alignment horizontal="center" vertical="center" wrapText="1"/>
      <protection locked="0"/>
    </xf>
    <xf numFmtId="1" fontId="12" fillId="0" borderId="23" xfId="34" applyNumberFormat="1" applyFont="1" applyFill="1" applyBorder="1" applyAlignment="1" applyProtection="1">
      <alignment horizontal="center" vertical="center" wrapText="1"/>
      <protection locked="0"/>
    </xf>
    <xf numFmtId="0" fontId="13" fillId="19" borderId="16" xfId="36" applyFont="1" applyFill="1" applyBorder="1" applyAlignment="1" applyProtection="1">
      <alignment horizontal="center" vertical="center" wrapText="1"/>
      <protection locked="0"/>
    </xf>
    <xf numFmtId="0" fontId="13" fillId="19" borderId="23" xfId="36" applyFont="1" applyFill="1" applyBorder="1" applyAlignment="1" applyProtection="1">
      <alignment horizontal="center" vertical="center" wrapText="1"/>
      <protection locked="0"/>
    </xf>
    <xf numFmtId="0" fontId="85" fillId="0" borderId="0" xfId="77" applyFont="1" applyFill="1" applyAlignment="1">
      <alignment horizontal="left" vertical="center" wrapText="1"/>
    </xf>
    <xf numFmtId="0" fontId="96" fillId="0" borderId="0" xfId="36" applyFont="1" applyFill="1" applyAlignment="1">
      <alignment horizontal="left"/>
    </xf>
    <xf numFmtId="0" fontId="95" fillId="0" borderId="0" xfId="36" applyFont="1" applyFill="1" applyAlignment="1">
      <alignment horizontal="left"/>
    </xf>
    <xf numFmtId="0" fontId="90" fillId="25" borderId="16" xfId="77" applyFont="1" applyFill="1" applyBorder="1" applyAlignment="1" applyProtection="1">
      <alignment horizontal="left" vertical="center" wrapText="1"/>
    </xf>
    <xf numFmtId="0" fontId="90" fillId="25" borderId="23" xfId="77" applyFont="1" applyFill="1" applyBorder="1" applyAlignment="1" applyProtection="1">
      <alignment horizontal="left" vertical="center" wrapText="1"/>
    </xf>
    <xf numFmtId="0" fontId="90" fillId="23" borderId="10" xfId="50" applyFont="1" applyFill="1" applyBorder="1" applyAlignment="1">
      <alignment vertical="center"/>
    </xf>
    <xf numFmtId="0" fontId="90" fillId="27" borderId="16" xfId="50" applyFont="1" applyFill="1" applyBorder="1" applyAlignment="1">
      <alignment horizontal="left"/>
    </xf>
    <xf numFmtId="0" fontId="90" fillId="27" borderId="17" xfId="50" applyFont="1" applyFill="1" applyBorder="1" applyAlignment="1">
      <alignment horizontal="left"/>
    </xf>
    <xf numFmtId="0" fontId="90" fillId="27" borderId="23" xfId="50" applyFont="1" applyFill="1" applyBorder="1" applyAlignment="1">
      <alignment horizontal="left"/>
    </xf>
    <xf numFmtId="0" fontId="90" fillId="23" borderId="16" xfId="50" applyFont="1" applyFill="1" applyBorder="1" applyAlignment="1">
      <alignment vertical="center"/>
    </xf>
    <xf numFmtId="0" fontId="82" fillId="23" borderId="17" xfId="0" applyFont="1" applyFill="1" applyBorder="1" applyAlignment="1">
      <alignment vertical="center"/>
    </xf>
    <xf numFmtId="0" fontId="82" fillId="23" borderId="23" xfId="0" applyFont="1" applyFill="1" applyBorder="1" applyAlignment="1">
      <alignment vertical="center"/>
    </xf>
    <xf numFmtId="0" fontId="90" fillId="29" borderId="10" xfId="74" applyFont="1" applyFill="1" applyBorder="1" applyAlignment="1">
      <alignment vertical="center" wrapText="1"/>
    </xf>
    <xf numFmtId="0" fontId="90" fillId="27" borderId="10" xfId="50" applyFont="1" applyFill="1" applyBorder="1" applyAlignment="1">
      <alignment horizontal="left"/>
    </xf>
    <xf numFmtId="0" fontId="90" fillId="25" borderId="17" xfId="77" applyFont="1" applyFill="1" applyBorder="1" applyAlignment="1" applyProtection="1">
      <alignment horizontal="left" vertical="center" wrapText="1"/>
    </xf>
    <xf numFmtId="0" fontId="90" fillId="29" borderId="16" xfId="74" applyFont="1" applyFill="1" applyBorder="1" applyAlignment="1">
      <alignment vertical="center" wrapText="1"/>
    </xf>
    <xf numFmtId="0" fontId="90" fillId="29" borderId="23" xfId="74" applyFont="1" applyFill="1" applyBorder="1" applyAlignment="1">
      <alignment vertical="center" wrapText="1"/>
    </xf>
    <xf numFmtId="0" fontId="90" fillId="27" borderId="16" xfId="50" applyFont="1" applyFill="1" applyBorder="1" applyAlignment="1">
      <alignment horizontal="left" vertical="center"/>
    </xf>
    <xf numFmtId="0" fontId="90" fillId="27" borderId="17" xfId="50" applyFont="1" applyFill="1" applyBorder="1" applyAlignment="1">
      <alignment horizontal="left" vertical="center"/>
    </xf>
    <xf numFmtId="0" fontId="90" fillId="27" borderId="23" xfId="50" applyFont="1" applyFill="1" applyBorder="1" applyAlignment="1">
      <alignment horizontal="left" vertical="center"/>
    </xf>
    <xf numFmtId="0" fontId="90" fillId="25" borderId="16" xfId="50" applyFont="1" applyFill="1" applyBorder="1" applyAlignment="1">
      <alignment horizontal="left" vertical="center" wrapText="1"/>
    </xf>
    <xf numFmtId="0" fontId="82" fillId="25" borderId="23" xfId="61" applyFont="1" applyFill="1" applyBorder="1" applyAlignment="1">
      <alignment horizontal="left" vertical="center" wrapText="1"/>
    </xf>
    <xf numFmtId="0" fontId="92" fillId="25" borderId="16" xfId="36" applyFont="1" applyFill="1" applyBorder="1" applyAlignment="1">
      <alignment horizontal="left" vertical="center"/>
    </xf>
    <xf numFmtId="0" fontId="92" fillId="25" borderId="23" xfId="36" applyFont="1" applyFill="1" applyBorder="1" applyAlignment="1">
      <alignment horizontal="left" vertical="center"/>
    </xf>
    <xf numFmtId="0" fontId="85" fillId="0" borderId="11" xfId="48" applyFont="1" applyFill="1" applyBorder="1" applyAlignment="1">
      <alignment horizontal="center" vertical="center" wrapText="1"/>
    </xf>
    <xf numFmtId="0" fontId="85" fillId="0" borderId="48" xfId="48" applyFont="1" applyFill="1" applyBorder="1" applyAlignment="1">
      <alignment horizontal="center" vertical="center" wrapText="1"/>
    </xf>
    <xf numFmtId="0" fontId="85" fillId="0" borderId="12" xfId="48" applyFont="1" applyFill="1" applyBorder="1" applyAlignment="1">
      <alignment horizontal="center" vertical="center" wrapText="1"/>
    </xf>
    <xf numFmtId="0" fontId="85" fillId="0" borderId="10" xfId="51" applyFont="1" applyFill="1" applyBorder="1" applyAlignment="1">
      <alignment horizontal="center" vertical="center" wrapText="1"/>
    </xf>
    <xf numFmtId="0" fontId="87" fillId="0" borderId="0" xfId="50" applyFont="1" applyFill="1" applyAlignment="1">
      <alignment horizontal="center" vertical="center" wrapText="1"/>
    </xf>
    <xf numFmtId="0" fontId="88" fillId="27" borderId="13" xfId="50" applyFont="1" applyFill="1" applyBorder="1" applyAlignment="1" applyProtection="1">
      <alignment horizontal="center" vertical="center" wrapText="1"/>
    </xf>
    <xf numFmtId="0" fontId="88" fillId="27" borderId="14" xfId="50" applyFont="1" applyFill="1" applyBorder="1" applyAlignment="1" applyProtection="1">
      <alignment horizontal="center" vertical="center" wrapText="1"/>
    </xf>
    <xf numFmtId="0" fontId="89" fillId="27" borderId="14" xfId="0" applyFont="1" applyFill="1" applyBorder="1" applyAlignment="1">
      <alignment horizontal="center" vertical="center" wrapText="1"/>
    </xf>
    <xf numFmtId="0" fontId="85" fillId="0" borderId="10" xfId="50" applyFont="1" applyFill="1" applyBorder="1" applyAlignment="1">
      <alignment horizontal="center" vertical="center" wrapText="1"/>
    </xf>
    <xf numFmtId="0" fontId="85" fillId="0" borderId="10" xfId="48" applyFont="1" applyFill="1" applyBorder="1" applyAlignment="1">
      <alignment horizontal="center" vertical="center" wrapText="1"/>
    </xf>
    <xf numFmtId="0" fontId="85" fillId="0" borderId="16" xfId="51" applyFont="1" applyFill="1" applyBorder="1" applyAlignment="1">
      <alignment horizontal="center" vertical="center" wrapText="1"/>
    </xf>
    <xf numFmtId="0" fontId="85" fillId="0" borderId="17" xfId="51" applyFont="1" applyFill="1" applyBorder="1" applyAlignment="1">
      <alignment horizontal="center" vertical="center" wrapText="1"/>
    </xf>
    <xf numFmtId="0" fontId="85" fillId="0" borderId="23" xfId="51" applyFont="1" applyFill="1" applyBorder="1" applyAlignment="1">
      <alignment horizontal="center" vertical="center" wrapText="1"/>
    </xf>
    <xf numFmtId="0" fontId="85" fillId="0" borderId="16" xfId="50" applyFont="1" applyFill="1" applyBorder="1" applyAlignment="1">
      <alignment horizontal="center" vertical="center" wrapText="1"/>
    </xf>
    <xf numFmtId="0" fontId="85" fillId="0" borderId="23" xfId="50" applyFont="1" applyFill="1" applyBorder="1" applyAlignment="1">
      <alignment horizontal="center" vertical="center" wrapText="1"/>
    </xf>
    <xf numFmtId="0" fontId="22" fillId="0" borderId="16" xfId="34" applyFont="1" applyFill="1" applyBorder="1" applyAlignment="1">
      <alignment horizontal="left"/>
    </xf>
    <xf numFmtId="0" fontId="22" fillId="0" borderId="17" xfId="34" applyFont="1" applyFill="1" applyBorder="1" applyAlignment="1">
      <alignment horizontal="left"/>
    </xf>
    <xf numFmtId="0" fontId="22" fillId="0" borderId="23" xfId="34" applyFont="1" applyFill="1" applyBorder="1" applyAlignment="1">
      <alignment horizontal="left"/>
    </xf>
    <xf numFmtId="0" fontId="22" fillId="0" borderId="16" xfId="34" applyFont="1" applyFill="1" applyBorder="1" applyAlignment="1">
      <alignment horizontal="left" vertical="center"/>
    </xf>
    <xf numFmtId="0" fontId="22" fillId="0" borderId="17" xfId="34" applyFont="1" applyFill="1" applyBorder="1" applyAlignment="1">
      <alignment horizontal="left" vertical="center"/>
    </xf>
    <xf numFmtId="0" fontId="22" fillId="0" borderId="23" xfId="34" applyFont="1" applyFill="1" applyBorder="1" applyAlignment="1">
      <alignment horizontal="left" vertical="center"/>
    </xf>
    <xf numFmtId="0" fontId="22" fillId="0" borderId="16" xfId="34" applyFont="1" applyFill="1" applyBorder="1" applyAlignment="1">
      <alignment vertical="center"/>
    </xf>
    <xf numFmtId="0" fontId="22" fillId="0" borderId="17" xfId="34" applyFont="1" applyFill="1" applyBorder="1" applyAlignment="1">
      <alignment vertical="center"/>
    </xf>
    <xf numFmtId="0" fontId="22" fillId="0" borderId="23" xfId="34" applyFont="1" applyFill="1" applyBorder="1" applyAlignment="1">
      <alignment vertical="center"/>
    </xf>
    <xf numFmtId="0" fontId="21" fillId="0" borderId="16" xfId="34" applyFont="1" applyFill="1" applyBorder="1" applyAlignment="1" applyProtection="1">
      <alignment horizontal="center" vertical="center" wrapText="1"/>
    </xf>
    <xf numFmtId="0" fontId="21" fillId="0" borderId="17" xfId="34" applyFont="1" applyFill="1" applyBorder="1" applyAlignment="1" applyProtection="1">
      <alignment horizontal="center" vertical="center" wrapText="1"/>
    </xf>
    <xf numFmtId="0" fontId="21" fillId="0" borderId="23" xfId="34" applyFont="1" applyFill="1" applyBorder="1" applyAlignment="1" applyProtection="1">
      <alignment horizontal="center" vertical="center" wrapText="1"/>
    </xf>
    <xf numFmtId="0" fontId="20" fillId="0" borderId="11" xfId="34" applyFont="1" applyFill="1" applyBorder="1" applyAlignment="1">
      <alignment horizontal="center" vertical="center" wrapText="1"/>
    </xf>
    <xf numFmtId="0" fontId="20" fillId="0" borderId="48" xfId="34" applyFont="1" applyFill="1" applyBorder="1" applyAlignment="1">
      <alignment horizontal="center" vertical="center" wrapText="1"/>
    </xf>
    <xf numFmtId="0" fontId="20" fillId="0" borderId="12" xfId="34" applyFont="1" applyFill="1" applyBorder="1" applyAlignment="1">
      <alignment horizontal="center" vertical="center" wrapText="1"/>
    </xf>
    <xf numFmtId="0" fontId="22" fillId="0" borderId="10" xfId="34" applyFont="1" applyFill="1" applyBorder="1" applyAlignment="1">
      <alignment vertical="center"/>
    </xf>
    <xf numFmtId="0" fontId="20" fillId="0" borderId="16" xfId="34" applyFont="1" applyFill="1" applyBorder="1" applyAlignment="1">
      <alignment horizontal="center" vertical="center" wrapText="1"/>
    </xf>
    <xf numFmtId="0" fontId="20" fillId="0" borderId="17" xfId="34" applyFont="1" applyFill="1" applyBorder="1" applyAlignment="1">
      <alignment horizontal="center" vertical="center" wrapText="1"/>
    </xf>
    <xf numFmtId="0" fontId="12" fillId="0" borderId="10" xfId="36" applyFont="1" applyFill="1" applyBorder="1" applyAlignment="1">
      <alignment horizontal="center" vertical="center"/>
    </xf>
  </cellXfs>
  <cellStyles count="91">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2 2 2" xfId="37"/>
    <cellStyle name="Iau?iue 2 2 2 2" xfId="38"/>
    <cellStyle name="Iau?iue 2 3" xfId="39"/>
    <cellStyle name="Iau?iue 2 3 2" xfId="84"/>
    <cellStyle name="Iau?iue 3" xfId="40"/>
    <cellStyle name="Iau?iue 4" xfId="41"/>
    <cellStyle name="Iau?iue_dodatok 3" xfId="89"/>
    <cellStyle name="Iau?iue_dodatok1K" xfId="42"/>
    <cellStyle name="Iau?iue_dodatok1K 2" xfId="43"/>
    <cellStyle name="Iau?iue_Vukonana 010213 46884" xfId="90"/>
    <cellStyle name="Iau?iue_Інвест-2015рік" xfId="44"/>
    <cellStyle name="Iau?iue_Інвест-2015рік 2 2" xfId="45"/>
    <cellStyle name="Iau?iue_ІП_2013 60567 300712" xfId="46"/>
    <cellStyle name="Iau?iue_ІП-2015 20.06.14" xfId="47"/>
    <cellStyle name="Iau?iue_ІП-2015 28.07.14" xfId="48"/>
    <cellStyle name="Iau?iue_ІР2014 підрядники" xfId="88"/>
    <cellStyle name="Iau?iue_Книга1" xfId="49"/>
    <cellStyle name="Iau?iue_Пропозиції до ІП_2013 7 розділ" xfId="50"/>
    <cellStyle name="Iau?iue_табл 6  ІП_2015 І розділ по кв NKRЕ" xfId="51"/>
    <cellStyle name="Input" xfId="52"/>
    <cellStyle name="Linked Cell" xfId="53"/>
    <cellStyle name="Neutral" xfId="54"/>
    <cellStyle name="Note" xfId="55"/>
    <cellStyle name="Output" xfId="56"/>
    <cellStyle name="Title" xfId="57"/>
    <cellStyle name="Total" xfId="58"/>
    <cellStyle name="Warning Text" xfId="59"/>
    <cellStyle name="Звичайний_Аркуш2" xfId="60"/>
    <cellStyle name="Обычный" xfId="0" builtinId="0"/>
    <cellStyle name="Обычный 2" xfId="61"/>
    <cellStyle name="Обычный 2 4" xfId="62"/>
    <cellStyle name="Обычный 2 4 2" xfId="85"/>
    <cellStyle name="Обычный 3" xfId="63"/>
    <cellStyle name="Обычный 4" xfId="83"/>
    <cellStyle name="Обычный 5" xfId="82"/>
    <cellStyle name="Обычный 6" xfId="64"/>
    <cellStyle name="Обычный 6 2" xfId="86"/>
    <cellStyle name="Обычный_dodatok 1" xfId="65"/>
    <cellStyle name="Обычный_dodatok_ 1" xfId="66"/>
    <cellStyle name="Обычный_dodatok1" xfId="67"/>
    <cellStyle name="Обычный_IP_2008_Нова_форма_Оригинал" xfId="68"/>
    <cellStyle name="Обычный_IP_2008_Оригинал" xfId="69"/>
    <cellStyle name="Обычный_IP_2008_Оригинал_31199" xfId="70"/>
    <cellStyle name="Обычный_IP_2008_Оригинал_31199(2)" xfId="71"/>
    <cellStyle name="Обычный_IP_2008_Оригинал_new" xfId="72"/>
    <cellStyle name="Обычный_nkre1" xfId="73"/>
    <cellStyle name="Обычный_Report_2010_32606_Січень" xfId="74"/>
    <cellStyle name="Обычный_Лист1" xfId="75"/>
    <cellStyle name="Обычный_новий шаблон ф.132" xfId="76"/>
    <cellStyle name="Обычный_Проект_IP_2009_260608" xfId="77"/>
    <cellStyle name="Обычный_Проект_IP_2010_Rivneenergo" xfId="78"/>
    <cellStyle name="Процентный" xfId="79" builtinId="5"/>
    <cellStyle name="Процентный 2" xfId="80"/>
    <cellStyle name="Процентный 3" xfId="87"/>
    <cellStyle name="Стиль 1" xfId="81"/>
  </cellStyles>
  <dxfs count="18">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933450</xdr:colOff>
      <xdr:row>0</xdr:row>
      <xdr:rowOff>190500</xdr:rowOff>
    </xdr:from>
    <xdr:to>
      <xdr:col>4</xdr:col>
      <xdr:colOff>847725</xdr:colOff>
      <xdr:row>5</xdr:row>
      <xdr:rowOff>714375</xdr:rowOff>
    </xdr:to>
    <xdr:pic>
      <xdr:nvPicPr>
        <xdr:cNvPr id="9217"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933450" y="190500"/>
          <a:ext cx="3695700" cy="1524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FFFF00"/>
  </sheetPr>
  <dimension ref="A1:H11"/>
  <sheetViews>
    <sheetView view="pageBreakPreview" zoomScaleNormal="100" zoomScaleSheetLayoutView="100" workbookViewId="0">
      <selection activeCell="D13" sqref="D13"/>
    </sheetView>
  </sheetViews>
  <sheetFormatPr defaultColWidth="9.140625"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1" customFormat="1" ht="15.75">
      <c r="A1" s="123"/>
      <c r="B1" s="123"/>
      <c r="C1" s="104"/>
      <c r="D1" s="104"/>
      <c r="E1" s="104"/>
      <c r="F1" s="124"/>
      <c r="G1" s="123"/>
    </row>
    <row r="2" spans="1:8" s="31" customFormat="1" ht="15.75" customHeight="1">
      <c r="A2" s="123"/>
      <c r="B2" s="123"/>
      <c r="C2" s="1137"/>
      <c r="D2" s="1137"/>
      <c r="E2" s="1137"/>
      <c r="F2" s="1137"/>
      <c r="G2" s="1137"/>
    </row>
    <row r="3" spans="1:8" s="31" customFormat="1" ht="15.75" customHeight="1">
      <c r="A3" s="123"/>
      <c r="B3" s="123"/>
      <c r="C3" s="32"/>
      <c r="D3" s="34"/>
      <c r="E3" s="34"/>
      <c r="F3" s="34"/>
      <c r="G3" s="123"/>
    </row>
    <row r="4" spans="1:8" s="31" customFormat="1" ht="15.75" customHeight="1">
      <c r="A4" s="123"/>
      <c r="B4" s="123"/>
      <c r="C4" s="1143"/>
      <c r="D4" s="1143"/>
      <c r="E4" s="1143"/>
      <c r="F4" s="1143"/>
      <c r="G4" s="123"/>
    </row>
    <row r="5" spans="1:8" s="31" customFormat="1" ht="15.75" customHeight="1">
      <c r="A5" s="123"/>
      <c r="B5" s="123"/>
      <c r="C5" s="32"/>
      <c r="D5" s="32"/>
      <c r="E5" s="32"/>
      <c r="F5" s="123"/>
      <c r="G5" s="123"/>
    </row>
    <row r="6" spans="1:8" s="31" customFormat="1" ht="99.75" customHeight="1">
      <c r="A6" s="123"/>
      <c r="B6" s="123"/>
      <c r="C6" s="13"/>
      <c r="D6" s="13"/>
      <c r="E6" s="123"/>
      <c r="F6" s="123"/>
      <c r="G6" s="123"/>
      <c r="H6" s="749"/>
    </row>
    <row r="7" spans="1:8" ht="30.75" customHeight="1" thickBot="1">
      <c r="A7" s="1144" t="s">
        <v>327</v>
      </c>
      <c r="B7" s="1144"/>
      <c r="C7" s="1144"/>
      <c r="D7" s="1144"/>
      <c r="E7" s="1144"/>
      <c r="F7" s="1144"/>
      <c r="G7" s="123"/>
    </row>
    <row r="8" spans="1:8" ht="22.5" customHeight="1" thickBot="1">
      <c r="A8" s="106" t="s">
        <v>395</v>
      </c>
      <c r="B8" s="1138" t="s">
        <v>1463</v>
      </c>
      <c r="C8" s="1139"/>
      <c r="D8" s="1139"/>
      <c r="E8" s="1139"/>
      <c r="F8" s="1140"/>
      <c r="G8" s="123"/>
    </row>
    <row r="9" spans="1:8" ht="22.5" customHeight="1" thickBot="1">
      <c r="A9" s="105" t="s">
        <v>396</v>
      </c>
      <c r="B9" s="110" t="s">
        <v>328</v>
      </c>
      <c r="C9" s="195" t="s">
        <v>1464</v>
      </c>
      <c r="D9" s="111" t="s">
        <v>398</v>
      </c>
      <c r="E9" s="1141" t="s">
        <v>1465</v>
      </c>
      <c r="F9" s="1142"/>
      <c r="G9" s="123"/>
    </row>
    <row r="10" spans="1:8" ht="24" customHeight="1" thickBot="1">
      <c r="A10" s="105" t="s">
        <v>397</v>
      </c>
      <c r="B10" s="107" t="s">
        <v>328</v>
      </c>
      <c r="C10" s="196" t="s">
        <v>1466</v>
      </c>
      <c r="D10" s="108" t="s">
        <v>398</v>
      </c>
      <c r="E10" s="197" t="s">
        <v>1467</v>
      </c>
      <c r="F10" s="109"/>
      <c r="G10" s="123"/>
    </row>
    <row r="11" spans="1:8">
      <c r="H11" s="5"/>
    </row>
  </sheetData>
  <mergeCells count="5">
    <mergeCell ref="C2:G2"/>
    <mergeCell ref="B8:F8"/>
    <mergeCell ref="E9:F9"/>
    <mergeCell ref="C4:F4"/>
    <mergeCell ref="A7:F7"/>
  </mergeCells>
  <phoneticPr fontId="3" type="noConversion"/>
  <pageMargins left="1.05" right="0.4" top="0.72" bottom="1" header="0.5" footer="0.5"/>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FFFF00"/>
  </sheetPr>
  <dimension ref="A1:I19"/>
  <sheetViews>
    <sheetView view="pageBreakPreview" zoomScale="115" zoomScaleNormal="100" zoomScaleSheetLayoutView="115" workbookViewId="0">
      <pane ySplit="6" topLeftCell="A7" activePane="bottomLeft" state="frozen"/>
      <selection activeCell="R19" sqref="R19"/>
      <selection pane="bottomLeft" activeCell="A7" sqref="A7"/>
    </sheetView>
  </sheetViews>
  <sheetFormatPr defaultColWidth="9.140625" defaultRowHeight="12.75"/>
  <cols>
    <col min="1" max="1" width="18.7109375" style="9" customWidth="1"/>
    <col min="2" max="2" width="21.42578125" style="9" customWidth="1"/>
    <col min="3" max="3" width="20.5703125" style="9" customWidth="1"/>
    <col min="4" max="4" width="10.5703125" style="9" customWidth="1"/>
    <col min="5" max="5" width="14.140625" style="9" customWidth="1"/>
    <col min="6" max="6" width="13.85546875" style="9" customWidth="1"/>
    <col min="7" max="7" width="13.5703125" style="9" customWidth="1"/>
    <col min="8" max="8" width="15.7109375" style="9" customWidth="1"/>
    <col min="9" max="16384" width="9.140625" style="4"/>
  </cols>
  <sheetData>
    <row r="1" spans="1:9" s="76" customFormat="1" ht="40.5" customHeight="1">
      <c r="A1" s="79"/>
      <c r="B1" s="79"/>
      <c r="D1" s="112"/>
      <c r="E1" s="79"/>
      <c r="F1" s="79"/>
      <c r="G1" s="79"/>
      <c r="H1" s="79"/>
    </row>
    <row r="2" spans="1:9" ht="31.5" customHeight="1">
      <c r="A2" s="1274" t="s">
        <v>1527</v>
      </c>
      <c r="B2" s="1274"/>
      <c r="C2" s="1274"/>
      <c r="D2" s="1274"/>
      <c r="E2" s="1274"/>
      <c r="F2" s="1274"/>
      <c r="G2" s="1274"/>
      <c r="H2" s="1274"/>
    </row>
    <row r="3" spans="1:9" ht="18" customHeight="1">
      <c r="A3" s="1275" t="s">
        <v>1117</v>
      </c>
      <c r="B3" s="1275" t="s">
        <v>382</v>
      </c>
      <c r="C3" s="1275" t="s">
        <v>381</v>
      </c>
      <c r="D3" s="1275" t="s">
        <v>1118</v>
      </c>
      <c r="E3" s="1275"/>
      <c r="F3" s="1275"/>
      <c r="G3" s="1275"/>
      <c r="H3" s="1275"/>
    </row>
    <row r="4" spans="1:9" ht="17.25" customHeight="1">
      <c r="A4" s="1275"/>
      <c r="B4" s="1275"/>
      <c r="C4" s="1275"/>
      <c r="D4" s="1275" t="s">
        <v>1114</v>
      </c>
      <c r="E4" s="1275" t="s">
        <v>228</v>
      </c>
      <c r="F4" s="1275"/>
      <c r="G4" s="1275" t="s">
        <v>229</v>
      </c>
      <c r="H4" s="1275"/>
    </row>
    <row r="5" spans="1:9" ht="34.5" customHeight="1">
      <c r="A5" s="1275"/>
      <c r="B5" s="1275"/>
      <c r="C5" s="1275"/>
      <c r="D5" s="1275"/>
      <c r="E5" s="71" t="s">
        <v>230</v>
      </c>
      <c r="F5" s="71" t="s">
        <v>231</v>
      </c>
      <c r="G5" s="71" t="s">
        <v>1119</v>
      </c>
      <c r="H5" s="71" t="s">
        <v>1120</v>
      </c>
    </row>
    <row r="6" spans="1:9" ht="15" customHeight="1">
      <c r="A6" s="436">
        <v>1</v>
      </c>
      <c r="B6" s="436">
        <v>2</v>
      </c>
      <c r="C6" s="436">
        <v>3</v>
      </c>
      <c r="D6" s="436">
        <v>4</v>
      </c>
      <c r="E6" s="436">
        <v>5</v>
      </c>
      <c r="F6" s="436">
        <v>6</v>
      </c>
      <c r="G6" s="436">
        <v>7</v>
      </c>
      <c r="H6" s="436">
        <v>8</v>
      </c>
    </row>
    <row r="7" spans="1:9" s="138" customFormat="1" ht="18.75" customHeight="1">
      <c r="A7" s="659">
        <v>416611</v>
      </c>
      <c r="B7" s="659">
        <v>222065</v>
      </c>
      <c r="C7" s="659">
        <v>194546</v>
      </c>
      <c r="D7" s="659">
        <v>18</v>
      </c>
      <c r="E7" s="659">
        <v>68898</v>
      </c>
      <c r="F7" s="659">
        <v>19469</v>
      </c>
      <c r="G7" s="659">
        <v>328226</v>
      </c>
      <c r="H7" s="659">
        <v>0</v>
      </c>
      <c r="I7" s="142"/>
    </row>
    <row r="8" spans="1:9">
      <c r="A8" s="141"/>
      <c r="B8" s="141"/>
      <c r="C8" s="141"/>
      <c r="D8" s="141"/>
      <c r="E8" s="141"/>
      <c r="F8" s="141"/>
      <c r="G8" s="141"/>
      <c r="H8" s="141"/>
    </row>
    <row r="9" spans="1:9">
      <c r="A9" s="8"/>
      <c r="B9" s="8"/>
      <c r="C9" s="8"/>
      <c r="D9" s="8"/>
      <c r="E9" s="8"/>
      <c r="F9" s="8"/>
      <c r="G9" s="8"/>
      <c r="H9" s="8"/>
    </row>
    <row r="10" spans="1:9">
      <c r="A10" s="8"/>
      <c r="B10" s="8"/>
      <c r="C10" s="8"/>
      <c r="D10" s="8"/>
      <c r="E10" s="8"/>
      <c r="F10" s="8"/>
      <c r="G10" s="8"/>
      <c r="H10" s="8"/>
    </row>
    <row r="11" spans="1:9">
      <c r="A11" s="8"/>
      <c r="B11" s="8"/>
      <c r="C11" s="8"/>
      <c r="D11" s="8"/>
      <c r="E11" s="8"/>
      <c r="F11" s="8"/>
      <c r="G11" s="8"/>
      <c r="H11" s="8"/>
    </row>
    <row r="12" spans="1:9">
      <c r="A12" s="8"/>
      <c r="B12" s="8"/>
      <c r="C12" s="8"/>
      <c r="D12" s="8"/>
      <c r="E12" s="8"/>
      <c r="F12" s="8"/>
      <c r="G12" s="8"/>
      <c r="H12" s="8"/>
    </row>
    <row r="13" spans="1:9">
      <c r="A13" s="8"/>
      <c r="B13" s="8"/>
      <c r="C13" s="8"/>
      <c r="D13" s="8"/>
      <c r="E13" s="8"/>
      <c r="F13" s="8"/>
      <c r="G13" s="8"/>
      <c r="H13" s="8"/>
    </row>
    <row r="14" spans="1:9">
      <c r="A14" s="8"/>
      <c r="B14" s="8"/>
      <c r="C14" s="8"/>
      <c r="D14" s="8"/>
      <c r="E14" s="8"/>
      <c r="F14" s="8"/>
      <c r="G14" s="8"/>
      <c r="H14" s="8"/>
    </row>
    <row r="15" spans="1:9">
      <c r="A15" s="8"/>
      <c r="B15" s="8"/>
      <c r="C15" s="8"/>
      <c r="D15" s="8"/>
      <c r="E15" s="8"/>
      <c r="F15" s="8"/>
      <c r="G15" s="8"/>
      <c r="H15" s="8"/>
    </row>
    <row r="16" spans="1:9">
      <c r="A16" s="8"/>
      <c r="B16" s="8"/>
      <c r="C16" s="8"/>
      <c r="D16" s="8"/>
      <c r="E16" s="8"/>
      <c r="F16" s="8"/>
      <c r="G16" s="8"/>
      <c r="H16" s="8"/>
    </row>
    <row r="17" spans="1:8">
      <c r="A17" s="8"/>
      <c r="B17" s="8"/>
      <c r="C17" s="8"/>
      <c r="D17" s="8"/>
      <c r="E17" s="8"/>
      <c r="F17" s="8"/>
      <c r="G17" s="8"/>
      <c r="H17" s="8"/>
    </row>
    <row r="18" spans="1:8">
      <c r="A18" s="8"/>
      <c r="B18" s="8"/>
      <c r="C18" s="8"/>
      <c r="D18" s="8"/>
      <c r="E18" s="8"/>
      <c r="F18" s="8"/>
      <c r="G18" s="8"/>
      <c r="H18" s="8"/>
    </row>
    <row r="19" spans="1:8">
      <c r="A19" s="8"/>
      <c r="B19" s="8"/>
      <c r="C19" s="8"/>
      <c r="D19" s="8"/>
      <c r="E19" s="8"/>
      <c r="F19" s="8"/>
      <c r="G19" s="8"/>
      <c r="H19" s="8"/>
    </row>
  </sheetData>
  <mergeCells count="8">
    <mergeCell ref="A2:H2"/>
    <mergeCell ref="D3:H3"/>
    <mergeCell ref="E4:F4"/>
    <mergeCell ref="G4:H4"/>
    <mergeCell ref="D4:D5"/>
    <mergeCell ref="B3:B5"/>
    <mergeCell ref="A3:A5"/>
    <mergeCell ref="C3:C5"/>
  </mergeCells>
  <phoneticPr fontId="3"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FFFF00"/>
  </sheetPr>
  <dimension ref="A1:G12"/>
  <sheetViews>
    <sheetView view="pageBreakPreview" zoomScale="115" zoomScaleNormal="100" zoomScaleSheetLayoutView="115" workbookViewId="0">
      <selection activeCell="E16" sqref="E16"/>
    </sheetView>
  </sheetViews>
  <sheetFormatPr defaultColWidth="9.140625" defaultRowHeight="12.75"/>
  <cols>
    <col min="1" max="1" width="4.5703125" style="1" customWidth="1"/>
    <col min="2" max="2" width="23.42578125" style="1" customWidth="1"/>
    <col min="3" max="3" width="19.5703125" style="1" customWidth="1"/>
    <col min="4" max="4" width="23.5703125" style="1" customWidth="1"/>
    <col min="5" max="5" width="20.42578125" style="1" customWidth="1"/>
    <col min="6" max="6" width="23" style="1" customWidth="1"/>
    <col min="7" max="16384" width="9.140625" style="1"/>
  </cols>
  <sheetData>
    <row r="1" spans="1:7" s="76" customFormat="1" ht="18.75">
      <c r="A1" s="79"/>
      <c r="B1" s="79"/>
      <c r="C1" s="79"/>
      <c r="D1" s="112"/>
      <c r="E1" s="79"/>
      <c r="F1" s="79"/>
    </row>
    <row r="2" spans="1:7" ht="24" customHeight="1">
      <c r="A2" s="1269" t="s">
        <v>412</v>
      </c>
      <c r="B2" s="1276"/>
      <c r="C2" s="1276"/>
      <c r="D2" s="1276"/>
      <c r="E2" s="1276"/>
      <c r="F2" s="1276"/>
      <c r="G2" s="5"/>
    </row>
    <row r="3" spans="1:7" ht="30.75" customHeight="1">
      <c r="A3" s="1277" t="s">
        <v>1056</v>
      </c>
      <c r="B3" s="1277" t="s">
        <v>225</v>
      </c>
      <c r="C3" s="1278" t="s">
        <v>1528</v>
      </c>
      <c r="D3" s="1278"/>
      <c r="E3" s="1278" t="s">
        <v>1526</v>
      </c>
      <c r="F3" s="1278"/>
      <c r="G3" s="5"/>
    </row>
    <row r="4" spans="1:7" ht="31.5">
      <c r="A4" s="1277"/>
      <c r="B4" s="1277"/>
      <c r="C4" s="247" t="s">
        <v>227</v>
      </c>
      <c r="D4" s="247" t="s">
        <v>226</v>
      </c>
      <c r="E4" s="247" t="s">
        <v>227</v>
      </c>
      <c r="F4" s="247" t="s">
        <v>226</v>
      </c>
      <c r="G4" s="5"/>
    </row>
    <row r="5" spans="1:7" ht="13.5" customHeight="1">
      <c r="A5" s="437">
        <v>1</v>
      </c>
      <c r="B5" s="437">
        <v>2</v>
      </c>
      <c r="C5" s="437">
        <v>3</v>
      </c>
      <c r="D5" s="437">
        <v>4</v>
      </c>
      <c r="E5" s="437">
        <v>5</v>
      </c>
      <c r="F5" s="437">
        <v>6</v>
      </c>
      <c r="G5" s="5"/>
    </row>
    <row r="6" spans="1:7" s="136" customFormat="1" ht="15.75">
      <c r="A6" s="281">
        <v>1</v>
      </c>
      <c r="B6" s="660" t="s">
        <v>1112</v>
      </c>
      <c r="C6" s="661">
        <v>192542</v>
      </c>
      <c r="D6" s="662">
        <f>IF(C11=0,0,C6/C11)</f>
        <v>0.46216254491600078</v>
      </c>
      <c r="E6" s="661">
        <v>159442</v>
      </c>
      <c r="F6" s="662">
        <f>IF(E11=0,0,E6/E11)</f>
        <v>0.3818092127319227</v>
      </c>
    </row>
    <row r="7" spans="1:7" s="137" customFormat="1" ht="15.75">
      <c r="A7" s="282">
        <v>2</v>
      </c>
      <c r="B7" s="663" t="s">
        <v>1115</v>
      </c>
      <c r="C7" s="661">
        <v>164353</v>
      </c>
      <c r="D7" s="662">
        <f>IF(C11=0,0,C7/C11)</f>
        <v>0.39449990518733302</v>
      </c>
      <c r="E7" s="661">
        <v>206954</v>
      </c>
      <c r="F7" s="662">
        <f>IF(E11=0,0,E7/E11)</f>
        <v>0.49558424889127289</v>
      </c>
    </row>
    <row r="8" spans="1:7" s="136" customFormat="1" ht="15.75">
      <c r="A8" s="281">
        <v>3</v>
      </c>
      <c r="B8" s="660" t="s">
        <v>1116</v>
      </c>
      <c r="C8" s="661">
        <v>23462</v>
      </c>
      <c r="D8" s="662">
        <f>IF(C11=0,0,C8/C11)</f>
        <v>5.6316323860867809E-2</v>
      </c>
      <c r="E8" s="661">
        <v>22846</v>
      </c>
      <c r="F8" s="662">
        <f>IF(E11=0,0,E8/E11)</f>
        <v>5.4708378432743607E-2</v>
      </c>
    </row>
    <row r="9" spans="1:7" s="137" customFormat="1" ht="15.75">
      <c r="A9" s="282">
        <v>4</v>
      </c>
      <c r="B9" s="663" t="s">
        <v>1113</v>
      </c>
      <c r="C9" s="661">
        <v>36236</v>
      </c>
      <c r="D9" s="662">
        <f>IF(C11=0,0,C9/C11)</f>
        <v>8.6978020263507205E-2</v>
      </c>
      <c r="E9" s="661">
        <v>28342</v>
      </c>
      <c r="F9" s="662">
        <f>IF(E11=0,0,E9/E11)</f>
        <v>6.7869424036628698E-2</v>
      </c>
    </row>
    <row r="10" spans="1:7" s="136" customFormat="1" ht="15.75">
      <c r="A10" s="281">
        <v>5</v>
      </c>
      <c r="B10" s="660" t="s">
        <v>1114</v>
      </c>
      <c r="C10" s="661">
        <v>18</v>
      </c>
      <c r="D10" s="662">
        <f>IF(C11=0,0,C10/C11)</f>
        <v>4.3205772291178102E-5</v>
      </c>
      <c r="E10" s="661">
        <v>12</v>
      </c>
      <c r="F10" s="662">
        <f>IF(E11=0,0,E10/E11)</f>
        <v>2.8735907432063527E-5</v>
      </c>
    </row>
    <row r="11" spans="1:7" s="136" customFormat="1" ht="15.75">
      <c r="A11" s="283"/>
      <c r="B11" s="284" t="s">
        <v>517</v>
      </c>
      <c r="C11" s="285">
        <f>SUM(C6:C10)</f>
        <v>416611</v>
      </c>
      <c r="D11" s="286">
        <f>SUM(D6:D10)</f>
        <v>1</v>
      </c>
      <c r="E11" s="285">
        <f>SUM(E6:E10)</f>
        <v>417596</v>
      </c>
      <c r="F11" s="286">
        <f>SUM(F6:F10)</f>
        <v>0.99999999999999978</v>
      </c>
    </row>
    <row r="12" spans="1:7">
      <c r="A12" s="5"/>
      <c r="B12" s="5"/>
      <c r="C12" s="5"/>
      <c r="D12" s="5"/>
      <c r="E12" s="5"/>
      <c r="F12" s="5"/>
      <c r="G12" s="5"/>
    </row>
  </sheetData>
  <mergeCells count="5">
    <mergeCell ref="A2:F2"/>
    <mergeCell ref="A3:A4"/>
    <mergeCell ref="B3:B4"/>
    <mergeCell ref="C3:D3"/>
    <mergeCell ref="E3:F3"/>
  </mergeCells>
  <phoneticPr fontId="3"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30">
    <tabColor rgb="FFFFFF00"/>
  </sheetPr>
  <dimension ref="A1:N122"/>
  <sheetViews>
    <sheetView view="pageBreakPreview" zoomScale="75" zoomScaleNormal="85" zoomScaleSheetLayoutView="55" workbookViewId="0">
      <pane ySplit="4" topLeftCell="A104" activePane="bottomLeft" state="frozen"/>
      <selection activeCell="I37" sqref="I37"/>
      <selection pane="bottomLeft" activeCell="B72" sqref="B72"/>
    </sheetView>
  </sheetViews>
  <sheetFormatPr defaultColWidth="9.140625" defaultRowHeight="12.75"/>
  <cols>
    <col min="1" max="1" width="4.7109375" style="232" customWidth="1"/>
    <col min="2" max="2" width="35.140625" style="19" customWidth="1"/>
    <col min="3" max="3" width="10.7109375" style="19" customWidth="1"/>
    <col min="4" max="4" width="13" style="19" customWidth="1"/>
    <col min="5" max="5" width="12.85546875" style="19" customWidth="1"/>
    <col min="6" max="6" width="11.140625" style="19" customWidth="1"/>
    <col min="7" max="7" width="12.5703125" style="19" customWidth="1"/>
    <col min="8" max="8" width="19.85546875" style="19" customWidth="1"/>
    <col min="9" max="9" width="16.85546875" style="19" customWidth="1"/>
    <col min="10" max="10" width="19.7109375" style="19" customWidth="1"/>
    <col min="11" max="11" width="12.7109375" style="19" customWidth="1"/>
    <col min="12" max="12" width="16.7109375" style="19" customWidth="1"/>
    <col min="13" max="13" width="17.7109375" style="19" customWidth="1"/>
    <col min="14" max="16384" width="9.140625" style="19"/>
  </cols>
  <sheetData>
    <row r="1" spans="1:14" s="76" customFormat="1" ht="18.75">
      <c r="A1" s="79"/>
      <c r="B1" s="79"/>
      <c r="C1" s="79"/>
      <c r="D1" s="79"/>
      <c r="E1" s="79"/>
      <c r="F1" s="79"/>
      <c r="G1" s="79"/>
      <c r="H1" s="112"/>
      <c r="I1" s="79"/>
      <c r="J1" s="79"/>
      <c r="K1" s="79"/>
      <c r="L1" s="79"/>
      <c r="M1" s="79"/>
    </row>
    <row r="2" spans="1:14" ht="18.75">
      <c r="A2" s="1154" t="s">
        <v>1529</v>
      </c>
      <c r="B2" s="1155"/>
      <c r="C2" s="1155"/>
      <c r="D2" s="1155"/>
      <c r="E2" s="1155"/>
      <c r="F2" s="1155"/>
      <c r="G2" s="1155"/>
      <c r="H2" s="1155"/>
      <c r="I2" s="1155"/>
      <c r="J2" s="1155"/>
      <c r="K2" s="1155"/>
      <c r="L2" s="1155"/>
      <c r="M2" s="1156"/>
    </row>
    <row r="3" spans="1:14" ht="105">
      <c r="A3" s="91" t="s">
        <v>1056</v>
      </c>
      <c r="B3" s="73" t="s">
        <v>1110</v>
      </c>
      <c r="C3" s="73" t="s">
        <v>380</v>
      </c>
      <c r="D3" s="73" t="s">
        <v>1107</v>
      </c>
      <c r="E3" s="73" t="s">
        <v>1108</v>
      </c>
      <c r="F3" s="73" t="s">
        <v>1111</v>
      </c>
      <c r="G3" s="73" t="s">
        <v>463</v>
      </c>
      <c r="H3" s="73" t="s">
        <v>232</v>
      </c>
      <c r="I3" s="73" t="s">
        <v>296</v>
      </c>
      <c r="J3" s="73" t="s">
        <v>233</v>
      </c>
      <c r="K3" s="75" t="s">
        <v>1345</v>
      </c>
      <c r="L3" s="75" t="s">
        <v>1346</v>
      </c>
      <c r="M3" s="40" t="s">
        <v>1347</v>
      </c>
    </row>
    <row r="4" spans="1:14" ht="15">
      <c r="A4" s="436">
        <v>1</v>
      </c>
      <c r="B4" s="201">
        <v>2</v>
      </c>
      <c r="C4" s="201">
        <v>3</v>
      </c>
      <c r="D4" s="201">
        <v>4</v>
      </c>
      <c r="E4" s="201">
        <v>5</v>
      </c>
      <c r="F4" s="201">
        <v>6</v>
      </c>
      <c r="G4" s="201">
        <v>7</v>
      </c>
      <c r="H4" s="201">
        <v>8</v>
      </c>
      <c r="I4" s="201">
        <v>9</v>
      </c>
      <c r="J4" s="201">
        <v>10</v>
      </c>
      <c r="K4" s="438">
        <v>11</v>
      </c>
      <c r="L4" s="438">
        <v>12</v>
      </c>
      <c r="M4" s="438">
        <v>13</v>
      </c>
    </row>
    <row r="5" spans="1:14" s="139" customFormat="1" ht="25.5">
      <c r="A5" s="389">
        <v>1</v>
      </c>
      <c r="B5" s="390" t="s">
        <v>1355</v>
      </c>
      <c r="C5" s="391">
        <v>35</v>
      </c>
      <c r="D5" s="392" t="s">
        <v>519</v>
      </c>
      <c r="E5" s="392" t="s">
        <v>525</v>
      </c>
      <c r="F5" s="392" t="s">
        <v>528</v>
      </c>
      <c r="G5" s="393" t="s">
        <v>1356</v>
      </c>
      <c r="H5" s="392" t="s">
        <v>522</v>
      </c>
      <c r="I5" s="665">
        <v>55.304000000000002</v>
      </c>
      <c r="J5" s="392" t="s">
        <v>522</v>
      </c>
      <c r="K5" s="394">
        <v>0</v>
      </c>
      <c r="L5" s="394">
        <v>0</v>
      </c>
      <c r="M5" s="394">
        <v>0</v>
      </c>
    </row>
    <row r="6" spans="1:14" s="139" customFormat="1">
      <c r="A6" s="389"/>
      <c r="B6" s="395" t="s">
        <v>523</v>
      </c>
      <c r="C6" s="391"/>
      <c r="D6" s="392"/>
      <c r="E6" s="392"/>
      <c r="F6" s="392"/>
      <c r="G6" s="396"/>
      <c r="H6" s="392"/>
      <c r="I6" s="666"/>
      <c r="J6" s="392"/>
      <c r="K6" s="394"/>
      <c r="L6" s="394"/>
      <c r="M6" s="394"/>
    </row>
    <row r="7" spans="1:14" s="139" customFormat="1">
      <c r="A7" s="389">
        <v>2</v>
      </c>
      <c r="B7" s="392" t="s">
        <v>524</v>
      </c>
      <c r="C7" s="391">
        <v>35</v>
      </c>
      <c r="D7" s="392" t="s">
        <v>519</v>
      </c>
      <c r="E7" s="392" t="s">
        <v>525</v>
      </c>
      <c r="F7" s="392" t="s">
        <v>528</v>
      </c>
      <c r="G7" s="393" t="s">
        <v>1356</v>
      </c>
      <c r="H7" s="392" t="s">
        <v>522</v>
      </c>
      <c r="I7" s="667">
        <v>9378.44</v>
      </c>
      <c r="J7" s="392" t="s">
        <v>522</v>
      </c>
      <c r="K7" s="394">
        <v>0</v>
      </c>
      <c r="L7" s="394">
        <v>0</v>
      </c>
      <c r="M7" s="394">
        <v>0</v>
      </c>
    </row>
    <row r="8" spans="1:14" s="139" customFormat="1" ht="25.5">
      <c r="A8" s="389">
        <v>3</v>
      </c>
      <c r="B8" s="390" t="s">
        <v>1357</v>
      </c>
      <c r="C8" s="391">
        <v>110</v>
      </c>
      <c r="D8" s="392" t="s">
        <v>519</v>
      </c>
      <c r="E8" s="392" t="s">
        <v>525</v>
      </c>
      <c r="F8" s="392" t="s">
        <v>528</v>
      </c>
      <c r="G8" s="393" t="s">
        <v>1356</v>
      </c>
      <c r="H8" s="392" t="s">
        <v>522</v>
      </c>
      <c r="I8" s="668">
        <v>5782.4139999999998</v>
      </c>
      <c r="J8" s="392" t="s">
        <v>522</v>
      </c>
      <c r="K8" s="394">
        <v>0</v>
      </c>
      <c r="L8" s="394">
        <v>0</v>
      </c>
      <c r="M8" s="394">
        <v>0</v>
      </c>
    </row>
    <row r="9" spans="1:14" s="139" customFormat="1">
      <c r="A9" s="389"/>
      <c r="B9" s="395" t="s">
        <v>526</v>
      </c>
      <c r="C9" s="391"/>
      <c r="D9" s="392"/>
      <c r="E9" s="392"/>
      <c r="F9" s="392"/>
      <c r="G9" s="397"/>
      <c r="H9" s="392"/>
      <c r="I9" s="668"/>
      <c r="J9" s="392"/>
      <c r="K9" s="394"/>
      <c r="L9" s="394"/>
      <c r="M9" s="394"/>
    </row>
    <row r="10" spans="1:14" s="139" customFormat="1">
      <c r="A10" s="389">
        <v>4</v>
      </c>
      <c r="B10" s="392" t="s">
        <v>527</v>
      </c>
      <c r="C10" s="391">
        <v>110</v>
      </c>
      <c r="D10" s="392" t="s">
        <v>519</v>
      </c>
      <c r="E10" s="392" t="s">
        <v>519</v>
      </c>
      <c r="F10" s="392" t="s">
        <v>528</v>
      </c>
      <c r="G10" s="393" t="s">
        <v>1356</v>
      </c>
      <c r="H10" s="392" t="s">
        <v>522</v>
      </c>
      <c r="I10" s="668">
        <v>37065.732000000004</v>
      </c>
      <c r="J10" s="392" t="s">
        <v>522</v>
      </c>
      <c r="K10" s="394">
        <v>1</v>
      </c>
      <c r="L10" s="394">
        <v>0</v>
      </c>
      <c r="M10" s="394">
        <v>0</v>
      </c>
    </row>
    <row r="11" spans="1:14" s="139" customFormat="1">
      <c r="A11" s="389">
        <v>5</v>
      </c>
      <c r="B11" s="392" t="s">
        <v>529</v>
      </c>
      <c r="C11" s="391">
        <v>35</v>
      </c>
      <c r="D11" s="392" t="s">
        <v>519</v>
      </c>
      <c r="E11" s="392" t="s">
        <v>519</v>
      </c>
      <c r="F11" s="392" t="s">
        <v>528</v>
      </c>
      <c r="G11" s="393" t="s">
        <v>1356</v>
      </c>
      <c r="H11" s="392" t="s">
        <v>522</v>
      </c>
      <c r="I11" s="668">
        <v>14442.848</v>
      </c>
      <c r="J11" s="392" t="s">
        <v>522</v>
      </c>
      <c r="K11" s="394">
        <v>0</v>
      </c>
      <c r="L11" s="394">
        <v>0</v>
      </c>
      <c r="M11" s="394">
        <v>0</v>
      </c>
    </row>
    <row r="12" spans="1:14" s="139" customFormat="1">
      <c r="A12" s="389">
        <v>6</v>
      </c>
      <c r="B12" s="392" t="s">
        <v>530</v>
      </c>
      <c r="C12" s="391">
        <v>35</v>
      </c>
      <c r="D12" s="392" t="s">
        <v>519</v>
      </c>
      <c r="E12" s="392" t="s">
        <v>519</v>
      </c>
      <c r="F12" s="392" t="s">
        <v>528</v>
      </c>
      <c r="G12" s="393" t="s">
        <v>1356</v>
      </c>
      <c r="H12" s="392" t="s">
        <v>522</v>
      </c>
      <c r="I12" s="668">
        <v>10498.243</v>
      </c>
      <c r="J12" s="392" t="s">
        <v>522</v>
      </c>
      <c r="K12" s="394">
        <v>0</v>
      </c>
      <c r="L12" s="394">
        <v>0</v>
      </c>
      <c r="M12" s="394">
        <v>0</v>
      </c>
    </row>
    <row r="13" spans="1:14" s="140" customFormat="1" ht="25.5">
      <c r="A13" s="389">
        <v>7</v>
      </c>
      <c r="B13" s="390" t="s">
        <v>1358</v>
      </c>
      <c r="C13" s="391">
        <v>35</v>
      </c>
      <c r="D13" s="392" t="s">
        <v>519</v>
      </c>
      <c r="E13" s="392" t="s">
        <v>525</v>
      </c>
      <c r="F13" s="392" t="s">
        <v>528</v>
      </c>
      <c r="G13" s="393" t="s">
        <v>1356</v>
      </c>
      <c r="H13" s="392" t="s">
        <v>522</v>
      </c>
      <c r="I13" s="668">
        <v>789.11500000000001</v>
      </c>
      <c r="J13" s="392" t="s">
        <v>522</v>
      </c>
      <c r="K13" s="394">
        <v>0</v>
      </c>
      <c r="L13" s="394">
        <v>0</v>
      </c>
      <c r="M13" s="394">
        <v>0</v>
      </c>
      <c r="N13" s="139"/>
    </row>
    <row r="14" spans="1:14" s="140" customFormat="1" ht="25.5">
      <c r="A14" s="389">
        <v>8</v>
      </c>
      <c r="B14" s="390" t="s">
        <v>1359</v>
      </c>
      <c r="C14" s="391">
        <v>35</v>
      </c>
      <c r="D14" s="392" t="s">
        <v>519</v>
      </c>
      <c r="E14" s="392" t="s">
        <v>519</v>
      </c>
      <c r="F14" s="392" t="s">
        <v>520</v>
      </c>
      <c r="G14" s="392" t="s">
        <v>521</v>
      </c>
      <c r="H14" s="392" t="s">
        <v>522</v>
      </c>
      <c r="I14" s="668">
        <v>69.355999999999995</v>
      </c>
      <c r="J14" s="392" t="s">
        <v>522</v>
      </c>
      <c r="K14" s="394">
        <v>0</v>
      </c>
      <c r="L14" s="394">
        <v>0</v>
      </c>
      <c r="M14" s="394">
        <v>0</v>
      </c>
      <c r="N14" s="139"/>
    </row>
    <row r="15" spans="1:14" s="140" customFormat="1" ht="25.5">
      <c r="A15" s="389">
        <v>9</v>
      </c>
      <c r="B15" s="390" t="s">
        <v>1360</v>
      </c>
      <c r="C15" s="391">
        <v>110</v>
      </c>
      <c r="D15" s="392" t="s">
        <v>519</v>
      </c>
      <c r="E15" s="392" t="s">
        <v>519</v>
      </c>
      <c r="F15" s="392" t="s">
        <v>520</v>
      </c>
      <c r="G15" s="392" t="s">
        <v>521</v>
      </c>
      <c r="H15" s="392" t="s">
        <v>522</v>
      </c>
      <c r="I15" s="668">
        <v>29707.128000000001</v>
      </c>
      <c r="J15" s="392" t="s">
        <v>522</v>
      </c>
      <c r="K15" s="394">
        <v>1</v>
      </c>
      <c r="L15" s="394">
        <v>0</v>
      </c>
      <c r="M15" s="394">
        <v>0</v>
      </c>
      <c r="N15" s="139"/>
    </row>
    <row r="16" spans="1:14" s="140" customFormat="1" ht="25.5">
      <c r="A16" s="389">
        <v>10</v>
      </c>
      <c r="B16" s="390" t="s">
        <v>1361</v>
      </c>
      <c r="C16" s="391">
        <v>35</v>
      </c>
      <c r="D16" s="392" t="s">
        <v>519</v>
      </c>
      <c r="E16" s="392" t="s">
        <v>519</v>
      </c>
      <c r="F16" s="392" t="s">
        <v>531</v>
      </c>
      <c r="G16" s="396" t="s">
        <v>508</v>
      </c>
      <c r="H16" s="392" t="s">
        <v>522</v>
      </c>
      <c r="I16" s="668">
        <v>111.069</v>
      </c>
      <c r="J16" s="392" t="s">
        <v>522</v>
      </c>
      <c r="K16" s="394">
        <v>0</v>
      </c>
      <c r="L16" s="394">
        <v>0</v>
      </c>
      <c r="M16" s="394">
        <v>0</v>
      </c>
      <c r="N16" s="139"/>
    </row>
    <row r="17" spans="1:14" s="140" customFormat="1" ht="25.5">
      <c r="A17" s="389">
        <v>11</v>
      </c>
      <c r="B17" s="390" t="s">
        <v>1362</v>
      </c>
      <c r="C17" s="391">
        <v>35</v>
      </c>
      <c r="D17" s="392" t="s">
        <v>519</v>
      </c>
      <c r="E17" s="392" t="s">
        <v>525</v>
      </c>
      <c r="F17" s="392" t="s">
        <v>528</v>
      </c>
      <c r="G17" s="393" t="s">
        <v>1356</v>
      </c>
      <c r="H17" s="392" t="s">
        <v>522</v>
      </c>
      <c r="I17" s="668">
        <v>250.47200000000001</v>
      </c>
      <c r="J17" s="392" t="s">
        <v>522</v>
      </c>
      <c r="K17" s="394">
        <v>0</v>
      </c>
      <c r="L17" s="394">
        <v>0</v>
      </c>
      <c r="M17" s="394">
        <v>0</v>
      </c>
      <c r="N17" s="139"/>
    </row>
    <row r="18" spans="1:14" s="140" customFormat="1">
      <c r="A18" s="389">
        <v>12</v>
      </c>
      <c r="B18" s="390" t="s">
        <v>1363</v>
      </c>
      <c r="C18" s="391">
        <v>35</v>
      </c>
      <c r="D18" s="392" t="s">
        <v>519</v>
      </c>
      <c r="E18" s="392" t="s">
        <v>525</v>
      </c>
      <c r="F18" s="392" t="s">
        <v>528</v>
      </c>
      <c r="G18" s="393" t="s">
        <v>1356</v>
      </c>
      <c r="H18" s="392" t="s">
        <v>522</v>
      </c>
      <c r="I18" s="668">
        <v>5369.7719999999999</v>
      </c>
      <c r="J18" s="392" t="s">
        <v>522</v>
      </c>
      <c r="K18" s="394">
        <v>0</v>
      </c>
      <c r="L18" s="394">
        <v>0</v>
      </c>
      <c r="M18" s="394">
        <v>0</v>
      </c>
      <c r="N18" s="139"/>
    </row>
    <row r="19" spans="1:14" s="140" customFormat="1" ht="25.5">
      <c r="A19" s="389">
        <v>13</v>
      </c>
      <c r="B19" s="390" t="s">
        <v>1364</v>
      </c>
      <c r="C19" s="391">
        <v>35</v>
      </c>
      <c r="D19" s="392" t="s">
        <v>519</v>
      </c>
      <c r="E19" s="392" t="s">
        <v>525</v>
      </c>
      <c r="F19" s="392" t="s">
        <v>528</v>
      </c>
      <c r="G19" s="393" t="s">
        <v>1356</v>
      </c>
      <c r="H19" s="392" t="s">
        <v>522</v>
      </c>
      <c r="I19" s="668">
        <v>317.18400000000003</v>
      </c>
      <c r="J19" s="392" t="s">
        <v>522</v>
      </c>
      <c r="K19" s="394">
        <v>0</v>
      </c>
      <c r="L19" s="394">
        <v>0</v>
      </c>
      <c r="M19" s="394">
        <v>0</v>
      </c>
      <c r="N19" s="139"/>
    </row>
    <row r="20" spans="1:14" s="140" customFormat="1" ht="25.5">
      <c r="A20" s="389">
        <v>14</v>
      </c>
      <c r="B20" s="390" t="s">
        <v>1365</v>
      </c>
      <c r="C20" s="391">
        <v>35</v>
      </c>
      <c r="D20" s="392" t="s">
        <v>519</v>
      </c>
      <c r="E20" s="392" t="s">
        <v>525</v>
      </c>
      <c r="F20" s="392" t="s">
        <v>528</v>
      </c>
      <c r="G20" s="393" t="s">
        <v>1356</v>
      </c>
      <c r="H20" s="392" t="s">
        <v>522</v>
      </c>
      <c r="I20" s="668">
        <v>2780.3339999999998</v>
      </c>
      <c r="J20" s="392" t="s">
        <v>522</v>
      </c>
      <c r="K20" s="394">
        <v>0</v>
      </c>
      <c r="L20" s="394">
        <v>0</v>
      </c>
      <c r="M20" s="394">
        <v>0</v>
      </c>
      <c r="N20" s="139"/>
    </row>
    <row r="21" spans="1:14" s="140" customFormat="1" ht="25.5">
      <c r="A21" s="389">
        <v>15</v>
      </c>
      <c r="B21" s="390" t="s">
        <v>1366</v>
      </c>
      <c r="C21" s="391">
        <v>35</v>
      </c>
      <c r="D21" s="392" t="s">
        <v>519</v>
      </c>
      <c r="E21" s="392" t="s">
        <v>525</v>
      </c>
      <c r="F21" s="392" t="s">
        <v>528</v>
      </c>
      <c r="G21" s="393" t="s">
        <v>1356</v>
      </c>
      <c r="H21" s="392" t="s">
        <v>522</v>
      </c>
      <c r="I21" s="668">
        <v>7247.0879999999997</v>
      </c>
      <c r="J21" s="392" t="s">
        <v>522</v>
      </c>
      <c r="K21" s="394">
        <v>0</v>
      </c>
      <c r="L21" s="394">
        <v>0</v>
      </c>
      <c r="M21" s="394">
        <v>0</v>
      </c>
      <c r="N21" s="139"/>
    </row>
    <row r="22" spans="1:14" s="140" customFormat="1" ht="25.5">
      <c r="A22" s="389">
        <v>16</v>
      </c>
      <c r="B22" s="390" t="s">
        <v>1367</v>
      </c>
      <c r="C22" s="391">
        <v>110</v>
      </c>
      <c r="D22" s="392" t="s">
        <v>519</v>
      </c>
      <c r="E22" s="392" t="s">
        <v>519</v>
      </c>
      <c r="F22" s="392" t="s">
        <v>532</v>
      </c>
      <c r="G22" s="392"/>
      <c r="H22" s="392" t="s">
        <v>522</v>
      </c>
      <c r="I22" s="668">
        <v>31544.7</v>
      </c>
      <c r="J22" s="392" t="s">
        <v>522</v>
      </c>
      <c r="K22" s="394">
        <v>1</v>
      </c>
      <c r="L22" s="394">
        <v>0</v>
      </c>
      <c r="M22" s="394">
        <v>0</v>
      </c>
      <c r="N22" s="139"/>
    </row>
    <row r="23" spans="1:14" s="140" customFormat="1">
      <c r="A23" s="389"/>
      <c r="B23" s="398" t="s">
        <v>533</v>
      </c>
      <c r="C23" s="391"/>
      <c r="D23" s="392"/>
      <c r="E23" s="392"/>
      <c r="F23" s="392"/>
      <c r="G23" s="392"/>
      <c r="H23" s="392"/>
      <c r="I23" s="668"/>
      <c r="J23" s="392"/>
      <c r="K23" s="394"/>
      <c r="L23" s="394"/>
      <c r="M23" s="394"/>
      <c r="N23" s="139"/>
    </row>
    <row r="24" spans="1:14" s="140" customFormat="1">
      <c r="A24" s="389">
        <v>17</v>
      </c>
      <c r="B24" s="393" t="s">
        <v>1368</v>
      </c>
      <c r="C24" s="391">
        <v>110</v>
      </c>
      <c r="D24" s="392" t="s">
        <v>519</v>
      </c>
      <c r="E24" s="392" t="s">
        <v>519</v>
      </c>
      <c r="F24" s="392" t="s">
        <v>528</v>
      </c>
      <c r="G24" s="393" t="s">
        <v>1356</v>
      </c>
      <c r="H24" s="392" t="s">
        <v>522</v>
      </c>
      <c r="I24" s="668">
        <v>37028.838000000003</v>
      </c>
      <c r="J24" s="392" t="s">
        <v>522</v>
      </c>
      <c r="K24" s="394">
        <v>1</v>
      </c>
      <c r="L24" s="394">
        <v>0</v>
      </c>
      <c r="M24" s="394">
        <v>0</v>
      </c>
      <c r="N24" s="139"/>
    </row>
    <row r="25" spans="1:14" s="140" customFormat="1">
      <c r="A25" s="389">
        <v>18</v>
      </c>
      <c r="B25" s="393" t="s">
        <v>1369</v>
      </c>
      <c r="C25" s="391">
        <v>110</v>
      </c>
      <c r="D25" s="392" t="s">
        <v>519</v>
      </c>
      <c r="E25" s="392" t="s">
        <v>519</v>
      </c>
      <c r="F25" s="392" t="s">
        <v>528</v>
      </c>
      <c r="G25" s="393" t="s">
        <v>1356</v>
      </c>
      <c r="H25" s="392" t="s">
        <v>522</v>
      </c>
      <c r="I25" s="668">
        <v>59286.743999999999</v>
      </c>
      <c r="J25" s="392" t="s">
        <v>522</v>
      </c>
      <c r="K25" s="394">
        <v>1</v>
      </c>
      <c r="L25" s="394">
        <v>0</v>
      </c>
      <c r="M25" s="394">
        <v>0</v>
      </c>
      <c r="N25" s="139"/>
    </row>
    <row r="26" spans="1:14" s="140" customFormat="1">
      <c r="A26" s="389">
        <v>19</v>
      </c>
      <c r="B26" s="393" t="s">
        <v>1370</v>
      </c>
      <c r="C26" s="391">
        <v>10</v>
      </c>
      <c r="D26" s="392" t="s">
        <v>519</v>
      </c>
      <c r="E26" s="392" t="s">
        <v>519</v>
      </c>
      <c r="F26" s="392" t="s">
        <v>528</v>
      </c>
      <c r="G26" s="393" t="s">
        <v>1356</v>
      </c>
      <c r="H26" s="392" t="s">
        <v>522</v>
      </c>
      <c r="I26" s="668">
        <v>24.664000000000001</v>
      </c>
      <c r="J26" s="392" t="s">
        <v>522</v>
      </c>
      <c r="K26" s="394">
        <v>0</v>
      </c>
      <c r="L26" s="394">
        <v>0</v>
      </c>
      <c r="M26" s="394">
        <v>0</v>
      </c>
      <c r="N26" s="139"/>
    </row>
    <row r="27" spans="1:14" s="140" customFormat="1">
      <c r="A27" s="389">
        <v>20</v>
      </c>
      <c r="B27" s="393" t="s">
        <v>1371</v>
      </c>
      <c r="C27" s="391">
        <v>10</v>
      </c>
      <c r="D27" s="392" t="s">
        <v>519</v>
      </c>
      <c r="E27" s="392" t="s">
        <v>519</v>
      </c>
      <c r="F27" s="392" t="s">
        <v>528</v>
      </c>
      <c r="G27" s="393" t="s">
        <v>1356</v>
      </c>
      <c r="H27" s="392" t="s">
        <v>522</v>
      </c>
      <c r="I27" s="668">
        <v>556.34400000000005</v>
      </c>
      <c r="J27" s="392" t="s">
        <v>522</v>
      </c>
      <c r="K27" s="394">
        <v>0</v>
      </c>
      <c r="L27" s="394">
        <v>0</v>
      </c>
      <c r="M27" s="394">
        <v>0</v>
      </c>
      <c r="N27" s="139"/>
    </row>
    <row r="28" spans="1:14" s="140" customFormat="1">
      <c r="A28" s="389">
        <v>21</v>
      </c>
      <c r="B28" s="393" t="s">
        <v>1372</v>
      </c>
      <c r="C28" s="391">
        <v>10</v>
      </c>
      <c r="D28" s="392" t="s">
        <v>519</v>
      </c>
      <c r="E28" s="392" t="s">
        <v>519</v>
      </c>
      <c r="F28" s="392" t="s">
        <v>528</v>
      </c>
      <c r="G28" s="393" t="s">
        <v>1356</v>
      </c>
      <c r="H28" s="392" t="s">
        <v>522</v>
      </c>
      <c r="I28" s="668">
        <v>1395.63</v>
      </c>
      <c r="J28" s="392" t="s">
        <v>522</v>
      </c>
      <c r="K28" s="394">
        <v>0</v>
      </c>
      <c r="L28" s="394">
        <v>0</v>
      </c>
      <c r="M28" s="394">
        <v>0</v>
      </c>
      <c r="N28" s="139"/>
    </row>
    <row r="29" spans="1:14" s="140" customFormat="1">
      <c r="A29" s="389">
        <v>22</v>
      </c>
      <c r="B29" s="393" t="s">
        <v>1373</v>
      </c>
      <c r="C29" s="391">
        <v>10</v>
      </c>
      <c r="D29" s="392" t="s">
        <v>519</v>
      </c>
      <c r="E29" s="392" t="s">
        <v>519</v>
      </c>
      <c r="F29" s="392" t="s">
        <v>528</v>
      </c>
      <c r="G29" s="393" t="s">
        <v>1356</v>
      </c>
      <c r="H29" s="392" t="s">
        <v>522</v>
      </c>
      <c r="I29" s="668">
        <v>1416.5640000000001</v>
      </c>
      <c r="J29" s="392" t="s">
        <v>522</v>
      </c>
      <c r="K29" s="394">
        <v>0</v>
      </c>
      <c r="L29" s="394">
        <v>0</v>
      </c>
      <c r="M29" s="394">
        <v>0</v>
      </c>
      <c r="N29" s="139"/>
    </row>
    <row r="30" spans="1:14" s="140" customFormat="1">
      <c r="A30" s="389">
        <v>23</v>
      </c>
      <c r="B30" s="393" t="s">
        <v>1374</v>
      </c>
      <c r="C30" s="391">
        <v>10</v>
      </c>
      <c r="D30" s="392" t="s">
        <v>519</v>
      </c>
      <c r="E30" s="392" t="s">
        <v>519</v>
      </c>
      <c r="F30" s="392" t="s">
        <v>528</v>
      </c>
      <c r="G30" s="393" t="s">
        <v>1356</v>
      </c>
      <c r="H30" s="392" t="s">
        <v>522</v>
      </c>
      <c r="I30" s="668">
        <v>47.128</v>
      </c>
      <c r="J30" s="392" t="s">
        <v>522</v>
      </c>
      <c r="K30" s="394">
        <v>0</v>
      </c>
      <c r="L30" s="394">
        <v>0</v>
      </c>
      <c r="M30" s="394">
        <v>0</v>
      </c>
      <c r="N30" s="139"/>
    </row>
    <row r="31" spans="1:14" s="140" customFormat="1">
      <c r="A31" s="389">
        <v>24</v>
      </c>
      <c r="B31" s="393" t="s">
        <v>1375</v>
      </c>
      <c r="C31" s="391">
        <v>0.4</v>
      </c>
      <c r="D31" s="399" t="s">
        <v>534</v>
      </c>
      <c r="E31" s="399" t="s">
        <v>534</v>
      </c>
      <c r="F31" s="392" t="s">
        <v>528</v>
      </c>
      <c r="G31" s="393" t="s">
        <v>1356</v>
      </c>
      <c r="H31" s="392" t="s">
        <v>522</v>
      </c>
      <c r="I31" s="668">
        <v>0</v>
      </c>
      <c r="J31" s="392" t="s">
        <v>522</v>
      </c>
      <c r="K31" s="394">
        <v>0</v>
      </c>
      <c r="L31" s="394">
        <v>0</v>
      </c>
      <c r="M31" s="394">
        <v>0</v>
      </c>
      <c r="N31" s="139"/>
    </row>
    <row r="32" spans="1:14" s="140" customFormat="1">
      <c r="A32" s="389">
        <v>25</v>
      </c>
      <c r="B32" s="393" t="s">
        <v>1376</v>
      </c>
      <c r="C32" s="391">
        <v>0.4</v>
      </c>
      <c r="D32" s="399" t="s">
        <v>534</v>
      </c>
      <c r="E32" s="399" t="s">
        <v>534</v>
      </c>
      <c r="F32" s="392" t="s">
        <v>528</v>
      </c>
      <c r="G32" s="393" t="s">
        <v>1356</v>
      </c>
      <c r="H32" s="392" t="s">
        <v>522</v>
      </c>
      <c r="I32" s="668">
        <v>0</v>
      </c>
      <c r="J32" s="392" t="s">
        <v>522</v>
      </c>
      <c r="K32" s="394">
        <v>0</v>
      </c>
      <c r="L32" s="394">
        <v>0</v>
      </c>
      <c r="M32" s="394">
        <v>0</v>
      </c>
      <c r="N32" s="139"/>
    </row>
    <row r="33" spans="1:14" s="140" customFormat="1">
      <c r="A33" s="389"/>
      <c r="B33" s="398" t="s">
        <v>535</v>
      </c>
      <c r="C33" s="400"/>
      <c r="D33" s="400"/>
      <c r="E33" s="401"/>
      <c r="F33" s="402"/>
      <c r="G33" s="402"/>
      <c r="H33" s="400"/>
      <c r="I33" s="668"/>
      <c r="J33" s="400"/>
      <c r="K33" s="403"/>
      <c r="L33" s="403"/>
      <c r="M33" s="403"/>
      <c r="N33" s="139"/>
    </row>
    <row r="34" spans="1:14" s="140" customFormat="1">
      <c r="A34" s="389">
        <v>26</v>
      </c>
      <c r="B34" s="392" t="s">
        <v>536</v>
      </c>
      <c r="C34" s="391">
        <v>110</v>
      </c>
      <c r="D34" s="392" t="s">
        <v>519</v>
      </c>
      <c r="E34" s="392" t="s">
        <v>519</v>
      </c>
      <c r="F34" s="392" t="s">
        <v>528</v>
      </c>
      <c r="G34" s="393" t="s">
        <v>1356</v>
      </c>
      <c r="H34" s="392" t="s">
        <v>522</v>
      </c>
      <c r="I34" s="668">
        <v>9823.2199999999993</v>
      </c>
      <c r="J34" s="392" t="s">
        <v>522</v>
      </c>
      <c r="K34" s="394">
        <v>1</v>
      </c>
      <c r="L34" s="394">
        <v>0</v>
      </c>
      <c r="M34" s="394">
        <v>0</v>
      </c>
      <c r="N34" s="139"/>
    </row>
    <row r="35" spans="1:14" s="140" customFormat="1">
      <c r="A35" s="389">
        <v>27</v>
      </c>
      <c r="B35" s="392" t="s">
        <v>537</v>
      </c>
      <c r="C35" s="391">
        <v>110</v>
      </c>
      <c r="D35" s="392" t="s">
        <v>519</v>
      </c>
      <c r="E35" s="392" t="s">
        <v>519</v>
      </c>
      <c r="F35" s="392" t="s">
        <v>528</v>
      </c>
      <c r="G35" s="393" t="s">
        <v>1356</v>
      </c>
      <c r="H35" s="392" t="s">
        <v>522</v>
      </c>
      <c r="I35" s="668">
        <v>66</v>
      </c>
      <c r="J35" s="392" t="s">
        <v>522</v>
      </c>
      <c r="K35" s="394">
        <v>1</v>
      </c>
      <c r="L35" s="394">
        <v>0</v>
      </c>
      <c r="M35" s="394">
        <v>0</v>
      </c>
      <c r="N35" s="139"/>
    </row>
    <row r="36" spans="1:14" s="140" customFormat="1">
      <c r="A36" s="389">
        <v>28</v>
      </c>
      <c r="B36" s="393" t="s">
        <v>1377</v>
      </c>
      <c r="C36" s="391">
        <v>110</v>
      </c>
      <c r="D36" s="392" t="s">
        <v>519</v>
      </c>
      <c r="E36" s="392" t="s">
        <v>519</v>
      </c>
      <c r="F36" s="392" t="s">
        <v>528</v>
      </c>
      <c r="G36" s="393" t="s">
        <v>1356</v>
      </c>
      <c r="H36" s="392" t="s">
        <v>522</v>
      </c>
      <c r="I36" s="668">
        <v>212949.924</v>
      </c>
      <c r="J36" s="392" t="s">
        <v>522</v>
      </c>
      <c r="K36" s="394">
        <v>1</v>
      </c>
      <c r="L36" s="394">
        <v>0</v>
      </c>
      <c r="M36" s="394">
        <v>0</v>
      </c>
      <c r="N36" s="139"/>
    </row>
    <row r="37" spans="1:14" s="140" customFormat="1">
      <c r="A37" s="389">
        <v>29</v>
      </c>
      <c r="B37" s="393" t="s">
        <v>1378</v>
      </c>
      <c r="C37" s="391">
        <v>110</v>
      </c>
      <c r="D37" s="392" t="s">
        <v>519</v>
      </c>
      <c r="E37" s="392" t="s">
        <v>519</v>
      </c>
      <c r="F37" s="392" t="s">
        <v>528</v>
      </c>
      <c r="G37" s="393" t="s">
        <v>1356</v>
      </c>
      <c r="H37" s="392" t="s">
        <v>522</v>
      </c>
      <c r="I37" s="668">
        <v>169548.06</v>
      </c>
      <c r="J37" s="392" t="s">
        <v>522</v>
      </c>
      <c r="K37" s="394">
        <v>1</v>
      </c>
      <c r="L37" s="394">
        <v>0</v>
      </c>
      <c r="M37" s="394">
        <v>0</v>
      </c>
      <c r="N37" s="139"/>
    </row>
    <row r="38" spans="1:14" s="140" customFormat="1">
      <c r="A38" s="389">
        <v>30</v>
      </c>
      <c r="B38" s="393" t="s">
        <v>1379</v>
      </c>
      <c r="C38" s="391">
        <v>110</v>
      </c>
      <c r="D38" s="392" t="s">
        <v>519</v>
      </c>
      <c r="E38" s="392" t="s">
        <v>519</v>
      </c>
      <c r="F38" s="392" t="s">
        <v>528</v>
      </c>
      <c r="G38" s="393" t="s">
        <v>1356</v>
      </c>
      <c r="H38" s="392" t="s">
        <v>522</v>
      </c>
      <c r="I38" s="668">
        <v>87067.991999999998</v>
      </c>
      <c r="J38" s="392" t="s">
        <v>522</v>
      </c>
      <c r="K38" s="394">
        <v>1</v>
      </c>
      <c r="L38" s="394">
        <v>0</v>
      </c>
      <c r="M38" s="394">
        <v>0</v>
      </c>
      <c r="N38" s="139"/>
    </row>
    <row r="39" spans="1:14" s="140" customFormat="1">
      <c r="A39" s="389">
        <v>31</v>
      </c>
      <c r="B39" s="393" t="s">
        <v>1380</v>
      </c>
      <c r="C39" s="391">
        <v>110</v>
      </c>
      <c r="D39" s="392" t="s">
        <v>519</v>
      </c>
      <c r="E39" s="392" t="s">
        <v>519</v>
      </c>
      <c r="F39" s="392" t="s">
        <v>528</v>
      </c>
      <c r="G39" s="393" t="s">
        <v>1356</v>
      </c>
      <c r="H39" s="392" t="s">
        <v>522</v>
      </c>
      <c r="I39" s="668">
        <v>174999.88500000001</v>
      </c>
      <c r="J39" s="392" t="s">
        <v>522</v>
      </c>
      <c r="K39" s="394">
        <v>1</v>
      </c>
      <c r="L39" s="394">
        <v>0</v>
      </c>
      <c r="M39" s="394">
        <v>0</v>
      </c>
      <c r="N39" s="139"/>
    </row>
    <row r="40" spans="1:14" s="140" customFormat="1">
      <c r="A40" s="389">
        <v>32</v>
      </c>
      <c r="B40" s="393" t="s">
        <v>1381</v>
      </c>
      <c r="C40" s="391">
        <v>110</v>
      </c>
      <c r="D40" s="392" t="s">
        <v>519</v>
      </c>
      <c r="E40" s="392" t="s">
        <v>519</v>
      </c>
      <c r="F40" s="392" t="s">
        <v>528</v>
      </c>
      <c r="G40" s="393" t="s">
        <v>1356</v>
      </c>
      <c r="H40" s="392" t="s">
        <v>522</v>
      </c>
      <c r="I40" s="668">
        <v>99980.1</v>
      </c>
      <c r="J40" s="392" t="s">
        <v>522</v>
      </c>
      <c r="K40" s="394">
        <v>1</v>
      </c>
      <c r="L40" s="394">
        <v>0</v>
      </c>
      <c r="M40" s="394">
        <v>0</v>
      </c>
      <c r="N40" s="139"/>
    </row>
    <row r="41" spans="1:14" s="140" customFormat="1">
      <c r="A41" s="389">
        <v>33</v>
      </c>
      <c r="B41" s="393" t="s">
        <v>1382</v>
      </c>
      <c r="C41" s="391">
        <v>110</v>
      </c>
      <c r="D41" s="392" t="s">
        <v>519</v>
      </c>
      <c r="E41" s="392" t="s">
        <v>519</v>
      </c>
      <c r="F41" s="392" t="s">
        <v>528</v>
      </c>
      <c r="G41" s="393" t="s">
        <v>1356</v>
      </c>
      <c r="H41" s="392" t="s">
        <v>522</v>
      </c>
      <c r="I41" s="668">
        <v>140748.29999999999</v>
      </c>
      <c r="J41" s="392" t="s">
        <v>522</v>
      </c>
      <c r="K41" s="394">
        <v>1</v>
      </c>
      <c r="L41" s="394">
        <v>0</v>
      </c>
      <c r="M41" s="394">
        <v>0</v>
      </c>
      <c r="N41" s="139"/>
    </row>
    <row r="42" spans="1:14" s="140" customFormat="1">
      <c r="A42" s="389">
        <v>34</v>
      </c>
      <c r="B42" s="393" t="s">
        <v>1383</v>
      </c>
      <c r="C42" s="391">
        <v>110</v>
      </c>
      <c r="D42" s="392" t="s">
        <v>519</v>
      </c>
      <c r="E42" s="392" t="s">
        <v>519</v>
      </c>
      <c r="F42" s="392" t="s">
        <v>528</v>
      </c>
      <c r="G42" s="393" t="s">
        <v>1356</v>
      </c>
      <c r="H42" s="392" t="s">
        <v>522</v>
      </c>
      <c r="I42" s="668">
        <v>60837.7</v>
      </c>
      <c r="J42" s="392" t="s">
        <v>522</v>
      </c>
      <c r="K42" s="394">
        <v>1</v>
      </c>
      <c r="L42" s="394">
        <v>0</v>
      </c>
      <c r="M42" s="394">
        <v>0</v>
      </c>
      <c r="N42" s="139"/>
    </row>
    <row r="43" spans="1:14" s="140" customFormat="1">
      <c r="A43" s="389">
        <v>35</v>
      </c>
      <c r="B43" s="393" t="s">
        <v>1384</v>
      </c>
      <c r="C43" s="391">
        <v>110</v>
      </c>
      <c r="D43" s="392" t="s">
        <v>519</v>
      </c>
      <c r="E43" s="392" t="s">
        <v>519</v>
      </c>
      <c r="F43" s="392" t="s">
        <v>528</v>
      </c>
      <c r="G43" s="393" t="s">
        <v>1356</v>
      </c>
      <c r="H43" s="392" t="s">
        <v>522</v>
      </c>
      <c r="I43" s="668">
        <v>70673.02</v>
      </c>
      <c r="J43" s="392" t="s">
        <v>522</v>
      </c>
      <c r="K43" s="394">
        <v>1</v>
      </c>
      <c r="L43" s="394">
        <v>0</v>
      </c>
      <c r="M43" s="394">
        <v>0</v>
      </c>
      <c r="N43" s="139"/>
    </row>
    <row r="44" spans="1:14" s="140" customFormat="1">
      <c r="A44" s="389">
        <v>36</v>
      </c>
      <c r="B44" s="393" t="s">
        <v>1385</v>
      </c>
      <c r="C44" s="391">
        <v>110</v>
      </c>
      <c r="D44" s="392" t="s">
        <v>519</v>
      </c>
      <c r="E44" s="392" t="s">
        <v>519</v>
      </c>
      <c r="F44" s="392" t="s">
        <v>528</v>
      </c>
      <c r="G44" s="393" t="s">
        <v>1356</v>
      </c>
      <c r="H44" s="392" t="s">
        <v>522</v>
      </c>
      <c r="I44" s="668">
        <v>3837.768</v>
      </c>
      <c r="J44" s="392" t="s">
        <v>522</v>
      </c>
      <c r="K44" s="394">
        <v>1</v>
      </c>
      <c r="L44" s="394">
        <v>0</v>
      </c>
      <c r="M44" s="394">
        <v>0</v>
      </c>
      <c r="N44" s="139"/>
    </row>
    <row r="45" spans="1:14" s="140" customFormat="1">
      <c r="A45" s="389">
        <v>37</v>
      </c>
      <c r="B45" s="393" t="s">
        <v>1386</v>
      </c>
      <c r="C45" s="391">
        <v>110</v>
      </c>
      <c r="D45" s="392" t="s">
        <v>519</v>
      </c>
      <c r="E45" s="392" t="s">
        <v>519</v>
      </c>
      <c r="F45" s="392" t="s">
        <v>528</v>
      </c>
      <c r="G45" s="393" t="s">
        <v>1356</v>
      </c>
      <c r="H45" s="392" t="s">
        <v>522</v>
      </c>
      <c r="I45" s="668">
        <v>8837.5319999999992</v>
      </c>
      <c r="J45" s="392" t="s">
        <v>522</v>
      </c>
      <c r="K45" s="394">
        <v>1</v>
      </c>
      <c r="L45" s="394">
        <v>0</v>
      </c>
      <c r="M45" s="394">
        <v>0</v>
      </c>
      <c r="N45" s="139"/>
    </row>
    <row r="46" spans="1:14" s="140" customFormat="1">
      <c r="A46" s="389">
        <v>38</v>
      </c>
      <c r="B46" s="393" t="s">
        <v>1387</v>
      </c>
      <c r="C46" s="391">
        <v>110</v>
      </c>
      <c r="D46" s="392" t="s">
        <v>519</v>
      </c>
      <c r="E46" s="392" t="s">
        <v>519</v>
      </c>
      <c r="F46" s="392" t="s">
        <v>528</v>
      </c>
      <c r="G46" s="393" t="s">
        <v>1356</v>
      </c>
      <c r="H46" s="392" t="s">
        <v>522</v>
      </c>
      <c r="I46" s="668">
        <v>81268.967999999993</v>
      </c>
      <c r="J46" s="392" t="s">
        <v>522</v>
      </c>
      <c r="K46" s="394">
        <v>1</v>
      </c>
      <c r="L46" s="394">
        <v>0</v>
      </c>
      <c r="M46" s="394">
        <v>0</v>
      </c>
      <c r="N46" s="139"/>
    </row>
    <row r="47" spans="1:14" s="140" customFormat="1">
      <c r="A47" s="389">
        <v>39</v>
      </c>
      <c r="B47" s="393" t="s">
        <v>1388</v>
      </c>
      <c r="C47" s="391">
        <v>110</v>
      </c>
      <c r="D47" s="392" t="s">
        <v>519</v>
      </c>
      <c r="E47" s="392" t="s">
        <v>519</v>
      </c>
      <c r="F47" s="392" t="s">
        <v>528</v>
      </c>
      <c r="G47" s="393" t="s">
        <v>1356</v>
      </c>
      <c r="H47" s="392" t="s">
        <v>522</v>
      </c>
      <c r="I47" s="668">
        <v>11495.484</v>
      </c>
      <c r="J47" s="392" t="s">
        <v>522</v>
      </c>
      <c r="K47" s="394">
        <v>1</v>
      </c>
      <c r="L47" s="394">
        <v>0</v>
      </c>
      <c r="M47" s="394">
        <v>0</v>
      </c>
      <c r="N47" s="139"/>
    </row>
    <row r="48" spans="1:14" s="140" customFormat="1">
      <c r="A48" s="389">
        <v>40</v>
      </c>
      <c r="B48" s="393" t="s">
        <v>1389</v>
      </c>
      <c r="C48" s="391">
        <v>35</v>
      </c>
      <c r="D48" s="392">
        <v>1</v>
      </c>
      <c r="E48" s="392">
        <v>1</v>
      </c>
      <c r="F48" s="392" t="s">
        <v>528</v>
      </c>
      <c r="G48" s="393" t="s">
        <v>1356</v>
      </c>
      <c r="H48" s="392" t="s">
        <v>522</v>
      </c>
      <c r="I48" s="668">
        <v>18290.798999999999</v>
      </c>
      <c r="J48" s="392" t="s">
        <v>522</v>
      </c>
      <c r="K48" s="394">
        <v>0</v>
      </c>
      <c r="L48" s="394">
        <v>0</v>
      </c>
      <c r="M48" s="394">
        <v>0</v>
      </c>
      <c r="N48" s="139"/>
    </row>
    <row r="49" spans="1:14" s="140" customFormat="1">
      <c r="A49" s="389">
        <v>41</v>
      </c>
      <c r="B49" s="393" t="s">
        <v>1390</v>
      </c>
      <c r="C49" s="391">
        <v>35</v>
      </c>
      <c r="D49" s="392">
        <v>1</v>
      </c>
      <c r="E49" s="392">
        <v>1</v>
      </c>
      <c r="F49" s="392" t="s">
        <v>528</v>
      </c>
      <c r="G49" s="393" t="s">
        <v>1356</v>
      </c>
      <c r="H49" s="392" t="s">
        <v>522</v>
      </c>
      <c r="I49" s="668">
        <v>27193.449000000001</v>
      </c>
      <c r="J49" s="392" t="s">
        <v>522</v>
      </c>
      <c r="K49" s="394">
        <v>0</v>
      </c>
      <c r="L49" s="394">
        <v>0</v>
      </c>
      <c r="M49" s="394">
        <v>0</v>
      </c>
      <c r="N49" s="139"/>
    </row>
    <row r="50" spans="1:14" s="140" customFormat="1">
      <c r="A50" s="389">
        <v>42</v>
      </c>
      <c r="B50" s="393" t="s">
        <v>1391</v>
      </c>
      <c r="C50" s="391">
        <v>35</v>
      </c>
      <c r="D50" s="392">
        <v>1</v>
      </c>
      <c r="E50" s="392">
        <v>1</v>
      </c>
      <c r="F50" s="392" t="s">
        <v>528</v>
      </c>
      <c r="G50" s="393" t="s">
        <v>1356</v>
      </c>
      <c r="H50" s="392" t="s">
        <v>522</v>
      </c>
      <c r="I50" s="668">
        <v>20983.208999999999</v>
      </c>
      <c r="J50" s="392" t="s">
        <v>522</v>
      </c>
      <c r="K50" s="394">
        <v>0</v>
      </c>
      <c r="L50" s="394">
        <v>0</v>
      </c>
      <c r="M50" s="394">
        <v>0</v>
      </c>
      <c r="N50" s="139"/>
    </row>
    <row r="51" spans="1:14" s="140" customFormat="1">
      <c r="A51" s="389">
        <v>43</v>
      </c>
      <c r="B51" s="393" t="s">
        <v>1392</v>
      </c>
      <c r="C51" s="391">
        <v>35</v>
      </c>
      <c r="D51" s="392">
        <v>1</v>
      </c>
      <c r="E51" s="392">
        <v>1</v>
      </c>
      <c r="F51" s="392" t="s">
        <v>528</v>
      </c>
      <c r="G51" s="393" t="s">
        <v>1356</v>
      </c>
      <c r="H51" s="392" t="s">
        <v>522</v>
      </c>
      <c r="I51" s="668">
        <v>36343.862999999998</v>
      </c>
      <c r="J51" s="392" t="s">
        <v>522</v>
      </c>
      <c r="K51" s="394">
        <v>0</v>
      </c>
      <c r="L51" s="394">
        <v>0</v>
      </c>
      <c r="M51" s="394">
        <v>0</v>
      </c>
      <c r="N51" s="139"/>
    </row>
    <row r="52" spans="1:14" s="140" customFormat="1">
      <c r="A52" s="389">
        <v>44</v>
      </c>
      <c r="B52" s="393" t="s">
        <v>1393</v>
      </c>
      <c r="C52" s="391">
        <v>35</v>
      </c>
      <c r="D52" s="392">
        <v>1</v>
      </c>
      <c r="E52" s="392">
        <v>1</v>
      </c>
      <c r="F52" s="392" t="s">
        <v>528</v>
      </c>
      <c r="G52" s="393" t="s">
        <v>1356</v>
      </c>
      <c r="H52" s="392" t="s">
        <v>522</v>
      </c>
      <c r="I52" s="668">
        <v>20424.800999999999</v>
      </c>
      <c r="J52" s="392" t="s">
        <v>522</v>
      </c>
      <c r="K52" s="394">
        <v>0</v>
      </c>
      <c r="L52" s="394">
        <v>0</v>
      </c>
      <c r="M52" s="394">
        <v>0</v>
      </c>
      <c r="N52" s="139"/>
    </row>
    <row r="53" spans="1:14" s="140" customFormat="1">
      <c r="A53" s="389">
        <v>45</v>
      </c>
      <c r="B53" s="393" t="s">
        <v>1394</v>
      </c>
      <c r="C53" s="391">
        <v>35</v>
      </c>
      <c r="D53" s="392">
        <v>1</v>
      </c>
      <c r="E53" s="392">
        <v>1</v>
      </c>
      <c r="F53" s="392" t="s">
        <v>528</v>
      </c>
      <c r="G53" s="393" t="s">
        <v>1356</v>
      </c>
      <c r="H53" s="392" t="s">
        <v>522</v>
      </c>
      <c r="I53" s="668">
        <v>161.93100000000001</v>
      </c>
      <c r="J53" s="392" t="s">
        <v>522</v>
      </c>
      <c r="K53" s="394">
        <v>0</v>
      </c>
      <c r="L53" s="394">
        <v>0</v>
      </c>
      <c r="M53" s="394">
        <v>0</v>
      </c>
      <c r="N53" s="139"/>
    </row>
    <row r="54" spans="1:14" s="140" customFormat="1">
      <c r="A54" s="389">
        <v>46</v>
      </c>
      <c r="B54" s="393" t="s">
        <v>1395</v>
      </c>
      <c r="C54" s="391">
        <v>10</v>
      </c>
      <c r="D54" s="392">
        <v>1</v>
      </c>
      <c r="E54" s="392">
        <v>1</v>
      </c>
      <c r="F54" s="392" t="s">
        <v>528</v>
      </c>
      <c r="G54" s="393" t="s">
        <v>1356</v>
      </c>
      <c r="H54" s="392" t="s">
        <v>522</v>
      </c>
      <c r="I54" s="668">
        <v>1575.924</v>
      </c>
      <c r="J54" s="392" t="s">
        <v>522</v>
      </c>
      <c r="K54" s="394">
        <v>0</v>
      </c>
      <c r="L54" s="394">
        <v>0</v>
      </c>
      <c r="M54" s="394">
        <v>0</v>
      </c>
      <c r="N54" s="139"/>
    </row>
    <row r="55" spans="1:14" s="140" customFormat="1">
      <c r="A55" s="389">
        <v>47</v>
      </c>
      <c r="B55" s="393" t="s">
        <v>1396</v>
      </c>
      <c r="C55" s="391">
        <v>10</v>
      </c>
      <c r="D55" s="392">
        <v>1</v>
      </c>
      <c r="E55" s="392">
        <v>1</v>
      </c>
      <c r="F55" s="392" t="s">
        <v>528</v>
      </c>
      <c r="G55" s="393" t="s">
        <v>1356</v>
      </c>
      <c r="H55" s="392" t="s">
        <v>522</v>
      </c>
      <c r="I55" s="668">
        <v>21655.74</v>
      </c>
      <c r="J55" s="392" t="s">
        <v>522</v>
      </c>
      <c r="K55" s="394">
        <v>0</v>
      </c>
      <c r="L55" s="394">
        <v>0</v>
      </c>
      <c r="M55" s="394">
        <v>0</v>
      </c>
      <c r="N55" s="139"/>
    </row>
    <row r="56" spans="1:14" s="140" customFormat="1">
      <c r="A56" s="389">
        <v>48</v>
      </c>
      <c r="B56" s="393" t="s">
        <v>1397</v>
      </c>
      <c r="C56" s="391">
        <v>10</v>
      </c>
      <c r="D56" s="392">
        <v>1</v>
      </c>
      <c r="E56" s="392">
        <v>1</v>
      </c>
      <c r="F56" s="392" t="s">
        <v>528</v>
      </c>
      <c r="G56" s="393" t="s">
        <v>1356</v>
      </c>
      <c r="H56" s="392" t="s">
        <v>522</v>
      </c>
      <c r="I56" s="668">
        <v>120</v>
      </c>
      <c r="J56" s="392" t="s">
        <v>522</v>
      </c>
      <c r="K56" s="394">
        <v>0</v>
      </c>
      <c r="L56" s="394">
        <v>0</v>
      </c>
      <c r="M56" s="394">
        <v>0</v>
      </c>
      <c r="N56" s="139"/>
    </row>
    <row r="57" spans="1:14" s="140" customFormat="1">
      <c r="A57" s="389">
        <v>49</v>
      </c>
      <c r="B57" s="393" t="s">
        <v>1398</v>
      </c>
      <c r="C57" s="391">
        <v>10</v>
      </c>
      <c r="D57" s="392">
        <v>1</v>
      </c>
      <c r="E57" s="392">
        <v>1</v>
      </c>
      <c r="F57" s="392" t="s">
        <v>528</v>
      </c>
      <c r="G57" s="393" t="s">
        <v>1356</v>
      </c>
      <c r="H57" s="392" t="s">
        <v>522</v>
      </c>
      <c r="I57" s="668">
        <v>1089.848</v>
      </c>
      <c r="J57" s="392" t="s">
        <v>522</v>
      </c>
      <c r="K57" s="394">
        <v>0</v>
      </c>
      <c r="L57" s="394">
        <v>0</v>
      </c>
      <c r="M57" s="394">
        <v>0</v>
      </c>
      <c r="N57" s="139"/>
    </row>
    <row r="58" spans="1:14" s="140" customFormat="1">
      <c r="A58" s="389">
        <v>50</v>
      </c>
      <c r="B58" s="393" t="s">
        <v>1399</v>
      </c>
      <c r="C58" s="391">
        <v>10</v>
      </c>
      <c r="D58" s="392">
        <v>1</v>
      </c>
      <c r="E58" s="392">
        <v>1</v>
      </c>
      <c r="F58" s="392" t="s">
        <v>528</v>
      </c>
      <c r="G58" s="393" t="s">
        <v>1356</v>
      </c>
      <c r="H58" s="392" t="s">
        <v>522</v>
      </c>
      <c r="I58" s="668">
        <v>18174.444</v>
      </c>
      <c r="J58" s="392" t="s">
        <v>522</v>
      </c>
      <c r="K58" s="394">
        <v>0</v>
      </c>
      <c r="L58" s="394">
        <v>0</v>
      </c>
      <c r="M58" s="394">
        <v>0</v>
      </c>
      <c r="N58" s="139"/>
    </row>
    <row r="59" spans="1:14" s="140" customFormat="1">
      <c r="A59" s="389">
        <v>51</v>
      </c>
      <c r="B59" s="393" t="s">
        <v>1400</v>
      </c>
      <c r="C59" s="391">
        <v>10</v>
      </c>
      <c r="D59" s="392">
        <v>1</v>
      </c>
      <c r="E59" s="392">
        <v>1</v>
      </c>
      <c r="F59" s="392" t="s">
        <v>528</v>
      </c>
      <c r="G59" s="393" t="s">
        <v>1356</v>
      </c>
      <c r="H59" s="392" t="s">
        <v>522</v>
      </c>
      <c r="I59" s="668">
        <v>9144.0959999999995</v>
      </c>
      <c r="J59" s="392" t="s">
        <v>522</v>
      </c>
      <c r="K59" s="394">
        <v>0</v>
      </c>
      <c r="L59" s="394">
        <v>0</v>
      </c>
      <c r="M59" s="394">
        <v>0</v>
      </c>
      <c r="N59" s="139"/>
    </row>
    <row r="60" spans="1:14" s="140" customFormat="1">
      <c r="A60" s="389">
        <v>52</v>
      </c>
      <c r="B60" s="393" t="s">
        <v>1401</v>
      </c>
      <c r="C60" s="391">
        <v>10</v>
      </c>
      <c r="D60" s="392">
        <v>1</v>
      </c>
      <c r="E60" s="392">
        <v>1</v>
      </c>
      <c r="F60" s="392" t="s">
        <v>528</v>
      </c>
      <c r="G60" s="393" t="s">
        <v>1356</v>
      </c>
      <c r="H60" s="392" t="s">
        <v>522</v>
      </c>
      <c r="I60" s="668">
        <v>17531.18</v>
      </c>
      <c r="J60" s="392" t="s">
        <v>522</v>
      </c>
      <c r="K60" s="394">
        <v>0</v>
      </c>
      <c r="L60" s="394">
        <v>0</v>
      </c>
      <c r="M60" s="394">
        <v>0</v>
      </c>
      <c r="N60" s="139"/>
    </row>
    <row r="61" spans="1:14" s="140" customFormat="1">
      <c r="A61" s="389">
        <v>53</v>
      </c>
      <c r="B61" s="393" t="s">
        <v>1402</v>
      </c>
      <c r="C61" s="391">
        <v>10</v>
      </c>
      <c r="D61" s="392">
        <v>1</v>
      </c>
      <c r="E61" s="392">
        <v>1</v>
      </c>
      <c r="F61" s="392" t="s">
        <v>528</v>
      </c>
      <c r="G61" s="393" t="s">
        <v>1356</v>
      </c>
      <c r="H61" s="392" t="s">
        <v>522</v>
      </c>
      <c r="I61" s="668">
        <v>986.72799999999995</v>
      </c>
      <c r="J61" s="392" t="s">
        <v>522</v>
      </c>
      <c r="K61" s="394">
        <v>0</v>
      </c>
      <c r="L61" s="394">
        <v>0</v>
      </c>
      <c r="M61" s="394">
        <v>0</v>
      </c>
      <c r="N61" s="139"/>
    </row>
    <row r="62" spans="1:14" s="140" customFormat="1">
      <c r="A62" s="389">
        <v>54</v>
      </c>
      <c r="B62" s="393" t="s">
        <v>1403</v>
      </c>
      <c r="C62" s="391">
        <v>10</v>
      </c>
      <c r="D62" s="392">
        <v>1</v>
      </c>
      <c r="E62" s="392">
        <v>1</v>
      </c>
      <c r="F62" s="392" t="s">
        <v>528</v>
      </c>
      <c r="G62" s="393" t="s">
        <v>1356</v>
      </c>
      <c r="H62" s="392" t="s">
        <v>522</v>
      </c>
      <c r="I62" s="668">
        <v>24524.407999999999</v>
      </c>
      <c r="J62" s="392" t="s">
        <v>522</v>
      </c>
      <c r="K62" s="394">
        <v>0</v>
      </c>
      <c r="L62" s="394">
        <v>0</v>
      </c>
      <c r="M62" s="394">
        <v>0</v>
      </c>
      <c r="N62" s="139"/>
    </row>
    <row r="63" spans="1:14" s="140" customFormat="1">
      <c r="A63" s="389">
        <v>55</v>
      </c>
      <c r="B63" s="393" t="s">
        <v>1404</v>
      </c>
      <c r="C63" s="391">
        <v>10</v>
      </c>
      <c r="D63" s="392">
        <v>1</v>
      </c>
      <c r="E63" s="392">
        <v>1</v>
      </c>
      <c r="F63" s="392" t="s">
        <v>528</v>
      </c>
      <c r="G63" s="393" t="s">
        <v>1356</v>
      </c>
      <c r="H63" s="392" t="s">
        <v>522</v>
      </c>
      <c r="I63" s="668">
        <v>2649.8960000000002</v>
      </c>
      <c r="J63" s="392" t="s">
        <v>522</v>
      </c>
      <c r="K63" s="394">
        <v>0</v>
      </c>
      <c r="L63" s="394">
        <v>0</v>
      </c>
      <c r="M63" s="394">
        <v>0</v>
      </c>
      <c r="N63" s="139"/>
    </row>
    <row r="64" spans="1:14" s="140" customFormat="1">
      <c r="A64" s="389">
        <v>56</v>
      </c>
      <c r="B64" s="393" t="s">
        <v>1405</v>
      </c>
      <c r="C64" s="391">
        <v>10</v>
      </c>
      <c r="D64" s="392">
        <v>1</v>
      </c>
      <c r="E64" s="392">
        <v>1</v>
      </c>
      <c r="F64" s="392" t="s">
        <v>528</v>
      </c>
      <c r="G64" s="393" t="s">
        <v>1356</v>
      </c>
      <c r="H64" s="392" t="s">
        <v>522</v>
      </c>
      <c r="I64" s="668">
        <v>469.83600000000001</v>
      </c>
      <c r="J64" s="392" t="s">
        <v>522</v>
      </c>
      <c r="K64" s="394">
        <v>0</v>
      </c>
      <c r="L64" s="394">
        <v>0</v>
      </c>
      <c r="M64" s="394">
        <v>0</v>
      </c>
      <c r="N64" s="139"/>
    </row>
    <row r="65" spans="1:14" s="140" customFormat="1">
      <c r="A65" s="389">
        <v>57</v>
      </c>
      <c r="B65" s="393" t="s">
        <v>1406</v>
      </c>
      <c r="C65" s="391">
        <v>10</v>
      </c>
      <c r="D65" s="392">
        <v>1</v>
      </c>
      <c r="E65" s="392">
        <v>1</v>
      </c>
      <c r="F65" s="392" t="s">
        <v>528</v>
      </c>
      <c r="G65" s="393" t="s">
        <v>1356</v>
      </c>
      <c r="H65" s="392" t="s">
        <v>522</v>
      </c>
      <c r="I65" s="668">
        <v>19132.727999999999</v>
      </c>
      <c r="J65" s="392" t="s">
        <v>522</v>
      </c>
      <c r="K65" s="394">
        <v>0</v>
      </c>
      <c r="L65" s="394">
        <v>0</v>
      </c>
      <c r="M65" s="394">
        <v>0</v>
      </c>
      <c r="N65" s="139"/>
    </row>
    <row r="66" spans="1:14" s="140" customFormat="1">
      <c r="A66" s="389">
        <v>58</v>
      </c>
      <c r="B66" s="393" t="s">
        <v>1407</v>
      </c>
      <c r="C66" s="391">
        <v>10</v>
      </c>
      <c r="D66" s="392">
        <v>1</v>
      </c>
      <c r="E66" s="392">
        <v>1</v>
      </c>
      <c r="F66" s="392" t="s">
        <v>528</v>
      </c>
      <c r="G66" s="393" t="s">
        <v>1356</v>
      </c>
      <c r="H66" s="392" t="s">
        <v>522</v>
      </c>
      <c r="I66" s="668">
        <v>5120.2</v>
      </c>
      <c r="J66" s="392" t="s">
        <v>522</v>
      </c>
      <c r="K66" s="394">
        <v>0</v>
      </c>
      <c r="L66" s="394">
        <v>0</v>
      </c>
      <c r="M66" s="394">
        <v>0</v>
      </c>
      <c r="N66" s="139"/>
    </row>
    <row r="67" spans="1:14" s="140" customFormat="1">
      <c r="A67" s="389">
        <v>59</v>
      </c>
      <c r="B67" s="393" t="s">
        <v>1408</v>
      </c>
      <c r="C67" s="391">
        <v>10</v>
      </c>
      <c r="D67" s="392">
        <v>1</v>
      </c>
      <c r="E67" s="392">
        <v>1</v>
      </c>
      <c r="F67" s="392" t="s">
        <v>528</v>
      </c>
      <c r="G67" s="393" t="s">
        <v>1356</v>
      </c>
      <c r="H67" s="392" t="s">
        <v>522</v>
      </c>
      <c r="I67" s="668">
        <v>12254.88</v>
      </c>
      <c r="J67" s="392" t="s">
        <v>522</v>
      </c>
      <c r="K67" s="394">
        <v>0</v>
      </c>
      <c r="L67" s="394">
        <v>0</v>
      </c>
      <c r="M67" s="394">
        <v>0</v>
      </c>
      <c r="N67" s="139"/>
    </row>
    <row r="68" spans="1:14" s="140" customFormat="1">
      <c r="A68" s="389">
        <v>60</v>
      </c>
      <c r="B68" s="393" t="s">
        <v>1409</v>
      </c>
      <c r="C68" s="391">
        <v>10</v>
      </c>
      <c r="D68" s="392">
        <v>1</v>
      </c>
      <c r="E68" s="392">
        <v>1</v>
      </c>
      <c r="F68" s="392" t="s">
        <v>528</v>
      </c>
      <c r="G68" s="393" t="s">
        <v>1356</v>
      </c>
      <c r="H68" s="392" t="s">
        <v>522</v>
      </c>
      <c r="I68" s="668">
        <v>18282.707999999999</v>
      </c>
      <c r="J68" s="392" t="s">
        <v>522</v>
      </c>
      <c r="K68" s="394">
        <v>0</v>
      </c>
      <c r="L68" s="394">
        <v>0</v>
      </c>
      <c r="M68" s="394">
        <v>0</v>
      </c>
      <c r="N68" s="139"/>
    </row>
    <row r="69" spans="1:14" s="140" customFormat="1">
      <c r="A69" s="389">
        <v>61</v>
      </c>
      <c r="B69" s="393" t="s">
        <v>1410</v>
      </c>
      <c r="C69" s="391">
        <v>10</v>
      </c>
      <c r="D69" s="392">
        <v>1</v>
      </c>
      <c r="E69" s="392">
        <v>1</v>
      </c>
      <c r="F69" s="392" t="s">
        <v>528</v>
      </c>
      <c r="G69" s="393" t="s">
        <v>1356</v>
      </c>
      <c r="H69" s="392" t="s">
        <v>522</v>
      </c>
      <c r="I69" s="668">
        <v>5212.4960000000001</v>
      </c>
      <c r="J69" s="392" t="s">
        <v>522</v>
      </c>
      <c r="K69" s="394">
        <v>0</v>
      </c>
      <c r="L69" s="394">
        <v>0</v>
      </c>
      <c r="M69" s="394">
        <v>0</v>
      </c>
      <c r="N69" s="139"/>
    </row>
    <row r="70" spans="1:14" s="140" customFormat="1">
      <c r="A70" s="389">
        <v>62</v>
      </c>
      <c r="B70" s="393" t="s">
        <v>1411</v>
      </c>
      <c r="C70" s="391">
        <v>10</v>
      </c>
      <c r="D70" s="392">
        <v>1</v>
      </c>
      <c r="E70" s="392">
        <v>1</v>
      </c>
      <c r="F70" s="392" t="s">
        <v>528</v>
      </c>
      <c r="G70" s="393" t="s">
        <v>1356</v>
      </c>
      <c r="H70" s="392" t="s">
        <v>522</v>
      </c>
      <c r="I70" s="668">
        <v>0</v>
      </c>
      <c r="J70" s="392" t="s">
        <v>522</v>
      </c>
      <c r="K70" s="394">
        <v>0</v>
      </c>
      <c r="L70" s="394">
        <v>0</v>
      </c>
      <c r="M70" s="394">
        <v>0</v>
      </c>
      <c r="N70" s="139"/>
    </row>
    <row r="71" spans="1:14" s="140" customFormat="1">
      <c r="A71" s="389">
        <v>63</v>
      </c>
      <c r="B71" s="393" t="s">
        <v>1412</v>
      </c>
      <c r="C71" s="391">
        <v>10</v>
      </c>
      <c r="D71" s="392">
        <v>1</v>
      </c>
      <c r="E71" s="392">
        <v>1</v>
      </c>
      <c r="F71" s="392" t="s">
        <v>528</v>
      </c>
      <c r="G71" s="393" t="s">
        <v>1356</v>
      </c>
      <c r="H71" s="392" t="s">
        <v>522</v>
      </c>
      <c r="I71" s="668">
        <v>0</v>
      </c>
      <c r="J71" s="392" t="s">
        <v>522</v>
      </c>
      <c r="K71" s="394">
        <v>0</v>
      </c>
      <c r="L71" s="394">
        <v>0</v>
      </c>
      <c r="M71" s="394">
        <v>0</v>
      </c>
      <c r="N71" s="139"/>
    </row>
    <row r="72" spans="1:14" s="140" customFormat="1">
      <c r="A72" s="389">
        <v>64</v>
      </c>
      <c r="B72" s="393" t="s">
        <v>1413</v>
      </c>
      <c r="C72" s="391">
        <v>10</v>
      </c>
      <c r="D72" s="392">
        <v>1</v>
      </c>
      <c r="E72" s="392">
        <v>1</v>
      </c>
      <c r="F72" s="392" t="s">
        <v>528</v>
      </c>
      <c r="G72" s="393" t="s">
        <v>1356</v>
      </c>
      <c r="H72" s="392" t="s">
        <v>522</v>
      </c>
      <c r="I72" s="668">
        <v>4.4400000000000004</v>
      </c>
      <c r="J72" s="392" t="s">
        <v>522</v>
      </c>
      <c r="K72" s="394">
        <v>0</v>
      </c>
      <c r="L72" s="394">
        <v>0</v>
      </c>
      <c r="M72" s="394">
        <v>0</v>
      </c>
      <c r="N72" s="139"/>
    </row>
    <row r="73" spans="1:14" s="140" customFormat="1">
      <c r="A73" s="389">
        <v>65</v>
      </c>
      <c r="B73" s="393" t="s">
        <v>1414</v>
      </c>
      <c r="C73" s="391">
        <v>10</v>
      </c>
      <c r="D73" s="392">
        <v>1</v>
      </c>
      <c r="E73" s="392">
        <v>1</v>
      </c>
      <c r="F73" s="392" t="s">
        <v>528</v>
      </c>
      <c r="G73" s="393" t="s">
        <v>1356</v>
      </c>
      <c r="H73" s="392" t="s">
        <v>522</v>
      </c>
      <c r="I73" s="668">
        <v>1804.472</v>
      </c>
      <c r="J73" s="392" t="s">
        <v>522</v>
      </c>
      <c r="K73" s="394">
        <v>0</v>
      </c>
      <c r="L73" s="394">
        <v>0</v>
      </c>
      <c r="M73" s="394">
        <v>0</v>
      </c>
      <c r="N73" s="139"/>
    </row>
    <row r="74" spans="1:14" s="140" customFormat="1">
      <c r="A74" s="389">
        <v>66</v>
      </c>
      <c r="B74" s="393" t="s">
        <v>1415</v>
      </c>
      <c r="C74" s="391">
        <v>10</v>
      </c>
      <c r="D74" s="392">
        <v>1</v>
      </c>
      <c r="E74" s="392">
        <v>1</v>
      </c>
      <c r="F74" s="392" t="s">
        <v>528</v>
      </c>
      <c r="G74" s="393" t="s">
        <v>1356</v>
      </c>
      <c r="H74" s="392" t="s">
        <v>522</v>
      </c>
      <c r="I74" s="668">
        <v>964.92</v>
      </c>
      <c r="J74" s="392" t="s">
        <v>522</v>
      </c>
      <c r="K74" s="394">
        <v>0</v>
      </c>
      <c r="L74" s="394">
        <v>0</v>
      </c>
      <c r="M74" s="394">
        <v>0</v>
      </c>
      <c r="N74" s="139"/>
    </row>
    <row r="75" spans="1:14" s="140" customFormat="1">
      <c r="A75" s="389">
        <v>67</v>
      </c>
      <c r="B75" s="393" t="s">
        <v>1416</v>
      </c>
      <c r="C75" s="391">
        <v>10</v>
      </c>
      <c r="D75" s="392">
        <v>1</v>
      </c>
      <c r="E75" s="392">
        <v>1</v>
      </c>
      <c r="F75" s="392" t="s">
        <v>528</v>
      </c>
      <c r="G75" s="393" t="s">
        <v>1356</v>
      </c>
      <c r="H75" s="392" t="s">
        <v>522</v>
      </c>
      <c r="I75" s="668">
        <v>4725.8639999999996</v>
      </c>
      <c r="J75" s="392" t="s">
        <v>522</v>
      </c>
      <c r="K75" s="394">
        <v>0</v>
      </c>
      <c r="L75" s="394">
        <v>0</v>
      </c>
      <c r="M75" s="394">
        <v>0</v>
      </c>
      <c r="N75" s="139"/>
    </row>
    <row r="76" spans="1:14" s="140" customFormat="1">
      <c r="A76" s="389">
        <v>68</v>
      </c>
      <c r="B76" s="393" t="s">
        <v>1417</v>
      </c>
      <c r="C76" s="391">
        <v>10</v>
      </c>
      <c r="D76" s="392">
        <v>1</v>
      </c>
      <c r="E76" s="392">
        <v>1</v>
      </c>
      <c r="F76" s="392" t="s">
        <v>528</v>
      </c>
      <c r="G76" s="393" t="s">
        <v>1356</v>
      </c>
      <c r="H76" s="392" t="s">
        <v>522</v>
      </c>
      <c r="I76" s="668">
        <v>6616.6</v>
      </c>
      <c r="J76" s="392" t="s">
        <v>522</v>
      </c>
      <c r="K76" s="394">
        <v>0</v>
      </c>
      <c r="L76" s="394">
        <v>0</v>
      </c>
      <c r="M76" s="394">
        <v>0</v>
      </c>
      <c r="N76" s="139"/>
    </row>
    <row r="77" spans="1:14" s="140" customFormat="1">
      <c r="A77" s="389">
        <v>69</v>
      </c>
      <c r="B77" s="393" t="s">
        <v>1418</v>
      </c>
      <c r="C77" s="391">
        <v>10</v>
      </c>
      <c r="D77" s="392">
        <v>1</v>
      </c>
      <c r="E77" s="392">
        <v>1</v>
      </c>
      <c r="F77" s="392" t="s">
        <v>528</v>
      </c>
      <c r="G77" s="393" t="s">
        <v>1356</v>
      </c>
      <c r="H77" s="392" t="s">
        <v>522</v>
      </c>
      <c r="I77" s="668">
        <v>12806.392</v>
      </c>
      <c r="J77" s="392" t="s">
        <v>522</v>
      </c>
      <c r="K77" s="394">
        <v>0</v>
      </c>
      <c r="L77" s="394">
        <v>0</v>
      </c>
      <c r="M77" s="394">
        <v>0</v>
      </c>
      <c r="N77" s="139"/>
    </row>
    <row r="78" spans="1:14" s="140" customFormat="1">
      <c r="A78" s="389">
        <v>70</v>
      </c>
      <c r="B78" s="393" t="s">
        <v>1419</v>
      </c>
      <c r="C78" s="391">
        <v>10</v>
      </c>
      <c r="D78" s="392">
        <v>1</v>
      </c>
      <c r="E78" s="392">
        <v>1</v>
      </c>
      <c r="F78" s="392" t="s">
        <v>528</v>
      </c>
      <c r="G78" s="393" t="s">
        <v>1356</v>
      </c>
      <c r="H78" s="392" t="s">
        <v>522</v>
      </c>
      <c r="I78" s="668">
        <v>5127.18</v>
      </c>
      <c r="J78" s="392" t="s">
        <v>522</v>
      </c>
      <c r="K78" s="394">
        <v>0</v>
      </c>
      <c r="L78" s="394">
        <v>0</v>
      </c>
      <c r="M78" s="394">
        <v>0</v>
      </c>
      <c r="N78" s="139"/>
    </row>
    <row r="79" spans="1:14" s="140" customFormat="1">
      <c r="A79" s="389">
        <v>71</v>
      </c>
      <c r="B79" s="393" t="s">
        <v>1420</v>
      </c>
      <c r="C79" s="391">
        <v>10</v>
      </c>
      <c r="D79" s="392">
        <v>1</v>
      </c>
      <c r="E79" s="392">
        <v>1</v>
      </c>
      <c r="F79" s="392" t="s">
        <v>528</v>
      </c>
      <c r="G79" s="393" t="s">
        <v>1356</v>
      </c>
      <c r="H79" s="392" t="s">
        <v>522</v>
      </c>
      <c r="I79" s="668">
        <v>1297.9949999999999</v>
      </c>
      <c r="J79" s="392" t="s">
        <v>522</v>
      </c>
      <c r="K79" s="394">
        <v>0</v>
      </c>
      <c r="L79" s="394">
        <v>0</v>
      </c>
      <c r="M79" s="394">
        <v>0</v>
      </c>
      <c r="N79" s="139"/>
    </row>
    <row r="80" spans="1:14" s="140" customFormat="1">
      <c r="A80" s="389"/>
      <c r="B80" s="398" t="s">
        <v>538</v>
      </c>
      <c r="C80" s="391"/>
      <c r="D80" s="391"/>
      <c r="E80" s="392"/>
      <c r="F80" s="392"/>
      <c r="G80" s="392"/>
      <c r="H80" s="391"/>
      <c r="I80" s="668"/>
      <c r="J80" s="391"/>
      <c r="K80" s="394"/>
      <c r="L80" s="394"/>
      <c r="M80" s="394"/>
      <c r="N80" s="139"/>
    </row>
    <row r="81" spans="1:14" s="140" customFormat="1">
      <c r="A81" s="389">
        <v>72</v>
      </c>
      <c r="B81" s="393" t="s">
        <v>1421</v>
      </c>
      <c r="C81" s="391">
        <v>110</v>
      </c>
      <c r="D81" s="392" t="s">
        <v>519</v>
      </c>
      <c r="E81" s="392" t="s">
        <v>519</v>
      </c>
      <c r="F81" s="392" t="s">
        <v>528</v>
      </c>
      <c r="G81" s="393" t="s">
        <v>1356</v>
      </c>
      <c r="H81" s="392" t="s">
        <v>522</v>
      </c>
      <c r="I81" s="668">
        <v>124621.2</v>
      </c>
      <c r="J81" s="392" t="s">
        <v>522</v>
      </c>
      <c r="K81" s="394">
        <v>1</v>
      </c>
      <c r="L81" s="394">
        <v>0</v>
      </c>
      <c r="M81" s="394">
        <v>0</v>
      </c>
      <c r="N81" s="139"/>
    </row>
    <row r="82" spans="1:14" s="140" customFormat="1">
      <c r="A82" s="389">
        <v>73</v>
      </c>
      <c r="B82" s="393" t="s">
        <v>1422</v>
      </c>
      <c r="C82" s="391">
        <v>110</v>
      </c>
      <c r="D82" s="392" t="s">
        <v>519</v>
      </c>
      <c r="E82" s="392" t="s">
        <v>519</v>
      </c>
      <c r="F82" s="392" t="s">
        <v>528</v>
      </c>
      <c r="G82" s="393" t="s">
        <v>1356</v>
      </c>
      <c r="H82" s="392" t="s">
        <v>522</v>
      </c>
      <c r="I82" s="668">
        <v>125301.825</v>
      </c>
      <c r="J82" s="392" t="s">
        <v>522</v>
      </c>
      <c r="K82" s="394">
        <v>1</v>
      </c>
      <c r="L82" s="394">
        <v>0</v>
      </c>
      <c r="M82" s="394">
        <v>0</v>
      </c>
      <c r="N82" s="139"/>
    </row>
    <row r="83" spans="1:14" s="140" customFormat="1">
      <c r="A83" s="389">
        <v>74</v>
      </c>
      <c r="B83" s="393" t="s">
        <v>1423</v>
      </c>
      <c r="C83" s="391">
        <v>110</v>
      </c>
      <c r="D83" s="392" t="s">
        <v>519</v>
      </c>
      <c r="E83" s="392" t="s">
        <v>519</v>
      </c>
      <c r="F83" s="392" t="s">
        <v>528</v>
      </c>
      <c r="G83" s="393" t="s">
        <v>1356</v>
      </c>
      <c r="H83" s="392" t="s">
        <v>522</v>
      </c>
      <c r="I83" s="668">
        <v>56321.925000000003</v>
      </c>
      <c r="J83" s="392" t="s">
        <v>522</v>
      </c>
      <c r="K83" s="394">
        <v>1</v>
      </c>
      <c r="L83" s="394">
        <v>0</v>
      </c>
      <c r="M83" s="394">
        <v>0</v>
      </c>
      <c r="N83" s="139"/>
    </row>
    <row r="84" spans="1:14" s="140" customFormat="1">
      <c r="A84" s="389">
        <v>75</v>
      </c>
      <c r="B84" s="393" t="s">
        <v>1424</v>
      </c>
      <c r="C84" s="391">
        <v>110</v>
      </c>
      <c r="D84" s="392" t="s">
        <v>519</v>
      </c>
      <c r="E84" s="392" t="s">
        <v>519</v>
      </c>
      <c r="F84" s="392" t="s">
        <v>528</v>
      </c>
      <c r="G84" s="393" t="s">
        <v>1356</v>
      </c>
      <c r="H84" s="392" t="s">
        <v>522</v>
      </c>
      <c r="I84" s="668">
        <v>68155.725000000006</v>
      </c>
      <c r="J84" s="392" t="s">
        <v>522</v>
      </c>
      <c r="K84" s="394">
        <v>1</v>
      </c>
      <c r="L84" s="394">
        <v>0</v>
      </c>
      <c r="M84" s="394">
        <v>0</v>
      </c>
      <c r="N84" s="139"/>
    </row>
    <row r="85" spans="1:14" s="140" customFormat="1">
      <c r="A85" s="389">
        <v>76</v>
      </c>
      <c r="B85" s="393" t="s">
        <v>1425</v>
      </c>
      <c r="C85" s="391">
        <v>110</v>
      </c>
      <c r="D85" s="392" t="s">
        <v>519</v>
      </c>
      <c r="E85" s="392" t="s">
        <v>519</v>
      </c>
      <c r="F85" s="392" t="s">
        <v>528</v>
      </c>
      <c r="G85" s="393" t="s">
        <v>1356</v>
      </c>
      <c r="H85" s="392" t="s">
        <v>522</v>
      </c>
      <c r="I85" s="668">
        <v>6822.75</v>
      </c>
      <c r="J85" s="392" t="s">
        <v>522</v>
      </c>
      <c r="K85" s="394">
        <v>1</v>
      </c>
      <c r="L85" s="394">
        <v>0</v>
      </c>
      <c r="M85" s="394">
        <v>0</v>
      </c>
      <c r="N85" s="139"/>
    </row>
    <row r="86" spans="1:14" s="140" customFormat="1">
      <c r="A86" s="389">
        <v>77</v>
      </c>
      <c r="B86" s="393" t="s">
        <v>1426</v>
      </c>
      <c r="C86" s="391">
        <v>110</v>
      </c>
      <c r="D86" s="392" t="s">
        <v>519</v>
      </c>
      <c r="E86" s="392" t="s">
        <v>519</v>
      </c>
      <c r="F86" s="392" t="s">
        <v>528</v>
      </c>
      <c r="G86" s="393" t="s">
        <v>1356</v>
      </c>
      <c r="H86" s="392" t="s">
        <v>522</v>
      </c>
      <c r="I86" s="668">
        <v>689.7</v>
      </c>
      <c r="J86" s="392" t="s">
        <v>522</v>
      </c>
      <c r="K86" s="394">
        <v>1</v>
      </c>
      <c r="L86" s="394">
        <v>0</v>
      </c>
      <c r="M86" s="394">
        <v>0</v>
      </c>
      <c r="N86" s="139"/>
    </row>
    <row r="87" spans="1:14" s="140" customFormat="1">
      <c r="A87" s="389">
        <v>78</v>
      </c>
      <c r="B87" s="393" t="s">
        <v>1427</v>
      </c>
      <c r="C87" s="391">
        <v>110</v>
      </c>
      <c r="D87" s="392" t="s">
        <v>519</v>
      </c>
      <c r="E87" s="392" t="s">
        <v>519</v>
      </c>
      <c r="F87" s="392" t="s">
        <v>528</v>
      </c>
      <c r="G87" s="393" t="s">
        <v>1356</v>
      </c>
      <c r="H87" s="392" t="s">
        <v>522</v>
      </c>
      <c r="I87" s="668">
        <v>14870.625</v>
      </c>
      <c r="J87" s="392" t="s">
        <v>522</v>
      </c>
      <c r="K87" s="394">
        <v>1</v>
      </c>
      <c r="L87" s="394">
        <v>0</v>
      </c>
      <c r="M87" s="394">
        <v>0</v>
      </c>
      <c r="N87" s="139"/>
    </row>
    <row r="88" spans="1:14" s="140" customFormat="1">
      <c r="A88" s="389">
        <v>79</v>
      </c>
      <c r="B88" s="393" t="s">
        <v>1428</v>
      </c>
      <c r="C88" s="391">
        <v>110</v>
      </c>
      <c r="D88" s="392" t="s">
        <v>519</v>
      </c>
      <c r="E88" s="392" t="s">
        <v>519</v>
      </c>
      <c r="F88" s="392" t="s">
        <v>528</v>
      </c>
      <c r="G88" s="393" t="s">
        <v>1356</v>
      </c>
      <c r="H88" s="392" t="s">
        <v>522</v>
      </c>
      <c r="I88" s="668">
        <v>58245</v>
      </c>
      <c r="J88" s="392" t="s">
        <v>522</v>
      </c>
      <c r="K88" s="394">
        <v>1</v>
      </c>
      <c r="L88" s="394">
        <v>0</v>
      </c>
      <c r="M88" s="394">
        <v>0</v>
      </c>
      <c r="N88" s="139"/>
    </row>
    <row r="89" spans="1:14" s="140" customFormat="1">
      <c r="A89" s="389">
        <v>80</v>
      </c>
      <c r="B89" s="393" t="s">
        <v>1429</v>
      </c>
      <c r="C89" s="391">
        <v>110</v>
      </c>
      <c r="D89" s="392" t="s">
        <v>519</v>
      </c>
      <c r="E89" s="392" t="s">
        <v>519</v>
      </c>
      <c r="F89" s="392" t="s">
        <v>528</v>
      </c>
      <c r="G89" s="393" t="s">
        <v>1356</v>
      </c>
      <c r="H89" s="392" t="s">
        <v>522</v>
      </c>
      <c r="I89" s="668">
        <v>13567.125</v>
      </c>
      <c r="J89" s="392" t="s">
        <v>522</v>
      </c>
      <c r="K89" s="394">
        <v>1</v>
      </c>
      <c r="L89" s="394">
        <v>0</v>
      </c>
      <c r="M89" s="394">
        <v>0</v>
      </c>
      <c r="N89" s="139"/>
    </row>
    <row r="90" spans="1:14" s="140" customFormat="1">
      <c r="A90" s="389"/>
      <c r="B90" s="398" t="s">
        <v>539</v>
      </c>
      <c r="C90" s="391"/>
      <c r="D90" s="392"/>
      <c r="E90" s="392"/>
      <c r="F90" s="392"/>
      <c r="G90" s="397"/>
      <c r="H90" s="392"/>
      <c r="I90" s="668"/>
      <c r="J90" s="392"/>
      <c r="K90" s="394"/>
      <c r="L90" s="394"/>
      <c r="M90" s="394"/>
      <c r="N90" s="139"/>
    </row>
    <row r="91" spans="1:14" s="140" customFormat="1">
      <c r="A91" s="389">
        <v>81</v>
      </c>
      <c r="B91" s="392" t="s">
        <v>540</v>
      </c>
      <c r="C91" s="391">
        <v>110</v>
      </c>
      <c r="D91" s="392" t="s">
        <v>519</v>
      </c>
      <c r="E91" s="392" t="s">
        <v>519</v>
      </c>
      <c r="F91" s="392" t="s">
        <v>528</v>
      </c>
      <c r="G91" s="393" t="s">
        <v>1356</v>
      </c>
      <c r="H91" s="392" t="s">
        <v>522</v>
      </c>
      <c r="I91" s="668">
        <v>124596.125</v>
      </c>
      <c r="J91" s="392" t="s">
        <v>522</v>
      </c>
      <c r="K91" s="394">
        <v>1</v>
      </c>
      <c r="L91" s="394">
        <v>0</v>
      </c>
      <c r="M91" s="394">
        <v>0</v>
      </c>
      <c r="N91" s="139"/>
    </row>
    <row r="92" spans="1:14" s="140" customFormat="1">
      <c r="A92" s="389">
        <v>82</v>
      </c>
      <c r="B92" s="392" t="s">
        <v>541</v>
      </c>
      <c r="C92" s="391">
        <v>110</v>
      </c>
      <c r="D92" s="392" t="s">
        <v>519</v>
      </c>
      <c r="E92" s="392" t="s">
        <v>519</v>
      </c>
      <c r="F92" s="392" t="s">
        <v>528</v>
      </c>
      <c r="G92" s="393" t="s">
        <v>1356</v>
      </c>
      <c r="H92" s="392" t="s">
        <v>522</v>
      </c>
      <c r="I92" s="668">
        <v>264854.92</v>
      </c>
      <c r="J92" s="392" t="s">
        <v>522</v>
      </c>
      <c r="K92" s="394">
        <v>1</v>
      </c>
      <c r="L92" s="394">
        <v>0</v>
      </c>
      <c r="M92" s="394">
        <v>0</v>
      </c>
      <c r="N92" s="139"/>
    </row>
    <row r="93" spans="1:14" s="140" customFormat="1">
      <c r="A93" s="389">
        <v>83</v>
      </c>
      <c r="B93" s="392" t="s">
        <v>542</v>
      </c>
      <c r="C93" s="391">
        <v>110</v>
      </c>
      <c r="D93" s="392" t="s">
        <v>519</v>
      </c>
      <c r="E93" s="392" t="s">
        <v>519</v>
      </c>
      <c r="F93" s="392" t="s">
        <v>528</v>
      </c>
      <c r="G93" s="393" t="s">
        <v>1356</v>
      </c>
      <c r="H93" s="392" t="s">
        <v>522</v>
      </c>
      <c r="I93" s="668">
        <v>60327.696000000004</v>
      </c>
      <c r="J93" s="392" t="s">
        <v>522</v>
      </c>
      <c r="K93" s="394">
        <v>1</v>
      </c>
      <c r="L93" s="394">
        <v>0</v>
      </c>
      <c r="M93" s="394">
        <v>0</v>
      </c>
      <c r="N93" s="139"/>
    </row>
    <row r="94" spans="1:14" s="140" customFormat="1">
      <c r="A94" s="389">
        <v>84</v>
      </c>
      <c r="B94" s="392" t="s">
        <v>543</v>
      </c>
      <c r="C94" s="391">
        <v>110</v>
      </c>
      <c r="D94" s="392" t="s">
        <v>519</v>
      </c>
      <c r="E94" s="392" t="s">
        <v>519</v>
      </c>
      <c r="F94" s="392" t="s">
        <v>528</v>
      </c>
      <c r="G94" s="393" t="s">
        <v>1356</v>
      </c>
      <c r="H94" s="392" t="s">
        <v>522</v>
      </c>
      <c r="I94" s="668">
        <v>1064.58</v>
      </c>
      <c r="J94" s="392" t="s">
        <v>522</v>
      </c>
      <c r="K94" s="394">
        <v>1</v>
      </c>
      <c r="L94" s="394">
        <v>0</v>
      </c>
      <c r="M94" s="394">
        <v>0</v>
      </c>
      <c r="N94" s="139"/>
    </row>
    <row r="95" spans="1:14" s="140" customFormat="1" ht="25.5">
      <c r="A95" s="389">
        <v>85</v>
      </c>
      <c r="B95" s="390" t="s">
        <v>1430</v>
      </c>
      <c r="C95" s="391">
        <v>10</v>
      </c>
      <c r="D95" s="399" t="s">
        <v>534</v>
      </c>
      <c r="E95" s="393" t="s">
        <v>525</v>
      </c>
      <c r="F95" s="392" t="s">
        <v>528</v>
      </c>
      <c r="G95" s="393" t="s">
        <v>1356</v>
      </c>
      <c r="H95" s="392" t="s">
        <v>522</v>
      </c>
      <c r="I95" s="668">
        <v>68.393000000000001</v>
      </c>
      <c r="J95" s="392" t="s">
        <v>522</v>
      </c>
      <c r="K95" s="394">
        <v>0</v>
      </c>
      <c r="L95" s="394">
        <v>0</v>
      </c>
      <c r="M95" s="394">
        <v>0</v>
      </c>
      <c r="N95" s="139"/>
    </row>
    <row r="96" spans="1:14" s="140" customFormat="1">
      <c r="A96" s="389">
        <v>86</v>
      </c>
      <c r="B96" s="390" t="s">
        <v>544</v>
      </c>
      <c r="C96" s="391">
        <v>35</v>
      </c>
      <c r="D96" s="399" t="s">
        <v>534</v>
      </c>
      <c r="E96" s="392">
        <v>0.5</v>
      </c>
      <c r="F96" s="404" t="s">
        <v>513</v>
      </c>
      <c r="G96" s="396" t="s">
        <v>545</v>
      </c>
      <c r="H96" s="392" t="s">
        <v>546</v>
      </c>
      <c r="I96" s="669">
        <v>0</v>
      </c>
      <c r="J96" s="392" t="s">
        <v>522</v>
      </c>
      <c r="K96" s="403">
        <v>0</v>
      </c>
      <c r="L96" s="394">
        <v>0</v>
      </c>
      <c r="M96" s="394">
        <v>0</v>
      </c>
      <c r="N96" s="139"/>
    </row>
    <row r="97" spans="1:14" s="140" customFormat="1">
      <c r="A97" s="389">
        <v>87</v>
      </c>
      <c r="B97" s="390" t="s">
        <v>547</v>
      </c>
      <c r="C97" s="391">
        <v>110</v>
      </c>
      <c r="D97" s="399" t="s">
        <v>534</v>
      </c>
      <c r="E97" s="392">
        <v>0.5</v>
      </c>
      <c r="F97" s="404" t="s">
        <v>513</v>
      </c>
      <c r="G97" s="396" t="s">
        <v>545</v>
      </c>
      <c r="H97" s="392" t="s">
        <v>522</v>
      </c>
      <c r="I97" s="669">
        <v>0</v>
      </c>
      <c r="J97" s="392" t="s">
        <v>522</v>
      </c>
      <c r="K97" s="394">
        <v>0</v>
      </c>
      <c r="L97" s="394">
        <v>0</v>
      </c>
      <c r="M97" s="394">
        <v>0</v>
      </c>
      <c r="N97" s="139"/>
    </row>
    <row r="98" spans="1:14" s="140" customFormat="1">
      <c r="A98" s="389">
        <v>88</v>
      </c>
      <c r="B98" s="392" t="s">
        <v>1530</v>
      </c>
      <c r="C98" s="391">
        <v>10</v>
      </c>
      <c r="D98" s="399" t="s">
        <v>534</v>
      </c>
      <c r="E98" s="392" t="s">
        <v>519</v>
      </c>
      <c r="F98" s="392" t="s">
        <v>520</v>
      </c>
      <c r="G98" s="392" t="s">
        <v>521</v>
      </c>
      <c r="H98" s="392" t="s">
        <v>522</v>
      </c>
      <c r="I98" s="670">
        <v>6487.4709999999995</v>
      </c>
      <c r="J98" s="392" t="s">
        <v>522</v>
      </c>
      <c r="K98" s="394">
        <v>0</v>
      </c>
      <c r="L98" s="394">
        <v>0</v>
      </c>
      <c r="M98" s="394">
        <v>0</v>
      </c>
      <c r="N98" s="139"/>
    </row>
    <row r="99" spans="1:14" s="140" customFormat="1">
      <c r="A99" s="389">
        <v>89</v>
      </c>
      <c r="B99" s="392" t="s">
        <v>1531</v>
      </c>
      <c r="C99" s="391">
        <v>10</v>
      </c>
      <c r="D99" s="399" t="s">
        <v>534</v>
      </c>
      <c r="E99" s="392" t="s">
        <v>519</v>
      </c>
      <c r="F99" s="405" t="s">
        <v>663</v>
      </c>
      <c r="G99" s="396" t="s">
        <v>545</v>
      </c>
      <c r="H99" s="392" t="s">
        <v>522</v>
      </c>
      <c r="I99" s="670">
        <v>1177.345</v>
      </c>
      <c r="J99" s="392" t="s">
        <v>522</v>
      </c>
      <c r="K99" s="394">
        <v>1</v>
      </c>
      <c r="L99" s="394">
        <v>0</v>
      </c>
      <c r="M99" s="394">
        <v>0</v>
      </c>
      <c r="N99" s="139"/>
    </row>
    <row r="100" spans="1:14" s="140" customFormat="1">
      <c r="A100" s="389">
        <v>90</v>
      </c>
      <c r="B100" s="392" t="s">
        <v>1532</v>
      </c>
      <c r="C100" s="391">
        <v>10</v>
      </c>
      <c r="D100" s="399" t="s">
        <v>534</v>
      </c>
      <c r="E100" s="392" t="s">
        <v>519</v>
      </c>
      <c r="F100" s="392" t="s">
        <v>520</v>
      </c>
      <c r="G100" s="392" t="s">
        <v>521</v>
      </c>
      <c r="H100" s="392" t="s">
        <v>522</v>
      </c>
      <c r="I100" s="670">
        <v>2002.9829999999999</v>
      </c>
      <c r="J100" s="392" t="s">
        <v>522</v>
      </c>
      <c r="K100" s="394">
        <v>0</v>
      </c>
      <c r="L100" s="394">
        <v>0</v>
      </c>
      <c r="M100" s="394">
        <v>0</v>
      </c>
      <c r="N100" s="139"/>
    </row>
    <row r="101" spans="1:14" s="140" customFormat="1">
      <c r="A101" s="389">
        <v>91</v>
      </c>
      <c r="B101" s="406" t="s">
        <v>548</v>
      </c>
      <c r="C101" s="391">
        <v>0.4</v>
      </c>
      <c r="D101" s="399" t="s">
        <v>534</v>
      </c>
      <c r="E101" s="392" t="s">
        <v>525</v>
      </c>
      <c r="F101" s="392" t="s">
        <v>528</v>
      </c>
      <c r="G101" s="393" t="s">
        <v>1356</v>
      </c>
      <c r="H101" s="392" t="s">
        <v>522</v>
      </c>
      <c r="I101" s="664">
        <v>66.096000000000004</v>
      </c>
      <c r="J101" s="392" t="s">
        <v>522</v>
      </c>
      <c r="K101" s="394">
        <v>0</v>
      </c>
      <c r="L101" s="394">
        <v>0</v>
      </c>
      <c r="M101" s="394">
        <v>0</v>
      </c>
      <c r="N101" s="139"/>
    </row>
    <row r="102" spans="1:14" s="140" customFormat="1">
      <c r="A102" s="389">
        <v>92</v>
      </c>
      <c r="B102" s="406" t="s">
        <v>549</v>
      </c>
      <c r="C102" s="391">
        <v>0.4</v>
      </c>
      <c r="D102" s="399" t="s">
        <v>534</v>
      </c>
      <c r="E102" s="392" t="s">
        <v>525</v>
      </c>
      <c r="F102" s="392" t="s">
        <v>528</v>
      </c>
      <c r="G102" s="393" t="s">
        <v>1356</v>
      </c>
      <c r="H102" s="392" t="s">
        <v>522</v>
      </c>
      <c r="I102" s="664">
        <v>43.585999999999999</v>
      </c>
      <c r="J102" s="392" t="s">
        <v>522</v>
      </c>
      <c r="K102" s="394">
        <v>0</v>
      </c>
      <c r="L102" s="394">
        <v>0</v>
      </c>
      <c r="M102" s="394">
        <v>0</v>
      </c>
      <c r="N102" s="139"/>
    </row>
    <row r="103" spans="1:14" s="140" customFormat="1">
      <c r="A103" s="389">
        <v>93</v>
      </c>
      <c r="B103" s="406" t="s">
        <v>550</v>
      </c>
      <c r="C103" s="391">
        <v>0.4</v>
      </c>
      <c r="D103" s="399" t="s">
        <v>534</v>
      </c>
      <c r="E103" s="392" t="s">
        <v>525</v>
      </c>
      <c r="F103" s="392" t="s">
        <v>528</v>
      </c>
      <c r="G103" s="393" t="s">
        <v>1356</v>
      </c>
      <c r="H103" s="392" t="s">
        <v>522</v>
      </c>
      <c r="I103" s="664">
        <v>159.042</v>
      </c>
      <c r="J103" s="392" t="s">
        <v>522</v>
      </c>
      <c r="K103" s="394">
        <v>0</v>
      </c>
      <c r="L103" s="394">
        <v>0</v>
      </c>
      <c r="M103" s="394">
        <v>0</v>
      </c>
      <c r="N103" s="139"/>
    </row>
    <row r="104" spans="1:14" s="140" customFormat="1">
      <c r="A104" s="389"/>
      <c r="B104" s="398" t="s">
        <v>557</v>
      </c>
      <c r="C104" s="391"/>
      <c r="D104" s="399"/>
      <c r="E104" s="392"/>
      <c r="F104" s="392"/>
      <c r="G104" s="392"/>
      <c r="H104" s="392"/>
      <c r="I104" s="664"/>
      <c r="J104" s="392"/>
      <c r="K104" s="394"/>
      <c r="L104" s="394"/>
      <c r="M104" s="394"/>
      <c r="N104" s="139"/>
    </row>
    <row r="105" spans="1:14" s="140" customFormat="1">
      <c r="A105" s="389">
        <v>94</v>
      </c>
      <c r="B105" s="407" t="s">
        <v>558</v>
      </c>
      <c r="C105" s="391">
        <v>110</v>
      </c>
      <c r="D105" s="392" t="s">
        <v>519</v>
      </c>
      <c r="E105" s="392" t="s">
        <v>519</v>
      </c>
      <c r="F105" s="392" t="s">
        <v>528</v>
      </c>
      <c r="G105" s="393" t="s">
        <v>1356</v>
      </c>
      <c r="H105" s="392" t="s">
        <v>522</v>
      </c>
      <c r="I105" s="664">
        <f>69739.5+6</f>
        <v>69745.5</v>
      </c>
      <c r="J105" s="392" t="s">
        <v>522</v>
      </c>
      <c r="K105" s="394">
        <v>1</v>
      </c>
      <c r="L105" s="394">
        <v>0</v>
      </c>
      <c r="M105" s="394">
        <v>0</v>
      </c>
      <c r="N105" s="139"/>
    </row>
    <row r="106" spans="1:14" s="140" customFormat="1">
      <c r="A106" s="389">
        <v>95</v>
      </c>
      <c r="B106" s="407" t="s">
        <v>559</v>
      </c>
      <c r="C106" s="391">
        <v>110</v>
      </c>
      <c r="D106" s="392" t="s">
        <v>519</v>
      </c>
      <c r="E106" s="392" t="s">
        <v>519</v>
      </c>
      <c r="F106" s="392" t="s">
        <v>528</v>
      </c>
      <c r="G106" s="393" t="s">
        <v>1356</v>
      </c>
      <c r="H106" s="392" t="s">
        <v>522</v>
      </c>
      <c r="I106" s="664">
        <f>1246.85+1</f>
        <v>1247.8499999999999</v>
      </c>
      <c r="J106" s="392" t="s">
        <v>522</v>
      </c>
      <c r="K106" s="394">
        <v>1</v>
      </c>
      <c r="L106" s="394">
        <v>0</v>
      </c>
      <c r="M106" s="394">
        <v>0</v>
      </c>
      <c r="N106" s="139"/>
    </row>
    <row r="107" spans="1:14" s="140" customFormat="1">
      <c r="A107" s="389">
        <v>96</v>
      </c>
      <c r="B107" s="407" t="s">
        <v>560</v>
      </c>
      <c r="C107" s="391">
        <v>110</v>
      </c>
      <c r="D107" s="392" t="s">
        <v>519</v>
      </c>
      <c r="E107" s="392" t="s">
        <v>519</v>
      </c>
      <c r="F107" s="392" t="s">
        <v>520</v>
      </c>
      <c r="G107" s="392" t="s">
        <v>521</v>
      </c>
      <c r="H107" s="392" t="s">
        <v>522</v>
      </c>
      <c r="I107" s="664">
        <f>40174.2+13</f>
        <v>40187.199999999997</v>
      </c>
      <c r="J107" s="392" t="s">
        <v>522</v>
      </c>
      <c r="K107" s="394">
        <v>1</v>
      </c>
      <c r="L107" s="394">
        <v>0</v>
      </c>
      <c r="M107" s="394">
        <v>0</v>
      </c>
      <c r="N107" s="139"/>
    </row>
    <row r="108" spans="1:14" s="140" customFormat="1">
      <c r="A108" s="389">
        <v>97</v>
      </c>
      <c r="B108" s="407" t="s">
        <v>561</v>
      </c>
      <c r="C108" s="391">
        <v>110</v>
      </c>
      <c r="D108" s="392" t="s">
        <v>519</v>
      </c>
      <c r="E108" s="392" t="s">
        <v>519</v>
      </c>
      <c r="F108" s="392" t="s">
        <v>520</v>
      </c>
      <c r="G108" s="392" t="s">
        <v>521</v>
      </c>
      <c r="H108" s="392" t="s">
        <v>522</v>
      </c>
      <c r="I108" s="664">
        <v>137460.18</v>
      </c>
      <c r="J108" s="392" t="s">
        <v>522</v>
      </c>
      <c r="K108" s="394">
        <v>1</v>
      </c>
      <c r="L108" s="394">
        <v>0</v>
      </c>
      <c r="M108" s="394">
        <v>0</v>
      </c>
      <c r="N108" s="139"/>
    </row>
    <row r="109" spans="1:14" s="140" customFormat="1">
      <c r="A109" s="389">
        <v>98</v>
      </c>
      <c r="B109" s="408" t="s">
        <v>551</v>
      </c>
      <c r="C109" s="391">
        <v>10</v>
      </c>
      <c r="D109" s="399" t="s">
        <v>534</v>
      </c>
      <c r="E109" s="399" t="s">
        <v>534</v>
      </c>
      <c r="F109" s="392" t="s">
        <v>562</v>
      </c>
      <c r="G109" s="392" t="s">
        <v>521</v>
      </c>
      <c r="H109" s="392" t="s">
        <v>522</v>
      </c>
      <c r="I109" s="670">
        <v>1298.1199999999999</v>
      </c>
      <c r="J109" s="392" t="s">
        <v>522</v>
      </c>
      <c r="K109" s="394">
        <v>0</v>
      </c>
      <c r="L109" s="394">
        <v>0</v>
      </c>
      <c r="M109" s="394">
        <v>0</v>
      </c>
      <c r="N109" s="139"/>
    </row>
    <row r="110" spans="1:14" s="140" customFormat="1">
      <c r="A110" s="389">
        <v>99</v>
      </c>
      <c r="B110" s="408" t="s">
        <v>552</v>
      </c>
      <c r="C110" s="391">
        <v>10</v>
      </c>
      <c r="D110" s="399" t="s">
        <v>534</v>
      </c>
      <c r="E110" s="399" t="s">
        <v>534</v>
      </c>
      <c r="F110" s="392" t="s">
        <v>562</v>
      </c>
      <c r="G110" s="392" t="s">
        <v>521</v>
      </c>
      <c r="H110" s="392" t="s">
        <v>522</v>
      </c>
      <c r="I110" s="670">
        <v>3697.2075000000004</v>
      </c>
      <c r="J110" s="392" t="s">
        <v>522</v>
      </c>
      <c r="K110" s="394">
        <v>0</v>
      </c>
      <c r="L110" s="394">
        <v>0</v>
      </c>
      <c r="M110" s="394">
        <v>0</v>
      </c>
      <c r="N110" s="139"/>
    </row>
    <row r="111" spans="1:14" s="140" customFormat="1">
      <c r="A111" s="389">
        <v>100</v>
      </c>
      <c r="B111" s="409" t="s">
        <v>553</v>
      </c>
      <c r="C111" s="391">
        <v>10</v>
      </c>
      <c r="D111" s="399" t="s">
        <v>534</v>
      </c>
      <c r="E111" s="399" t="s">
        <v>534</v>
      </c>
      <c r="F111" s="392" t="s">
        <v>562</v>
      </c>
      <c r="G111" s="392" t="s">
        <v>521</v>
      </c>
      <c r="H111" s="392" t="s">
        <v>522</v>
      </c>
      <c r="I111" s="670">
        <v>0</v>
      </c>
      <c r="J111" s="392" t="s">
        <v>522</v>
      </c>
      <c r="K111" s="394">
        <v>0</v>
      </c>
      <c r="L111" s="394">
        <v>0</v>
      </c>
      <c r="M111" s="394">
        <v>0</v>
      </c>
      <c r="N111" s="139"/>
    </row>
    <row r="112" spans="1:14" s="140" customFormat="1">
      <c r="A112" s="389">
        <v>101</v>
      </c>
      <c r="B112" s="409" t="s">
        <v>553</v>
      </c>
      <c r="C112" s="391">
        <v>10</v>
      </c>
      <c r="D112" s="399" t="s">
        <v>534</v>
      </c>
      <c r="E112" s="399" t="s">
        <v>534</v>
      </c>
      <c r="F112" s="392" t="s">
        <v>562</v>
      </c>
      <c r="G112" s="392" t="s">
        <v>521</v>
      </c>
      <c r="H112" s="392" t="s">
        <v>522</v>
      </c>
      <c r="I112" s="670">
        <v>0</v>
      </c>
      <c r="J112" s="392" t="s">
        <v>522</v>
      </c>
      <c r="K112" s="394">
        <v>0</v>
      </c>
      <c r="L112" s="394">
        <v>0</v>
      </c>
      <c r="M112" s="394">
        <v>0</v>
      </c>
      <c r="N112" s="139"/>
    </row>
    <row r="113" spans="1:14" s="140" customFormat="1">
      <c r="A113" s="389">
        <v>102</v>
      </c>
      <c r="B113" s="410" t="s">
        <v>563</v>
      </c>
      <c r="C113" s="391">
        <v>10</v>
      </c>
      <c r="D113" s="399" t="s">
        <v>534</v>
      </c>
      <c r="E113" s="392" t="s">
        <v>519</v>
      </c>
      <c r="F113" s="392" t="s">
        <v>520</v>
      </c>
      <c r="G113" s="392" t="s">
        <v>521</v>
      </c>
      <c r="H113" s="392" t="s">
        <v>522</v>
      </c>
      <c r="I113" s="664">
        <v>152.42000000000007</v>
      </c>
      <c r="J113" s="392" t="s">
        <v>522</v>
      </c>
      <c r="K113" s="394">
        <v>0</v>
      </c>
      <c r="L113" s="394">
        <v>0</v>
      </c>
      <c r="M113" s="394">
        <v>0</v>
      </c>
      <c r="N113" s="139"/>
    </row>
    <row r="114" spans="1:14" s="140" customFormat="1">
      <c r="A114" s="389">
        <v>103</v>
      </c>
      <c r="B114" s="410" t="s">
        <v>564</v>
      </c>
      <c r="C114" s="391">
        <v>10</v>
      </c>
      <c r="D114" s="399" t="s">
        <v>534</v>
      </c>
      <c r="E114" s="392" t="s">
        <v>519</v>
      </c>
      <c r="F114" s="392" t="s">
        <v>520</v>
      </c>
      <c r="G114" s="392" t="s">
        <v>521</v>
      </c>
      <c r="H114" s="392" t="s">
        <v>522</v>
      </c>
      <c r="I114" s="664">
        <v>1978.3479999999997</v>
      </c>
      <c r="J114" s="392" t="s">
        <v>522</v>
      </c>
      <c r="K114" s="394">
        <v>0</v>
      </c>
      <c r="L114" s="394">
        <v>0</v>
      </c>
      <c r="M114" s="394">
        <v>0</v>
      </c>
      <c r="N114" s="139"/>
    </row>
    <row r="115" spans="1:14" s="140" customFormat="1">
      <c r="A115" s="389">
        <v>104</v>
      </c>
      <c r="B115" s="411" t="s">
        <v>565</v>
      </c>
      <c r="C115" s="391">
        <v>10</v>
      </c>
      <c r="D115" s="399" t="s">
        <v>534</v>
      </c>
      <c r="E115" s="392" t="s">
        <v>519</v>
      </c>
      <c r="F115" s="392" t="s">
        <v>520</v>
      </c>
      <c r="G115" s="392" t="s">
        <v>521</v>
      </c>
      <c r="H115" s="392" t="s">
        <v>522</v>
      </c>
      <c r="I115" s="664">
        <v>4364.9439999999995</v>
      </c>
      <c r="J115" s="392" t="s">
        <v>522</v>
      </c>
      <c r="K115" s="394">
        <v>0</v>
      </c>
      <c r="L115" s="394">
        <v>0</v>
      </c>
      <c r="M115" s="394">
        <v>0</v>
      </c>
      <c r="N115" s="139"/>
    </row>
    <row r="116" spans="1:14" s="140" customFormat="1">
      <c r="A116" s="389">
        <v>105</v>
      </c>
      <c r="B116" s="671" t="s">
        <v>556</v>
      </c>
      <c r="C116" s="391">
        <v>10</v>
      </c>
      <c r="D116" s="399" t="s">
        <v>534</v>
      </c>
      <c r="E116" s="392" t="s">
        <v>519</v>
      </c>
      <c r="F116" s="392" t="s">
        <v>520</v>
      </c>
      <c r="G116" s="392" t="s">
        <v>521</v>
      </c>
      <c r="H116" s="392" t="s">
        <v>522</v>
      </c>
      <c r="I116" s="664">
        <v>722.13799999999992</v>
      </c>
      <c r="J116" s="392" t="s">
        <v>522</v>
      </c>
      <c r="K116" s="394">
        <v>0</v>
      </c>
      <c r="L116" s="394">
        <v>0</v>
      </c>
      <c r="M116" s="394">
        <v>0</v>
      </c>
      <c r="N116" s="139"/>
    </row>
    <row r="117" spans="1:14" s="140" customFormat="1">
      <c r="A117" s="389">
        <v>106</v>
      </c>
      <c r="B117" s="408" t="s">
        <v>554</v>
      </c>
      <c r="C117" s="391">
        <v>10</v>
      </c>
      <c r="D117" s="399" t="s">
        <v>534</v>
      </c>
      <c r="E117" s="392" t="s">
        <v>519</v>
      </c>
      <c r="F117" s="392" t="s">
        <v>520</v>
      </c>
      <c r="G117" s="392" t="s">
        <v>521</v>
      </c>
      <c r="H117" s="392" t="s">
        <v>522</v>
      </c>
      <c r="I117" s="664">
        <v>1003.178</v>
      </c>
      <c r="J117" s="392" t="s">
        <v>522</v>
      </c>
      <c r="K117" s="394">
        <v>0</v>
      </c>
      <c r="L117" s="394">
        <v>0</v>
      </c>
      <c r="M117" s="394">
        <v>0</v>
      </c>
      <c r="N117" s="139"/>
    </row>
    <row r="118" spans="1:14" s="140" customFormat="1">
      <c r="A118" s="389">
        <v>107</v>
      </c>
      <c r="B118" s="408" t="s">
        <v>566</v>
      </c>
      <c r="C118" s="391">
        <v>10</v>
      </c>
      <c r="D118" s="399" t="s">
        <v>534</v>
      </c>
      <c r="E118" s="392" t="s">
        <v>519</v>
      </c>
      <c r="F118" s="392" t="s">
        <v>520</v>
      </c>
      <c r="G118" s="392" t="s">
        <v>521</v>
      </c>
      <c r="H118" s="392" t="s">
        <v>522</v>
      </c>
      <c r="I118" s="664">
        <v>68.771000000000001</v>
      </c>
      <c r="J118" s="392" t="s">
        <v>522</v>
      </c>
      <c r="K118" s="394">
        <v>0</v>
      </c>
      <c r="L118" s="394">
        <v>0</v>
      </c>
      <c r="M118" s="394">
        <v>0</v>
      </c>
      <c r="N118" s="139"/>
    </row>
    <row r="119" spans="1:14" s="140" customFormat="1">
      <c r="A119" s="389">
        <v>108</v>
      </c>
      <c r="B119" s="408" t="s">
        <v>555</v>
      </c>
      <c r="C119" s="391">
        <v>10</v>
      </c>
      <c r="D119" s="399" t="s">
        <v>534</v>
      </c>
      <c r="E119" s="392" t="s">
        <v>519</v>
      </c>
      <c r="F119" s="392" t="s">
        <v>520</v>
      </c>
      <c r="G119" s="392" t="s">
        <v>521</v>
      </c>
      <c r="H119" s="392" t="s">
        <v>522</v>
      </c>
      <c r="I119" s="664">
        <v>135.1738</v>
      </c>
      <c r="J119" s="392" t="s">
        <v>522</v>
      </c>
      <c r="K119" s="394">
        <v>0</v>
      </c>
      <c r="L119" s="394">
        <v>0</v>
      </c>
      <c r="M119" s="394">
        <v>0</v>
      </c>
      <c r="N119" s="139"/>
    </row>
    <row r="120" spans="1:14" s="140" customFormat="1" ht="15">
      <c r="A120" s="1279" t="s">
        <v>1296</v>
      </c>
      <c r="B120" s="1279"/>
      <c r="C120" s="1279"/>
      <c r="D120" s="1279"/>
      <c r="E120" s="1279"/>
      <c r="F120" s="1279"/>
      <c r="G120" s="1279"/>
      <c r="H120" s="287"/>
      <c r="I120" s="287"/>
      <c r="J120" s="287"/>
      <c r="K120" s="287"/>
      <c r="L120" s="287"/>
      <c r="M120" s="287"/>
    </row>
    <row r="121" spans="1:14" ht="12.75" customHeight="1">
      <c r="A121" s="1280" t="s">
        <v>235</v>
      </c>
      <c r="B121" s="1280"/>
      <c r="C121" s="1280"/>
      <c r="D121" s="1280"/>
      <c r="E121" s="1280"/>
      <c r="F121" s="1280"/>
      <c r="G121" s="1280"/>
      <c r="H121" s="1280"/>
      <c r="I121" s="1280"/>
      <c r="J121" s="1280"/>
      <c r="K121" s="1280"/>
      <c r="L121" s="1280"/>
      <c r="M121" s="1280"/>
    </row>
    <row r="122" spans="1:14" ht="14.25" customHeight="1">
      <c r="A122" s="1280" t="s">
        <v>234</v>
      </c>
      <c r="B122" s="1280"/>
      <c r="C122" s="1280"/>
      <c r="D122" s="1280"/>
      <c r="E122" s="1280"/>
      <c r="F122" s="1280"/>
      <c r="G122" s="1280"/>
      <c r="H122" s="1280"/>
      <c r="I122" s="1280"/>
      <c r="J122" s="1280"/>
      <c r="K122" s="1280"/>
      <c r="L122" s="1280"/>
      <c r="M122" s="1280"/>
    </row>
  </sheetData>
  <sheetProtection insertRows="0" deleteRows="0"/>
  <mergeCells count="4">
    <mergeCell ref="A2:M2"/>
    <mergeCell ref="A120:G120"/>
    <mergeCell ref="A121:M121"/>
    <mergeCell ref="A122:M122"/>
  </mergeCells>
  <phoneticPr fontId="3" type="noConversion"/>
  <pageMargins left="0" right="0" top="0" bottom="0" header="0" footer="0"/>
  <pageSetup paperSize="9" scale="70" orientation="landscape" r:id="rId1"/>
  <headerFooter alignWithMargins="0"/>
  <rowBreaks count="2" manualBreakCount="2">
    <brk id="45" max="12" man="1"/>
    <brk id="109" max="12" man="1"/>
  </rowBreaks>
</worksheet>
</file>

<file path=xl/worksheets/sheet13.xml><?xml version="1.0" encoding="utf-8"?>
<worksheet xmlns="http://schemas.openxmlformats.org/spreadsheetml/2006/main" xmlns:r="http://schemas.openxmlformats.org/officeDocument/2006/relationships">
  <sheetPr codeName="Лист13">
    <tabColor rgb="FFFFFF00"/>
  </sheetPr>
  <dimension ref="A1:K36"/>
  <sheetViews>
    <sheetView view="pageBreakPreview" zoomScaleNormal="100" zoomScaleSheetLayoutView="100" workbookViewId="0">
      <selection activeCell="D36" sqref="D36"/>
    </sheetView>
  </sheetViews>
  <sheetFormatPr defaultColWidth="9.140625" defaultRowHeight="12.75"/>
  <cols>
    <col min="1" max="1" width="4.42578125" style="28" customWidth="1"/>
    <col min="2" max="2" width="25.85546875" style="28" customWidth="1"/>
    <col min="3" max="3" width="19.7109375" style="28" customWidth="1"/>
    <col min="4" max="4" width="19.5703125" style="28" customWidth="1"/>
    <col min="5" max="6" width="24.28515625" style="28" customWidth="1"/>
    <col min="7" max="16384" width="9.140625" style="28"/>
  </cols>
  <sheetData>
    <row r="1" spans="1:11" s="76" customFormat="1" ht="8.25" customHeight="1">
      <c r="A1" s="79"/>
      <c r="B1" s="79"/>
      <c r="C1" s="79"/>
      <c r="D1" s="112"/>
      <c r="E1" s="79"/>
      <c r="F1" s="79"/>
    </row>
    <row r="2" spans="1:11" s="76" customFormat="1" ht="7.5" customHeight="1">
      <c r="A2" s="79"/>
      <c r="B2" s="79"/>
      <c r="C2" s="79"/>
      <c r="D2" s="79"/>
      <c r="E2" s="79"/>
      <c r="F2" s="122"/>
      <c r="H2" s="104"/>
      <c r="I2" s="104"/>
      <c r="J2" s="33"/>
      <c r="K2" s="31"/>
    </row>
    <row r="3" spans="1:11" s="76" customFormat="1" ht="8.25" customHeight="1">
      <c r="A3" s="79"/>
      <c r="B3" s="79"/>
      <c r="C3" s="79"/>
      <c r="D3" s="79"/>
      <c r="E3" s="79"/>
      <c r="F3" s="79"/>
      <c r="G3" s="32"/>
      <c r="H3" s="34"/>
      <c r="I3" s="34"/>
      <c r="J3" s="34"/>
      <c r="K3" s="31"/>
    </row>
    <row r="4" spans="1:11" ht="39" customHeight="1">
      <c r="A4" s="1154" t="s">
        <v>413</v>
      </c>
      <c r="B4" s="1155"/>
      <c r="C4" s="1155"/>
      <c r="D4" s="1155"/>
      <c r="E4" s="1155"/>
      <c r="F4" s="1156"/>
    </row>
    <row r="5" spans="1:11" ht="110.25" customHeight="1">
      <c r="A5" s="1283" t="s">
        <v>1343</v>
      </c>
      <c r="B5" s="1284"/>
      <c r="C5" s="36" t="s">
        <v>330</v>
      </c>
      <c r="D5" s="36" t="s">
        <v>331</v>
      </c>
      <c r="E5" s="36" t="s">
        <v>332</v>
      </c>
      <c r="F5" s="599" t="s">
        <v>1533</v>
      </c>
    </row>
    <row r="6" spans="1:11" ht="15" customHeight="1">
      <c r="A6" s="1285">
        <v>1</v>
      </c>
      <c r="B6" s="1286"/>
      <c r="C6" s="201">
        <v>2</v>
      </c>
      <c r="D6" s="201">
        <v>3</v>
      </c>
      <c r="E6" s="201">
        <v>4</v>
      </c>
      <c r="F6" s="201">
        <v>5</v>
      </c>
    </row>
    <row r="7" spans="1:11" ht="36" customHeight="1">
      <c r="A7" s="1281" t="s">
        <v>459</v>
      </c>
      <c r="B7" s="1282"/>
      <c r="C7" s="1287">
        <v>218</v>
      </c>
      <c r="D7" s="1289">
        <v>0</v>
      </c>
      <c r="E7" s="1289">
        <v>0</v>
      </c>
      <c r="F7" s="1289">
        <v>0</v>
      </c>
    </row>
    <row r="8" spans="1:11" ht="15">
      <c r="A8" s="1281" t="s">
        <v>1099</v>
      </c>
      <c r="B8" s="1282"/>
      <c r="C8" s="1288"/>
      <c r="D8" s="1290"/>
      <c r="E8" s="1290"/>
      <c r="F8" s="1290"/>
    </row>
    <row r="9" spans="1:11" ht="15">
      <c r="A9" s="1281" t="s">
        <v>346</v>
      </c>
      <c r="B9" s="1282"/>
      <c r="C9" s="672"/>
      <c r="D9" s="75">
        <v>0</v>
      </c>
      <c r="E9" s="75">
        <v>0</v>
      </c>
      <c r="F9" s="75">
        <v>0</v>
      </c>
    </row>
    <row r="10" spans="1:11" ht="15">
      <c r="A10" s="1281" t="s">
        <v>1094</v>
      </c>
      <c r="B10" s="1282"/>
      <c r="C10" s="672"/>
      <c r="D10" s="75">
        <v>0</v>
      </c>
      <c r="E10" s="75">
        <v>0</v>
      </c>
      <c r="F10" s="75">
        <v>0</v>
      </c>
    </row>
    <row r="11" spans="1:11" ht="15">
      <c r="A11" s="1281" t="s">
        <v>1095</v>
      </c>
      <c r="B11" s="1282"/>
      <c r="C11" s="672">
        <v>9</v>
      </c>
      <c r="D11" s="75">
        <v>0</v>
      </c>
      <c r="E11" s="75">
        <v>0</v>
      </c>
      <c r="F11" s="75">
        <v>0</v>
      </c>
    </row>
    <row r="12" spans="1:11" ht="15">
      <c r="A12" s="1281" t="s">
        <v>1096</v>
      </c>
      <c r="B12" s="1282"/>
      <c r="C12" s="672">
        <v>30</v>
      </c>
      <c r="D12" s="75">
        <v>0</v>
      </c>
      <c r="E12" s="75">
        <v>0</v>
      </c>
      <c r="F12" s="75">
        <v>0</v>
      </c>
    </row>
    <row r="13" spans="1:11" ht="15">
      <c r="A13" s="1281" t="s">
        <v>1097</v>
      </c>
      <c r="B13" s="1282"/>
      <c r="C13" s="672">
        <v>168</v>
      </c>
      <c r="D13" s="75">
        <v>0</v>
      </c>
      <c r="E13" s="75">
        <v>0</v>
      </c>
      <c r="F13" s="75">
        <v>0</v>
      </c>
    </row>
    <row r="14" spans="1:11" ht="15">
      <c r="A14" s="1281" t="s">
        <v>1098</v>
      </c>
      <c r="B14" s="1282"/>
      <c r="C14" s="672">
        <v>11</v>
      </c>
      <c r="D14" s="75">
        <v>0</v>
      </c>
      <c r="E14" s="75">
        <v>0</v>
      </c>
      <c r="F14" s="75">
        <v>0</v>
      </c>
    </row>
    <row r="15" spans="1:11" ht="29.25" customHeight="1">
      <c r="A15" s="1281" t="s">
        <v>460</v>
      </c>
      <c r="B15" s="1282"/>
      <c r="C15" s="1229">
        <v>12467</v>
      </c>
      <c r="D15" s="1272">
        <v>0</v>
      </c>
      <c r="E15" s="1272">
        <v>0</v>
      </c>
      <c r="F15" s="1272">
        <v>0</v>
      </c>
    </row>
    <row r="16" spans="1:11" ht="15">
      <c r="A16" s="1281" t="s">
        <v>1099</v>
      </c>
      <c r="B16" s="1282"/>
      <c r="C16" s="1229"/>
      <c r="D16" s="1272"/>
      <c r="E16" s="1272"/>
      <c r="F16" s="1272"/>
    </row>
    <row r="17" spans="1:6" ht="15">
      <c r="A17" s="1281" t="s">
        <v>346</v>
      </c>
      <c r="B17" s="1282"/>
      <c r="C17" s="590"/>
      <c r="D17" s="40">
        <v>0</v>
      </c>
      <c r="E17" s="40">
        <v>0</v>
      </c>
      <c r="F17" s="40">
        <v>0</v>
      </c>
    </row>
    <row r="18" spans="1:6" ht="15">
      <c r="A18" s="1281" t="s">
        <v>1094</v>
      </c>
      <c r="B18" s="1282"/>
      <c r="C18" s="590"/>
      <c r="D18" s="40">
        <v>0</v>
      </c>
      <c r="E18" s="40">
        <v>0</v>
      </c>
      <c r="F18" s="40">
        <v>0</v>
      </c>
    </row>
    <row r="19" spans="1:6" ht="15">
      <c r="A19" s="1281" t="s">
        <v>1095</v>
      </c>
      <c r="B19" s="1282"/>
      <c r="C19" s="672">
        <v>3</v>
      </c>
      <c r="D19" s="40">
        <v>0</v>
      </c>
      <c r="E19" s="40">
        <v>0</v>
      </c>
      <c r="F19" s="40">
        <v>0</v>
      </c>
    </row>
    <row r="20" spans="1:6" ht="15">
      <c r="A20" s="1281" t="s">
        <v>1096</v>
      </c>
      <c r="B20" s="1282"/>
      <c r="C20" s="672">
        <v>16</v>
      </c>
      <c r="D20" s="75">
        <v>0</v>
      </c>
      <c r="E20" s="75">
        <v>0</v>
      </c>
      <c r="F20" s="75">
        <v>0</v>
      </c>
    </row>
    <row r="21" spans="1:6" ht="15">
      <c r="A21" s="1281" t="s">
        <v>1097</v>
      </c>
      <c r="B21" s="1282"/>
      <c r="C21" s="672">
        <v>224</v>
      </c>
      <c r="D21" s="75">
        <v>0</v>
      </c>
      <c r="E21" s="75">
        <v>0</v>
      </c>
      <c r="F21" s="75">
        <v>0</v>
      </c>
    </row>
    <row r="22" spans="1:6" ht="15">
      <c r="A22" s="1281" t="s">
        <v>1098</v>
      </c>
      <c r="B22" s="1282"/>
      <c r="C22" s="672">
        <v>32</v>
      </c>
      <c r="D22" s="75">
        <v>0</v>
      </c>
      <c r="E22" s="75">
        <v>0</v>
      </c>
      <c r="F22" s="75">
        <v>0</v>
      </c>
    </row>
    <row r="23" spans="1:6" ht="15">
      <c r="A23" s="1281" t="s">
        <v>1344</v>
      </c>
      <c r="B23" s="1282"/>
      <c r="C23" s="672">
        <v>12192</v>
      </c>
      <c r="D23" s="75">
        <v>0</v>
      </c>
      <c r="E23" s="75">
        <v>0</v>
      </c>
      <c r="F23" s="75">
        <v>0</v>
      </c>
    </row>
    <row r="24" spans="1:6" ht="12.75" customHeight="1">
      <c r="A24" s="126"/>
      <c r="B24" s="126"/>
      <c r="C24" s="126"/>
      <c r="D24" s="126"/>
      <c r="E24" s="126"/>
      <c r="F24" s="126"/>
    </row>
    <row r="25" spans="1:6">
      <c r="A25" s="126"/>
      <c r="B25" s="126"/>
      <c r="C25" s="126"/>
      <c r="D25" s="126"/>
      <c r="E25" s="126"/>
      <c r="F25" s="126"/>
    </row>
    <row r="26" spans="1:6">
      <c r="A26" s="126"/>
      <c r="B26" s="126"/>
      <c r="C26" s="126"/>
      <c r="D26" s="126"/>
      <c r="E26" s="126"/>
      <c r="F26" s="126"/>
    </row>
    <row r="27" spans="1:6">
      <c r="A27" s="29"/>
      <c r="B27" s="29"/>
      <c r="C27" s="29"/>
      <c r="D27" s="29"/>
      <c r="E27" s="29"/>
      <c r="F27" s="29"/>
    </row>
    <row r="28" spans="1:6">
      <c r="A28" s="29"/>
      <c r="B28" s="29"/>
      <c r="C28" s="29"/>
      <c r="D28" s="29"/>
      <c r="E28" s="29"/>
      <c r="F28" s="29"/>
    </row>
    <row r="29" spans="1:6">
      <c r="A29" s="29"/>
      <c r="B29" s="29"/>
      <c r="C29" s="29"/>
      <c r="D29" s="29"/>
      <c r="E29" s="29"/>
      <c r="F29" s="29"/>
    </row>
    <row r="30" spans="1:6">
      <c r="A30" s="29"/>
      <c r="B30" s="29"/>
      <c r="C30" s="29"/>
      <c r="D30" s="29"/>
      <c r="E30" s="29"/>
      <c r="F30" s="29"/>
    </row>
    <row r="31" spans="1:6">
      <c r="A31" s="29"/>
      <c r="B31" s="29"/>
      <c r="C31" s="29"/>
      <c r="D31" s="29"/>
      <c r="E31" s="29"/>
      <c r="F31" s="29"/>
    </row>
    <row r="32" spans="1:6">
      <c r="A32" s="29"/>
      <c r="B32" s="29"/>
      <c r="C32" s="29"/>
      <c r="D32" s="29"/>
      <c r="E32" s="29"/>
      <c r="F32" s="29"/>
    </row>
    <row r="33" spans="1:6">
      <c r="A33" s="29"/>
      <c r="B33" s="29"/>
      <c r="C33" s="29"/>
      <c r="D33" s="29"/>
      <c r="E33" s="29"/>
      <c r="F33" s="29"/>
    </row>
    <row r="34" spans="1:6">
      <c r="A34" s="29"/>
      <c r="B34" s="29"/>
      <c r="C34" s="29"/>
      <c r="D34" s="29"/>
      <c r="E34" s="29"/>
      <c r="F34" s="29"/>
    </row>
    <row r="35" spans="1:6">
      <c r="A35" s="29"/>
      <c r="B35" s="29"/>
      <c r="C35" s="29"/>
      <c r="D35" s="29"/>
      <c r="E35" s="29"/>
      <c r="F35" s="29"/>
    </row>
    <row r="36" spans="1:6">
      <c r="A36" s="29"/>
      <c r="B36" s="29"/>
      <c r="C36" s="29"/>
      <c r="D36" s="29"/>
      <c r="E36" s="29"/>
      <c r="F36" s="29"/>
    </row>
  </sheetData>
  <mergeCells count="28">
    <mergeCell ref="F15:F16"/>
    <mergeCell ref="D15:D16"/>
    <mergeCell ref="E15:E16"/>
    <mergeCell ref="C15:C16"/>
    <mergeCell ref="A4:F4"/>
    <mergeCell ref="A5:B5"/>
    <mergeCell ref="A6:B6"/>
    <mergeCell ref="A7:B7"/>
    <mergeCell ref="C7:C8"/>
    <mergeCell ref="A9:B9"/>
    <mergeCell ref="F7:F8"/>
    <mergeCell ref="A8:B8"/>
    <mergeCell ref="D7:D8"/>
    <mergeCell ref="E7:E8"/>
    <mergeCell ref="A10:B10"/>
    <mergeCell ref="A21:B21"/>
    <mergeCell ref="A22:B22"/>
    <mergeCell ref="A23:B23"/>
    <mergeCell ref="A11:B11"/>
    <mergeCell ref="A12:B12"/>
    <mergeCell ref="A13:B13"/>
    <mergeCell ref="A14:B14"/>
    <mergeCell ref="A16:B16"/>
    <mergeCell ref="A15:B15"/>
    <mergeCell ref="A19:B19"/>
    <mergeCell ref="A18:B18"/>
    <mergeCell ref="A17:B17"/>
    <mergeCell ref="A20:B20"/>
  </mergeCells>
  <phoneticPr fontId="3" type="noConversion"/>
  <pageMargins left="1.31" right="0.75" top="0.67" bottom="1" header="0.5" footer="0.5"/>
  <pageSetup paperSize="9" scale="98"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32">
    <tabColor rgb="FFFFFF00"/>
  </sheetPr>
  <dimension ref="A1:M22"/>
  <sheetViews>
    <sheetView view="pageBreakPreview" zoomScaleNormal="100" zoomScaleSheetLayoutView="100" workbookViewId="0">
      <pane ySplit="4" topLeftCell="A5" activePane="bottomLeft" state="frozen"/>
      <selection activeCell="I37" sqref="I37"/>
      <selection pane="bottomLeft" activeCell="D14" sqref="D14"/>
    </sheetView>
  </sheetViews>
  <sheetFormatPr defaultColWidth="9.140625" defaultRowHeight="12.75"/>
  <cols>
    <col min="1" max="1" width="5.28515625" style="26" customWidth="1"/>
    <col min="2" max="2" width="16.85546875" style="17" customWidth="1"/>
    <col min="3" max="3" width="12.85546875" style="17" customWidth="1"/>
    <col min="4" max="4" width="12.7109375" style="26" customWidth="1"/>
    <col min="5" max="6" width="15.28515625" style="17" customWidth="1"/>
    <col min="7" max="7" width="26.140625" style="17" customWidth="1"/>
    <col min="8" max="8" width="22.7109375" style="17" customWidth="1"/>
    <col min="9" max="16384" width="9.140625" style="17"/>
  </cols>
  <sheetData>
    <row r="1" spans="1:13" s="76" customFormat="1" ht="18.75">
      <c r="A1" s="79"/>
      <c r="B1" s="79"/>
      <c r="C1" s="79"/>
      <c r="D1" s="79"/>
      <c r="F1" s="125"/>
      <c r="G1" s="79"/>
      <c r="H1" s="79"/>
    </row>
    <row r="2" spans="1:13" ht="25.5" customHeight="1">
      <c r="A2" s="1269" t="s">
        <v>1534</v>
      </c>
      <c r="B2" s="1276"/>
      <c r="C2" s="1276"/>
      <c r="D2" s="1276"/>
      <c r="E2" s="1276"/>
      <c r="F2" s="1276"/>
      <c r="G2" s="1276"/>
      <c r="H2" s="1276"/>
    </row>
    <row r="3" spans="1:13" ht="62.25" customHeight="1">
      <c r="A3" s="71" t="s">
        <v>1056</v>
      </c>
      <c r="B3" s="35" t="s">
        <v>1110</v>
      </c>
      <c r="C3" s="35" t="s">
        <v>380</v>
      </c>
      <c r="D3" s="71" t="s">
        <v>383</v>
      </c>
      <c r="E3" s="35" t="s">
        <v>1107</v>
      </c>
      <c r="F3" s="35" t="s">
        <v>1108</v>
      </c>
      <c r="G3" s="35" t="s">
        <v>236</v>
      </c>
      <c r="H3" s="35" t="s">
        <v>1109</v>
      </c>
    </row>
    <row r="4" spans="1:13" ht="15">
      <c r="A4" s="436">
        <v>1</v>
      </c>
      <c r="B4" s="201">
        <v>2</v>
      </c>
      <c r="C4" s="201">
        <v>3</v>
      </c>
      <c r="D4" s="436">
        <v>4</v>
      </c>
      <c r="E4" s="201">
        <v>5</v>
      </c>
      <c r="F4" s="201">
        <v>6</v>
      </c>
      <c r="G4" s="201">
        <v>7</v>
      </c>
      <c r="H4" s="201">
        <v>8</v>
      </c>
    </row>
    <row r="5" spans="1:13">
      <c r="A5" s="288">
        <v>1</v>
      </c>
      <c r="B5" s="673" t="s">
        <v>196</v>
      </c>
      <c r="C5" s="673">
        <v>110</v>
      </c>
      <c r="D5" s="673">
        <v>20</v>
      </c>
      <c r="E5" s="674" t="s">
        <v>534</v>
      </c>
      <c r="F5" s="673" t="s">
        <v>519</v>
      </c>
      <c r="G5" s="673" t="s">
        <v>522</v>
      </c>
      <c r="H5" s="202"/>
    </row>
    <row r="6" spans="1:13">
      <c r="A6" s="288">
        <v>2</v>
      </c>
      <c r="B6" s="673"/>
      <c r="C6" s="673">
        <v>35</v>
      </c>
      <c r="D6" s="673">
        <v>23</v>
      </c>
      <c r="E6" s="674" t="s">
        <v>534</v>
      </c>
      <c r="F6" s="673" t="s">
        <v>519</v>
      </c>
      <c r="G6" s="673" t="s">
        <v>522</v>
      </c>
      <c r="H6" s="202"/>
    </row>
    <row r="7" spans="1:13">
      <c r="A7" s="288">
        <v>3</v>
      </c>
      <c r="B7" s="673"/>
      <c r="C7" s="675" t="s">
        <v>197</v>
      </c>
      <c r="D7" s="673">
        <v>378</v>
      </c>
      <c r="E7" s="674" t="s">
        <v>534</v>
      </c>
      <c r="F7" s="673" t="s">
        <v>519</v>
      </c>
      <c r="G7" s="673" t="s">
        <v>522</v>
      </c>
      <c r="H7" s="202"/>
    </row>
    <row r="8" spans="1:13">
      <c r="A8" s="288">
        <v>4</v>
      </c>
      <c r="B8" s="675"/>
      <c r="C8" s="675" t="s">
        <v>198</v>
      </c>
      <c r="D8" s="676">
        <v>42</v>
      </c>
      <c r="E8" s="674" t="s">
        <v>534</v>
      </c>
      <c r="F8" s="673" t="s">
        <v>519</v>
      </c>
      <c r="G8" s="673" t="s">
        <v>522</v>
      </c>
      <c r="H8" s="202"/>
    </row>
    <row r="9" spans="1:13">
      <c r="A9" s="288">
        <v>5</v>
      </c>
      <c r="B9" s="673" t="s">
        <v>199</v>
      </c>
      <c r="C9" s="673">
        <v>35</v>
      </c>
      <c r="D9" s="673">
        <v>16</v>
      </c>
      <c r="E9" s="674" t="s">
        <v>534</v>
      </c>
      <c r="F9" s="673" t="s">
        <v>519</v>
      </c>
      <c r="G9" s="673" t="s">
        <v>522</v>
      </c>
      <c r="H9" s="202"/>
    </row>
    <row r="10" spans="1:13">
      <c r="A10" s="288">
        <v>6</v>
      </c>
      <c r="B10" s="673"/>
      <c r="C10" s="673" t="s">
        <v>200</v>
      </c>
      <c r="D10" s="673">
        <v>575</v>
      </c>
      <c r="E10" s="674" t="s">
        <v>534</v>
      </c>
      <c r="F10" s="673" t="s">
        <v>519</v>
      </c>
      <c r="G10" s="673" t="s">
        <v>522</v>
      </c>
      <c r="H10" s="202"/>
    </row>
    <row r="11" spans="1:13">
      <c r="A11" s="288">
        <v>7</v>
      </c>
      <c r="B11" s="675"/>
      <c r="C11" s="675" t="s">
        <v>198</v>
      </c>
      <c r="D11" s="676">
        <v>102</v>
      </c>
      <c r="E11" s="674" t="s">
        <v>534</v>
      </c>
      <c r="F11" s="673" t="s">
        <v>519</v>
      </c>
      <c r="G11" s="673" t="s">
        <v>522</v>
      </c>
      <c r="H11" s="202"/>
    </row>
    <row r="12" spans="1:13">
      <c r="A12" s="288">
        <v>8</v>
      </c>
      <c r="B12" s="673" t="s">
        <v>201</v>
      </c>
      <c r="C12" s="673">
        <v>10</v>
      </c>
      <c r="D12" s="673">
        <v>32</v>
      </c>
      <c r="E12" s="674" t="s">
        <v>534</v>
      </c>
      <c r="F12" s="673">
        <v>1</v>
      </c>
      <c r="G12" s="673" t="s">
        <v>522</v>
      </c>
      <c r="H12" s="202"/>
    </row>
    <row r="13" spans="1:13">
      <c r="A13" s="288">
        <v>9</v>
      </c>
      <c r="B13" s="673" t="s">
        <v>202</v>
      </c>
      <c r="C13" s="673">
        <v>0.4</v>
      </c>
      <c r="D13" s="673">
        <v>17</v>
      </c>
      <c r="E13" s="674" t="s">
        <v>203</v>
      </c>
      <c r="F13" s="673">
        <v>2</v>
      </c>
      <c r="G13" s="673" t="s">
        <v>522</v>
      </c>
      <c r="H13" s="202"/>
    </row>
    <row r="14" spans="1:13" ht="14.25">
      <c r="A14" s="1291" t="s">
        <v>517</v>
      </c>
      <c r="B14" s="1292"/>
      <c r="C14" s="290"/>
      <c r="D14" s="289">
        <f>SUM(D5:D13)</f>
        <v>1205</v>
      </c>
      <c r="E14" s="290"/>
      <c r="F14" s="290"/>
      <c r="G14" s="291"/>
      <c r="H14" s="290"/>
    </row>
    <row r="15" spans="1:13">
      <c r="A15" s="129"/>
      <c r="B15" s="126"/>
      <c r="C15" s="126"/>
      <c r="D15" s="129"/>
      <c r="E15" s="126"/>
      <c r="F15" s="126"/>
      <c r="G15" s="126"/>
      <c r="H15" s="126"/>
    </row>
    <row r="16" spans="1:13" s="19" customFormat="1" ht="14.25" customHeight="1">
      <c r="A16" s="121" t="s">
        <v>237</v>
      </c>
      <c r="B16" s="130"/>
      <c r="C16" s="130"/>
      <c r="D16" s="130"/>
      <c r="E16" s="130"/>
      <c r="F16" s="130"/>
      <c r="G16" s="130"/>
      <c r="H16" s="130"/>
      <c r="I16" s="233"/>
      <c r="J16" s="233"/>
      <c r="K16" s="233"/>
      <c r="L16" s="233"/>
      <c r="M16" s="233"/>
    </row>
    <row r="17" spans="1:8">
      <c r="A17" s="25"/>
      <c r="B17" s="18"/>
      <c r="C17" s="18"/>
      <c r="D17" s="25"/>
      <c r="E17" s="18"/>
      <c r="F17" s="18"/>
      <c r="G17" s="18"/>
      <c r="H17" s="18"/>
    </row>
    <row r="18" spans="1:8">
      <c r="A18" s="25"/>
      <c r="B18" s="18"/>
      <c r="C18" s="18"/>
      <c r="D18" s="25"/>
      <c r="E18" s="18"/>
      <c r="F18" s="18"/>
      <c r="G18" s="18"/>
      <c r="H18" s="18"/>
    </row>
    <row r="19" spans="1:8">
      <c r="A19" s="25"/>
      <c r="B19" s="18"/>
      <c r="C19" s="18"/>
      <c r="D19" s="25"/>
      <c r="E19" s="18"/>
      <c r="F19" s="18"/>
      <c r="G19" s="18"/>
      <c r="H19" s="18"/>
    </row>
    <row r="20" spans="1:8">
      <c r="A20" s="25"/>
      <c r="B20" s="18"/>
      <c r="C20" s="18"/>
      <c r="D20" s="25"/>
      <c r="E20" s="18"/>
      <c r="F20" s="18"/>
      <c r="G20" s="18"/>
      <c r="H20" s="18"/>
    </row>
    <row r="21" spans="1:8">
      <c r="A21" s="25"/>
      <c r="B21" s="18"/>
      <c r="C21" s="18"/>
      <c r="D21" s="25"/>
      <c r="E21" s="18"/>
      <c r="F21" s="18"/>
      <c r="G21" s="18"/>
      <c r="H21" s="18"/>
    </row>
    <row r="22" spans="1:8">
      <c r="A22" s="25"/>
      <c r="B22" s="18"/>
      <c r="C22" s="18"/>
      <c r="D22" s="25"/>
      <c r="E22" s="18"/>
      <c r="F22" s="18"/>
      <c r="G22" s="18"/>
      <c r="H22" s="18"/>
    </row>
  </sheetData>
  <sheetProtection insertRows="0" deleteRows="0"/>
  <mergeCells count="2">
    <mergeCell ref="A2:H2"/>
    <mergeCell ref="A14:B14"/>
  </mergeCells>
  <phoneticPr fontId="3"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FFFF00"/>
  </sheetPr>
  <dimension ref="A1:D11"/>
  <sheetViews>
    <sheetView view="pageBreakPreview" zoomScaleNormal="100" zoomScaleSheetLayoutView="100" workbookViewId="0">
      <selection activeCell="C31" sqref="C31"/>
    </sheetView>
  </sheetViews>
  <sheetFormatPr defaultColWidth="9.140625" defaultRowHeight="12.75"/>
  <cols>
    <col min="1" max="1" width="12.28515625" style="23" customWidth="1"/>
    <col min="2" max="2" width="46.42578125" style="23" customWidth="1"/>
    <col min="3" max="3" width="16.85546875" style="23" customWidth="1"/>
    <col min="4" max="4" width="12.42578125" style="23" customWidth="1"/>
    <col min="5" max="16384" width="9.140625" style="23"/>
  </cols>
  <sheetData>
    <row r="1" spans="1:4" s="76" customFormat="1" ht="35.25" customHeight="1">
      <c r="A1" s="79"/>
      <c r="B1" s="131"/>
      <c r="C1" s="79"/>
      <c r="D1" s="79"/>
    </row>
    <row r="2" spans="1:4" s="20" customFormat="1" ht="27.75" customHeight="1">
      <c r="A2" s="1269" t="s">
        <v>1535</v>
      </c>
      <c r="B2" s="1269"/>
      <c r="C2" s="1269"/>
      <c r="D2" s="1269"/>
    </row>
    <row r="3" spans="1:4" s="20" customFormat="1" ht="34.5" customHeight="1">
      <c r="A3" s="1294" t="s">
        <v>427</v>
      </c>
      <c r="B3" s="1294"/>
      <c r="C3" s="56" t="s">
        <v>464</v>
      </c>
      <c r="D3" s="56" t="s">
        <v>1059</v>
      </c>
    </row>
    <row r="4" spans="1:4" ht="16.5" customHeight="1">
      <c r="A4" s="1295" t="s">
        <v>1537</v>
      </c>
      <c r="B4" s="1295"/>
      <c r="C4" s="693">
        <v>748</v>
      </c>
      <c r="D4" s="694">
        <f>C4/$C$9</f>
        <v>0.79153439153439153</v>
      </c>
    </row>
    <row r="5" spans="1:4" ht="16.5" customHeight="1">
      <c r="A5" s="1295" t="s">
        <v>204</v>
      </c>
      <c r="B5" s="1295"/>
      <c r="C5" s="693">
        <v>0</v>
      </c>
      <c r="D5" s="694">
        <f>C5/$C$9</f>
        <v>0</v>
      </c>
    </row>
    <row r="6" spans="1:4" ht="16.5" customHeight="1">
      <c r="A6" s="1295" t="s">
        <v>664</v>
      </c>
      <c r="B6" s="1295"/>
      <c r="C6" s="693">
        <v>21</v>
      </c>
      <c r="D6" s="694">
        <f>C6/$C$9</f>
        <v>2.2222222222222223E-2</v>
      </c>
    </row>
    <row r="7" spans="1:4" ht="16.5" customHeight="1">
      <c r="A7" s="1295" t="s">
        <v>313</v>
      </c>
      <c r="B7" s="1295"/>
      <c r="C7" s="693">
        <v>51</v>
      </c>
      <c r="D7" s="694">
        <f>C7/$C$9</f>
        <v>5.3968253968253971E-2</v>
      </c>
    </row>
    <row r="8" spans="1:4" ht="16.5" customHeight="1">
      <c r="A8" s="1295" t="s">
        <v>1538</v>
      </c>
      <c r="B8" s="1295"/>
      <c r="C8" s="693">
        <v>125</v>
      </c>
      <c r="D8" s="694">
        <f>C8/$C$9</f>
        <v>0.13227513227513227</v>
      </c>
    </row>
    <row r="9" spans="1:4" ht="16.5" customHeight="1">
      <c r="A9" s="1293" t="s">
        <v>1296</v>
      </c>
      <c r="B9" s="1293"/>
      <c r="C9" s="203">
        <f>SUM(C4:C8)</f>
        <v>945</v>
      </c>
      <c r="D9" s="204">
        <f>SUM(D4:D8)</f>
        <v>1</v>
      </c>
    </row>
    <row r="10" spans="1:4" ht="14.25" customHeight="1">
      <c r="A10" s="118"/>
      <c r="B10" s="119"/>
      <c r="C10" s="89"/>
      <c r="D10" s="120"/>
    </row>
    <row r="11" spans="1:4" ht="15">
      <c r="A11" s="38"/>
      <c r="B11" s="132"/>
      <c r="C11" s="132"/>
      <c r="D11" s="132"/>
    </row>
  </sheetData>
  <mergeCells count="8">
    <mergeCell ref="A9:B9"/>
    <mergeCell ref="A2:D2"/>
    <mergeCell ref="A3:B3"/>
    <mergeCell ref="A4:B4"/>
    <mergeCell ref="A5:B5"/>
    <mergeCell ref="A6:B6"/>
    <mergeCell ref="A7:B7"/>
    <mergeCell ref="A8:B8"/>
  </mergeCells>
  <phoneticPr fontId="3"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FFFF00"/>
  </sheetPr>
  <dimension ref="A1:H73"/>
  <sheetViews>
    <sheetView zoomScaleNormal="100" workbookViewId="0">
      <selection activeCell="G10" sqref="A8:G10"/>
    </sheetView>
  </sheetViews>
  <sheetFormatPr defaultColWidth="9.140625" defaultRowHeight="12.75"/>
  <cols>
    <col min="1" max="1" width="4.7109375" style="422" customWidth="1"/>
    <col min="2" max="2" width="51.5703125" style="422" customWidth="1"/>
    <col min="3" max="3" width="8.42578125" style="422" customWidth="1"/>
    <col min="4" max="4" width="11.7109375" style="422" customWidth="1"/>
    <col min="5" max="5" width="12" style="422" customWidth="1"/>
    <col min="6" max="6" width="11.7109375" style="422" customWidth="1"/>
    <col min="7" max="7" width="20.7109375" style="422" customWidth="1"/>
    <col min="8" max="16384" width="9.140625" style="422"/>
  </cols>
  <sheetData>
    <row r="1" spans="1:7" ht="39" customHeight="1">
      <c r="A1" s="1306" t="s">
        <v>1452</v>
      </c>
      <c r="B1" s="1306"/>
      <c r="C1" s="1306"/>
      <c r="D1" s="1306"/>
      <c r="E1" s="1306"/>
      <c r="F1" s="1306"/>
      <c r="G1" s="1306"/>
    </row>
    <row r="2" spans="1:7" ht="15">
      <c r="A2" s="1255" t="s">
        <v>1056</v>
      </c>
      <c r="B2" s="1307" t="s">
        <v>1080</v>
      </c>
      <c r="C2" s="1255" t="s">
        <v>1075</v>
      </c>
      <c r="D2" s="1308" t="s">
        <v>326</v>
      </c>
      <c r="E2" s="1309"/>
      <c r="F2" s="1309"/>
      <c r="G2" s="1310"/>
    </row>
    <row r="3" spans="1:7" ht="45.75" customHeight="1">
      <c r="A3" s="1255"/>
      <c r="B3" s="1307"/>
      <c r="C3" s="1255"/>
      <c r="D3" s="423">
        <v>2015</v>
      </c>
      <c r="E3" s="423">
        <v>2016</v>
      </c>
      <c r="F3" s="423">
        <v>2017</v>
      </c>
      <c r="G3" s="424" t="s">
        <v>1536</v>
      </c>
    </row>
    <row r="4" spans="1:7" ht="13.5" customHeight="1">
      <c r="A4" s="429">
        <v>1</v>
      </c>
      <c r="B4" s="430" t="s">
        <v>1260</v>
      </c>
      <c r="C4" s="429">
        <v>3</v>
      </c>
      <c r="D4" s="431">
        <v>4</v>
      </c>
      <c r="E4" s="431">
        <v>5</v>
      </c>
      <c r="F4" s="431">
        <v>6</v>
      </c>
      <c r="G4" s="432">
        <v>7</v>
      </c>
    </row>
    <row r="5" spans="1:7" ht="15">
      <c r="A5" s="1298">
        <v>1</v>
      </c>
      <c r="B5" s="439" t="s">
        <v>685</v>
      </c>
      <c r="C5" s="429" t="s">
        <v>1087</v>
      </c>
      <c r="D5" s="446">
        <f t="shared" ref="D5:G6" si="0">D8+D11+D14+D17+D23+D26+D29+D35+D38+D41+D44+D47+D50+D53+D56+D59+D62+D65</f>
        <v>471</v>
      </c>
      <c r="E5" s="446">
        <f t="shared" si="0"/>
        <v>474</v>
      </c>
      <c r="F5" s="446">
        <f t="shared" ref="F5:G5" si="1">F8+F11+F14+F17+F23+F26+F29+F35+F38+F41+F44+F47+F50+F53+F56+F59+F62+F65</f>
        <v>463</v>
      </c>
      <c r="G5" s="446">
        <f t="shared" si="1"/>
        <v>464</v>
      </c>
    </row>
    <row r="6" spans="1:7" ht="15">
      <c r="A6" s="1298"/>
      <c r="B6" s="1296" t="s">
        <v>684</v>
      </c>
      <c r="C6" s="427" t="s">
        <v>1087</v>
      </c>
      <c r="D6" s="447">
        <f t="shared" si="0"/>
        <v>259</v>
      </c>
      <c r="E6" s="447">
        <f t="shared" si="0"/>
        <v>268</v>
      </c>
      <c r="F6" s="447">
        <f t="shared" ref="F6" si="2">F9+F12+F15+F18+F24+F27+F30+F36+F39+F42+F45+F48+F51+F54+F57+F60+F63+F66</f>
        <v>280</v>
      </c>
      <c r="G6" s="447">
        <f t="shared" si="0"/>
        <v>280</v>
      </c>
    </row>
    <row r="7" spans="1:7" ht="15">
      <c r="A7" s="1298"/>
      <c r="B7" s="1297"/>
      <c r="C7" s="427" t="s">
        <v>1059</v>
      </c>
      <c r="D7" s="143">
        <f>D6/D5</f>
        <v>0.54989384288747345</v>
      </c>
      <c r="E7" s="143">
        <f>E6/E5</f>
        <v>0.56540084388185652</v>
      </c>
      <c r="F7" s="143">
        <f>F6/F5</f>
        <v>0.60475161987041037</v>
      </c>
      <c r="G7" s="143">
        <v>0.60475161987041037</v>
      </c>
    </row>
    <row r="8" spans="1:7" ht="15">
      <c r="A8" s="1298" t="s">
        <v>1216</v>
      </c>
      <c r="B8" s="439" t="s">
        <v>1276</v>
      </c>
      <c r="C8" s="429" t="s">
        <v>1087</v>
      </c>
      <c r="D8" s="440">
        <v>8</v>
      </c>
      <c r="E8" s="440">
        <v>8</v>
      </c>
      <c r="F8" s="440">
        <v>8</v>
      </c>
      <c r="G8" s="440">
        <v>8</v>
      </c>
    </row>
    <row r="9" spans="1:7" ht="15">
      <c r="A9" s="1298"/>
      <c r="B9" s="1296" t="s">
        <v>1085</v>
      </c>
      <c r="C9" s="427" t="s">
        <v>1087</v>
      </c>
      <c r="D9" s="445">
        <v>7</v>
      </c>
      <c r="E9" s="445">
        <v>8</v>
      </c>
      <c r="F9" s="445">
        <v>8</v>
      </c>
      <c r="G9" s="445">
        <v>8</v>
      </c>
    </row>
    <row r="10" spans="1:7" ht="15">
      <c r="A10" s="1298"/>
      <c r="B10" s="1297"/>
      <c r="C10" s="427" t="s">
        <v>1059</v>
      </c>
      <c r="D10" s="143">
        <f>D9/D8</f>
        <v>0.875</v>
      </c>
      <c r="E10" s="143">
        <f>E9/E8</f>
        <v>1</v>
      </c>
      <c r="F10" s="143">
        <f>F9/F8</f>
        <v>1</v>
      </c>
      <c r="G10" s="143">
        <f>G9/G8</f>
        <v>1</v>
      </c>
    </row>
    <row r="11" spans="1:7" ht="15">
      <c r="A11" s="1298" t="s">
        <v>1217</v>
      </c>
      <c r="B11" s="439" t="s">
        <v>1277</v>
      </c>
      <c r="C11" s="429" t="s">
        <v>1087</v>
      </c>
      <c r="D11" s="440">
        <v>8</v>
      </c>
      <c r="E11" s="440">
        <v>7</v>
      </c>
      <c r="F11" s="440">
        <v>7</v>
      </c>
      <c r="G11" s="440">
        <v>7</v>
      </c>
    </row>
    <row r="12" spans="1:7" ht="15">
      <c r="A12" s="1298"/>
      <c r="B12" s="1296" t="s">
        <v>1085</v>
      </c>
      <c r="C12" s="427" t="s">
        <v>1087</v>
      </c>
      <c r="D12" s="445">
        <v>4</v>
      </c>
      <c r="E12" s="445">
        <v>5</v>
      </c>
      <c r="F12" s="445">
        <v>5</v>
      </c>
      <c r="G12" s="445">
        <v>5</v>
      </c>
    </row>
    <row r="13" spans="1:7" ht="15">
      <c r="A13" s="1298"/>
      <c r="B13" s="1297"/>
      <c r="C13" s="427" t="s">
        <v>1059</v>
      </c>
      <c r="D13" s="143">
        <f>D12/D11</f>
        <v>0.5</v>
      </c>
      <c r="E13" s="143">
        <f>E12/E11</f>
        <v>0.7142857142857143</v>
      </c>
      <c r="F13" s="143">
        <f>F12/F11</f>
        <v>0.7142857142857143</v>
      </c>
      <c r="G13" s="143">
        <f>G12/G11</f>
        <v>0.7142857142857143</v>
      </c>
    </row>
    <row r="14" spans="1:7" ht="15">
      <c r="A14" s="1298" t="s">
        <v>1278</v>
      </c>
      <c r="B14" s="439" t="s">
        <v>683</v>
      </c>
      <c r="C14" s="429" t="s">
        <v>1087</v>
      </c>
      <c r="D14" s="440">
        <v>14</v>
      </c>
      <c r="E14" s="448">
        <v>16</v>
      </c>
      <c r="F14" s="440">
        <v>15</v>
      </c>
      <c r="G14" s="440">
        <v>15</v>
      </c>
    </row>
    <row r="15" spans="1:7" ht="15">
      <c r="A15" s="1298"/>
      <c r="B15" s="1296" t="s">
        <v>1085</v>
      </c>
      <c r="C15" s="427" t="s">
        <v>1087</v>
      </c>
      <c r="D15" s="445">
        <v>6</v>
      </c>
      <c r="E15" s="447">
        <v>6</v>
      </c>
      <c r="F15" s="445">
        <v>6</v>
      </c>
      <c r="G15" s="445">
        <v>6</v>
      </c>
    </row>
    <row r="16" spans="1:7" ht="15">
      <c r="A16" s="1298"/>
      <c r="B16" s="1297"/>
      <c r="C16" s="427" t="s">
        <v>1059</v>
      </c>
      <c r="D16" s="143">
        <f>D15/D14</f>
        <v>0.42857142857142855</v>
      </c>
      <c r="E16" s="143">
        <v>0.375</v>
      </c>
      <c r="F16" s="143">
        <f>F15/F14</f>
        <v>0.4</v>
      </c>
      <c r="G16" s="143">
        <f>G15/G14</f>
        <v>0.4</v>
      </c>
    </row>
    <row r="17" spans="1:7" ht="15">
      <c r="A17" s="1298" t="s">
        <v>1279</v>
      </c>
      <c r="B17" s="439" t="s">
        <v>682</v>
      </c>
      <c r="C17" s="429" t="s">
        <v>1087</v>
      </c>
      <c r="D17" s="440">
        <v>38</v>
      </c>
      <c r="E17" s="440">
        <v>41</v>
      </c>
      <c r="F17" s="440">
        <v>44</v>
      </c>
      <c r="G17" s="440">
        <v>44</v>
      </c>
    </row>
    <row r="18" spans="1:7" ht="15">
      <c r="A18" s="1298"/>
      <c r="B18" s="1296" t="s">
        <v>1085</v>
      </c>
      <c r="C18" s="427" t="s">
        <v>1087</v>
      </c>
      <c r="D18" s="445">
        <v>21</v>
      </c>
      <c r="E18" s="445">
        <v>27</v>
      </c>
      <c r="F18" s="445">
        <v>27</v>
      </c>
      <c r="G18" s="445">
        <v>27</v>
      </c>
    </row>
    <row r="19" spans="1:7" ht="15">
      <c r="A19" s="1298"/>
      <c r="B19" s="1297"/>
      <c r="C19" s="427" t="s">
        <v>1059</v>
      </c>
      <c r="D19" s="143">
        <f>D18/D17</f>
        <v>0.55263157894736847</v>
      </c>
      <c r="E19" s="143">
        <f>E18/E17</f>
        <v>0.65853658536585369</v>
      </c>
      <c r="F19" s="143">
        <f>F18/F17</f>
        <v>0.61363636363636365</v>
      </c>
      <c r="G19" s="143">
        <f>G18/G17</f>
        <v>0.61363636363636365</v>
      </c>
    </row>
    <row r="20" spans="1:7" ht="15">
      <c r="A20" s="1298"/>
      <c r="B20" s="441" t="s">
        <v>1313</v>
      </c>
      <c r="C20" s="429" t="s">
        <v>1087</v>
      </c>
      <c r="D20" s="440">
        <v>3</v>
      </c>
      <c r="E20" s="440">
        <v>3</v>
      </c>
      <c r="F20" s="440">
        <v>3</v>
      </c>
      <c r="G20" s="440">
        <v>3</v>
      </c>
    </row>
    <row r="21" spans="1:7" ht="15">
      <c r="A21" s="1298"/>
      <c r="B21" s="1296" t="s">
        <v>1085</v>
      </c>
      <c r="C21" s="427" t="s">
        <v>1087</v>
      </c>
      <c r="D21" s="445">
        <v>2</v>
      </c>
      <c r="E21" s="445">
        <v>2</v>
      </c>
      <c r="F21" s="445">
        <v>2</v>
      </c>
      <c r="G21" s="445">
        <v>2</v>
      </c>
    </row>
    <row r="22" spans="1:7" ht="15">
      <c r="A22" s="1298"/>
      <c r="B22" s="1297"/>
      <c r="C22" s="427" t="s">
        <v>1059</v>
      </c>
      <c r="D22" s="143">
        <f>D21/D20</f>
        <v>0.66666666666666663</v>
      </c>
      <c r="E22" s="143">
        <f>E21/E20</f>
        <v>0.66666666666666663</v>
      </c>
      <c r="F22" s="143">
        <f>F21/F20</f>
        <v>0.66666666666666663</v>
      </c>
      <c r="G22" s="143">
        <f>G21/G20</f>
        <v>0.66666666666666663</v>
      </c>
    </row>
    <row r="23" spans="1:7" ht="15">
      <c r="A23" s="1298" t="s">
        <v>1280</v>
      </c>
      <c r="B23" s="439" t="s">
        <v>681</v>
      </c>
      <c r="C23" s="429" t="s">
        <v>1087</v>
      </c>
      <c r="D23" s="440">
        <v>0</v>
      </c>
      <c r="E23" s="440">
        <v>0</v>
      </c>
      <c r="F23" s="440">
        <v>0</v>
      </c>
      <c r="G23" s="440">
        <v>0</v>
      </c>
    </row>
    <row r="24" spans="1:7" ht="15">
      <c r="A24" s="1298"/>
      <c r="B24" s="1296" t="s">
        <v>1085</v>
      </c>
      <c r="C24" s="427" t="s">
        <v>1087</v>
      </c>
      <c r="D24" s="445">
        <v>0</v>
      </c>
      <c r="E24" s="445">
        <v>0</v>
      </c>
      <c r="F24" s="445">
        <v>0</v>
      </c>
      <c r="G24" s="445">
        <v>0</v>
      </c>
    </row>
    <row r="25" spans="1:7" ht="15">
      <c r="A25" s="1298"/>
      <c r="B25" s="1297"/>
      <c r="C25" s="427" t="s">
        <v>1059</v>
      </c>
      <c r="D25" s="143">
        <v>0</v>
      </c>
      <c r="E25" s="143">
        <v>0</v>
      </c>
      <c r="F25" s="143">
        <v>0</v>
      </c>
      <c r="G25" s="143">
        <v>0</v>
      </c>
    </row>
    <row r="26" spans="1:7" ht="15">
      <c r="A26" s="1298" t="s">
        <v>1281</v>
      </c>
      <c r="B26" s="439" t="s">
        <v>680</v>
      </c>
      <c r="C26" s="429" t="s">
        <v>1087</v>
      </c>
      <c r="D26" s="440">
        <v>11</v>
      </c>
      <c r="E26" s="440">
        <v>12</v>
      </c>
      <c r="F26" s="440">
        <v>12</v>
      </c>
      <c r="G26" s="440">
        <v>12</v>
      </c>
    </row>
    <row r="27" spans="1:7" ht="15">
      <c r="A27" s="1298"/>
      <c r="B27" s="1296" t="s">
        <v>1085</v>
      </c>
      <c r="C27" s="427" t="s">
        <v>1087</v>
      </c>
      <c r="D27" s="445">
        <v>4</v>
      </c>
      <c r="E27" s="445">
        <v>4</v>
      </c>
      <c r="F27" s="445">
        <v>5</v>
      </c>
      <c r="G27" s="445">
        <v>5</v>
      </c>
    </row>
    <row r="28" spans="1:7" ht="15">
      <c r="A28" s="1298"/>
      <c r="B28" s="1297"/>
      <c r="C28" s="427" t="s">
        <v>1059</v>
      </c>
      <c r="D28" s="143">
        <f>D27/D26</f>
        <v>0.36363636363636365</v>
      </c>
      <c r="E28" s="143">
        <f>E27/E26</f>
        <v>0.33333333333333331</v>
      </c>
      <c r="F28" s="143">
        <f>F27/F26</f>
        <v>0.41666666666666669</v>
      </c>
      <c r="G28" s="143">
        <f>G27/G26</f>
        <v>0.41666666666666669</v>
      </c>
    </row>
    <row r="29" spans="1:7" ht="15" customHeight="1">
      <c r="A29" s="1298" t="s">
        <v>1282</v>
      </c>
      <c r="B29" s="439" t="s">
        <v>679</v>
      </c>
      <c r="C29" s="429" t="s">
        <v>1087</v>
      </c>
      <c r="D29" s="446">
        <v>221</v>
      </c>
      <c r="E29" s="446">
        <v>216</v>
      </c>
      <c r="F29" s="440">
        <v>203</v>
      </c>
      <c r="G29" s="440">
        <v>203</v>
      </c>
    </row>
    <row r="30" spans="1:7" ht="15">
      <c r="A30" s="1298"/>
      <c r="B30" s="1296" t="s">
        <v>1085</v>
      </c>
      <c r="C30" s="427" t="s">
        <v>1087</v>
      </c>
      <c r="D30" s="445">
        <v>110</v>
      </c>
      <c r="E30" s="445">
        <v>111</v>
      </c>
      <c r="F30" s="445">
        <v>120</v>
      </c>
      <c r="G30" s="445">
        <v>120</v>
      </c>
    </row>
    <row r="31" spans="1:7" ht="15">
      <c r="A31" s="1298"/>
      <c r="B31" s="1297"/>
      <c r="C31" s="427" t="s">
        <v>1059</v>
      </c>
      <c r="D31" s="143">
        <f>D30/D29</f>
        <v>0.49773755656108598</v>
      </c>
      <c r="E31" s="143">
        <f>E30/E29</f>
        <v>0.51388888888888884</v>
      </c>
      <c r="F31" s="143">
        <f>F30/F29</f>
        <v>0.59113300492610843</v>
      </c>
      <c r="G31" s="143">
        <f>G30/G29</f>
        <v>0.59113300492610843</v>
      </c>
    </row>
    <row r="32" spans="1:7" ht="15">
      <c r="A32" s="1298"/>
      <c r="B32" s="442" t="s">
        <v>678</v>
      </c>
      <c r="C32" s="429" t="s">
        <v>1087</v>
      </c>
      <c r="D32" s="440">
        <v>45</v>
      </c>
      <c r="E32" s="440">
        <v>45</v>
      </c>
      <c r="F32" s="440">
        <v>45</v>
      </c>
      <c r="G32" s="440">
        <v>45</v>
      </c>
    </row>
    <row r="33" spans="1:7" ht="15">
      <c r="A33" s="1298"/>
      <c r="B33" s="1296" t="s">
        <v>1085</v>
      </c>
      <c r="C33" s="427" t="s">
        <v>1087</v>
      </c>
      <c r="D33" s="445">
        <v>3</v>
      </c>
      <c r="E33" s="445">
        <v>4</v>
      </c>
      <c r="F33" s="445">
        <v>7</v>
      </c>
      <c r="G33" s="445">
        <v>7</v>
      </c>
    </row>
    <row r="34" spans="1:7" ht="15">
      <c r="A34" s="1298"/>
      <c r="B34" s="1297"/>
      <c r="C34" s="427" t="s">
        <v>1059</v>
      </c>
      <c r="D34" s="143">
        <f>D33/D32</f>
        <v>6.6666666666666666E-2</v>
      </c>
      <c r="E34" s="143">
        <f>E33/E32</f>
        <v>8.8888888888888892E-2</v>
      </c>
      <c r="F34" s="143">
        <f>F33/F32</f>
        <v>0.15555555555555556</v>
      </c>
      <c r="G34" s="143">
        <f>G33/G32</f>
        <v>0.15555555555555556</v>
      </c>
    </row>
    <row r="35" spans="1:7" ht="15">
      <c r="A35" s="1298" t="s">
        <v>1283</v>
      </c>
      <c r="B35" s="439" t="s">
        <v>677</v>
      </c>
      <c r="C35" s="429" t="s">
        <v>1087</v>
      </c>
      <c r="D35" s="440">
        <v>17</v>
      </c>
      <c r="E35" s="440">
        <v>17</v>
      </c>
      <c r="F35" s="440">
        <v>17</v>
      </c>
      <c r="G35" s="440">
        <v>17</v>
      </c>
    </row>
    <row r="36" spans="1:7" ht="15">
      <c r="A36" s="1298"/>
      <c r="B36" s="1296" t="s">
        <v>1085</v>
      </c>
      <c r="C36" s="427" t="s">
        <v>1087</v>
      </c>
      <c r="D36" s="445">
        <v>17</v>
      </c>
      <c r="E36" s="445">
        <v>17</v>
      </c>
      <c r="F36" s="445">
        <v>17</v>
      </c>
      <c r="G36" s="445">
        <v>17</v>
      </c>
    </row>
    <row r="37" spans="1:7" ht="15">
      <c r="A37" s="1298"/>
      <c r="B37" s="1297"/>
      <c r="C37" s="427" t="s">
        <v>1059</v>
      </c>
      <c r="D37" s="143">
        <f>D36/D35</f>
        <v>1</v>
      </c>
      <c r="E37" s="143">
        <f>E36/E35</f>
        <v>1</v>
      </c>
      <c r="F37" s="143">
        <f>F36/F35</f>
        <v>1</v>
      </c>
      <c r="G37" s="143">
        <f>G36/G35</f>
        <v>1</v>
      </c>
    </row>
    <row r="38" spans="1:7" ht="15">
      <c r="A38" s="1298" t="s">
        <v>1284</v>
      </c>
      <c r="B38" s="439" t="s">
        <v>676</v>
      </c>
      <c r="C38" s="429" t="s">
        <v>1087</v>
      </c>
      <c r="D38" s="446">
        <v>0</v>
      </c>
      <c r="E38" s="440">
        <v>0</v>
      </c>
      <c r="F38" s="440">
        <v>0</v>
      </c>
      <c r="G38" s="440">
        <v>0</v>
      </c>
    </row>
    <row r="39" spans="1:7" ht="15">
      <c r="A39" s="1298"/>
      <c r="B39" s="1296" t="s">
        <v>1085</v>
      </c>
      <c r="C39" s="427" t="s">
        <v>1087</v>
      </c>
      <c r="D39" s="445">
        <v>0</v>
      </c>
      <c r="E39" s="445">
        <v>0</v>
      </c>
      <c r="F39" s="445">
        <v>0</v>
      </c>
      <c r="G39" s="445">
        <v>0</v>
      </c>
    </row>
    <row r="40" spans="1:7" ht="15">
      <c r="A40" s="1298"/>
      <c r="B40" s="1297"/>
      <c r="C40" s="427" t="s">
        <v>1059</v>
      </c>
      <c r="D40" s="143">
        <v>0</v>
      </c>
      <c r="E40" s="143">
        <v>0</v>
      </c>
      <c r="F40" s="143">
        <v>0</v>
      </c>
      <c r="G40" s="143">
        <v>0</v>
      </c>
    </row>
    <row r="41" spans="1:7" ht="15">
      <c r="A41" s="1298" t="s">
        <v>1285</v>
      </c>
      <c r="B41" s="439" t="s">
        <v>675</v>
      </c>
      <c r="C41" s="429" t="s">
        <v>1087</v>
      </c>
      <c r="D41" s="446">
        <v>6</v>
      </c>
      <c r="E41" s="446">
        <v>8</v>
      </c>
      <c r="F41" s="440">
        <v>8</v>
      </c>
      <c r="G41" s="440">
        <v>8</v>
      </c>
    </row>
    <row r="42" spans="1:7" ht="15">
      <c r="A42" s="1298"/>
      <c r="B42" s="1296" t="s">
        <v>1085</v>
      </c>
      <c r="C42" s="427" t="s">
        <v>1087</v>
      </c>
      <c r="D42" s="445">
        <v>4</v>
      </c>
      <c r="E42" s="445">
        <v>4</v>
      </c>
      <c r="F42" s="445">
        <v>5</v>
      </c>
      <c r="G42" s="445">
        <v>5</v>
      </c>
    </row>
    <row r="43" spans="1:7" ht="15">
      <c r="A43" s="1298"/>
      <c r="B43" s="1297"/>
      <c r="C43" s="427" t="s">
        <v>1059</v>
      </c>
      <c r="D43" s="143">
        <f>D42/D41</f>
        <v>0.66666666666666663</v>
      </c>
      <c r="E43" s="143">
        <f>E42/E41</f>
        <v>0.5</v>
      </c>
      <c r="F43" s="143">
        <f>F42/F41</f>
        <v>0.625</v>
      </c>
      <c r="G43" s="143">
        <f>G42/G41</f>
        <v>0.625</v>
      </c>
    </row>
    <row r="44" spans="1:7" ht="15">
      <c r="A44" s="1298" t="s">
        <v>1286</v>
      </c>
      <c r="B44" s="439" t="s">
        <v>674</v>
      </c>
      <c r="C44" s="429" t="s">
        <v>1087</v>
      </c>
      <c r="D44" s="440">
        <v>12</v>
      </c>
      <c r="E44" s="440">
        <v>13</v>
      </c>
      <c r="F44" s="440">
        <v>13</v>
      </c>
      <c r="G44" s="440">
        <v>13</v>
      </c>
    </row>
    <row r="45" spans="1:7" ht="15">
      <c r="A45" s="1298"/>
      <c r="B45" s="1296" t="s">
        <v>1085</v>
      </c>
      <c r="C45" s="427" t="s">
        <v>1087</v>
      </c>
      <c r="D45" s="445">
        <v>12</v>
      </c>
      <c r="E45" s="445">
        <v>12</v>
      </c>
      <c r="F45" s="445">
        <v>12</v>
      </c>
      <c r="G45" s="445">
        <v>12</v>
      </c>
    </row>
    <row r="46" spans="1:7" ht="15">
      <c r="A46" s="1298"/>
      <c r="B46" s="1297"/>
      <c r="C46" s="427" t="s">
        <v>1059</v>
      </c>
      <c r="D46" s="143">
        <f>D45/D44</f>
        <v>1</v>
      </c>
      <c r="E46" s="143">
        <f>E45/E44</f>
        <v>0.92307692307692313</v>
      </c>
      <c r="F46" s="143">
        <f>F45/F44</f>
        <v>0.92307692307692313</v>
      </c>
      <c r="G46" s="143">
        <f>G45/G44</f>
        <v>0.92307692307692313</v>
      </c>
    </row>
    <row r="47" spans="1:7" ht="15">
      <c r="A47" s="1298" t="s">
        <v>1287</v>
      </c>
      <c r="B47" s="439" t="s">
        <v>673</v>
      </c>
      <c r="C47" s="429" t="s">
        <v>1087</v>
      </c>
      <c r="D47" s="440">
        <v>91</v>
      </c>
      <c r="E47" s="440">
        <v>91</v>
      </c>
      <c r="F47" s="440">
        <v>89</v>
      </c>
      <c r="G47" s="440">
        <v>89</v>
      </c>
    </row>
    <row r="48" spans="1:7" ht="15">
      <c r="A48" s="1298"/>
      <c r="B48" s="1296" t="s">
        <v>1085</v>
      </c>
      <c r="C48" s="427" t="s">
        <v>1087</v>
      </c>
      <c r="D48" s="445">
        <v>30</v>
      </c>
      <c r="E48" s="445">
        <v>32</v>
      </c>
      <c r="F48" s="445">
        <v>33</v>
      </c>
      <c r="G48" s="445">
        <v>33</v>
      </c>
    </row>
    <row r="49" spans="1:7" ht="15">
      <c r="A49" s="1298"/>
      <c r="B49" s="1297"/>
      <c r="C49" s="427" t="s">
        <v>1059</v>
      </c>
      <c r="D49" s="143">
        <f>D48/D47</f>
        <v>0.32967032967032966</v>
      </c>
      <c r="E49" s="143">
        <f>E48/E47</f>
        <v>0.35164835164835168</v>
      </c>
      <c r="F49" s="143">
        <f>F48/F47</f>
        <v>0.3707865168539326</v>
      </c>
      <c r="G49" s="143">
        <f>G48/G47</f>
        <v>0.3707865168539326</v>
      </c>
    </row>
    <row r="50" spans="1:7" ht="15.75" customHeight="1">
      <c r="A50" s="1298" t="s">
        <v>1288</v>
      </c>
      <c r="B50" s="439" t="s">
        <v>672</v>
      </c>
      <c r="C50" s="429" t="s">
        <v>1087</v>
      </c>
      <c r="D50" s="440">
        <v>17</v>
      </c>
      <c r="E50" s="440">
        <v>17</v>
      </c>
      <c r="F50" s="440">
        <v>17</v>
      </c>
      <c r="G50" s="440">
        <v>18</v>
      </c>
    </row>
    <row r="51" spans="1:7" ht="15">
      <c r="A51" s="1298"/>
      <c r="B51" s="1296" t="s">
        <v>1085</v>
      </c>
      <c r="C51" s="427" t="s">
        <v>1087</v>
      </c>
      <c r="D51" s="445">
        <v>16</v>
      </c>
      <c r="E51" s="445">
        <v>14</v>
      </c>
      <c r="F51" s="445">
        <v>14</v>
      </c>
      <c r="G51" s="445">
        <v>14</v>
      </c>
    </row>
    <row r="52" spans="1:7" ht="15">
      <c r="A52" s="1298"/>
      <c r="B52" s="1297"/>
      <c r="C52" s="427" t="s">
        <v>1059</v>
      </c>
      <c r="D52" s="143">
        <f>D51/D50</f>
        <v>0.94117647058823528</v>
      </c>
      <c r="E52" s="143">
        <f>E51/E50</f>
        <v>0.82352941176470584</v>
      </c>
      <c r="F52" s="143">
        <f>F51/F50</f>
        <v>0.82352941176470584</v>
      </c>
      <c r="G52" s="143">
        <f>G51/G50</f>
        <v>0.77777777777777779</v>
      </c>
    </row>
    <row r="53" spans="1:7" ht="15">
      <c r="A53" s="1298" t="s">
        <v>1289</v>
      </c>
      <c r="B53" s="439" t="s">
        <v>671</v>
      </c>
      <c r="C53" s="429" t="s">
        <v>1087</v>
      </c>
      <c r="D53" s="446">
        <v>25</v>
      </c>
      <c r="E53" s="440">
        <v>25</v>
      </c>
      <c r="F53" s="440">
        <v>26</v>
      </c>
      <c r="G53" s="440">
        <v>26</v>
      </c>
    </row>
    <row r="54" spans="1:7" ht="15">
      <c r="A54" s="1298"/>
      <c r="B54" s="1296" t="s">
        <v>1085</v>
      </c>
      <c r="C54" s="427" t="s">
        <v>1087</v>
      </c>
      <c r="D54" s="449">
        <v>25</v>
      </c>
      <c r="E54" s="445">
        <v>25</v>
      </c>
      <c r="F54" s="445">
        <v>25</v>
      </c>
      <c r="G54" s="445">
        <v>25</v>
      </c>
    </row>
    <row r="55" spans="1:7" ht="15">
      <c r="A55" s="1298"/>
      <c r="B55" s="1297"/>
      <c r="C55" s="427" t="s">
        <v>1059</v>
      </c>
      <c r="D55" s="143">
        <f>D54/D53</f>
        <v>1</v>
      </c>
      <c r="E55" s="143">
        <f>E54/E53</f>
        <v>1</v>
      </c>
      <c r="F55" s="143">
        <f>F54/F53</f>
        <v>0.96153846153846156</v>
      </c>
      <c r="G55" s="143">
        <f>G54/G53</f>
        <v>0.96153846153846156</v>
      </c>
    </row>
    <row r="56" spans="1:7" ht="15">
      <c r="A56" s="1298" t="s">
        <v>1290</v>
      </c>
      <c r="B56" s="439" t="s">
        <v>670</v>
      </c>
      <c r="C56" s="429" t="s">
        <v>1087</v>
      </c>
      <c r="D56" s="440">
        <v>0</v>
      </c>
      <c r="E56" s="440">
        <v>0</v>
      </c>
      <c r="F56" s="440">
        <v>0</v>
      </c>
      <c r="G56" s="440">
        <v>0</v>
      </c>
    </row>
    <row r="57" spans="1:7" ht="15">
      <c r="A57" s="1298"/>
      <c r="B57" s="1296" t="s">
        <v>1085</v>
      </c>
      <c r="C57" s="427" t="s">
        <v>1087</v>
      </c>
      <c r="D57" s="445">
        <v>0</v>
      </c>
      <c r="E57" s="445">
        <v>0</v>
      </c>
      <c r="F57" s="445">
        <v>0</v>
      </c>
      <c r="G57" s="445">
        <v>0</v>
      </c>
    </row>
    <row r="58" spans="1:7" ht="15">
      <c r="A58" s="1298"/>
      <c r="B58" s="1297"/>
      <c r="C58" s="427" t="s">
        <v>1059</v>
      </c>
      <c r="D58" s="143">
        <v>0</v>
      </c>
      <c r="E58" s="143">
        <v>0</v>
      </c>
      <c r="F58" s="143">
        <v>0</v>
      </c>
      <c r="G58" s="143">
        <v>0</v>
      </c>
    </row>
    <row r="59" spans="1:7" ht="18.75" customHeight="1">
      <c r="A59" s="1298" t="s">
        <v>1291</v>
      </c>
      <c r="B59" s="439" t="s">
        <v>669</v>
      </c>
      <c r="C59" s="429" t="s">
        <v>1087</v>
      </c>
      <c r="D59" s="440">
        <v>0</v>
      </c>
      <c r="E59" s="440">
        <v>0</v>
      </c>
      <c r="F59" s="440">
        <v>0</v>
      </c>
      <c r="G59" s="440">
        <v>0</v>
      </c>
    </row>
    <row r="60" spans="1:7" ht="15">
      <c r="A60" s="1298"/>
      <c r="B60" s="1296" t="s">
        <v>1085</v>
      </c>
      <c r="C60" s="427" t="s">
        <v>1087</v>
      </c>
      <c r="D60" s="445">
        <v>0</v>
      </c>
      <c r="E60" s="445">
        <v>0</v>
      </c>
      <c r="F60" s="445">
        <v>0</v>
      </c>
      <c r="G60" s="445">
        <v>0</v>
      </c>
    </row>
    <row r="61" spans="1:7" ht="15">
      <c r="A61" s="1298"/>
      <c r="B61" s="1297"/>
      <c r="C61" s="427" t="s">
        <v>1059</v>
      </c>
      <c r="D61" s="143">
        <v>0</v>
      </c>
      <c r="E61" s="143">
        <v>0</v>
      </c>
      <c r="F61" s="143">
        <v>0</v>
      </c>
      <c r="G61" s="143">
        <v>0</v>
      </c>
    </row>
    <row r="62" spans="1:7" ht="15">
      <c r="A62" s="1298" t="s">
        <v>1292</v>
      </c>
      <c r="B62" s="439" t="s">
        <v>668</v>
      </c>
      <c r="C62" s="429" t="s">
        <v>1087</v>
      </c>
      <c r="D62" s="440">
        <v>0</v>
      </c>
      <c r="E62" s="446">
        <v>0</v>
      </c>
      <c r="F62" s="440">
        <v>0</v>
      </c>
      <c r="G62" s="440">
        <v>0</v>
      </c>
    </row>
    <row r="63" spans="1:7" ht="15">
      <c r="A63" s="1298"/>
      <c r="B63" s="1296" t="s">
        <v>1085</v>
      </c>
      <c r="C63" s="427" t="s">
        <v>1087</v>
      </c>
      <c r="D63" s="445">
        <v>0</v>
      </c>
      <c r="E63" s="449">
        <v>0</v>
      </c>
      <c r="F63" s="445">
        <v>0</v>
      </c>
      <c r="G63" s="445">
        <v>0</v>
      </c>
    </row>
    <row r="64" spans="1:7" ht="15">
      <c r="A64" s="1298"/>
      <c r="B64" s="1297"/>
      <c r="C64" s="427" t="s">
        <v>1059</v>
      </c>
      <c r="D64" s="143">
        <v>0</v>
      </c>
      <c r="E64" s="143">
        <v>0</v>
      </c>
      <c r="F64" s="143">
        <v>0</v>
      </c>
      <c r="G64" s="143">
        <v>0</v>
      </c>
    </row>
    <row r="65" spans="1:8" ht="15">
      <c r="A65" s="1298" t="s">
        <v>1293</v>
      </c>
      <c r="B65" s="439" t="s">
        <v>667</v>
      </c>
      <c r="C65" s="429" t="s">
        <v>1087</v>
      </c>
      <c r="D65" s="440">
        <v>3</v>
      </c>
      <c r="E65" s="440">
        <v>3</v>
      </c>
      <c r="F65" s="440">
        <v>4</v>
      </c>
      <c r="G65" s="440">
        <v>4</v>
      </c>
    </row>
    <row r="66" spans="1:8" ht="15">
      <c r="A66" s="1298"/>
      <c r="B66" s="1296" t="s">
        <v>1085</v>
      </c>
      <c r="C66" s="427" t="s">
        <v>1087</v>
      </c>
      <c r="D66" s="445">
        <v>3</v>
      </c>
      <c r="E66" s="445">
        <v>3</v>
      </c>
      <c r="F66" s="445">
        <v>3</v>
      </c>
      <c r="G66" s="445">
        <v>3</v>
      </c>
    </row>
    <row r="67" spans="1:8" ht="15">
      <c r="A67" s="1298"/>
      <c r="B67" s="1297"/>
      <c r="C67" s="427" t="s">
        <v>1059</v>
      </c>
      <c r="D67" s="143">
        <f>D66/D65</f>
        <v>1</v>
      </c>
      <c r="E67" s="143">
        <f>E66/E65</f>
        <v>1</v>
      </c>
      <c r="F67" s="143">
        <f>F66/F65</f>
        <v>0.75</v>
      </c>
      <c r="G67" s="143">
        <f>G66/G65</f>
        <v>0.75</v>
      </c>
    </row>
    <row r="68" spans="1:8" s="425" customFormat="1" ht="15">
      <c r="A68" s="1303" t="s">
        <v>428</v>
      </c>
      <c r="B68" s="443" t="s">
        <v>429</v>
      </c>
      <c r="C68" s="429" t="s">
        <v>1087</v>
      </c>
      <c r="D68" s="444">
        <v>0</v>
      </c>
      <c r="E68" s="440">
        <v>0</v>
      </c>
      <c r="F68" s="440">
        <v>0</v>
      </c>
      <c r="G68" s="440">
        <v>0</v>
      </c>
      <c r="H68" s="422"/>
    </row>
    <row r="69" spans="1:8" s="425" customFormat="1" ht="15">
      <c r="A69" s="1304"/>
      <c r="B69" s="1299" t="s">
        <v>1085</v>
      </c>
      <c r="C69" s="427" t="s">
        <v>1087</v>
      </c>
      <c r="D69" s="445">
        <v>0</v>
      </c>
      <c r="E69" s="445">
        <v>0</v>
      </c>
      <c r="F69" s="445">
        <v>0</v>
      </c>
      <c r="G69" s="445">
        <v>0</v>
      </c>
      <c r="H69" s="422"/>
    </row>
    <row r="70" spans="1:8" s="425" customFormat="1" ht="15">
      <c r="A70" s="1305"/>
      <c r="B70" s="1300"/>
      <c r="C70" s="427" t="s">
        <v>1059</v>
      </c>
      <c r="D70" s="143">
        <v>0</v>
      </c>
      <c r="E70" s="143">
        <v>0</v>
      </c>
      <c r="F70" s="143">
        <v>0</v>
      </c>
      <c r="G70" s="143">
        <v>0</v>
      </c>
      <c r="H70" s="422"/>
    </row>
    <row r="71" spans="1:8" ht="12.75" customHeight="1">
      <c r="A71" s="428"/>
      <c r="B71" s="428"/>
      <c r="C71" s="428"/>
      <c r="D71" s="428"/>
      <c r="E71" s="428"/>
      <c r="F71" s="428"/>
      <c r="G71" s="428"/>
    </row>
    <row r="72" spans="1:8" ht="15">
      <c r="A72" s="1302" t="s">
        <v>666</v>
      </c>
      <c r="B72" s="1302"/>
      <c r="C72" s="1302"/>
      <c r="D72" s="1302"/>
      <c r="E72" s="1302"/>
      <c r="F72" s="1302"/>
      <c r="G72" s="428"/>
    </row>
    <row r="73" spans="1:8" ht="15">
      <c r="A73" s="1301" t="s">
        <v>665</v>
      </c>
      <c r="B73" s="1301"/>
      <c r="C73" s="1301"/>
      <c r="D73" s="1301"/>
      <c r="E73" s="1301"/>
      <c r="F73" s="1301"/>
      <c r="G73" s="1301"/>
    </row>
  </sheetData>
  <mergeCells count="49">
    <mergeCell ref="A5:A7"/>
    <mergeCell ref="B6:B7"/>
    <mergeCell ref="A8:A10"/>
    <mergeCell ref="B9:B10"/>
    <mergeCell ref="A1:G1"/>
    <mergeCell ref="A2:A3"/>
    <mergeCell ref="B2:B3"/>
    <mergeCell ref="C2:C3"/>
    <mergeCell ref="D2:G2"/>
    <mergeCell ref="B27:B28"/>
    <mergeCell ref="B12:B13"/>
    <mergeCell ref="B30:B31"/>
    <mergeCell ref="A23:A25"/>
    <mergeCell ref="B24:B25"/>
    <mergeCell ref="A17:A22"/>
    <mergeCell ref="B18:B19"/>
    <mergeCell ref="B21:B22"/>
    <mergeCell ref="A62:A64"/>
    <mergeCell ref="A11:A13"/>
    <mergeCell ref="A68:A70"/>
    <mergeCell ref="A14:A16"/>
    <mergeCell ref="B15:B16"/>
    <mergeCell ref="A47:A49"/>
    <mergeCell ref="B48:B49"/>
    <mergeCell ref="A38:A40"/>
    <mergeCell ref="B39:B40"/>
    <mergeCell ref="A41:A43"/>
    <mergeCell ref="B42:B43"/>
    <mergeCell ref="A44:A46"/>
    <mergeCell ref="B45:B46"/>
    <mergeCell ref="A35:A37"/>
    <mergeCell ref="B36:B37"/>
    <mergeCell ref="A26:A28"/>
    <mergeCell ref="B63:B64"/>
    <mergeCell ref="A29:A34"/>
    <mergeCell ref="B69:B70"/>
    <mergeCell ref="B33:B34"/>
    <mergeCell ref="A73:G73"/>
    <mergeCell ref="A65:A67"/>
    <mergeCell ref="B66:B67"/>
    <mergeCell ref="A50:A52"/>
    <mergeCell ref="B51:B52"/>
    <mergeCell ref="A53:A55"/>
    <mergeCell ref="B54:B55"/>
    <mergeCell ref="A56:A58"/>
    <mergeCell ref="B57:B58"/>
    <mergeCell ref="A59:A61"/>
    <mergeCell ref="A72:F72"/>
    <mergeCell ref="B60:B61"/>
  </mergeCells>
  <phoneticPr fontId="3" type="noConversion"/>
  <dataValidations count="2">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D16"/>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E16:G16"/>
  </dataValidations>
  <pageMargins left="1.03" right="0.48" top="0.28999999999999998" bottom="0.37" header="0.27" footer="0.32"/>
  <pageSetup paperSize="9" scale="6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Лист17">
    <tabColor rgb="FFFFFF00"/>
  </sheetPr>
  <dimension ref="A1:Q468"/>
  <sheetViews>
    <sheetView view="pageBreakPreview" topLeftCell="A244" zoomScale="70" zoomScaleNormal="70" zoomScaleSheetLayoutView="70" workbookViewId="0">
      <selection activeCell="C355" sqref="C355"/>
    </sheetView>
  </sheetViews>
  <sheetFormatPr defaultColWidth="9.140625" defaultRowHeight="12.75"/>
  <cols>
    <col min="1" max="1" width="5" style="412" customWidth="1"/>
    <col min="2" max="2" width="20" style="412" customWidth="1"/>
    <col min="3" max="3" width="21.28515625" style="412" customWidth="1"/>
    <col min="4" max="4" width="8.42578125" style="412" customWidth="1"/>
    <col min="5" max="5" width="6.28515625" style="412" customWidth="1"/>
    <col min="6" max="6" width="15.28515625" style="412" customWidth="1"/>
    <col min="7" max="7" width="7.42578125" style="412" customWidth="1"/>
    <col min="8" max="8" width="6.85546875" style="412" customWidth="1"/>
    <col min="9" max="9" width="7.140625" style="412" customWidth="1"/>
    <col min="10" max="10" width="7.42578125" style="412" customWidth="1"/>
    <col min="11" max="11" width="8.28515625" style="412" customWidth="1"/>
    <col min="12" max="12" width="17.5703125" style="412" customWidth="1"/>
    <col min="13" max="13" width="13.28515625" style="412" customWidth="1"/>
    <col min="14" max="14" width="12" style="412" customWidth="1"/>
    <col min="15" max="15" width="7.140625" style="412" customWidth="1"/>
    <col min="16" max="16" width="8.42578125" style="412" customWidth="1"/>
    <col min="17" max="17" width="10.42578125" style="412" customWidth="1"/>
    <col min="18" max="16384" width="9.140625" style="412"/>
  </cols>
  <sheetData>
    <row r="1" spans="1:17" ht="23.25" customHeight="1">
      <c r="A1" s="1311" t="s">
        <v>1539</v>
      </c>
      <c r="B1" s="1312"/>
      <c r="C1" s="1312"/>
      <c r="D1" s="1312"/>
      <c r="E1" s="1312"/>
      <c r="F1" s="1312"/>
      <c r="G1" s="1312"/>
      <c r="H1" s="1312"/>
      <c r="I1" s="1312"/>
      <c r="J1" s="1312"/>
      <c r="K1" s="1312"/>
      <c r="L1" s="1312"/>
      <c r="M1" s="1312"/>
      <c r="N1" s="1312"/>
      <c r="O1" s="1312"/>
      <c r="P1" s="1312"/>
      <c r="Q1" s="1313"/>
    </row>
    <row r="2" spans="1:17" s="413" customFormat="1" ht="85.5" customHeight="1">
      <c r="A2" s="1255" t="s">
        <v>1056</v>
      </c>
      <c r="B2" s="1255" t="s">
        <v>240</v>
      </c>
      <c r="C2" s="1255" t="s">
        <v>1270</v>
      </c>
      <c r="D2" s="1255" t="s">
        <v>1271</v>
      </c>
      <c r="E2" s="1314" t="s">
        <v>1431</v>
      </c>
      <c r="F2" s="1255" t="s">
        <v>1432</v>
      </c>
      <c r="G2" s="1255" t="s">
        <v>1433</v>
      </c>
      <c r="H2" s="1255" t="s">
        <v>1434</v>
      </c>
      <c r="I2" s="1255" t="s">
        <v>1435</v>
      </c>
      <c r="J2" s="1255"/>
      <c r="K2" s="1255" t="s">
        <v>1436</v>
      </c>
      <c r="L2" s="1255" t="s">
        <v>1275</v>
      </c>
      <c r="M2" s="1255" t="s">
        <v>1272</v>
      </c>
      <c r="N2" s="1255"/>
      <c r="O2" s="1255"/>
      <c r="P2" s="1255"/>
      <c r="Q2" s="1255"/>
    </row>
    <row r="3" spans="1:17" ht="105.75" customHeight="1">
      <c r="A3" s="1255"/>
      <c r="B3" s="1255"/>
      <c r="C3" s="1255"/>
      <c r="D3" s="1255"/>
      <c r="E3" s="1315"/>
      <c r="F3" s="1255"/>
      <c r="G3" s="1255"/>
      <c r="H3" s="1255"/>
      <c r="I3" s="746" t="s">
        <v>1273</v>
      </c>
      <c r="J3" s="746" t="s">
        <v>1274</v>
      </c>
      <c r="K3" s="1255"/>
      <c r="L3" s="1255"/>
      <c r="M3" s="746" t="s">
        <v>238</v>
      </c>
      <c r="N3" s="746" t="s">
        <v>239</v>
      </c>
      <c r="O3" s="746" t="s">
        <v>1437</v>
      </c>
      <c r="P3" s="746" t="s">
        <v>1438</v>
      </c>
      <c r="Q3" s="746" t="s">
        <v>1439</v>
      </c>
    </row>
    <row r="4" spans="1:17" ht="15">
      <c r="A4" s="429">
        <v>1</v>
      </c>
      <c r="B4" s="429">
        <v>2</v>
      </c>
      <c r="C4" s="429">
        <v>3</v>
      </c>
      <c r="D4" s="429">
        <v>4</v>
      </c>
      <c r="E4" s="450">
        <v>5</v>
      </c>
      <c r="F4" s="429">
        <v>6</v>
      </c>
      <c r="G4" s="429">
        <v>7</v>
      </c>
      <c r="H4" s="429">
        <v>7</v>
      </c>
      <c r="I4" s="429">
        <v>8</v>
      </c>
      <c r="J4" s="429">
        <v>9</v>
      </c>
      <c r="K4" s="429">
        <v>10</v>
      </c>
      <c r="L4" s="429">
        <v>11</v>
      </c>
      <c r="M4" s="429">
        <v>12</v>
      </c>
      <c r="N4" s="429">
        <v>13</v>
      </c>
      <c r="O4" s="429">
        <v>14</v>
      </c>
      <c r="P4" s="429">
        <v>15</v>
      </c>
      <c r="Q4" s="429">
        <v>16</v>
      </c>
    </row>
    <row r="5" spans="1:17" ht="15">
      <c r="A5" s="746">
        <v>1</v>
      </c>
      <c r="B5" s="215" t="s">
        <v>944</v>
      </c>
      <c r="C5" s="215" t="s">
        <v>945</v>
      </c>
      <c r="D5" s="215">
        <v>1990</v>
      </c>
      <c r="E5" s="746">
        <v>10</v>
      </c>
      <c r="F5" s="215" t="s">
        <v>688</v>
      </c>
      <c r="G5" s="215">
        <v>27.3</v>
      </c>
      <c r="H5" s="215">
        <v>4.41</v>
      </c>
      <c r="I5" s="414">
        <f t="shared" ref="I5:I68" si="0">J5/12</f>
        <v>0.19166666666666665</v>
      </c>
      <c r="J5" s="415">
        <v>2.2999999999999998</v>
      </c>
      <c r="K5" s="234">
        <v>0</v>
      </c>
      <c r="L5" s="416"/>
      <c r="M5" s="746"/>
      <c r="N5" s="417"/>
      <c r="O5" s="418"/>
      <c r="P5" s="418"/>
      <c r="Q5" s="418"/>
    </row>
    <row r="6" spans="1:17" ht="15">
      <c r="A6" s="746">
        <v>2</v>
      </c>
      <c r="B6" s="215" t="s">
        <v>712</v>
      </c>
      <c r="C6" s="215" t="s">
        <v>945</v>
      </c>
      <c r="D6" s="215">
        <v>1989</v>
      </c>
      <c r="E6" s="746">
        <v>10</v>
      </c>
      <c r="F6" s="215" t="s">
        <v>692</v>
      </c>
      <c r="G6" s="215">
        <v>30.45</v>
      </c>
      <c r="H6" s="215">
        <v>5.15</v>
      </c>
      <c r="I6" s="414">
        <f t="shared" si="0"/>
        <v>0.75</v>
      </c>
      <c r="J6" s="415">
        <v>9</v>
      </c>
      <c r="K6" s="234">
        <v>1.9</v>
      </c>
      <c r="L6" s="796"/>
      <c r="M6" s="416"/>
      <c r="N6" s="784"/>
      <c r="O6" s="551"/>
      <c r="P6" s="418"/>
      <c r="Q6" s="418"/>
    </row>
    <row r="7" spans="1:17" ht="15">
      <c r="A7" s="746">
        <v>3</v>
      </c>
      <c r="B7" s="215" t="s">
        <v>30</v>
      </c>
      <c r="C7" s="215" t="s">
        <v>945</v>
      </c>
      <c r="D7" s="215">
        <v>1990</v>
      </c>
      <c r="E7" s="746">
        <v>10</v>
      </c>
      <c r="F7" s="215" t="s">
        <v>702</v>
      </c>
      <c r="G7" s="215">
        <v>27.3</v>
      </c>
      <c r="H7" s="215">
        <v>4.41</v>
      </c>
      <c r="I7" s="414">
        <f t="shared" si="0"/>
        <v>0.77500000000000002</v>
      </c>
      <c r="J7" s="415">
        <v>9.3000000000000007</v>
      </c>
      <c r="K7" s="234">
        <v>0</v>
      </c>
      <c r="L7" s="796"/>
      <c r="M7" s="416"/>
      <c r="N7" s="784"/>
      <c r="O7" s="551"/>
      <c r="P7" s="418"/>
      <c r="Q7" s="418"/>
    </row>
    <row r="8" spans="1:17" ht="15">
      <c r="A8" s="746">
        <v>4</v>
      </c>
      <c r="B8" s="215" t="s">
        <v>86</v>
      </c>
      <c r="C8" s="215" t="s">
        <v>945</v>
      </c>
      <c r="D8" s="215">
        <v>1992</v>
      </c>
      <c r="E8" s="746">
        <v>10</v>
      </c>
      <c r="F8" s="215" t="s">
        <v>700</v>
      </c>
      <c r="G8" s="215">
        <v>27.3</v>
      </c>
      <c r="H8" s="215">
        <v>4.41</v>
      </c>
      <c r="I8" s="414">
        <f t="shared" si="0"/>
        <v>0.66666666666666663</v>
      </c>
      <c r="J8" s="415">
        <v>8</v>
      </c>
      <c r="K8" s="234">
        <v>9.4702970297029694</v>
      </c>
      <c r="L8" s="796"/>
      <c r="M8" s="416"/>
      <c r="N8" s="784"/>
      <c r="O8" s="551"/>
      <c r="P8" s="418"/>
      <c r="Q8" s="418"/>
    </row>
    <row r="9" spans="1:17" ht="15">
      <c r="A9" s="746">
        <v>5</v>
      </c>
      <c r="B9" s="215" t="s">
        <v>148</v>
      </c>
      <c r="C9" s="215" t="s">
        <v>945</v>
      </c>
      <c r="D9" s="215">
        <v>1991</v>
      </c>
      <c r="E9" s="746">
        <v>10</v>
      </c>
      <c r="F9" s="215" t="s">
        <v>707</v>
      </c>
      <c r="G9" s="215">
        <v>27.3</v>
      </c>
      <c r="H9" s="215">
        <v>4.41</v>
      </c>
      <c r="I9" s="414">
        <f t="shared" si="0"/>
        <v>0.67499999999999993</v>
      </c>
      <c r="J9" s="415">
        <v>8.1</v>
      </c>
      <c r="K9" s="234">
        <v>3.6386138613861383</v>
      </c>
      <c r="L9" s="416"/>
      <c r="M9" s="746"/>
      <c r="N9" s="417"/>
      <c r="O9" s="512"/>
      <c r="P9" s="418"/>
      <c r="Q9" s="418"/>
    </row>
    <row r="10" spans="1:17" ht="15">
      <c r="A10" s="746">
        <v>6</v>
      </c>
      <c r="B10" s="215" t="s">
        <v>714</v>
      </c>
      <c r="C10" s="215" t="s">
        <v>945</v>
      </c>
      <c r="D10" s="215">
        <v>1988</v>
      </c>
      <c r="E10" s="746">
        <v>10</v>
      </c>
      <c r="F10" s="215" t="s">
        <v>702</v>
      </c>
      <c r="G10" s="215">
        <v>27.3</v>
      </c>
      <c r="H10" s="215">
        <v>4.41</v>
      </c>
      <c r="I10" s="414">
        <f t="shared" si="0"/>
        <v>0.76666666666666661</v>
      </c>
      <c r="J10" s="415">
        <v>9.1999999999999993</v>
      </c>
      <c r="K10" s="234">
        <v>0</v>
      </c>
      <c r="L10" s="416"/>
      <c r="M10" s="746"/>
      <c r="N10" s="417"/>
      <c r="O10" s="418"/>
      <c r="P10" s="418"/>
      <c r="Q10" s="418"/>
    </row>
    <row r="11" spans="1:17" ht="15">
      <c r="A11" s="746">
        <v>7</v>
      </c>
      <c r="B11" s="215" t="s">
        <v>715</v>
      </c>
      <c r="C11" s="215" t="s">
        <v>945</v>
      </c>
      <c r="D11" s="215">
        <v>1992</v>
      </c>
      <c r="E11" s="746">
        <v>10</v>
      </c>
      <c r="F11" s="215" t="s">
        <v>705</v>
      </c>
      <c r="G11" s="215">
        <v>27.3</v>
      </c>
      <c r="H11" s="215">
        <v>4.41</v>
      </c>
      <c r="I11" s="414">
        <f t="shared" si="0"/>
        <v>0.66666666666666663</v>
      </c>
      <c r="J11" s="415">
        <v>8</v>
      </c>
      <c r="K11" s="234">
        <v>7.407178217821782</v>
      </c>
      <c r="L11" s="416"/>
      <c r="M11" s="746"/>
      <c r="N11" s="417"/>
      <c r="O11" s="418"/>
      <c r="P11" s="418"/>
      <c r="Q11" s="418"/>
    </row>
    <row r="12" spans="1:17" ht="15">
      <c r="A12" s="746">
        <v>8</v>
      </c>
      <c r="B12" s="215" t="s">
        <v>730</v>
      </c>
      <c r="C12" s="215" t="s">
        <v>576</v>
      </c>
      <c r="D12" s="215">
        <v>1960</v>
      </c>
      <c r="E12" s="746">
        <v>10</v>
      </c>
      <c r="F12" s="215" t="s">
        <v>707</v>
      </c>
      <c r="G12" s="215">
        <v>27.3</v>
      </c>
      <c r="H12" s="215">
        <v>4.41</v>
      </c>
      <c r="I12" s="414">
        <f t="shared" si="0"/>
        <v>1.05</v>
      </c>
      <c r="J12" s="415">
        <v>12.6</v>
      </c>
      <c r="K12" s="234">
        <v>1.9829504950495049</v>
      </c>
      <c r="M12" s="751"/>
      <c r="N12" s="752"/>
      <c r="O12" s="752"/>
      <c r="P12" s="752"/>
    </row>
    <row r="13" spans="1:17" ht="15">
      <c r="A13" s="746">
        <v>9</v>
      </c>
      <c r="B13" s="215" t="s">
        <v>1440</v>
      </c>
      <c r="C13" s="215" t="s">
        <v>945</v>
      </c>
      <c r="D13" s="215">
        <v>1992</v>
      </c>
      <c r="E13" s="746">
        <v>10</v>
      </c>
      <c r="F13" s="215" t="s">
        <v>695</v>
      </c>
      <c r="G13" s="215">
        <v>27.3</v>
      </c>
      <c r="H13" s="215">
        <v>4.41</v>
      </c>
      <c r="I13" s="414">
        <f t="shared" si="0"/>
        <v>0.66666666666666663</v>
      </c>
      <c r="J13" s="415">
        <v>8</v>
      </c>
      <c r="K13" s="234">
        <v>3.5346534653465347</v>
      </c>
      <c r="L13" s="416"/>
      <c r="M13" s="746"/>
      <c r="N13" s="417"/>
      <c r="O13" s="418"/>
      <c r="P13" s="418"/>
      <c r="Q13" s="418"/>
    </row>
    <row r="14" spans="1:17" ht="15">
      <c r="A14" s="746">
        <v>10</v>
      </c>
      <c r="B14" s="215" t="s">
        <v>749</v>
      </c>
      <c r="C14" s="215" t="s">
        <v>583</v>
      </c>
      <c r="D14" s="215">
        <v>2000</v>
      </c>
      <c r="E14" s="746">
        <v>10</v>
      </c>
      <c r="F14" s="215" t="s">
        <v>702</v>
      </c>
      <c r="G14" s="215">
        <v>18.8</v>
      </c>
      <c r="H14" s="215"/>
      <c r="I14" s="414">
        <f t="shared" si="0"/>
        <v>0.85</v>
      </c>
      <c r="J14" s="415">
        <v>10.199999999999999</v>
      </c>
      <c r="K14" s="234">
        <v>12.574257425742573</v>
      </c>
      <c r="L14" s="416"/>
      <c r="M14" s="746"/>
      <c r="N14" s="417"/>
      <c r="O14" s="418"/>
      <c r="P14" s="418"/>
      <c r="Q14" s="418"/>
    </row>
    <row r="15" spans="1:17" ht="15">
      <c r="A15" s="746">
        <v>11</v>
      </c>
      <c r="B15" s="215" t="s">
        <v>25</v>
      </c>
      <c r="C15" s="215" t="s">
        <v>614</v>
      </c>
      <c r="D15" s="215">
        <v>2001</v>
      </c>
      <c r="E15" s="746">
        <v>10</v>
      </c>
      <c r="F15" s="215" t="s">
        <v>697</v>
      </c>
      <c r="G15" s="215">
        <v>18.8</v>
      </c>
      <c r="H15" s="215"/>
      <c r="I15" s="414">
        <f t="shared" si="0"/>
        <v>0.66666666666666663</v>
      </c>
      <c r="J15" s="415">
        <v>8</v>
      </c>
      <c r="K15" s="234">
        <v>0</v>
      </c>
      <c r="L15" s="416"/>
      <c r="M15" s="746"/>
      <c r="N15" s="417"/>
      <c r="O15" s="418"/>
      <c r="P15" s="418"/>
      <c r="Q15" s="418"/>
    </row>
    <row r="16" spans="1:17" ht="15">
      <c r="A16" s="746">
        <v>12</v>
      </c>
      <c r="B16" s="215" t="s">
        <v>97</v>
      </c>
      <c r="C16" s="215" t="s">
        <v>1</v>
      </c>
      <c r="D16" s="215">
        <v>1989</v>
      </c>
      <c r="E16" s="746">
        <v>10</v>
      </c>
      <c r="F16" s="215" t="s">
        <v>701</v>
      </c>
      <c r="G16" s="215"/>
      <c r="H16" s="215">
        <v>16.38</v>
      </c>
      <c r="I16" s="414">
        <f t="shared" si="0"/>
        <v>0.56666666666666665</v>
      </c>
      <c r="J16" s="415">
        <v>6.8</v>
      </c>
      <c r="K16" s="234">
        <v>0.31683168316831684</v>
      </c>
      <c r="L16" s="416"/>
      <c r="M16" s="746"/>
      <c r="N16" s="417"/>
      <c r="O16" s="418"/>
      <c r="P16" s="418"/>
      <c r="Q16" s="418"/>
    </row>
    <row r="17" spans="1:17" ht="15">
      <c r="A17" s="746">
        <v>13</v>
      </c>
      <c r="B17" s="215" t="s">
        <v>737</v>
      </c>
      <c r="C17" s="215" t="s">
        <v>614</v>
      </c>
      <c r="D17" s="215">
        <v>2000</v>
      </c>
      <c r="E17" s="746">
        <v>10</v>
      </c>
      <c r="F17" s="215" t="s">
        <v>710</v>
      </c>
      <c r="G17" s="215">
        <v>18.8</v>
      </c>
      <c r="H17" s="215"/>
      <c r="I17" s="414">
        <f t="shared" si="0"/>
        <v>0.70833333333333337</v>
      </c>
      <c r="J17" s="415">
        <v>8.5</v>
      </c>
      <c r="K17" s="234">
        <v>12.839930693069308</v>
      </c>
      <c r="L17" s="416"/>
      <c r="M17" s="746"/>
      <c r="N17" s="417"/>
      <c r="O17" s="418"/>
      <c r="P17" s="418"/>
      <c r="Q17" s="418"/>
    </row>
    <row r="18" spans="1:17" ht="15">
      <c r="A18" s="746">
        <v>14</v>
      </c>
      <c r="B18" s="215" t="s">
        <v>893</v>
      </c>
      <c r="C18" s="215" t="s">
        <v>894</v>
      </c>
      <c r="D18" s="215">
        <v>1993</v>
      </c>
      <c r="E18" s="746">
        <v>10</v>
      </c>
      <c r="F18" s="215" t="s">
        <v>570</v>
      </c>
      <c r="G18" s="215">
        <v>66</v>
      </c>
      <c r="H18" s="215">
        <v>9.4499999999999993</v>
      </c>
      <c r="I18" s="414">
        <f t="shared" si="0"/>
        <v>0.95833333333333337</v>
      </c>
      <c r="J18" s="415">
        <v>11.5</v>
      </c>
      <c r="K18" s="234">
        <v>7.7777722772277231</v>
      </c>
      <c r="L18" s="413"/>
      <c r="M18" s="784"/>
      <c r="N18" s="417"/>
      <c r="O18" s="512"/>
      <c r="P18" s="418"/>
      <c r="Q18" s="418"/>
    </row>
    <row r="19" spans="1:17" ht="15">
      <c r="A19" s="746">
        <v>15</v>
      </c>
      <c r="B19" s="215" t="s">
        <v>686</v>
      </c>
      <c r="C19" s="215" t="s">
        <v>949</v>
      </c>
      <c r="D19" s="215">
        <v>1993</v>
      </c>
      <c r="E19" s="746">
        <v>10</v>
      </c>
      <c r="F19" s="215" t="s">
        <v>687</v>
      </c>
      <c r="G19" s="215"/>
      <c r="H19" s="215">
        <v>8.19</v>
      </c>
      <c r="I19" s="414">
        <f t="shared" si="0"/>
        <v>0.51666666666666672</v>
      </c>
      <c r="J19" s="415">
        <v>6.2</v>
      </c>
      <c r="K19" s="234">
        <v>0</v>
      </c>
      <c r="L19" s="416"/>
      <c r="M19" s="746"/>
      <c r="N19" s="417"/>
      <c r="O19" s="418"/>
      <c r="P19" s="418"/>
      <c r="Q19" s="418"/>
    </row>
    <row r="20" spans="1:17" ht="15">
      <c r="A20" s="746">
        <v>16</v>
      </c>
      <c r="B20" s="215" t="s">
        <v>122</v>
      </c>
      <c r="C20" s="215" t="s">
        <v>1</v>
      </c>
      <c r="D20" s="215">
        <v>1991</v>
      </c>
      <c r="E20" s="746">
        <v>10</v>
      </c>
      <c r="F20" s="215" t="s">
        <v>185</v>
      </c>
      <c r="G20" s="215"/>
      <c r="H20" s="215">
        <v>16.38</v>
      </c>
      <c r="I20" s="414">
        <f t="shared" si="0"/>
        <v>0.85</v>
      </c>
      <c r="J20" s="415">
        <v>10.199999999999999</v>
      </c>
      <c r="K20" s="234">
        <v>0</v>
      </c>
      <c r="L20" s="416"/>
      <c r="M20" s="746"/>
      <c r="N20" s="417"/>
      <c r="O20" s="418"/>
      <c r="P20" s="418"/>
      <c r="Q20" s="418"/>
    </row>
    <row r="21" spans="1:17" ht="15">
      <c r="A21" s="746">
        <v>17</v>
      </c>
      <c r="B21" s="215" t="s">
        <v>951</v>
      </c>
      <c r="C21" s="215" t="s">
        <v>952</v>
      </c>
      <c r="D21" s="215">
        <v>1990</v>
      </c>
      <c r="E21" s="746">
        <v>10</v>
      </c>
      <c r="F21" s="215" t="s">
        <v>688</v>
      </c>
      <c r="G21" s="215"/>
      <c r="H21" s="215"/>
      <c r="I21" s="414">
        <f t="shared" si="0"/>
        <v>0.18333333333333335</v>
      </c>
      <c r="J21" s="415">
        <v>2.2000000000000002</v>
      </c>
      <c r="K21" s="234">
        <v>0</v>
      </c>
      <c r="L21" s="416"/>
      <c r="M21" s="746"/>
      <c r="N21" s="417"/>
      <c r="O21" s="418"/>
      <c r="P21" s="418"/>
      <c r="Q21" s="418"/>
    </row>
    <row r="22" spans="1:17" ht="15">
      <c r="A22" s="746">
        <v>18</v>
      </c>
      <c r="B22" s="215" t="s">
        <v>618</v>
      </c>
      <c r="C22" s="215" t="s">
        <v>614</v>
      </c>
      <c r="D22" s="215">
        <v>1988</v>
      </c>
      <c r="E22" s="746">
        <v>10</v>
      </c>
      <c r="F22" s="215" t="s">
        <v>570</v>
      </c>
      <c r="G22" s="215">
        <v>25.3</v>
      </c>
      <c r="H22" s="215"/>
      <c r="I22" s="414">
        <f t="shared" si="0"/>
        <v>0.66666666666666663</v>
      </c>
      <c r="J22" s="415">
        <v>8</v>
      </c>
      <c r="K22" s="234">
        <v>0</v>
      </c>
      <c r="L22" s="416"/>
      <c r="M22" s="746"/>
      <c r="N22" s="417"/>
      <c r="O22" s="418"/>
      <c r="P22" s="418"/>
      <c r="Q22" s="418"/>
    </row>
    <row r="23" spans="1:17" ht="15">
      <c r="A23" s="746">
        <v>19</v>
      </c>
      <c r="B23" s="215" t="s">
        <v>899</v>
      </c>
      <c r="C23" s="215" t="s">
        <v>898</v>
      </c>
      <c r="D23" s="215">
        <v>1990</v>
      </c>
      <c r="E23" s="746">
        <v>10</v>
      </c>
      <c r="F23" s="215" t="s">
        <v>570</v>
      </c>
      <c r="G23" s="215"/>
      <c r="H23" s="215"/>
      <c r="I23" s="414">
        <f t="shared" si="0"/>
        <v>0.15</v>
      </c>
      <c r="J23" s="415">
        <v>1.8</v>
      </c>
      <c r="K23" s="234">
        <v>0</v>
      </c>
      <c r="L23" s="416"/>
      <c r="M23" s="746"/>
      <c r="N23" s="417"/>
      <c r="O23" s="418"/>
      <c r="P23" s="418"/>
      <c r="Q23" s="418"/>
    </row>
    <row r="24" spans="1:17" ht="15">
      <c r="A24" s="746">
        <v>20</v>
      </c>
      <c r="B24" s="215" t="s">
        <v>897</v>
      </c>
      <c r="C24" s="215" t="s">
        <v>898</v>
      </c>
      <c r="D24" s="215">
        <v>1990</v>
      </c>
      <c r="E24" s="746">
        <v>10</v>
      </c>
      <c r="F24" s="215" t="s">
        <v>570</v>
      </c>
      <c r="G24" s="215"/>
      <c r="H24" s="215"/>
      <c r="I24" s="414">
        <f t="shared" si="0"/>
        <v>0.13333333333333333</v>
      </c>
      <c r="J24" s="415">
        <v>1.6</v>
      </c>
      <c r="K24" s="234">
        <v>0</v>
      </c>
      <c r="L24" s="416"/>
      <c r="M24" s="746"/>
      <c r="N24" s="417"/>
      <c r="O24" s="418"/>
      <c r="P24" s="418"/>
      <c r="Q24" s="418"/>
    </row>
    <row r="25" spans="1:17" ht="15">
      <c r="A25" s="746">
        <v>21</v>
      </c>
      <c r="B25" s="215" t="s">
        <v>623</v>
      </c>
      <c r="C25" s="215" t="s">
        <v>621</v>
      </c>
      <c r="D25" s="215">
        <v>1992</v>
      </c>
      <c r="E25" s="746">
        <v>10</v>
      </c>
      <c r="F25" s="215" t="s">
        <v>570</v>
      </c>
      <c r="G25" s="215">
        <v>27.5</v>
      </c>
      <c r="H25" s="215"/>
      <c r="I25" s="414">
        <f t="shared" si="0"/>
        <v>0.76666666666666661</v>
      </c>
      <c r="J25" s="415">
        <v>9.1999999999999993</v>
      </c>
      <c r="K25" s="234">
        <v>0</v>
      </c>
      <c r="L25" s="416"/>
      <c r="M25" s="746"/>
      <c r="N25" s="417"/>
      <c r="O25" s="418"/>
      <c r="P25" s="418"/>
      <c r="Q25" s="418"/>
    </row>
    <row r="26" spans="1:17" ht="15">
      <c r="A26" s="746">
        <v>22</v>
      </c>
      <c r="B26" s="215" t="s">
        <v>611</v>
      </c>
      <c r="C26" s="215" t="s">
        <v>612</v>
      </c>
      <c r="D26" s="215">
        <v>1992</v>
      </c>
      <c r="E26" s="746">
        <v>10</v>
      </c>
      <c r="F26" s="215" t="s">
        <v>570</v>
      </c>
      <c r="G26" s="215">
        <v>40.700000000000003</v>
      </c>
      <c r="H26" s="215"/>
      <c r="I26" s="414">
        <f t="shared" si="0"/>
        <v>0.67499999999999993</v>
      </c>
      <c r="J26" s="415">
        <v>8.1</v>
      </c>
      <c r="K26" s="234">
        <v>6.2183663366336628</v>
      </c>
      <c r="L26" s="416"/>
      <c r="M26" s="746"/>
      <c r="N26" s="417"/>
      <c r="O26" s="418"/>
      <c r="P26" s="418"/>
      <c r="Q26" s="418"/>
    </row>
    <row r="27" spans="1:17" ht="15">
      <c r="A27" s="746">
        <v>23</v>
      </c>
      <c r="B27" s="215" t="s">
        <v>619</v>
      </c>
      <c r="C27" s="215" t="s">
        <v>614</v>
      </c>
      <c r="D27" s="215">
        <v>1991</v>
      </c>
      <c r="E27" s="746">
        <v>10</v>
      </c>
      <c r="F27" s="215" t="s">
        <v>570</v>
      </c>
      <c r="G27" s="215">
        <v>27.5</v>
      </c>
      <c r="H27" s="215"/>
      <c r="I27" s="414">
        <f t="shared" si="0"/>
        <v>0.76666666666666661</v>
      </c>
      <c r="J27" s="415">
        <v>9.1999999999999993</v>
      </c>
      <c r="K27" s="234">
        <v>0</v>
      </c>
      <c r="L27" s="416"/>
      <c r="M27" s="746"/>
      <c r="N27" s="417"/>
      <c r="O27" s="418"/>
      <c r="P27" s="418"/>
      <c r="Q27" s="418"/>
    </row>
    <row r="28" spans="1:17" ht="15">
      <c r="A28" s="746">
        <v>24</v>
      </c>
      <c r="B28" s="215" t="s">
        <v>615</v>
      </c>
      <c r="C28" s="215" t="s">
        <v>614</v>
      </c>
      <c r="D28" s="215">
        <v>1990</v>
      </c>
      <c r="E28" s="746">
        <v>10</v>
      </c>
      <c r="F28" s="215" t="s">
        <v>570</v>
      </c>
      <c r="G28" s="215">
        <v>34.1</v>
      </c>
      <c r="H28" s="215"/>
      <c r="I28" s="414">
        <f t="shared" si="0"/>
        <v>0.66666666666666663</v>
      </c>
      <c r="J28" s="415">
        <v>8</v>
      </c>
      <c r="K28" s="234">
        <v>0</v>
      </c>
      <c r="L28" s="416"/>
      <c r="M28" s="746"/>
      <c r="N28" s="417"/>
      <c r="O28" s="418"/>
      <c r="P28" s="418"/>
      <c r="Q28" s="418"/>
    </row>
    <row r="29" spans="1:17" ht="15">
      <c r="A29" s="746">
        <v>25</v>
      </c>
      <c r="B29" s="215" t="s">
        <v>613</v>
      </c>
      <c r="C29" s="215" t="s">
        <v>614</v>
      </c>
      <c r="D29" s="215">
        <v>1992</v>
      </c>
      <c r="E29" s="746">
        <v>10</v>
      </c>
      <c r="F29" s="215" t="s">
        <v>570</v>
      </c>
      <c r="G29" s="215">
        <v>34.1</v>
      </c>
      <c r="H29" s="215"/>
      <c r="I29" s="414">
        <f t="shared" si="0"/>
        <v>0.93333333333333324</v>
      </c>
      <c r="J29" s="415">
        <v>11.2</v>
      </c>
      <c r="K29" s="234">
        <v>0</v>
      </c>
      <c r="L29" s="416"/>
      <c r="M29" s="746"/>
      <c r="N29" s="417"/>
      <c r="O29" s="418"/>
      <c r="P29" s="418"/>
      <c r="Q29" s="418"/>
    </row>
    <row r="30" spans="1:17" ht="15">
      <c r="A30" s="746">
        <v>26</v>
      </c>
      <c r="B30" s="215" t="s">
        <v>616</v>
      </c>
      <c r="C30" s="215" t="s">
        <v>614</v>
      </c>
      <c r="D30" s="215">
        <v>1975</v>
      </c>
      <c r="E30" s="746">
        <v>10</v>
      </c>
      <c r="F30" s="215" t="s">
        <v>570</v>
      </c>
      <c r="G30" s="215">
        <v>55</v>
      </c>
      <c r="H30" s="215">
        <v>6.3</v>
      </c>
      <c r="I30" s="414">
        <f t="shared" si="0"/>
        <v>0.46666666666666662</v>
      </c>
      <c r="J30" s="415">
        <v>5.6</v>
      </c>
      <c r="K30" s="234">
        <v>18.564356435643564</v>
      </c>
      <c r="L30" s="416"/>
      <c r="M30" s="746"/>
      <c r="N30" s="417"/>
      <c r="O30" s="418"/>
      <c r="P30" s="418"/>
      <c r="Q30" s="418"/>
    </row>
    <row r="31" spans="1:17" ht="15">
      <c r="A31" s="746">
        <v>27</v>
      </c>
      <c r="B31" s="215" t="s">
        <v>689</v>
      </c>
      <c r="C31" s="215" t="s">
        <v>580</v>
      </c>
      <c r="D31" s="215">
        <v>1993</v>
      </c>
      <c r="E31" s="746">
        <v>10</v>
      </c>
      <c r="F31" s="215" t="s">
        <v>570</v>
      </c>
      <c r="G31" s="215">
        <v>27.5</v>
      </c>
      <c r="H31" s="215"/>
      <c r="I31" s="414">
        <f t="shared" si="0"/>
        <v>0.76666666666666661</v>
      </c>
      <c r="J31" s="415">
        <v>9.1999999999999993</v>
      </c>
      <c r="K31" s="234">
        <v>3.7156237623762376</v>
      </c>
      <c r="L31" s="416"/>
      <c r="M31" s="746"/>
      <c r="N31" s="417"/>
      <c r="O31" s="418"/>
      <c r="P31" s="418"/>
      <c r="Q31" s="418"/>
    </row>
    <row r="32" spans="1:17" ht="15">
      <c r="A32" s="746">
        <v>28</v>
      </c>
      <c r="B32" s="215" t="s">
        <v>968</v>
      </c>
      <c r="C32" s="215" t="s">
        <v>614</v>
      </c>
      <c r="D32" s="215">
        <v>1991</v>
      </c>
      <c r="E32" s="746">
        <v>10</v>
      </c>
      <c r="F32" s="215" t="s">
        <v>690</v>
      </c>
      <c r="G32" s="215">
        <v>23.1</v>
      </c>
      <c r="H32" s="215"/>
      <c r="I32" s="414">
        <f t="shared" si="0"/>
        <v>0.70833333333333337</v>
      </c>
      <c r="J32" s="415">
        <v>8.5</v>
      </c>
      <c r="K32" s="234">
        <v>2.7722772277227721</v>
      </c>
      <c r="L32" s="416"/>
      <c r="M32" s="746"/>
      <c r="N32" s="417"/>
      <c r="O32" s="418"/>
      <c r="P32" s="418"/>
      <c r="Q32" s="418"/>
    </row>
    <row r="33" spans="1:17" ht="15">
      <c r="A33" s="746">
        <v>29</v>
      </c>
      <c r="B33" s="215" t="s">
        <v>691</v>
      </c>
      <c r="C33" s="215" t="s">
        <v>985</v>
      </c>
      <c r="D33" s="215">
        <v>1971</v>
      </c>
      <c r="E33" s="746">
        <v>10</v>
      </c>
      <c r="F33" s="215" t="s">
        <v>692</v>
      </c>
      <c r="G33" s="215"/>
      <c r="H33" s="215"/>
      <c r="I33" s="414">
        <f t="shared" si="0"/>
        <v>0.6</v>
      </c>
      <c r="J33" s="415">
        <v>7.2</v>
      </c>
      <c r="K33" s="234">
        <v>1.7904257425742574</v>
      </c>
      <c r="L33" s="416"/>
      <c r="M33" s="746"/>
      <c r="N33" s="417"/>
      <c r="O33" s="418"/>
      <c r="P33" s="418"/>
      <c r="Q33" s="418"/>
    </row>
    <row r="34" spans="1:17" ht="15">
      <c r="A34" s="746">
        <v>30</v>
      </c>
      <c r="B34" s="215" t="s">
        <v>693</v>
      </c>
      <c r="C34" s="215" t="s">
        <v>614</v>
      </c>
      <c r="D34" s="215">
        <v>1993</v>
      </c>
      <c r="E34" s="746">
        <v>10</v>
      </c>
      <c r="F34" s="215" t="s">
        <v>692</v>
      </c>
      <c r="G34" s="215">
        <v>25.73</v>
      </c>
      <c r="H34" s="215"/>
      <c r="I34" s="414">
        <f t="shared" si="0"/>
        <v>0.56666666666666665</v>
      </c>
      <c r="J34" s="415">
        <v>6.8</v>
      </c>
      <c r="K34" s="234">
        <v>0</v>
      </c>
      <c r="L34" s="416"/>
      <c r="M34" s="746"/>
      <c r="N34" s="417"/>
      <c r="O34" s="418"/>
      <c r="P34" s="418"/>
      <c r="Q34" s="418"/>
    </row>
    <row r="35" spans="1:17" ht="15">
      <c r="A35" s="746">
        <v>31</v>
      </c>
      <c r="B35" s="215" t="s">
        <v>694</v>
      </c>
      <c r="C35" s="215" t="s">
        <v>580</v>
      </c>
      <c r="D35" s="215">
        <v>1990</v>
      </c>
      <c r="E35" s="746">
        <v>10</v>
      </c>
      <c r="F35" s="215" t="s">
        <v>695</v>
      </c>
      <c r="G35" s="215">
        <v>27.5</v>
      </c>
      <c r="H35" s="215"/>
      <c r="I35" s="414">
        <f t="shared" si="0"/>
        <v>0.67499999999999993</v>
      </c>
      <c r="J35" s="415">
        <v>8.1</v>
      </c>
      <c r="K35" s="234">
        <v>8.1336633663366342</v>
      </c>
      <c r="L35" s="416"/>
      <c r="M35" s="746"/>
      <c r="N35" s="417"/>
      <c r="O35" s="418"/>
      <c r="P35" s="418"/>
      <c r="Q35" s="418"/>
    </row>
    <row r="36" spans="1:17" ht="15">
      <c r="A36" s="746">
        <v>32</v>
      </c>
      <c r="B36" s="215" t="s">
        <v>696</v>
      </c>
      <c r="C36" s="215" t="s">
        <v>614</v>
      </c>
      <c r="D36" s="215">
        <v>1992</v>
      </c>
      <c r="E36" s="746">
        <v>10</v>
      </c>
      <c r="F36" s="215" t="s">
        <v>687</v>
      </c>
      <c r="G36" s="215">
        <v>25.73</v>
      </c>
      <c r="H36" s="215"/>
      <c r="I36" s="414">
        <f t="shared" si="0"/>
        <v>0.60833333333333328</v>
      </c>
      <c r="J36" s="415">
        <v>7.3</v>
      </c>
      <c r="K36" s="234">
        <v>3.4460891089108912</v>
      </c>
      <c r="L36" s="416"/>
      <c r="M36" s="746"/>
      <c r="N36" s="417"/>
      <c r="O36" s="418"/>
      <c r="P36" s="418"/>
      <c r="Q36" s="418"/>
    </row>
    <row r="37" spans="1:17" ht="15">
      <c r="A37" s="746">
        <v>33</v>
      </c>
      <c r="B37" s="215" t="s">
        <v>43</v>
      </c>
      <c r="C37" s="215" t="s">
        <v>614</v>
      </c>
      <c r="D37" s="215">
        <v>1993</v>
      </c>
      <c r="E37" s="746">
        <v>10</v>
      </c>
      <c r="F37" s="215" t="s">
        <v>698</v>
      </c>
      <c r="G37" s="215">
        <v>25.73</v>
      </c>
      <c r="H37" s="215"/>
      <c r="I37" s="414">
        <f t="shared" si="0"/>
        <v>0.65833333333333333</v>
      </c>
      <c r="J37" s="415">
        <v>7.9</v>
      </c>
      <c r="K37" s="234">
        <v>3.580861386138614</v>
      </c>
      <c r="L37" s="416"/>
      <c r="M37" s="746"/>
      <c r="N37" s="417"/>
      <c r="O37" s="418"/>
      <c r="P37" s="418"/>
      <c r="Q37" s="418"/>
    </row>
    <row r="38" spans="1:17" ht="15">
      <c r="A38" s="746">
        <v>34</v>
      </c>
      <c r="B38" s="215" t="s">
        <v>63</v>
      </c>
      <c r="C38" s="215" t="s">
        <v>64</v>
      </c>
      <c r="D38" s="215">
        <v>2000</v>
      </c>
      <c r="E38" s="746">
        <v>10</v>
      </c>
      <c r="F38" s="215" t="s">
        <v>699</v>
      </c>
      <c r="G38" s="215"/>
      <c r="H38" s="215"/>
      <c r="I38" s="414">
        <f t="shared" si="0"/>
        <v>0.51666666666666672</v>
      </c>
      <c r="J38" s="415">
        <v>6.2</v>
      </c>
      <c r="K38" s="234">
        <v>4.9477425742574264</v>
      </c>
      <c r="L38" s="416"/>
      <c r="M38" s="746"/>
      <c r="N38" s="417"/>
      <c r="O38" s="418"/>
      <c r="P38" s="418"/>
      <c r="Q38" s="418"/>
    </row>
    <row r="39" spans="1:17" ht="15">
      <c r="A39" s="746">
        <v>35</v>
      </c>
      <c r="B39" s="215" t="s">
        <v>72</v>
      </c>
      <c r="C39" s="215" t="s">
        <v>614</v>
      </c>
      <c r="D39" s="215">
        <v>1990</v>
      </c>
      <c r="E39" s="746">
        <v>10</v>
      </c>
      <c r="F39" s="215" t="s">
        <v>700</v>
      </c>
      <c r="G39" s="215">
        <v>32.549999999999997</v>
      </c>
      <c r="H39" s="215"/>
      <c r="I39" s="414">
        <f t="shared" si="0"/>
        <v>0.48333333333333334</v>
      </c>
      <c r="J39" s="415">
        <v>5.8</v>
      </c>
      <c r="K39" s="234">
        <v>8.9399405940594061</v>
      </c>
      <c r="L39" s="416"/>
      <c r="M39" s="746"/>
      <c r="N39" s="417"/>
      <c r="O39" s="418"/>
      <c r="P39" s="418"/>
      <c r="Q39" s="418"/>
    </row>
    <row r="40" spans="1:17" ht="15">
      <c r="A40" s="746">
        <v>36</v>
      </c>
      <c r="B40" s="215" t="s">
        <v>71</v>
      </c>
      <c r="C40" s="215" t="s">
        <v>614</v>
      </c>
      <c r="D40" s="215">
        <v>1979</v>
      </c>
      <c r="E40" s="746">
        <v>10</v>
      </c>
      <c r="F40" s="215" t="s">
        <v>700</v>
      </c>
      <c r="G40" s="215">
        <v>26.25</v>
      </c>
      <c r="H40" s="215"/>
      <c r="I40" s="414">
        <f t="shared" si="0"/>
        <v>0.79166666666666663</v>
      </c>
      <c r="J40" s="415">
        <v>9.5</v>
      </c>
      <c r="K40" s="234">
        <v>0</v>
      </c>
      <c r="L40" s="416"/>
      <c r="M40" s="746"/>
      <c r="N40" s="417"/>
      <c r="O40" s="418"/>
      <c r="P40" s="418"/>
      <c r="Q40" s="418"/>
    </row>
    <row r="41" spans="1:17" ht="15">
      <c r="A41" s="746">
        <v>37</v>
      </c>
      <c r="B41" s="215" t="s">
        <v>99</v>
      </c>
      <c r="C41" s="215" t="s">
        <v>580</v>
      </c>
      <c r="D41" s="215">
        <v>1990</v>
      </c>
      <c r="E41" s="746">
        <v>10</v>
      </c>
      <c r="F41" s="215" t="s">
        <v>701</v>
      </c>
      <c r="G41" s="215">
        <v>29.7</v>
      </c>
      <c r="H41" s="215"/>
      <c r="I41" s="414">
        <f t="shared" si="0"/>
        <v>0.75</v>
      </c>
      <c r="J41" s="415">
        <v>9</v>
      </c>
      <c r="K41" s="234">
        <v>3.5616039603960394</v>
      </c>
      <c r="L41" s="416"/>
      <c r="M41" s="746"/>
      <c r="N41" s="417"/>
      <c r="O41" s="418"/>
      <c r="P41" s="418"/>
      <c r="Q41" s="418"/>
    </row>
    <row r="42" spans="1:17" ht="15">
      <c r="A42" s="746">
        <v>38</v>
      </c>
      <c r="B42" s="215" t="s">
        <v>102</v>
      </c>
      <c r="C42" s="215" t="s">
        <v>580</v>
      </c>
      <c r="D42" s="215">
        <v>1990</v>
      </c>
      <c r="E42" s="746">
        <v>10</v>
      </c>
      <c r="F42" s="215" t="s">
        <v>701</v>
      </c>
      <c r="G42" s="215">
        <v>29.7</v>
      </c>
      <c r="H42" s="215"/>
      <c r="I42" s="414">
        <f t="shared" si="0"/>
        <v>0.66666666666666663</v>
      </c>
      <c r="J42" s="415">
        <v>8</v>
      </c>
      <c r="K42" s="234">
        <v>3.215069306930693</v>
      </c>
      <c r="L42" s="416"/>
      <c r="M42" s="746"/>
      <c r="N42" s="417"/>
      <c r="O42" s="418"/>
      <c r="P42" s="418"/>
      <c r="Q42" s="418"/>
    </row>
    <row r="43" spans="1:17" ht="15">
      <c r="A43" s="746">
        <v>39</v>
      </c>
      <c r="B43" s="215" t="s">
        <v>125</v>
      </c>
      <c r="C43" s="215" t="s">
        <v>614</v>
      </c>
      <c r="D43" s="215">
        <v>1992</v>
      </c>
      <c r="E43" s="746">
        <v>10</v>
      </c>
      <c r="F43" s="215" t="s">
        <v>185</v>
      </c>
      <c r="G43" s="215">
        <v>25.73</v>
      </c>
      <c r="H43" s="215"/>
      <c r="I43" s="414">
        <f t="shared" si="0"/>
        <v>0.6333333333333333</v>
      </c>
      <c r="J43" s="415">
        <v>7.6</v>
      </c>
      <c r="K43" s="234">
        <v>0</v>
      </c>
      <c r="L43" s="416"/>
      <c r="M43" s="746"/>
      <c r="N43" s="417"/>
      <c r="O43" s="418"/>
      <c r="P43" s="418"/>
      <c r="Q43" s="418"/>
    </row>
    <row r="44" spans="1:17" ht="15">
      <c r="A44" s="746">
        <v>40</v>
      </c>
      <c r="B44" s="215" t="s">
        <v>124</v>
      </c>
      <c r="C44" s="215" t="s">
        <v>614</v>
      </c>
      <c r="D44" s="215">
        <v>1994</v>
      </c>
      <c r="E44" s="746">
        <v>10</v>
      </c>
      <c r="F44" s="215" t="s">
        <v>185</v>
      </c>
      <c r="G44" s="215">
        <v>25.73</v>
      </c>
      <c r="H44" s="215"/>
      <c r="I44" s="414">
        <f t="shared" si="0"/>
        <v>0.6333333333333333</v>
      </c>
      <c r="J44" s="415">
        <v>7.6</v>
      </c>
      <c r="K44" s="234">
        <v>9.8729405940594059</v>
      </c>
      <c r="L44" s="416"/>
      <c r="M44" s="746"/>
      <c r="N44" s="417"/>
      <c r="O44" s="418"/>
      <c r="P44" s="418"/>
      <c r="Q44" s="418"/>
    </row>
    <row r="45" spans="1:17" ht="15">
      <c r="A45" s="746">
        <v>41</v>
      </c>
      <c r="B45" s="215" t="s">
        <v>123</v>
      </c>
      <c r="C45" s="215" t="s">
        <v>614</v>
      </c>
      <c r="D45" s="215">
        <v>1992</v>
      </c>
      <c r="E45" s="746">
        <v>10</v>
      </c>
      <c r="F45" s="215" t="s">
        <v>185</v>
      </c>
      <c r="G45" s="215">
        <v>28.35</v>
      </c>
      <c r="H45" s="215"/>
      <c r="I45" s="414">
        <f t="shared" si="0"/>
        <v>0.6333333333333333</v>
      </c>
      <c r="J45" s="415">
        <v>7.6</v>
      </c>
      <c r="K45" s="234">
        <v>3.4268415841584159</v>
      </c>
      <c r="L45" s="416"/>
      <c r="M45" s="746"/>
      <c r="N45" s="417"/>
      <c r="O45" s="418"/>
      <c r="P45" s="418"/>
      <c r="Q45" s="418"/>
    </row>
    <row r="46" spans="1:17" ht="15">
      <c r="A46" s="746">
        <v>42</v>
      </c>
      <c r="B46" s="215" t="s">
        <v>127</v>
      </c>
      <c r="C46" s="215" t="s">
        <v>614</v>
      </c>
      <c r="D46" s="215">
        <v>1991</v>
      </c>
      <c r="E46" s="746">
        <v>10</v>
      </c>
      <c r="F46" s="215" t="s">
        <v>185</v>
      </c>
      <c r="G46" s="215"/>
      <c r="H46" s="215"/>
      <c r="I46" s="414">
        <f t="shared" si="0"/>
        <v>0.96</v>
      </c>
      <c r="J46" s="415">
        <v>11.52</v>
      </c>
      <c r="K46" s="234">
        <v>4.245871287128713</v>
      </c>
      <c r="L46" s="416"/>
      <c r="M46" s="746"/>
      <c r="N46" s="417"/>
      <c r="O46" s="418"/>
      <c r="P46" s="418"/>
      <c r="Q46" s="418"/>
    </row>
    <row r="47" spans="1:17" ht="15">
      <c r="A47" s="746">
        <v>43</v>
      </c>
      <c r="B47" s="215" t="s">
        <v>121</v>
      </c>
      <c r="C47" s="215" t="s">
        <v>614</v>
      </c>
      <c r="D47" s="215">
        <v>1990</v>
      </c>
      <c r="E47" s="746">
        <v>10</v>
      </c>
      <c r="F47" s="215" t="s">
        <v>185</v>
      </c>
      <c r="G47" s="215">
        <v>26.25</v>
      </c>
      <c r="H47" s="215"/>
      <c r="I47" s="414">
        <f t="shared" si="0"/>
        <v>0.75</v>
      </c>
      <c r="J47" s="415">
        <v>9</v>
      </c>
      <c r="K47" s="234">
        <v>2.6567623762376233</v>
      </c>
      <c r="L47" s="416"/>
      <c r="M47" s="746"/>
      <c r="N47" s="417"/>
      <c r="O47" s="418"/>
      <c r="P47" s="418"/>
      <c r="Q47" s="418"/>
    </row>
    <row r="48" spans="1:17" ht="15">
      <c r="A48" s="746">
        <v>44</v>
      </c>
      <c r="B48" s="215" t="s">
        <v>134</v>
      </c>
      <c r="C48" s="215" t="s">
        <v>135</v>
      </c>
      <c r="D48" s="215">
        <v>1990</v>
      </c>
      <c r="E48" s="746">
        <v>10</v>
      </c>
      <c r="F48" s="215" t="s">
        <v>702</v>
      </c>
      <c r="G48" s="215"/>
      <c r="H48" s="215"/>
      <c r="I48" s="414">
        <f t="shared" si="0"/>
        <v>0.19166666666666665</v>
      </c>
      <c r="J48" s="415">
        <v>2.2999999999999998</v>
      </c>
      <c r="K48" s="234">
        <v>0</v>
      </c>
      <c r="L48" s="416"/>
      <c r="M48" s="746"/>
      <c r="N48" s="417"/>
      <c r="O48" s="418"/>
      <c r="P48" s="418"/>
      <c r="Q48" s="418"/>
    </row>
    <row r="49" spans="1:17" ht="15">
      <c r="A49" s="746">
        <v>45</v>
      </c>
      <c r="B49" s="215" t="s">
        <v>703</v>
      </c>
      <c r="C49" s="215" t="s">
        <v>614</v>
      </c>
      <c r="D49" s="215">
        <v>1992</v>
      </c>
      <c r="E49" s="746">
        <v>10</v>
      </c>
      <c r="F49" s="215" t="s">
        <v>702</v>
      </c>
      <c r="G49" s="215">
        <v>25.73</v>
      </c>
      <c r="H49" s="215"/>
      <c r="I49" s="414">
        <f t="shared" si="0"/>
        <v>0.66666666666666663</v>
      </c>
      <c r="J49" s="415">
        <v>8</v>
      </c>
      <c r="K49" s="234">
        <v>3.4460891089108912</v>
      </c>
      <c r="L49" s="416"/>
      <c r="M49" s="746"/>
      <c r="N49" s="417"/>
      <c r="O49" s="512"/>
      <c r="P49" s="418"/>
      <c r="Q49" s="418"/>
    </row>
    <row r="50" spans="1:17" ht="15">
      <c r="A50" s="746">
        <v>46</v>
      </c>
      <c r="B50" s="215" t="s">
        <v>704</v>
      </c>
      <c r="C50" s="215" t="s">
        <v>614</v>
      </c>
      <c r="D50" s="215">
        <v>1983</v>
      </c>
      <c r="E50" s="746">
        <v>10</v>
      </c>
      <c r="F50" s="215" t="s">
        <v>705</v>
      </c>
      <c r="G50" s="215">
        <v>23.1</v>
      </c>
      <c r="H50" s="215"/>
      <c r="I50" s="414">
        <f t="shared" si="0"/>
        <v>0.65</v>
      </c>
      <c r="J50" s="415">
        <v>7.8</v>
      </c>
      <c r="K50" s="234">
        <v>2.2332178217821785</v>
      </c>
      <c r="L50" s="416"/>
      <c r="M50" s="746"/>
      <c r="N50" s="417"/>
      <c r="O50" s="512"/>
      <c r="P50" s="418"/>
      <c r="Q50" s="418"/>
    </row>
    <row r="51" spans="1:17" ht="15">
      <c r="A51" s="746">
        <v>47</v>
      </c>
      <c r="B51" s="215" t="s">
        <v>706</v>
      </c>
      <c r="C51" s="215" t="s">
        <v>614</v>
      </c>
      <c r="D51" s="215">
        <v>1990</v>
      </c>
      <c r="E51" s="746">
        <v>10</v>
      </c>
      <c r="F51" s="215" t="s">
        <v>707</v>
      </c>
      <c r="G51" s="215">
        <v>24.2</v>
      </c>
      <c r="H51" s="215"/>
      <c r="I51" s="414">
        <f t="shared" si="0"/>
        <v>0.66666666666666663</v>
      </c>
      <c r="J51" s="415">
        <v>8</v>
      </c>
      <c r="K51" s="234">
        <v>3.0803069306930695</v>
      </c>
      <c r="L51" s="416"/>
      <c r="M51" s="746"/>
      <c r="N51" s="417"/>
      <c r="O51" s="512"/>
      <c r="P51" s="418"/>
      <c r="Q51" s="418"/>
    </row>
    <row r="52" spans="1:17" ht="15">
      <c r="A52" s="746">
        <v>48</v>
      </c>
      <c r="B52" s="215" t="s">
        <v>42</v>
      </c>
      <c r="C52" s="215" t="s">
        <v>580</v>
      </c>
      <c r="D52" s="215">
        <v>1990</v>
      </c>
      <c r="E52" s="746">
        <v>10</v>
      </c>
      <c r="F52" s="215" t="s">
        <v>698</v>
      </c>
      <c r="G52" s="215">
        <v>26.25</v>
      </c>
      <c r="H52" s="215"/>
      <c r="I52" s="414">
        <f t="shared" si="0"/>
        <v>0.625</v>
      </c>
      <c r="J52" s="415">
        <v>7.5</v>
      </c>
      <c r="K52" s="234">
        <v>0</v>
      </c>
      <c r="L52" s="413"/>
      <c r="M52" s="784"/>
      <c r="N52" s="417"/>
      <c r="O52" s="512"/>
      <c r="P52" s="418"/>
      <c r="Q52" s="418"/>
    </row>
    <row r="53" spans="1:17" ht="15">
      <c r="A53" s="746">
        <v>49</v>
      </c>
      <c r="B53" s="215" t="s">
        <v>161</v>
      </c>
      <c r="C53" s="215" t="s">
        <v>580</v>
      </c>
      <c r="D53" s="215">
        <v>1990</v>
      </c>
      <c r="E53" s="746">
        <v>10</v>
      </c>
      <c r="F53" s="215" t="s">
        <v>708</v>
      </c>
      <c r="G53" s="215">
        <v>27.5</v>
      </c>
      <c r="H53" s="215"/>
      <c r="I53" s="414">
        <f t="shared" si="0"/>
        <v>0.77500000000000002</v>
      </c>
      <c r="J53" s="415">
        <v>9.3000000000000007</v>
      </c>
      <c r="K53" s="234">
        <v>2.9070396039603961</v>
      </c>
      <c r="L53" s="416"/>
      <c r="M53" s="746"/>
      <c r="N53" s="417"/>
      <c r="O53" s="512"/>
      <c r="P53" s="418"/>
      <c r="Q53" s="418"/>
    </row>
    <row r="54" spans="1:17" ht="15">
      <c r="A54" s="746">
        <v>50</v>
      </c>
      <c r="B54" s="215" t="s">
        <v>575</v>
      </c>
      <c r="C54" s="215" t="s">
        <v>576</v>
      </c>
      <c r="D54" s="215">
        <v>1986</v>
      </c>
      <c r="E54" s="746">
        <v>10</v>
      </c>
      <c r="F54" s="215" t="s">
        <v>570</v>
      </c>
      <c r="G54" s="215">
        <v>51.7</v>
      </c>
      <c r="H54" s="215">
        <v>4.2</v>
      </c>
      <c r="I54" s="414">
        <f t="shared" si="0"/>
        <v>0.66666666666666663</v>
      </c>
      <c r="J54" s="415">
        <v>8</v>
      </c>
      <c r="K54" s="234">
        <v>0</v>
      </c>
      <c r="L54" s="416"/>
      <c r="M54" s="746"/>
      <c r="N54" s="417"/>
      <c r="O54" s="512"/>
      <c r="P54" s="418"/>
      <c r="Q54" s="418"/>
    </row>
    <row r="55" spans="1:17" ht="15">
      <c r="A55" s="746">
        <v>51</v>
      </c>
      <c r="B55" s="215" t="s">
        <v>109</v>
      </c>
      <c r="C55" s="215" t="s">
        <v>580</v>
      </c>
      <c r="D55" s="215">
        <v>1991</v>
      </c>
      <c r="E55" s="746">
        <v>10</v>
      </c>
      <c r="F55" s="215" t="s">
        <v>701</v>
      </c>
      <c r="G55" s="215">
        <v>29.7</v>
      </c>
      <c r="H55" s="215"/>
      <c r="I55" s="414">
        <f t="shared" si="0"/>
        <v>0.6333333333333333</v>
      </c>
      <c r="J55" s="415">
        <v>7.6</v>
      </c>
      <c r="K55" s="234">
        <v>3.3113267326732672</v>
      </c>
      <c r="L55" s="413"/>
      <c r="M55" s="784"/>
      <c r="N55" s="417"/>
      <c r="O55" s="512"/>
      <c r="P55" s="418"/>
      <c r="Q55" s="418"/>
    </row>
    <row r="56" spans="1:17" ht="15">
      <c r="A56" s="746">
        <v>52</v>
      </c>
      <c r="B56" s="215" t="s">
        <v>577</v>
      </c>
      <c r="C56" s="215" t="s">
        <v>572</v>
      </c>
      <c r="D56" s="215">
        <v>1990</v>
      </c>
      <c r="E56" s="746">
        <v>10</v>
      </c>
      <c r="F56" s="215" t="s">
        <v>570</v>
      </c>
      <c r="G56" s="215">
        <v>29.7</v>
      </c>
      <c r="H56" s="215"/>
      <c r="I56" s="414">
        <f t="shared" si="0"/>
        <v>0.6333333333333333</v>
      </c>
      <c r="J56" s="415">
        <v>7.6</v>
      </c>
      <c r="K56" s="234">
        <v>0</v>
      </c>
      <c r="L56" s="796"/>
      <c r="M56" s="784"/>
      <c r="N56" s="417"/>
      <c r="O56" s="512"/>
      <c r="P56" s="418"/>
      <c r="Q56" s="418"/>
    </row>
    <row r="57" spans="1:17" ht="15">
      <c r="A57" s="746">
        <v>53</v>
      </c>
      <c r="B57" s="215" t="s">
        <v>887</v>
      </c>
      <c r="C57" s="215" t="s">
        <v>888</v>
      </c>
      <c r="D57" s="215">
        <v>1990</v>
      </c>
      <c r="E57" s="746">
        <v>10</v>
      </c>
      <c r="F57" s="215" t="s">
        <v>570</v>
      </c>
      <c r="G57" s="215">
        <v>35.75</v>
      </c>
      <c r="H57" s="215">
        <v>5.46</v>
      </c>
      <c r="I57" s="414">
        <f t="shared" si="0"/>
        <v>0.6333333333333333</v>
      </c>
      <c r="J57" s="415">
        <v>7.6</v>
      </c>
      <c r="K57" s="234">
        <v>0</v>
      </c>
      <c r="L57" s="416"/>
      <c r="M57" s="746"/>
      <c r="N57" s="417"/>
      <c r="O57" s="512"/>
      <c r="P57" s="418"/>
      <c r="Q57" s="418"/>
    </row>
    <row r="58" spans="1:17" ht="15">
      <c r="A58" s="746">
        <v>54</v>
      </c>
      <c r="B58" s="215" t="s">
        <v>581</v>
      </c>
      <c r="C58" s="215" t="s">
        <v>572</v>
      </c>
      <c r="D58" s="215">
        <v>1990</v>
      </c>
      <c r="E58" s="746">
        <v>10</v>
      </c>
      <c r="F58" s="215" t="s">
        <v>570</v>
      </c>
      <c r="G58" s="215">
        <v>35.200000000000003</v>
      </c>
      <c r="H58" s="215"/>
      <c r="I58" s="414">
        <f t="shared" si="0"/>
        <v>0.96</v>
      </c>
      <c r="J58" s="415">
        <v>11.52</v>
      </c>
      <c r="K58" s="234">
        <v>3.580861386138614</v>
      </c>
      <c r="L58" s="416"/>
      <c r="M58" s="746"/>
      <c r="N58" s="417"/>
      <c r="O58" s="512"/>
      <c r="P58" s="418"/>
      <c r="Q58" s="418"/>
    </row>
    <row r="59" spans="1:17" ht="15">
      <c r="A59" s="746">
        <v>55</v>
      </c>
      <c r="B59" s="215" t="s">
        <v>578</v>
      </c>
      <c r="C59" s="215" t="s">
        <v>572</v>
      </c>
      <c r="D59" s="215">
        <v>1992</v>
      </c>
      <c r="E59" s="746">
        <v>10</v>
      </c>
      <c r="F59" s="215" t="s">
        <v>185</v>
      </c>
      <c r="G59" s="215">
        <v>35.200000000000003</v>
      </c>
      <c r="H59" s="215"/>
      <c r="I59" s="414">
        <f t="shared" si="0"/>
        <v>0.75</v>
      </c>
      <c r="J59" s="415">
        <v>9</v>
      </c>
      <c r="K59" s="234">
        <v>0</v>
      </c>
      <c r="L59" s="416"/>
      <c r="M59" s="746"/>
      <c r="N59" s="417"/>
      <c r="O59" s="512"/>
      <c r="P59" s="418"/>
      <c r="Q59" s="418"/>
    </row>
    <row r="60" spans="1:17" ht="15">
      <c r="A60" s="746">
        <v>56</v>
      </c>
      <c r="B60" s="215" t="s">
        <v>709</v>
      </c>
      <c r="C60" s="215" t="s">
        <v>956</v>
      </c>
      <c r="D60" s="215">
        <v>1992</v>
      </c>
      <c r="E60" s="746">
        <v>10</v>
      </c>
      <c r="F60" s="215" t="s">
        <v>710</v>
      </c>
      <c r="G60" s="215">
        <v>42</v>
      </c>
      <c r="H60" s="215">
        <v>6.3</v>
      </c>
      <c r="I60" s="414">
        <f t="shared" si="0"/>
        <v>0.66666666666666663</v>
      </c>
      <c r="J60" s="415">
        <v>8</v>
      </c>
      <c r="K60" s="234">
        <v>13.224881188118811</v>
      </c>
      <c r="L60" s="416"/>
      <c r="M60" s="746"/>
      <c r="N60" s="417"/>
      <c r="O60" s="512"/>
      <c r="P60" s="418"/>
      <c r="Q60" s="418"/>
    </row>
    <row r="61" spans="1:17" ht="15">
      <c r="A61" s="746">
        <v>57</v>
      </c>
      <c r="B61" s="215" t="s">
        <v>711</v>
      </c>
      <c r="C61" s="215" t="s">
        <v>934</v>
      </c>
      <c r="D61" s="215">
        <v>1993</v>
      </c>
      <c r="E61" s="746">
        <v>10</v>
      </c>
      <c r="F61" s="215" t="s">
        <v>692</v>
      </c>
      <c r="G61" s="215">
        <v>42</v>
      </c>
      <c r="H61" s="215">
        <v>6.3</v>
      </c>
      <c r="I61" s="414">
        <f t="shared" si="0"/>
        <v>0.65</v>
      </c>
      <c r="J61" s="415">
        <v>7.8</v>
      </c>
      <c r="K61" s="234">
        <v>6.4108910891089108</v>
      </c>
      <c r="L61" s="416"/>
      <c r="M61" s="746"/>
      <c r="N61" s="417"/>
      <c r="O61" s="512"/>
      <c r="P61" s="418"/>
      <c r="Q61" s="418"/>
    </row>
    <row r="62" spans="1:17" ht="15">
      <c r="A62" s="746">
        <v>58</v>
      </c>
      <c r="B62" s="215" t="s">
        <v>36</v>
      </c>
      <c r="C62" s="215" t="s">
        <v>37</v>
      </c>
      <c r="D62" s="215">
        <v>1983</v>
      </c>
      <c r="E62" s="746">
        <v>10</v>
      </c>
      <c r="F62" s="215" t="s">
        <v>697</v>
      </c>
      <c r="G62" s="215"/>
      <c r="H62" s="215"/>
      <c r="I62" s="414">
        <f t="shared" si="0"/>
        <v>0.625</v>
      </c>
      <c r="J62" s="415">
        <v>7.5</v>
      </c>
      <c r="K62" s="234">
        <v>1.2706237623762375</v>
      </c>
      <c r="L62" s="416"/>
      <c r="M62" s="746"/>
      <c r="N62" s="417"/>
      <c r="O62" s="512"/>
      <c r="P62" s="418"/>
      <c r="Q62" s="418"/>
    </row>
    <row r="63" spans="1:17" ht="15">
      <c r="A63" s="746">
        <v>59</v>
      </c>
      <c r="B63" s="215" t="s">
        <v>713</v>
      </c>
      <c r="C63" s="215" t="s">
        <v>901</v>
      </c>
      <c r="D63" s="215">
        <v>1992</v>
      </c>
      <c r="E63" s="746">
        <v>10</v>
      </c>
      <c r="F63" s="215" t="s">
        <v>698</v>
      </c>
      <c r="G63" s="215">
        <v>28.35</v>
      </c>
      <c r="H63" s="215">
        <v>5.25</v>
      </c>
      <c r="I63" s="414">
        <f t="shared" si="0"/>
        <v>0.18333333333333335</v>
      </c>
      <c r="J63" s="415">
        <v>2.2000000000000002</v>
      </c>
      <c r="K63" s="234">
        <v>3.657861386138614</v>
      </c>
      <c r="L63" s="416"/>
      <c r="M63" s="746"/>
      <c r="N63" s="417"/>
      <c r="O63" s="512"/>
      <c r="P63" s="418"/>
      <c r="Q63" s="418"/>
    </row>
    <row r="64" spans="1:17" ht="15">
      <c r="A64" s="746">
        <v>60</v>
      </c>
      <c r="B64" s="215" t="s">
        <v>90</v>
      </c>
      <c r="C64" s="215" t="s">
        <v>898</v>
      </c>
      <c r="D64" s="215">
        <v>1990</v>
      </c>
      <c r="E64" s="746">
        <v>10</v>
      </c>
      <c r="F64" s="215" t="s">
        <v>700</v>
      </c>
      <c r="G64" s="215"/>
      <c r="H64" s="215"/>
      <c r="I64" s="414">
        <f t="shared" si="0"/>
        <v>0.15</v>
      </c>
      <c r="J64" s="415">
        <v>1.8</v>
      </c>
      <c r="K64" s="234">
        <v>1.309128712871287</v>
      </c>
      <c r="L64" s="416"/>
      <c r="M64" s="746"/>
      <c r="N64" s="417"/>
      <c r="O64" s="512"/>
      <c r="P64" s="418"/>
      <c r="Q64" s="418"/>
    </row>
    <row r="65" spans="1:17" ht="15">
      <c r="A65" s="746">
        <v>61</v>
      </c>
      <c r="B65" s="215" t="s">
        <v>106</v>
      </c>
      <c r="C65" s="215" t="s">
        <v>107</v>
      </c>
      <c r="D65" s="215">
        <v>1988</v>
      </c>
      <c r="E65" s="746">
        <v>10</v>
      </c>
      <c r="F65" s="215" t="s">
        <v>701</v>
      </c>
      <c r="G65" s="215"/>
      <c r="H65" s="215">
        <v>8.19</v>
      </c>
      <c r="I65" s="414">
        <f t="shared" si="0"/>
        <v>0.13333333333333333</v>
      </c>
      <c r="J65" s="415">
        <v>1.6</v>
      </c>
      <c r="K65" s="234">
        <v>16.152356435643561</v>
      </c>
      <c r="L65" s="416"/>
      <c r="M65" s="746"/>
      <c r="N65" s="417"/>
      <c r="O65" s="512"/>
      <c r="P65" s="418"/>
      <c r="Q65" s="418"/>
    </row>
    <row r="66" spans="1:17" ht="15">
      <c r="A66" s="746">
        <v>62</v>
      </c>
      <c r="B66" s="215" t="s">
        <v>104</v>
      </c>
      <c r="C66" s="215" t="s">
        <v>105</v>
      </c>
      <c r="D66" s="215">
        <v>1989</v>
      </c>
      <c r="E66" s="746">
        <v>10</v>
      </c>
      <c r="F66" s="215" t="s">
        <v>701</v>
      </c>
      <c r="G66" s="215"/>
      <c r="H66" s="215">
        <v>4.9400000000000004</v>
      </c>
      <c r="I66" s="414">
        <f t="shared" si="0"/>
        <v>1.3583333333333334</v>
      </c>
      <c r="J66" s="415">
        <v>16.3</v>
      </c>
      <c r="K66" s="234">
        <v>6.1798712871287131</v>
      </c>
      <c r="L66" s="416"/>
      <c r="M66" s="746"/>
      <c r="N66" s="417"/>
      <c r="O66" s="512"/>
      <c r="P66" s="418"/>
      <c r="Q66" s="418"/>
    </row>
    <row r="67" spans="1:17" ht="15">
      <c r="A67" s="746">
        <v>63</v>
      </c>
      <c r="B67" s="215" t="s">
        <v>579</v>
      </c>
      <c r="C67" s="215" t="s">
        <v>580</v>
      </c>
      <c r="D67" s="215">
        <v>1984</v>
      </c>
      <c r="E67" s="746">
        <v>10</v>
      </c>
      <c r="F67" s="215" t="s">
        <v>570</v>
      </c>
      <c r="G67" s="215">
        <v>34.1</v>
      </c>
      <c r="H67" s="215">
        <v>4.41</v>
      </c>
      <c r="I67" s="414">
        <f t="shared" si="0"/>
        <v>1</v>
      </c>
      <c r="J67" s="415">
        <v>12</v>
      </c>
      <c r="K67" s="234">
        <v>0</v>
      </c>
      <c r="L67" s="416"/>
      <c r="M67" s="746"/>
      <c r="N67" s="417"/>
      <c r="O67" s="512"/>
      <c r="P67" s="418"/>
      <c r="Q67" s="418"/>
    </row>
    <row r="68" spans="1:17" ht="15">
      <c r="A68" s="746">
        <v>64</v>
      </c>
      <c r="B68" s="215" t="s">
        <v>587</v>
      </c>
      <c r="C68" s="215" t="s">
        <v>583</v>
      </c>
      <c r="D68" s="215">
        <v>2001</v>
      </c>
      <c r="E68" s="746">
        <v>10</v>
      </c>
      <c r="F68" s="215" t="s">
        <v>570</v>
      </c>
      <c r="G68" s="215">
        <v>19.690000000000001</v>
      </c>
      <c r="H68" s="215"/>
      <c r="I68" s="414">
        <f t="shared" si="0"/>
        <v>0.76666666666666661</v>
      </c>
      <c r="J68" s="415">
        <v>9.1999999999999993</v>
      </c>
      <c r="K68" s="234">
        <v>5.2172673267326726</v>
      </c>
      <c r="L68" s="416"/>
      <c r="M68" s="746"/>
      <c r="N68" s="417"/>
      <c r="O68" s="512"/>
      <c r="P68" s="418"/>
      <c r="Q68" s="418"/>
    </row>
    <row r="69" spans="1:17" ht="15">
      <c r="A69" s="746">
        <v>65</v>
      </c>
      <c r="B69" s="215" t="s">
        <v>716</v>
      </c>
      <c r="C69" s="215" t="s">
        <v>583</v>
      </c>
      <c r="D69" s="215">
        <v>2001</v>
      </c>
      <c r="E69" s="746">
        <v>10</v>
      </c>
      <c r="F69" s="215" t="s">
        <v>570</v>
      </c>
      <c r="G69" s="215">
        <v>19.690000000000001</v>
      </c>
      <c r="H69" s="215"/>
      <c r="I69" s="414">
        <f t="shared" ref="I69:I132" si="1">J69/12</f>
        <v>0.70833333333333337</v>
      </c>
      <c r="J69" s="415">
        <v>8.5</v>
      </c>
      <c r="K69" s="234">
        <v>5.1980198019801982</v>
      </c>
      <c r="L69" s="416"/>
      <c r="M69" s="746"/>
      <c r="N69" s="417"/>
      <c r="O69" s="512"/>
      <c r="P69" s="418"/>
      <c r="Q69" s="418"/>
    </row>
    <row r="70" spans="1:17" ht="15">
      <c r="A70" s="746">
        <v>66</v>
      </c>
      <c r="B70" s="215" t="s">
        <v>717</v>
      </c>
      <c r="C70" s="215" t="s">
        <v>583</v>
      </c>
      <c r="D70" s="215">
        <v>2001</v>
      </c>
      <c r="E70" s="746">
        <v>10</v>
      </c>
      <c r="F70" s="215" t="s">
        <v>570</v>
      </c>
      <c r="G70" s="215">
        <v>19.690000000000001</v>
      </c>
      <c r="H70" s="215"/>
      <c r="I70" s="414">
        <f t="shared" si="1"/>
        <v>0.6</v>
      </c>
      <c r="J70" s="415">
        <v>7.2</v>
      </c>
      <c r="K70" s="234">
        <v>5.2365148514851478</v>
      </c>
      <c r="L70" s="416"/>
      <c r="M70" s="746"/>
      <c r="N70" s="417"/>
      <c r="O70" s="512"/>
      <c r="P70" s="418"/>
      <c r="Q70" s="418"/>
    </row>
    <row r="71" spans="1:17" ht="15">
      <c r="A71" s="746">
        <v>67</v>
      </c>
      <c r="B71" s="215" t="s">
        <v>582</v>
      </c>
      <c r="C71" s="215" t="s">
        <v>583</v>
      </c>
      <c r="D71" s="215">
        <v>2001</v>
      </c>
      <c r="E71" s="746">
        <v>10</v>
      </c>
      <c r="F71" s="215" t="s">
        <v>570</v>
      </c>
      <c r="G71" s="215">
        <v>19.690000000000001</v>
      </c>
      <c r="H71" s="215"/>
      <c r="I71" s="414">
        <f t="shared" si="1"/>
        <v>0.56666666666666665</v>
      </c>
      <c r="J71" s="415">
        <v>6.8</v>
      </c>
      <c r="K71" s="234">
        <v>5.2172673267326726</v>
      </c>
      <c r="L71" s="416"/>
      <c r="M71" s="746"/>
      <c r="N71" s="417"/>
      <c r="O71" s="512"/>
      <c r="P71" s="418"/>
      <c r="Q71" s="418"/>
    </row>
    <row r="72" spans="1:17" ht="15">
      <c r="A72" s="746">
        <v>68</v>
      </c>
      <c r="B72" s="215" t="s">
        <v>609</v>
      </c>
      <c r="C72" s="215" t="s">
        <v>583</v>
      </c>
      <c r="D72" s="215">
        <v>2001</v>
      </c>
      <c r="E72" s="746">
        <v>10</v>
      </c>
      <c r="F72" s="215" t="s">
        <v>570</v>
      </c>
      <c r="G72" s="215">
        <v>19.690000000000001</v>
      </c>
      <c r="H72" s="215"/>
      <c r="I72" s="414">
        <f t="shared" si="1"/>
        <v>0.67499999999999993</v>
      </c>
      <c r="J72" s="415">
        <v>8.1</v>
      </c>
      <c r="K72" s="234">
        <v>5.0054950495049511</v>
      </c>
      <c r="L72" s="416"/>
      <c r="M72" s="746"/>
      <c r="N72" s="417"/>
      <c r="O72" s="512"/>
      <c r="P72" s="418"/>
      <c r="Q72" s="418"/>
    </row>
    <row r="73" spans="1:17" ht="15">
      <c r="A73" s="746">
        <v>69</v>
      </c>
      <c r="B73" s="215" t="s">
        <v>588</v>
      </c>
      <c r="C73" s="215" t="s">
        <v>583</v>
      </c>
      <c r="D73" s="215">
        <v>2001</v>
      </c>
      <c r="E73" s="746">
        <v>10</v>
      </c>
      <c r="F73" s="215" t="s">
        <v>570</v>
      </c>
      <c r="G73" s="215">
        <v>19.690000000000001</v>
      </c>
      <c r="H73" s="215"/>
      <c r="I73" s="414">
        <f t="shared" si="1"/>
        <v>0.60833333333333328</v>
      </c>
      <c r="J73" s="415">
        <v>7.3</v>
      </c>
      <c r="K73" s="234">
        <v>5.1402673267326735</v>
      </c>
      <c r="L73" s="416"/>
      <c r="M73" s="746"/>
      <c r="N73" s="417"/>
      <c r="O73" s="512"/>
      <c r="P73" s="418"/>
      <c r="Q73" s="418"/>
    </row>
    <row r="74" spans="1:17" ht="15">
      <c r="A74" s="746">
        <v>70</v>
      </c>
      <c r="B74" s="215" t="s">
        <v>585</v>
      </c>
      <c r="C74" s="215" t="s">
        <v>583</v>
      </c>
      <c r="D74" s="215">
        <v>2001</v>
      </c>
      <c r="E74" s="746">
        <v>10</v>
      </c>
      <c r="F74" s="215" t="s">
        <v>570</v>
      </c>
      <c r="G74" s="215">
        <v>19.690000000000001</v>
      </c>
      <c r="H74" s="215"/>
      <c r="I74" s="414">
        <f t="shared" si="1"/>
        <v>0.56666666666666665</v>
      </c>
      <c r="J74" s="415">
        <v>6.8</v>
      </c>
      <c r="K74" s="234">
        <v>4.7744752475247534</v>
      </c>
      <c r="L74" s="416"/>
      <c r="M74" s="746"/>
      <c r="N74" s="417"/>
      <c r="O74" s="512"/>
      <c r="P74" s="418"/>
      <c r="Q74" s="418"/>
    </row>
    <row r="75" spans="1:17" ht="15">
      <c r="A75" s="746">
        <v>71</v>
      </c>
      <c r="B75" s="215" t="s">
        <v>594</v>
      </c>
      <c r="C75" s="215" t="s">
        <v>580</v>
      </c>
      <c r="D75" s="215">
        <v>1984</v>
      </c>
      <c r="E75" s="746">
        <v>10</v>
      </c>
      <c r="F75" s="215" t="s">
        <v>570</v>
      </c>
      <c r="G75" s="215">
        <v>34.1</v>
      </c>
      <c r="H75" s="215">
        <v>4.2</v>
      </c>
      <c r="I75" s="414">
        <f t="shared" si="1"/>
        <v>1</v>
      </c>
      <c r="J75" s="415">
        <v>12</v>
      </c>
      <c r="K75" s="234">
        <v>2.8107722772277226</v>
      </c>
      <c r="L75" s="796"/>
      <c r="M75" s="784"/>
      <c r="N75" s="417"/>
      <c r="O75" s="512"/>
      <c r="P75" s="418"/>
      <c r="Q75" s="418"/>
    </row>
    <row r="76" spans="1:17" ht="15">
      <c r="A76" s="746">
        <v>72</v>
      </c>
      <c r="B76" s="215" t="s">
        <v>947</v>
      </c>
      <c r="C76" s="215" t="s">
        <v>580</v>
      </c>
      <c r="D76" s="215">
        <v>1991</v>
      </c>
      <c r="E76" s="746">
        <v>10</v>
      </c>
      <c r="F76" s="215" t="s">
        <v>688</v>
      </c>
      <c r="G76" s="215">
        <v>26.25</v>
      </c>
      <c r="H76" s="215"/>
      <c r="I76" s="414">
        <f t="shared" si="1"/>
        <v>1</v>
      </c>
      <c r="J76" s="415">
        <v>12</v>
      </c>
      <c r="K76" s="234">
        <v>0</v>
      </c>
      <c r="L76" s="796"/>
      <c r="M76" s="784"/>
      <c r="N76" s="417"/>
      <c r="O76" s="512"/>
      <c r="P76" s="418"/>
      <c r="Q76" s="418"/>
    </row>
    <row r="77" spans="1:17" ht="15">
      <c r="A77" s="746">
        <v>73</v>
      </c>
      <c r="B77" s="215" t="s">
        <v>718</v>
      </c>
      <c r="C77" s="215" t="s">
        <v>580</v>
      </c>
      <c r="D77" s="215">
        <v>1990</v>
      </c>
      <c r="E77" s="746">
        <v>10</v>
      </c>
      <c r="F77" s="215" t="s">
        <v>710</v>
      </c>
      <c r="G77" s="215">
        <v>26.25</v>
      </c>
      <c r="H77" s="215"/>
      <c r="I77" s="414">
        <f t="shared" si="1"/>
        <v>0.91666666666666663</v>
      </c>
      <c r="J77" s="415">
        <v>11</v>
      </c>
      <c r="K77" s="234">
        <v>0</v>
      </c>
      <c r="L77" s="796"/>
      <c r="M77" s="784"/>
      <c r="N77" s="417"/>
      <c r="O77" s="512"/>
      <c r="P77" s="418"/>
      <c r="Q77" s="418"/>
    </row>
    <row r="78" spans="1:17" ht="15">
      <c r="A78" s="746">
        <v>74</v>
      </c>
      <c r="B78" s="215" t="s">
        <v>719</v>
      </c>
      <c r="C78" s="215" t="s">
        <v>580</v>
      </c>
      <c r="D78" s="215">
        <v>1991</v>
      </c>
      <c r="E78" s="746">
        <v>10</v>
      </c>
      <c r="F78" s="215" t="s">
        <v>710</v>
      </c>
      <c r="G78" s="215">
        <v>26.25</v>
      </c>
      <c r="H78" s="215"/>
      <c r="I78" s="414">
        <f t="shared" si="1"/>
        <v>0.79166666666666663</v>
      </c>
      <c r="J78" s="415">
        <v>9.5</v>
      </c>
      <c r="K78" s="234">
        <v>3.0995544554455448</v>
      </c>
      <c r="L78" s="796"/>
      <c r="M78" s="784"/>
      <c r="N78" s="417"/>
      <c r="O78" s="512"/>
      <c r="P78" s="418"/>
      <c r="Q78" s="418"/>
    </row>
    <row r="79" spans="1:17" ht="15">
      <c r="A79" s="746">
        <v>75</v>
      </c>
      <c r="B79" s="215" t="s">
        <v>720</v>
      </c>
      <c r="C79" s="215" t="s">
        <v>574</v>
      </c>
      <c r="D79" s="215">
        <v>1994</v>
      </c>
      <c r="E79" s="746">
        <v>10</v>
      </c>
      <c r="F79" s="215" t="s">
        <v>695</v>
      </c>
      <c r="G79" s="215">
        <v>18.38</v>
      </c>
      <c r="H79" s="215"/>
      <c r="I79" s="414">
        <f t="shared" si="1"/>
        <v>0.75</v>
      </c>
      <c r="J79" s="415">
        <v>9</v>
      </c>
      <c r="K79" s="234">
        <v>3.215069306930693</v>
      </c>
      <c r="L79" s="796"/>
      <c r="M79" s="784"/>
      <c r="N79" s="417"/>
      <c r="O79" s="512"/>
      <c r="P79" s="418"/>
      <c r="Q79" s="418"/>
    </row>
    <row r="80" spans="1:17" ht="15">
      <c r="A80" s="746">
        <v>76</v>
      </c>
      <c r="B80" s="215" t="s">
        <v>108</v>
      </c>
      <c r="C80" s="215" t="s">
        <v>574</v>
      </c>
      <c r="D80" s="215">
        <v>1992</v>
      </c>
      <c r="E80" s="746">
        <v>10</v>
      </c>
      <c r="F80" s="215" t="s">
        <v>701</v>
      </c>
      <c r="G80" s="215">
        <v>12.6</v>
      </c>
      <c r="H80" s="215"/>
      <c r="I80" s="414">
        <f t="shared" si="1"/>
        <v>0.66666666666666663</v>
      </c>
      <c r="J80" s="415">
        <v>8</v>
      </c>
      <c r="K80" s="234">
        <v>0</v>
      </c>
      <c r="L80" s="796"/>
      <c r="M80" s="784"/>
      <c r="N80" s="417"/>
      <c r="O80" s="512"/>
      <c r="P80" s="418"/>
      <c r="Q80" s="418"/>
    </row>
    <row r="81" spans="1:17" ht="15">
      <c r="A81" s="746">
        <v>77</v>
      </c>
      <c r="B81" s="215" t="s">
        <v>721</v>
      </c>
      <c r="C81" s="215" t="s">
        <v>569</v>
      </c>
      <c r="D81" s="215">
        <v>1991</v>
      </c>
      <c r="E81" s="746">
        <v>10</v>
      </c>
      <c r="F81" s="215" t="s">
        <v>687</v>
      </c>
      <c r="G81" s="215">
        <v>14.18</v>
      </c>
      <c r="H81" s="215"/>
      <c r="I81" s="414">
        <f t="shared" si="1"/>
        <v>0.6333333333333333</v>
      </c>
      <c r="J81" s="415">
        <v>7.6</v>
      </c>
      <c r="K81" s="234">
        <v>0</v>
      </c>
      <c r="L81" s="416"/>
      <c r="M81" s="746"/>
      <c r="N81" s="417"/>
      <c r="O81" s="512"/>
      <c r="P81" s="418"/>
      <c r="Q81" s="418"/>
    </row>
    <row r="82" spans="1:17" ht="15">
      <c r="A82" s="746">
        <v>78</v>
      </c>
      <c r="B82" s="215" t="s">
        <v>722</v>
      </c>
      <c r="C82" s="215" t="s">
        <v>589</v>
      </c>
      <c r="D82" s="215">
        <v>2001</v>
      </c>
      <c r="E82" s="746">
        <v>10</v>
      </c>
      <c r="F82" s="215" t="s">
        <v>705</v>
      </c>
      <c r="G82" s="215">
        <v>20.059999999999999</v>
      </c>
      <c r="H82" s="215"/>
      <c r="I82" s="414">
        <f t="shared" si="1"/>
        <v>0.6333333333333333</v>
      </c>
      <c r="J82" s="415">
        <v>7.6</v>
      </c>
      <c r="K82" s="234">
        <v>2.7722772277227721</v>
      </c>
      <c r="L82" s="416"/>
      <c r="M82" s="746"/>
      <c r="N82" s="417"/>
      <c r="O82" s="512"/>
      <c r="P82" s="418"/>
      <c r="Q82" s="418"/>
    </row>
    <row r="83" spans="1:17" ht="15">
      <c r="A83" s="746">
        <v>79</v>
      </c>
      <c r="B83" s="215" t="s">
        <v>723</v>
      </c>
      <c r="C83" s="215" t="s">
        <v>589</v>
      </c>
      <c r="D83" s="215">
        <v>1996</v>
      </c>
      <c r="E83" s="746">
        <v>10</v>
      </c>
      <c r="F83" s="215" t="s">
        <v>708</v>
      </c>
      <c r="G83" s="215">
        <v>19.579999999999998</v>
      </c>
      <c r="H83" s="215"/>
      <c r="I83" s="414">
        <f t="shared" si="1"/>
        <v>0.91666666666666663</v>
      </c>
      <c r="J83" s="415">
        <v>11</v>
      </c>
      <c r="K83" s="234">
        <v>2.3487326732673268</v>
      </c>
      <c r="L83" s="796"/>
      <c r="M83" s="784"/>
      <c r="N83" s="417"/>
      <c r="O83" s="512"/>
      <c r="P83" s="418"/>
      <c r="Q83" s="418"/>
    </row>
    <row r="84" spans="1:17" ht="51">
      <c r="A84" s="746">
        <v>80</v>
      </c>
      <c r="B84" s="215" t="s">
        <v>724</v>
      </c>
      <c r="C84" s="215" t="s">
        <v>569</v>
      </c>
      <c r="D84" s="215">
        <v>1980</v>
      </c>
      <c r="E84" s="746">
        <v>10</v>
      </c>
      <c r="F84" s="215" t="s">
        <v>710</v>
      </c>
      <c r="G84" s="215">
        <v>16.8</v>
      </c>
      <c r="H84" s="215"/>
      <c r="I84" s="414">
        <f t="shared" si="1"/>
        <v>0.66666666666666663</v>
      </c>
      <c r="J84" s="415">
        <v>8</v>
      </c>
      <c r="K84" s="234">
        <v>2.2139702970297028</v>
      </c>
      <c r="L84" s="796" t="s">
        <v>584</v>
      </c>
      <c r="M84" s="784" t="s">
        <v>1541</v>
      </c>
      <c r="N84" s="417" t="s">
        <v>1746</v>
      </c>
      <c r="O84" s="551">
        <v>352</v>
      </c>
      <c r="P84" s="418">
        <v>17</v>
      </c>
      <c r="Q84" s="418">
        <v>2</v>
      </c>
    </row>
    <row r="85" spans="1:17" ht="15">
      <c r="A85" s="746">
        <v>81</v>
      </c>
      <c r="B85" s="215" t="s">
        <v>969</v>
      </c>
      <c r="C85" s="215" t="s">
        <v>574</v>
      </c>
      <c r="D85" s="215">
        <v>1995</v>
      </c>
      <c r="E85" s="746">
        <v>10</v>
      </c>
      <c r="F85" s="215" t="s">
        <v>690</v>
      </c>
      <c r="G85" s="215">
        <v>19.22</v>
      </c>
      <c r="H85" s="215"/>
      <c r="I85" s="414">
        <f t="shared" si="1"/>
        <v>0.65</v>
      </c>
      <c r="J85" s="415">
        <v>7.8</v>
      </c>
      <c r="K85" s="234">
        <v>0</v>
      </c>
      <c r="L85" s="416"/>
      <c r="M85" s="746"/>
      <c r="N85" s="417"/>
      <c r="O85" s="512"/>
      <c r="P85" s="418"/>
      <c r="Q85" s="418"/>
    </row>
    <row r="86" spans="1:17" ht="15">
      <c r="A86" s="746">
        <v>82</v>
      </c>
      <c r="B86" s="215" t="s">
        <v>143</v>
      </c>
      <c r="C86" s="215" t="s">
        <v>898</v>
      </c>
      <c r="D86" s="215">
        <v>1979</v>
      </c>
      <c r="E86" s="746">
        <v>10</v>
      </c>
      <c r="F86" s="215" t="s">
        <v>690</v>
      </c>
      <c r="G86" s="215"/>
      <c r="H86" s="215"/>
      <c r="I86" s="414">
        <f t="shared" si="1"/>
        <v>0.66666666666666663</v>
      </c>
      <c r="J86" s="415">
        <v>8</v>
      </c>
      <c r="K86" s="234">
        <v>0</v>
      </c>
      <c r="L86" s="416"/>
      <c r="M86" s="746"/>
      <c r="N86" s="417"/>
      <c r="O86" s="512"/>
      <c r="P86" s="418"/>
      <c r="Q86" s="418"/>
    </row>
    <row r="87" spans="1:17" ht="15">
      <c r="A87" s="746">
        <v>83</v>
      </c>
      <c r="B87" s="215" t="s">
        <v>620</v>
      </c>
      <c r="C87" s="215" t="s">
        <v>621</v>
      </c>
      <c r="D87" s="215">
        <v>1991</v>
      </c>
      <c r="E87" s="746">
        <v>10</v>
      </c>
      <c r="F87" s="215" t="s">
        <v>570</v>
      </c>
      <c r="G87" s="215">
        <v>27.5</v>
      </c>
      <c r="H87" s="215"/>
      <c r="I87" s="414">
        <f t="shared" si="1"/>
        <v>0.625</v>
      </c>
      <c r="J87" s="415">
        <v>7.5</v>
      </c>
      <c r="K87" s="234">
        <v>0</v>
      </c>
      <c r="L87" s="416"/>
      <c r="M87" s="746"/>
      <c r="N87" s="417"/>
      <c r="O87" s="512"/>
      <c r="P87" s="418"/>
      <c r="Q87" s="418"/>
    </row>
    <row r="88" spans="1:17" ht="15">
      <c r="A88" s="746">
        <v>84</v>
      </c>
      <c r="B88" s="215" t="s">
        <v>725</v>
      </c>
      <c r="C88" s="215" t="s">
        <v>898</v>
      </c>
      <c r="D88" s="215">
        <v>1986</v>
      </c>
      <c r="E88" s="746">
        <v>10</v>
      </c>
      <c r="F88" s="215" t="s">
        <v>707</v>
      </c>
      <c r="G88" s="215"/>
      <c r="H88" s="215"/>
      <c r="I88" s="414">
        <f t="shared" si="1"/>
        <v>0.77500000000000002</v>
      </c>
      <c r="J88" s="415">
        <v>9.3000000000000007</v>
      </c>
      <c r="K88" s="234">
        <v>0</v>
      </c>
      <c r="L88" s="416"/>
      <c r="M88" s="746"/>
      <c r="N88" s="417"/>
      <c r="O88" s="512"/>
      <c r="P88" s="418"/>
      <c r="Q88" s="418"/>
    </row>
    <row r="89" spans="1:17" ht="15">
      <c r="A89" s="746">
        <v>85</v>
      </c>
      <c r="B89" s="215" t="s">
        <v>726</v>
      </c>
      <c r="C89" s="215" t="s">
        <v>901</v>
      </c>
      <c r="D89" s="215">
        <v>1986</v>
      </c>
      <c r="E89" s="746">
        <v>10</v>
      </c>
      <c r="F89" s="215" t="s">
        <v>570</v>
      </c>
      <c r="G89" s="215"/>
      <c r="H89" s="215">
        <v>6.3</v>
      </c>
      <c r="I89" s="414">
        <f t="shared" si="1"/>
        <v>0.18333333333333335</v>
      </c>
      <c r="J89" s="415">
        <v>2.2000000000000002</v>
      </c>
      <c r="K89" s="234">
        <v>3.580861386138614</v>
      </c>
      <c r="L89" s="416"/>
      <c r="M89" s="746"/>
      <c r="N89" s="417"/>
      <c r="O89" s="512"/>
      <c r="P89" s="418"/>
      <c r="Q89" s="418"/>
    </row>
    <row r="90" spans="1:17" ht="15">
      <c r="A90" s="746">
        <v>86</v>
      </c>
      <c r="B90" s="215" t="s">
        <v>45</v>
      </c>
      <c r="C90" s="215" t="s">
        <v>46</v>
      </c>
      <c r="D90" s="215">
        <v>1990</v>
      </c>
      <c r="E90" s="746">
        <v>10</v>
      </c>
      <c r="F90" s="215" t="s">
        <v>698</v>
      </c>
      <c r="G90" s="215">
        <v>32.549999999999997</v>
      </c>
      <c r="H90" s="215">
        <v>8.4</v>
      </c>
      <c r="I90" s="414">
        <f t="shared" si="1"/>
        <v>0.66666666666666663</v>
      </c>
      <c r="J90" s="415">
        <v>8</v>
      </c>
      <c r="K90" s="234">
        <v>0</v>
      </c>
      <c r="L90" s="796"/>
      <c r="M90" s="784"/>
      <c r="N90" s="417"/>
      <c r="O90" s="512"/>
      <c r="P90" s="418"/>
      <c r="Q90" s="418"/>
    </row>
    <row r="91" spans="1:17" ht="15">
      <c r="A91" s="746">
        <v>87</v>
      </c>
      <c r="B91" s="677" t="s">
        <v>1542</v>
      </c>
      <c r="C91" s="678" t="s">
        <v>901</v>
      </c>
      <c r="D91" s="678">
        <v>2003</v>
      </c>
      <c r="E91" s="679">
        <v>10</v>
      </c>
      <c r="F91" s="678" t="s">
        <v>570</v>
      </c>
      <c r="G91" s="678"/>
      <c r="H91" s="678">
        <v>3.68</v>
      </c>
      <c r="I91" s="680">
        <v>0.16</v>
      </c>
      <c r="J91" s="680">
        <v>1.92</v>
      </c>
      <c r="K91" s="681">
        <v>79.207920792079207</v>
      </c>
      <c r="L91" s="416"/>
      <c r="M91" s="746"/>
      <c r="N91" s="417"/>
      <c r="O91" s="512"/>
      <c r="P91" s="418"/>
      <c r="Q91" s="418"/>
    </row>
    <row r="92" spans="1:17" ht="15">
      <c r="A92" s="746">
        <v>88</v>
      </c>
      <c r="B92" s="215" t="s">
        <v>727</v>
      </c>
      <c r="C92" s="215" t="s">
        <v>901</v>
      </c>
      <c r="D92" s="215">
        <v>1990</v>
      </c>
      <c r="E92" s="746">
        <v>10</v>
      </c>
      <c r="F92" s="215" t="s">
        <v>570</v>
      </c>
      <c r="G92" s="215"/>
      <c r="H92" s="215">
        <v>6.3</v>
      </c>
      <c r="I92" s="414">
        <f t="shared" si="1"/>
        <v>0.15</v>
      </c>
      <c r="J92" s="415">
        <v>1.8</v>
      </c>
      <c r="K92" s="234">
        <v>12.358366336633665</v>
      </c>
      <c r="L92" s="416"/>
      <c r="M92" s="746"/>
      <c r="N92" s="417"/>
      <c r="O92" s="512"/>
      <c r="P92" s="418"/>
      <c r="Q92" s="418"/>
    </row>
    <row r="93" spans="1:17" ht="15">
      <c r="A93" s="746">
        <v>89</v>
      </c>
      <c r="B93" s="215" t="s">
        <v>728</v>
      </c>
      <c r="C93" s="215" t="s">
        <v>946</v>
      </c>
      <c r="D93" s="215">
        <v>1975</v>
      </c>
      <c r="E93" s="746">
        <v>10</v>
      </c>
      <c r="F93" s="215" t="s">
        <v>688</v>
      </c>
      <c r="G93" s="215">
        <v>32.549999999999997</v>
      </c>
      <c r="H93" s="215">
        <v>8.4</v>
      </c>
      <c r="I93" s="414">
        <f t="shared" si="1"/>
        <v>0.13333333333333333</v>
      </c>
      <c r="J93" s="415">
        <v>1.6</v>
      </c>
      <c r="K93" s="234">
        <v>0</v>
      </c>
      <c r="L93" s="796"/>
      <c r="M93" s="784"/>
      <c r="N93" s="417"/>
      <c r="O93" s="512"/>
      <c r="P93" s="418"/>
      <c r="Q93" s="418"/>
    </row>
    <row r="94" spans="1:17" ht="15">
      <c r="A94" s="746">
        <v>90</v>
      </c>
      <c r="B94" s="215" t="s">
        <v>729</v>
      </c>
      <c r="C94" s="215" t="s">
        <v>982</v>
      </c>
      <c r="D94" s="215">
        <v>1983</v>
      </c>
      <c r="E94" s="746">
        <v>10</v>
      </c>
      <c r="F94" s="215" t="s">
        <v>692</v>
      </c>
      <c r="G94" s="215">
        <v>32.549999999999997</v>
      </c>
      <c r="H94" s="215">
        <v>8.4</v>
      </c>
      <c r="I94" s="414">
        <f t="shared" si="1"/>
        <v>1.3583333333333334</v>
      </c>
      <c r="J94" s="415">
        <v>16.3</v>
      </c>
      <c r="K94" s="234">
        <v>2.6760198019801984</v>
      </c>
      <c r="L94" s="416"/>
      <c r="M94" s="746"/>
      <c r="N94" s="417"/>
      <c r="O94" s="512"/>
      <c r="P94" s="418"/>
      <c r="Q94" s="418"/>
    </row>
    <row r="95" spans="1:17" ht="15">
      <c r="A95" s="746">
        <v>91</v>
      </c>
      <c r="B95" s="215" t="s">
        <v>28</v>
      </c>
      <c r="C95" s="215" t="s">
        <v>29</v>
      </c>
      <c r="D95" s="215">
        <v>1983</v>
      </c>
      <c r="E95" s="746">
        <v>10</v>
      </c>
      <c r="F95" s="215" t="s">
        <v>697</v>
      </c>
      <c r="G95" s="215">
        <v>34.65</v>
      </c>
      <c r="H95" s="215">
        <v>6.3</v>
      </c>
      <c r="I95" s="414">
        <f t="shared" si="1"/>
        <v>0.67499999999999993</v>
      </c>
      <c r="J95" s="415">
        <v>8.1</v>
      </c>
      <c r="K95" s="234">
        <v>0</v>
      </c>
      <c r="L95" s="416"/>
      <c r="M95" s="746"/>
      <c r="N95" s="417"/>
      <c r="O95" s="512"/>
      <c r="P95" s="418"/>
      <c r="Q95" s="418"/>
    </row>
    <row r="96" spans="1:17" ht="15">
      <c r="A96" s="746">
        <v>92</v>
      </c>
      <c r="B96" s="215" t="s">
        <v>78</v>
      </c>
      <c r="C96" s="215" t="s">
        <v>934</v>
      </c>
      <c r="D96" s="215">
        <v>1977</v>
      </c>
      <c r="E96" s="746">
        <v>10</v>
      </c>
      <c r="F96" s="215" t="s">
        <v>700</v>
      </c>
      <c r="G96" s="215">
        <v>42</v>
      </c>
      <c r="H96" s="215">
        <v>6.3</v>
      </c>
      <c r="I96" s="414">
        <f t="shared" si="1"/>
        <v>0.66666666666666663</v>
      </c>
      <c r="J96" s="415">
        <v>8</v>
      </c>
      <c r="K96" s="234">
        <v>3.657861386138614</v>
      </c>
      <c r="L96" s="416"/>
      <c r="M96" s="746"/>
      <c r="N96" s="417"/>
      <c r="O96" s="512"/>
      <c r="P96" s="418"/>
      <c r="Q96" s="418"/>
    </row>
    <row r="97" spans="1:17" ht="15">
      <c r="A97" s="746">
        <v>93</v>
      </c>
      <c r="B97" s="215" t="s">
        <v>617</v>
      </c>
      <c r="C97" s="215" t="s">
        <v>614</v>
      </c>
      <c r="D97" s="215">
        <v>1999</v>
      </c>
      <c r="E97" s="746">
        <v>10</v>
      </c>
      <c r="F97" s="215" t="s">
        <v>705</v>
      </c>
      <c r="G97" s="215">
        <v>26.84</v>
      </c>
      <c r="H97" s="215">
        <v>2.1</v>
      </c>
      <c r="I97" s="414">
        <f t="shared" si="1"/>
        <v>1</v>
      </c>
      <c r="J97" s="415">
        <v>12</v>
      </c>
      <c r="K97" s="234">
        <v>13.35148514851485</v>
      </c>
      <c r="L97" s="416"/>
      <c r="M97" s="746"/>
      <c r="N97" s="417"/>
      <c r="O97" s="512"/>
      <c r="P97" s="418"/>
      <c r="Q97" s="418"/>
    </row>
    <row r="98" spans="1:17" ht="15">
      <c r="A98" s="746">
        <v>94</v>
      </c>
      <c r="B98" s="215" t="s">
        <v>731</v>
      </c>
      <c r="C98" s="215" t="s">
        <v>614</v>
      </c>
      <c r="D98" s="215">
        <v>2000</v>
      </c>
      <c r="E98" s="746">
        <v>10</v>
      </c>
      <c r="F98" s="215" t="s">
        <v>692</v>
      </c>
      <c r="G98" s="215">
        <v>43.05</v>
      </c>
      <c r="H98" s="215"/>
      <c r="I98" s="414">
        <f t="shared" si="1"/>
        <v>0.70833333333333337</v>
      </c>
      <c r="J98" s="415">
        <v>8.5</v>
      </c>
      <c r="K98" s="234">
        <v>5.6985643564356439</v>
      </c>
      <c r="L98" s="416"/>
      <c r="M98" s="746"/>
      <c r="N98" s="417"/>
      <c r="O98" s="512"/>
      <c r="P98" s="418"/>
      <c r="Q98" s="418"/>
    </row>
    <row r="99" spans="1:17" ht="51">
      <c r="A99" s="746">
        <v>95</v>
      </c>
      <c r="B99" s="215" t="s">
        <v>732</v>
      </c>
      <c r="C99" s="215" t="s">
        <v>614</v>
      </c>
      <c r="D99" s="215">
        <v>1998</v>
      </c>
      <c r="E99" s="746">
        <v>10</v>
      </c>
      <c r="F99" s="215" t="s">
        <v>692</v>
      </c>
      <c r="G99" s="215">
        <v>17.329999999999998</v>
      </c>
      <c r="H99" s="215"/>
      <c r="I99" s="414">
        <f t="shared" si="1"/>
        <v>0.6</v>
      </c>
      <c r="J99" s="415">
        <v>7.2</v>
      </c>
      <c r="K99" s="234">
        <v>2.4642376237623762</v>
      </c>
      <c r="L99" s="796" t="s">
        <v>584</v>
      </c>
      <c r="M99" s="807" t="s">
        <v>1541</v>
      </c>
      <c r="N99" s="417" t="s">
        <v>1746</v>
      </c>
      <c r="O99" s="551">
        <v>352</v>
      </c>
      <c r="P99" s="418">
        <v>17</v>
      </c>
      <c r="Q99" s="418">
        <v>2</v>
      </c>
    </row>
    <row r="100" spans="1:17" ht="15">
      <c r="A100" s="746">
        <v>96</v>
      </c>
      <c r="B100" s="215" t="s">
        <v>73</v>
      </c>
      <c r="C100" s="215" t="s">
        <v>580</v>
      </c>
      <c r="D100" s="215">
        <v>1988</v>
      </c>
      <c r="E100" s="746">
        <v>10</v>
      </c>
      <c r="F100" s="215" t="s">
        <v>700</v>
      </c>
      <c r="G100" s="215">
        <v>28.35</v>
      </c>
      <c r="H100" s="215"/>
      <c r="I100" s="414">
        <f t="shared" si="1"/>
        <v>0.56666666666666665</v>
      </c>
      <c r="J100" s="415">
        <v>6.8</v>
      </c>
      <c r="K100" s="234">
        <v>2.5990099009900991</v>
      </c>
      <c r="L100" s="416"/>
      <c r="M100" s="746"/>
      <c r="N100" s="417"/>
      <c r="O100" s="512"/>
      <c r="P100" s="418"/>
      <c r="Q100" s="418"/>
    </row>
    <row r="101" spans="1:17" ht="15">
      <c r="A101" s="746">
        <v>97</v>
      </c>
      <c r="B101" s="215" t="s">
        <v>126</v>
      </c>
      <c r="C101" s="215" t="s">
        <v>614</v>
      </c>
      <c r="D101" s="215">
        <v>1996</v>
      </c>
      <c r="E101" s="746">
        <v>10</v>
      </c>
      <c r="F101" s="215" t="s">
        <v>185</v>
      </c>
      <c r="G101" s="215"/>
      <c r="H101" s="215"/>
      <c r="I101" s="414">
        <f t="shared" si="1"/>
        <v>0.19166666666666665</v>
      </c>
      <c r="J101" s="415">
        <v>2.2999999999999998</v>
      </c>
      <c r="K101" s="234">
        <v>16.727722772277229</v>
      </c>
      <c r="L101" s="416"/>
      <c r="M101" s="746"/>
      <c r="N101" s="417"/>
      <c r="O101" s="512"/>
      <c r="P101" s="418"/>
      <c r="Q101" s="418"/>
    </row>
    <row r="102" spans="1:17" ht="15">
      <c r="A102" s="746">
        <v>98</v>
      </c>
      <c r="B102" s="215" t="s">
        <v>114</v>
      </c>
      <c r="C102" s="215" t="s">
        <v>614</v>
      </c>
      <c r="D102" s="215">
        <v>2000</v>
      </c>
      <c r="E102" s="746">
        <v>10</v>
      </c>
      <c r="F102" s="215" t="s">
        <v>185</v>
      </c>
      <c r="G102" s="215">
        <v>17.329999999999998</v>
      </c>
      <c r="H102" s="215"/>
      <c r="I102" s="414">
        <f t="shared" si="1"/>
        <v>0.66666666666666663</v>
      </c>
      <c r="J102" s="415">
        <v>8</v>
      </c>
      <c r="K102" s="234">
        <v>2.984039603960396</v>
      </c>
      <c r="L102" s="416"/>
      <c r="M102" s="746"/>
      <c r="N102" s="417"/>
      <c r="O102" s="512"/>
      <c r="P102" s="418"/>
      <c r="Q102" s="418"/>
    </row>
    <row r="103" spans="1:17" ht="15">
      <c r="A103" s="746">
        <v>99</v>
      </c>
      <c r="B103" s="215" t="s">
        <v>733</v>
      </c>
      <c r="C103" s="215" t="s">
        <v>614</v>
      </c>
      <c r="D103" s="215">
        <v>1999</v>
      </c>
      <c r="E103" s="746">
        <v>10</v>
      </c>
      <c r="F103" s="215" t="s">
        <v>707</v>
      </c>
      <c r="G103" s="215">
        <v>16.59</v>
      </c>
      <c r="H103" s="215"/>
      <c r="I103" s="414">
        <f t="shared" si="1"/>
        <v>0.65</v>
      </c>
      <c r="J103" s="415">
        <v>7.8</v>
      </c>
      <c r="K103" s="234">
        <v>0</v>
      </c>
      <c r="L103" s="416"/>
      <c r="M103" s="746"/>
      <c r="N103" s="417"/>
      <c r="O103" s="512"/>
      <c r="P103" s="418"/>
      <c r="Q103" s="418"/>
    </row>
    <row r="104" spans="1:17" ht="15">
      <c r="A104" s="746">
        <v>100</v>
      </c>
      <c r="B104" s="215" t="s">
        <v>734</v>
      </c>
      <c r="C104" s="215" t="s">
        <v>614</v>
      </c>
      <c r="D104" s="215">
        <v>2000</v>
      </c>
      <c r="E104" s="746">
        <v>10</v>
      </c>
      <c r="F104" s="215" t="s">
        <v>692</v>
      </c>
      <c r="G104" s="215">
        <v>17.329999999999998</v>
      </c>
      <c r="H104" s="215"/>
      <c r="I104" s="414">
        <f t="shared" si="1"/>
        <v>0.75</v>
      </c>
      <c r="J104" s="415">
        <v>9</v>
      </c>
      <c r="K104" s="234">
        <v>0</v>
      </c>
      <c r="L104" s="416"/>
      <c r="M104" s="746"/>
      <c r="N104" s="417"/>
      <c r="O104" s="512"/>
      <c r="P104" s="418"/>
      <c r="Q104" s="418"/>
    </row>
    <row r="105" spans="1:17" ht="15">
      <c r="A105" s="746">
        <v>101</v>
      </c>
      <c r="B105" s="215" t="s">
        <v>735</v>
      </c>
      <c r="C105" s="215" t="s">
        <v>572</v>
      </c>
      <c r="D105" s="215">
        <v>2000</v>
      </c>
      <c r="E105" s="746">
        <v>10</v>
      </c>
      <c r="F105" s="215" t="s">
        <v>570</v>
      </c>
      <c r="G105" s="215">
        <v>19.91</v>
      </c>
      <c r="H105" s="215"/>
      <c r="I105" s="414">
        <f t="shared" si="1"/>
        <v>0.625</v>
      </c>
      <c r="J105" s="415">
        <v>7.5</v>
      </c>
      <c r="K105" s="234">
        <v>3.7926237623762376</v>
      </c>
      <c r="L105" s="416"/>
      <c r="M105" s="746"/>
      <c r="N105" s="417"/>
      <c r="O105" s="512"/>
      <c r="P105" s="418"/>
      <c r="Q105" s="418"/>
    </row>
    <row r="106" spans="1:17" ht="15">
      <c r="A106" s="746">
        <v>102</v>
      </c>
      <c r="B106" s="215" t="s">
        <v>895</v>
      </c>
      <c r="C106" s="215" t="s">
        <v>896</v>
      </c>
      <c r="D106" s="215">
        <v>1982</v>
      </c>
      <c r="E106" s="746">
        <v>10</v>
      </c>
      <c r="F106" s="215" t="s">
        <v>570</v>
      </c>
      <c r="G106" s="215">
        <v>62.15</v>
      </c>
      <c r="H106" s="215">
        <v>8.4</v>
      </c>
      <c r="I106" s="414">
        <f t="shared" si="1"/>
        <v>0.77500000000000002</v>
      </c>
      <c r="J106" s="415">
        <v>9.3000000000000007</v>
      </c>
      <c r="K106" s="234">
        <v>14.221118811881187</v>
      </c>
      <c r="L106" s="416"/>
      <c r="M106" s="746"/>
      <c r="N106" s="417"/>
      <c r="O106" s="512"/>
      <c r="P106" s="418"/>
      <c r="Q106" s="418"/>
    </row>
    <row r="107" spans="1:17" ht="15">
      <c r="A107" s="746">
        <v>103</v>
      </c>
      <c r="B107" s="215" t="s">
        <v>889</v>
      </c>
      <c r="C107" s="215" t="s">
        <v>890</v>
      </c>
      <c r="D107" s="215">
        <v>1998</v>
      </c>
      <c r="E107" s="746">
        <v>10</v>
      </c>
      <c r="F107" s="215" t="s">
        <v>570</v>
      </c>
      <c r="G107" s="215">
        <v>56.1</v>
      </c>
      <c r="H107" s="215">
        <v>8.61</v>
      </c>
      <c r="I107" s="414">
        <f t="shared" si="1"/>
        <v>0.18333333333333335</v>
      </c>
      <c r="J107" s="415">
        <v>2.2000000000000002</v>
      </c>
      <c r="K107" s="234">
        <v>0</v>
      </c>
      <c r="L107" s="416"/>
      <c r="M107" s="746"/>
      <c r="N107" s="417"/>
      <c r="O107" s="512"/>
      <c r="P107" s="418"/>
      <c r="Q107" s="418"/>
    </row>
    <row r="108" spans="1:17" ht="15">
      <c r="A108" s="746">
        <v>104</v>
      </c>
      <c r="B108" s="215" t="s">
        <v>933</v>
      </c>
      <c r="C108" s="215" t="s">
        <v>934</v>
      </c>
      <c r="D108" s="215">
        <v>1990</v>
      </c>
      <c r="E108" s="746">
        <v>10</v>
      </c>
      <c r="F108" s="215" t="s">
        <v>688</v>
      </c>
      <c r="G108" s="215">
        <v>42</v>
      </c>
      <c r="H108" s="215">
        <v>6.3</v>
      </c>
      <c r="I108" s="414">
        <f t="shared" si="1"/>
        <v>0.66666666666666663</v>
      </c>
      <c r="J108" s="415">
        <v>8</v>
      </c>
      <c r="K108" s="234">
        <v>0</v>
      </c>
      <c r="L108" s="416"/>
      <c r="M108" s="746"/>
      <c r="N108" s="417"/>
      <c r="O108" s="512"/>
      <c r="P108" s="418"/>
      <c r="Q108" s="418"/>
    </row>
    <row r="109" spans="1:17" ht="15">
      <c r="A109" s="746">
        <v>105</v>
      </c>
      <c r="B109" s="215" t="s">
        <v>83</v>
      </c>
      <c r="C109" s="215" t="s">
        <v>84</v>
      </c>
      <c r="D109" s="215">
        <v>1990</v>
      </c>
      <c r="E109" s="746">
        <v>10</v>
      </c>
      <c r="F109" s="215" t="s">
        <v>700</v>
      </c>
      <c r="G109" s="215">
        <v>42</v>
      </c>
      <c r="H109" s="215">
        <v>6.3</v>
      </c>
      <c r="I109" s="414">
        <f t="shared" si="1"/>
        <v>0.15</v>
      </c>
      <c r="J109" s="415">
        <v>1.8</v>
      </c>
      <c r="K109" s="234">
        <v>0</v>
      </c>
      <c r="L109" s="416"/>
      <c r="M109" s="746"/>
      <c r="N109" s="417"/>
      <c r="O109" s="512"/>
      <c r="P109" s="418"/>
      <c r="Q109" s="418"/>
    </row>
    <row r="110" spans="1:17" ht="15">
      <c r="A110" s="746">
        <v>106</v>
      </c>
      <c r="B110" s="215" t="s">
        <v>132</v>
      </c>
      <c r="C110" s="215" t="s">
        <v>1</v>
      </c>
      <c r="D110" s="215">
        <v>1990</v>
      </c>
      <c r="E110" s="746">
        <v>10</v>
      </c>
      <c r="F110" s="215" t="s">
        <v>702</v>
      </c>
      <c r="G110" s="215"/>
      <c r="H110" s="215">
        <v>16.38</v>
      </c>
      <c r="I110" s="414">
        <f t="shared" si="1"/>
        <v>0.13333333333333333</v>
      </c>
      <c r="J110" s="415">
        <v>1.6</v>
      </c>
      <c r="K110" s="234">
        <v>0</v>
      </c>
      <c r="L110" s="416"/>
      <c r="M110" s="746"/>
      <c r="N110" s="417"/>
      <c r="O110" s="512"/>
      <c r="P110" s="418"/>
      <c r="Q110" s="418"/>
    </row>
    <row r="111" spans="1:17" ht="15">
      <c r="A111" s="746">
        <v>107</v>
      </c>
      <c r="B111" s="215" t="s">
        <v>736</v>
      </c>
      <c r="C111" s="215" t="s">
        <v>956</v>
      </c>
      <c r="D111" s="215">
        <v>1991</v>
      </c>
      <c r="E111" s="746">
        <v>10</v>
      </c>
      <c r="F111" s="215" t="s">
        <v>705</v>
      </c>
      <c r="G111" s="215">
        <v>37.28</v>
      </c>
      <c r="H111" s="215">
        <v>7.56</v>
      </c>
      <c r="I111" s="414">
        <f t="shared" si="1"/>
        <v>1.3583333333333334</v>
      </c>
      <c r="J111" s="415">
        <v>16.3</v>
      </c>
      <c r="K111" s="234">
        <v>5.891089108910891</v>
      </c>
      <c r="L111" s="416"/>
      <c r="M111" s="746"/>
      <c r="N111" s="417"/>
      <c r="O111" s="512"/>
      <c r="P111" s="418"/>
      <c r="Q111" s="418"/>
    </row>
    <row r="112" spans="1:17" ht="15">
      <c r="A112" s="746">
        <v>108</v>
      </c>
      <c r="B112" s="215" t="s">
        <v>608</v>
      </c>
      <c r="C112" s="215" t="s">
        <v>583</v>
      </c>
      <c r="D112" s="215">
        <v>2000</v>
      </c>
      <c r="E112" s="746">
        <v>10</v>
      </c>
      <c r="F112" s="215" t="s">
        <v>570</v>
      </c>
      <c r="G112" s="215">
        <v>19.690000000000001</v>
      </c>
      <c r="H112" s="215"/>
      <c r="I112" s="414">
        <f t="shared" si="1"/>
        <v>0.67499999999999993</v>
      </c>
      <c r="J112" s="415">
        <v>8.1</v>
      </c>
      <c r="K112" s="234">
        <v>4.5049504950495045</v>
      </c>
      <c r="L112" s="416"/>
      <c r="M112" s="746"/>
      <c r="N112" s="417"/>
      <c r="O112" s="512"/>
      <c r="P112" s="418"/>
      <c r="Q112" s="418"/>
    </row>
    <row r="113" spans="1:17" ht="15">
      <c r="A113" s="746">
        <v>109</v>
      </c>
      <c r="B113" s="215" t="s">
        <v>590</v>
      </c>
      <c r="C113" s="215" t="s">
        <v>580</v>
      </c>
      <c r="D113" s="215">
        <v>2000</v>
      </c>
      <c r="E113" s="746">
        <v>10</v>
      </c>
      <c r="F113" s="215" t="s">
        <v>570</v>
      </c>
      <c r="G113" s="215">
        <v>19.690000000000001</v>
      </c>
      <c r="H113" s="215"/>
      <c r="I113" s="414">
        <f t="shared" si="1"/>
        <v>0.76666666666666661</v>
      </c>
      <c r="J113" s="415">
        <v>9.1999999999999993</v>
      </c>
      <c r="K113" s="234">
        <v>4.4086930693069304</v>
      </c>
      <c r="L113" s="416"/>
      <c r="M113" s="746"/>
      <c r="N113" s="417"/>
      <c r="O113" s="512"/>
      <c r="P113" s="418"/>
      <c r="Q113" s="418"/>
    </row>
    <row r="114" spans="1:17" ht="15">
      <c r="A114" s="746">
        <v>110</v>
      </c>
      <c r="B114" s="215" t="s">
        <v>607</v>
      </c>
      <c r="C114" s="215" t="s">
        <v>583</v>
      </c>
      <c r="D114" s="215">
        <v>2000</v>
      </c>
      <c r="E114" s="746">
        <v>10</v>
      </c>
      <c r="F114" s="215" t="s">
        <v>570</v>
      </c>
      <c r="G114" s="215">
        <v>19.690000000000001</v>
      </c>
      <c r="H114" s="215"/>
      <c r="I114" s="414">
        <f t="shared" si="1"/>
        <v>0.66666666666666663</v>
      </c>
      <c r="J114" s="415">
        <v>8</v>
      </c>
      <c r="K114" s="234">
        <v>4.2546732673267327</v>
      </c>
      <c r="L114" s="416"/>
      <c r="M114" s="746"/>
      <c r="N114" s="417"/>
      <c r="O114" s="512"/>
      <c r="P114" s="418"/>
      <c r="Q114" s="418"/>
    </row>
    <row r="115" spans="1:17" ht="15">
      <c r="A115" s="746">
        <v>111</v>
      </c>
      <c r="B115" s="215" t="s">
        <v>937</v>
      </c>
      <c r="C115" s="215" t="s">
        <v>614</v>
      </c>
      <c r="D115" s="215">
        <v>2000</v>
      </c>
      <c r="E115" s="746">
        <v>10</v>
      </c>
      <c r="F115" s="215" t="s">
        <v>688</v>
      </c>
      <c r="G115" s="215">
        <v>18.8</v>
      </c>
      <c r="H115" s="215"/>
      <c r="I115" s="414">
        <f t="shared" si="1"/>
        <v>1.05</v>
      </c>
      <c r="J115" s="415">
        <v>12.6</v>
      </c>
      <c r="K115" s="234">
        <v>4.7937326732673267</v>
      </c>
      <c r="L115" s="416"/>
      <c r="M115" s="746"/>
      <c r="N115" s="417"/>
      <c r="O115" s="512"/>
      <c r="P115" s="418"/>
      <c r="Q115" s="418"/>
    </row>
    <row r="116" spans="1:17" ht="15">
      <c r="A116" s="746">
        <v>112</v>
      </c>
      <c r="B116" s="215" t="s">
        <v>938</v>
      </c>
      <c r="C116" s="215" t="s">
        <v>614</v>
      </c>
      <c r="D116" s="215">
        <v>2001</v>
      </c>
      <c r="E116" s="746">
        <v>10</v>
      </c>
      <c r="F116" s="215" t="s">
        <v>688</v>
      </c>
      <c r="G116" s="215">
        <v>18.8</v>
      </c>
      <c r="H116" s="215"/>
      <c r="I116" s="414">
        <f t="shared" si="1"/>
        <v>1</v>
      </c>
      <c r="J116" s="415">
        <v>12</v>
      </c>
      <c r="K116" s="234">
        <v>5.2365148514851478</v>
      </c>
      <c r="L116" s="416"/>
      <c r="M116" s="746"/>
      <c r="N116" s="417"/>
      <c r="O116" s="512"/>
      <c r="P116" s="418"/>
      <c r="Q116" s="418"/>
    </row>
    <row r="117" spans="1:17" ht="15">
      <c r="A117" s="746">
        <v>113</v>
      </c>
      <c r="B117" s="215" t="s">
        <v>738</v>
      </c>
      <c r="C117" s="215" t="s">
        <v>574</v>
      </c>
      <c r="D117" s="215">
        <v>2000</v>
      </c>
      <c r="E117" s="746">
        <v>10</v>
      </c>
      <c r="F117" s="215" t="s">
        <v>710</v>
      </c>
      <c r="G117" s="215">
        <v>17.850000000000001</v>
      </c>
      <c r="H117" s="215"/>
      <c r="I117" s="414">
        <f t="shared" si="1"/>
        <v>0.6</v>
      </c>
      <c r="J117" s="415">
        <v>7.2</v>
      </c>
      <c r="K117" s="234">
        <v>8.8498316831683166</v>
      </c>
      <c r="L117" s="416"/>
      <c r="M117" s="746"/>
      <c r="N117" s="417"/>
      <c r="O117" s="512"/>
      <c r="P117" s="418"/>
      <c r="Q117" s="418"/>
    </row>
    <row r="118" spans="1:17" ht="15">
      <c r="A118" s="746">
        <v>114</v>
      </c>
      <c r="B118" s="215" t="s">
        <v>970</v>
      </c>
      <c r="C118" s="215" t="s">
        <v>574</v>
      </c>
      <c r="D118" s="215">
        <v>1988</v>
      </c>
      <c r="E118" s="746">
        <v>10</v>
      </c>
      <c r="F118" s="215" t="s">
        <v>690</v>
      </c>
      <c r="G118" s="215">
        <v>17.850000000000001</v>
      </c>
      <c r="H118" s="215"/>
      <c r="I118" s="414">
        <f t="shared" si="1"/>
        <v>0.56666666666666665</v>
      </c>
      <c r="J118" s="415">
        <v>6.8</v>
      </c>
      <c r="K118" s="234">
        <v>0</v>
      </c>
      <c r="L118" s="416"/>
      <c r="M118" s="746"/>
      <c r="N118" s="417"/>
      <c r="O118" s="512"/>
      <c r="P118" s="418"/>
      <c r="Q118" s="418"/>
    </row>
    <row r="119" spans="1:17" ht="15">
      <c r="A119" s="746">
        <v>115</v>
      </c>
      <c r="B119" s="215" t="s">
        <v>971</v>
      </c>
      <c r="C119" s="215" t="s">
        <v>614</v>
      </c>
      <c r="D119" s="215">
        <v>2001</v>
      </c>
      <c r="E119" s="746">
        <v>10</v>
      </c>
      <c r="F119" s="215" t="s">
        <v>690</v>
      </c>
      <c r="G119" s="215">
        <v>18.8</v>
      </c>
      <c r="H119" s="215"/>
      <c r="I119" s="414">
        <f t="shared" si="1"/>
        <v>0.19166666666666665</v>
      </c>
      <c r="J119" s="415">
        <v>2.2999999999999998</v>
      </c>
      <c r="K119" s="234">
        <v>13.914188118811882</v>
      </c>
      <c r="L119" s="416"/>
      <c r="M119" s="746"/>
      <c r="N119" s="417"/>
      <c r="O119" s="512"/>
      <c r="P119" s="418"/>
      <c r="Q119" s="418"/>
    </row>
    <row r="120" spans="1:17" ht="51">
      <c r="A120" s="746">
        <v>116</v>
      </c>
      <c r="B120" s="215" t="s">
        <v>973</v>
      </c>
      <c r="C120" s="215" t="s">
        <v>574</v>
      </c>
      <c r="D120" s="215">
        <v>1996</v>
      </c>
      <c r="E120" s="746">
        <v>10</v>
      </c>
      <c r="F120" s="215" t="s">
        <v>690</v>
      </c>
      <c r="G120" s="215">
        <v>17.850000000000001</v>
      </c>
      <c r="H120" s="215"/>
      <c r="I120" s="414">
        <f t="shared" si="1"/>
        <v>0.66666666666666663</v>
      </c>
      <c r="J120" s="415">
        <v>8</v>
      </c>
      <c r="K120" s="234">
        <v>3.52309900990099</v>
      </c>
      <c r="L120" s="796" t="s">
        <v>584</v>
      </c>
      <c r="M120" s="784" t="s">
        <v>1541</v>
      </c>
      <c r="N120" s="417" t="s">
        <v>1746</v>
      </c>
      <c r="O120" s="551">
        <v>352</v>
      </c>
      <c r="P120" s="418">
        <v>17</v>
      </c>
      <c r="Q120" s="418">
        <v>2</v>
      </c>
    </row>
    <row r="121" spans="1:17" ht="15">
      <c r="A121" s="746">
        <v>117</v>
      </c>
      <c r="B121" s="215" t="s">
        <v>739</v>
      </c>
      <c r="C121" s="215" t="s">
        <v>905</v>
      </c>
      <c r="D121" s="215">
        <v>2011</v>
      </c>
      <c r="E121" s="746">
        <v>10</v>
      </c>
      <c r="F121" s="215" t="s">
        <v>692</v>
      </c>
      <c r="G121" s="215">
        <v>17</v>
      </c>
      <c r="H121" s="215"/>
      <c r="I121" s="414">
        <f t="shared" si="1"/>
        <v>0.65</v>
      </c>
      <c r="J121" s="415">
        <v>7.8</v>
      </c>
      <c r="K121" s="234">
        <v>4.8707326732673266</v>
      </c>
      <c r="L121" s="416"/>
      <c r="M121" s="746"/>
      <c r="N121" s="417"/>
      <c r="O121" s="512"/>
      <c r="P121" s="418"/>
      <c r="Q121" s="418"/>
    </row>
    <row r="122" spans="1:17" ht="15">
      <c r="A122" s="746">
        <v>118</v>
      </c>
      <c r="B122" s="215" t="s">
        <v>740</v>
      </c>
      <c r="C122" s="215" t="s">
        <v>614</v>
      </c>
      <c r="D122" s="215">
        <v>2001</v>
      </c>
      <c r="E122" s="746">
        <v>10</v>
      </c>
      <c r="F122" s="215" t="s">
        <v>692</v>
      </c>
      <c r="G122" s="215">
        <v>18.8</v>
      </c>
      <c r="H122" s="215"/>
      <c r="I122" s="414">
        <f t="shared" si="1"/>
        <v>0.75</v>
      </c>
      <c r="J122" s="415">
        <v>9</v>
      </c>
      <c r="K122" s="234">
        <v>4.8707326732673266</v>
      </c>
      <c r="L122" s="416"/>
      <c r="M122" s="746"/>
      <c r="N122" s="417"/>
      <c r="O122" s="512"/>
      <c r="P122" s="418"/>
      <c r="Q122" s="418"/>
    </row>
    <row r="123" spans="1:17" ht="15">
      <c r="A123" s="746">
        <v>119</v>
      </c>
      <c r="B123" s="215" t="s">
        <v>741</v>
      </c>
      <c r="C123" s="215" t="s">
        <v>574</v>
      </c>
      <c r="D123" s="215">
        <v>2001</v>
      </c>
      <c r="E123" s="746">
        <v>10</v>
      </c>
      <c r="F123" s="215" t="s">
        <v>695</v>
      </c>
      <c r="G123" s="215">
        <v>17.850000000000001</v>
      </c>
      <c r="H123" s="215"/>
      <c r="I123" s="414">
        <f t="shared" si="1"/>
        <v>0.66666666666666663</v>
      </c>
      <c r="J123" s="415">
        <v>8</v>
      </c>
      <c r="K123" s="234">
        <v>3.52309900990099</v>
      </c>
      <c r="L123" s="416"/>
      <c r="M123" s="746"/>
      <c r="N123" s="417"/>
      <c r="O123" s="512"/>
      <c r="P123" s="418"/>
      <c r="Q123" s="418"/>
    </row>
    <row r="124" spans="1:17" ht="15">
      <c r="A124" s="746">
        <v>120</v>
      </c>
      <c r="B124" s="215" t="s">
        <v>742</v>
      </c>
      <c r="C124" s="215" t="s">
        <v>614</v>
      </c>
      <c r="D124" s="215">
        <v>2000</v>
      </c>
      <c r="E124" s="746">
        <v>10</v>
      </c>
      <c r="F124" s="215" t="s">
        <v>705</v>
      </c>
      <c r="G124" s="215">
        <v>18.8</v>
      </c>
      <c r="H124" s="215"/>
      <c r="I124" s="414">
        <f t="shared" si="1"/>
        <v>0.625</v>
      </c>
      <c r="J124" s="415">
        <v>7.5</v>
      </c>
      <c r="K124" s="234">
        <v>0</v>
      </c>
      <c r="L124" s="416"/>
      <c r="M124" s="746"/>
      <c r="N124" s="417"/>
      <c r="O124" s="512"/>
      <c r="P124" s="418"/>
      <c r="Q124" s="418"/>
    </row>
    <row r="125" spans="1:17" ht="15">
      <c r="A125" s="746">
        <v>121</v>
      </c>
      <c r="B125" s="215" t="s">
        <v>18</v>
      </c>
      <c r="C125" s="215" t="s">
        <v>614</v>
      </c>
      <c r="D125" s="215">
        <v>2000</v>
      </c>
      <c r="E125" s="746">
        <v>10</v>
      </c>
      <c r="F125" s="215" t="s">
        <v>687</v>
      </c>
      <c r="G125" s="215">
        <v>18.8</v>
      </c>
      <c r="H125" s="215"/>
      <c r="I125" s="414">
        <f t="shared" si="1"/>
        <v>0.77500000000000002</v>
      </c>
      <c r="J125" s="415">
        <v>9.3000000000000007</v>
      </c>
      <c r="K125" s="234">
        <v>10.48680198019802</v>
      </c>
      <c r="L125" s="416"/>
      <c r="M125" s="746"/>
      <c r="N125" s="417"/>
      <c r="O125" s="512"/>
      <c r="P125" s="418"/>
      <c r="Q125" s="418"/>
    </row>
    <row r="126" spans="1:17" ht="51">
      <c r="A126" s="746">
        <v>122</v>
      </c>
      <c r="B126" s="215" t="s">
        <v>44</v>
      </c>
      <c r="C126" s="215" t="s">
        <v>574</v>
      </c>
      <c r="D126" s="215">
        <v>1996</v>
      </c>
      <c r="E126" s="746">
        <v>10</v>
      </c>
      <c r="F126" s="215" t="s">
        <v>698</v>
      </c>
      <c r="G126" s="215">
        <v>17.850000000000001</v>
      </c>
      <c r="H126" s="215"/>
      <c r="I126" s="414">
        <f t="shared" si="1"/>
        <v>0.13333333333333333</v>
      </c>
      <c r="J126" s="415">
        <v>1.6</v>
      </c>
      <c r="K126" s="234">
        <v>0</v>
      </c>
      <c r="L126" s="796" t="s">
        <v>584</v>
      </c>
      <c r="M126" s="784" t="s">
        <v>1541</v>
      </c>
      <c r="N126" s="417" t="s">
        <v>1746</v>
      </c>
      <c r="O126" s="551">
        <v>352</v>
      </c>
      <c r="P126" s="418">
        <v>17</v>
      </c>
      <c r="Q126" s="418">
        <v>2</v>
      </c>
    </row>
    <row r="127" spans="1:17" ht="15">
      <c r="A127" s="746">
        <v>123</v>
      </c>
      <c r="B127" s="215" t="s">
        <v>743</v>
      </c>
      <c r="C127" s="215" t="s">
        <v>614</v>
      </c>
      <c r="D127" s="215">
        <v>2000</v>
      </c>
      <c r="E127" s="746">
        <v>10</v>
      </c>
      <c r="F127" s="215" t="s">
        <v>699</v>
      </c>
      <c r="G127" s="215">
        <v>18.8</v>
      </c>
      <c r="H127" s="215"/>
      <c r="I127" s="414">
        <f t="shared" si="1"/>
        <v>1.3583333333333334</v>
      </c>
      <c r="J127" s="415">
        <v>16.3</v>
      </c>
      <c r="K127" s="234">
        <v>4.1969108910891091</v>
      </c>
      <c r="L127" s="416"/>
      <c r="M127" s="746"/>
      <c r="N127" s="417"/>
      <c r="O127" s="512"/>
      <c r="P127" s="418"/>
      <c r="Q127" s="418"/>
    </row>
    <row r="128" spans="1:17" ht="15">
      <c r="A128" s="746">
        <v>124</v>
      </c>
      <c r="B128" s="215" t="s">
        <v>744</v>
      </c>
      <c r="C128" s="215" t="s">
        <v>574</v>
      </c>
      <c r="D128" s="215">
        <v>1999</v>
      </c>
      <c r="E128" s="746">
        <v>10</v>
      </c>
      <c r="F128" s="215" t="s">
        <v>699</v>
      </c>
      <c r="G128" s="215">
        <v>19.010000000000002</v>
      </c>
      <c r="H128" s="215"/>
      <c r="I128" s="414">
        <f t="shared" si="1"/>
        <v>0.67499999999999993</v>
      </c>
      <c r="J128" s="415">
        <v>8.1</v>
      </c>
      <c r="K128" s="234">
        <v>0</v>
      </c>
      <c r="L128" s="416"/>
      <c r="M128" s="746"/>
      <c r="N128" s="417"/>
      <c r="O128" s="512"/>
      <c r="P128" s="418"/>
      <c r="Q128" s="418"/>
    </row>
    <row r="129" spans="1:17" ht="15">
      <c r="A129" s="746">
        <v>125</v>
      </c>
      <c r="B129" s="215" t="s">
        <v>89</v>
      </c>
      <c r="C129" s="215" t="s">
        <v>569</v>
      </c>
      <c r="D129" s="215">
        <v>1998</v>
      </c>
      <c r="E129" s="746">
        <v>10</v>
      </c>
      <c r="F129" s="215" t="s">
        <v>700</v>
      </c>
      <c r="G129" s="215">
        <v>17.54</v>
      </c>
      <c r="H129" s="215"/>
      <c r="I129" s="414">
        <f t="shared" si="1"/>
        <v>0.76666666666666661</v>
      </c>
      <c r="J129" s="415">
        <v>9.1999999999999993</v>
      </c>
      <c r="K129" s="234">
        <v>3.9851485148514856</v>
      </c>
      <c r="L129" s="416"/>
      <c r="M129" s="746"/>
      <c r="N129" s="417"/>
      <c r="O129" s="797"/>
      <c r="P129" s="418"/>
      <c r="Q129" s="418"/>
    </row>
    <row r="130" spans="1:17" ht="15">
      <c r="A130" s="746">
        <v>126</v>
      </c>
      <c r="B130" s="215" t="s">
        <v>75</v>
      </c>
      <c r="C130" s="215" t="s">
        <v>583</v>
      </c>
      <c r="D130" s="215">
        <v>2001</v>
      </c>
      <c r="E130" s="746">
        <v>10</v>
      </c>
      <c r="F130" s="215" t="s">
        <v>700</v>
      </c>
      <c r="G130" s="215">
        <v>18.8</v>
      </c>
      <c r="H130" s="215"/>
      <c r="I130" s="414">
        <f t="shared" si="1"/>
        <v>0.66666666666666663</v>
      </c>
      <c r="J130" s="415">
        <v>8</v>
      </c>
      <c r="K130" s="234">
        <v>12.072603960396039</v>
      </c>
      <c r="L130" s="416"/>
      <c r="M130" s="746"/>
      <c r="N130" s="417"/>
      <c r="O130" s="512"/>
      <c r="P130" s="418"/>
      <c r="Q130" s="418"/>
    </row>
    <row r="131" spans="1:17" ht="60">
      <c r="A131" s="746">
        <v>127</v>
      </c>
      <c r="B131" s="215" t="s">
        <v>80</v>
      </c>
      <c r="C131" s="215" t="s">
        <v>574</v>
      </c>
      <c r="D131" s="215">
        <v>1996</v>
      </c>
      <c r="E131" s="746">
        <v>10</v>
      </c>
      <c r="F131" s="215" t="s">
        <v>700</v>
      </c>
      <c r="G131" s="215">
        <v>17.850000000000001</v>
      </c>
      <c r="H131" s="215"/>
      <c r="I131" s="414">
        <f t="shared" si="1"/>
        <v>1.05</v>
      </c>
      <c r="J131" s="415">
        <v>12.6</v>
      </c>
      <c r="K131" s="234">
        <v>1.309128712871287</v>
      </c>
      <c r="L131" s="416" t="s">
        <v>584</v>
      </c>
      <c r="M131" s="746" t="s">
        <v>1541</v>
      </c>
      <c r="N131" s="417" t="s">
        <v>1540</v>
      </c>
      <c r="O131" s="797">
        <v>352</v>
      </c>
      <c r="P131" s="418">
        <v>17</v>
      </c>
      <c r="Q131" s="418">
        <v>2</v>
      </c>
    </row>
    <row r="132" spans="1:17" ht="15">
      <c r="A132" s="746">
        <v>128</v>
      </c>
      <c r="B132" s="215" t="s">
        <v>74</v>
      </c>
      <c r="C132" s="215" t="s">
        <v>574</v>
      </c>
      <c r="D132" s="215">
        <v>2000</v>
      </c>
      <c r="E132" s="746">
        <v>10</v>
      </c>
      <c r="F132" s="215" t="s">
        <v>700</v>
      </c>
      <c r="G132" s="215">
        <v>17.850000000000001</v>
      </c>
      <c r="H132" s="215"/>
      <c r="I132" s="414">
        <f t="shared" si="1"/>
        <v>1</v>
      </c>
      <c r="J132" s="415">
        <v>12</v>
      </c>
      <c r="K132" s="234">
        <v>5.9680990099009898</v>
      </c>
      <c r="L132" s="416"/>
      <c r="M132" s="746"/>
      <c r="N132" s="417"/>
      <c r="O132" s="512"/>
      <c r="P132" s="418"/>
      <c r="Q132" s="418"/>
    </row>
    <row r="133" spans="1:17" ht="15">
      <c r="A133" s="746">
        <v>129</v>
      </c>
      <c r="B133" s="215" t="s">
        <v>24</v>
      </c>
      <c r="C133" s="215" t="s">
        <v>574</v>
      </c>
      <c r="D133" s="215">
        <v>2000</v>
      </c>
      <c r="E133" s="746">
        <v>10</v>
      </c>
      <c r="F133" s="215" t="s">
        <v>697</v>
      </c>
      <c r="G133" s="215">
        <v>17.850000000000001</v>
      </c>
      <c r="H133" s="215"/>
      <c r="I133" s="414">
        <f t="shared" ref="I133:I196" si="2">J133/12</f>
        <v>0.76666666666666661</v>
      </c>
      <c r="J133" s="415">
        <v>9.1999999999999993</v>
      </c>
      <c r="K133" s="234">
        <v>3.3305742574257424</v>
      </c>
      <c r="L133" s="416"/>
      <c r="M133" s="746"/>
      <c r="N133" s="417"/>
      <c r="O133" s="512"/>
      <c r="P133" s="418"/>
      <c r="Q133" s="418"/>
    </row>
    <row r="134" spans="1:17" ht="15">
      <c r="A134" s="746">
        <v>130</v>
      </c>
      <c r="B134" s="215" t="s">
        <v>98</v>
      </c>
      <c r="C134" s="215" t="s">
        <v>614</v>
      </c>
      <c r="D134" s="215">
        <v>2000</v>
      </c>
      <c r="E134" s="746">
        <v>10</v>
      </c>
      <c r="F134" s="215" t="s">
        <v>701</v>
      </c>
      <c r="G134" s="215">
        <v>18.8</v>
      </c>
      <c r="H134" s="215"/>
      <c r="I134" s="414">
        <f t="shared" si="2"/>
        <v>0.6</v>
      </c>
      <c r="J134" s="415">
        <v>7.2</v>
      </c>
      <c r="K134" s="234">
        <v>4.8322277227722772</v>
      </c>
      <c r="L134" s="416"/>
      <c r="M134" s="746"/>
      <c r="N134" s="417"/>
      <c r="O134" s="797"/>
      <c r="P134" s="418"/>
      <c r="Q134" s="418"/>
    </row>
    <row r="135" spans="1:17" ht="15">
      <c r="A135" s="746">
        <v>131</v>
      </c>
      <c r="B135" s="215" t="s">
        <v>745</v>
      </c>
      <c r="C135" s="215" t="s">
        <v>583</v>
      </c>
      <c r="D135" s="215">
        <v>2000</v>
      </c>
      <c r="E135" s="746">
        <v>10</v>
      </c>
      <c r="F135" s="215" t="s">
        <v>710</v>
      </c>
      <c r="G135" s="215">
        <v>18.8</v>
      </c>
      <c r="H135" s="215"/>
      <c r="I135" s="414">
        <f t="shared" si="2"/>
        <v>0.56666666666666665</v>
      </c>
      <c r="J135" s="415">
        <v>6.8</v>
      </c>
      <c r="K135" s="234">
        <v>4.8322277227722772</v>
      </c>
      <c r="L135" s="416"/>
      <c r="M135" s="746"/>
      <c r="N135" s="417"/>
      <c r="O135" s="512"/>
      <c r="P135" s="418"/>
      <c r="Q135" s="418"/>
    </row>
    <row r="136" spans="1:17" ht="60">
      <c r="A136" s="746">
        <v>132</v>
      </c>
      <c r="B136" s="215" t="s">
        <v>119</v>
      </c>
      <c r="C136" s="215" t="s">
        <v>574</v>
      </c>
      <c r="D136" s="215">
        <v>1996</v>
      </c>
      <c r="E136" s="746">
        <v>10</v>
      </c>
      <c r="F136" s="215" t="s">
        <v>185</v>
      </c>
      <c r="G136" s="215">
        <v>17.850000000000001</v>
      </c>
      <c r="H136" s="215"/>
      <c r="I136" s="414">
        <f t="shared" si="2"/>
        <v>0.73333333333333339</v>
      </c>
      <c r="J136" s="415">
        <v>8.8000000000000007</v>
      </c>
      <c r="K136" s="234">
        <v>1.309128712871287</v>
      </c>
      <c r="L136" s="416" t="s">
        <v>584</v>
      </c>
      <c r="M136" s="762" t="s">
        <v>1541</v>
      </c>
      <c r="N136" s="417" t="s">
        <v>1540</v>
      </c>
      <c r="O136" s="797">
        <v>352</v>
      </c>
      <c r="P136" s="418">
        <v>17</v>
      </c>
      <c r="Q136" s="418">
        <v>2</v>
      </c>
    </row>
    <row r="137" spans="1:17" ht="15">
      <c r="A137" s="746">
        <v>133</v>
      </c>
      <c r="B137" s="215" t="s">
        <v>746</v>
      </c>
      <c r="C137" s="215" t="s">
        <v>574</v>
      </c>
      <c r="D137" s="215">
        <v>2000</v>
      </c>
      <c r="E137" s="746">
        <v>10</v>
      </c>
      <c r="F137" s="215" t="s">
        <v>702</v>
      </c>
      <c r="G137" s="215">
        <v>17.850000000000001</v>
      </c>
      <c r="H137" s="215"/>
      <c r="I137" s="414">
        <f t="shared" si="2"/>
        <v>0.7583333333333333</v>
      </c>
      <c r="J137" s="415">
        <v>9.1</v>
      </c>
      <c r="K137" s="234">
        <v>0</v>
      </c>
      <c r="L137" s="416"/>
      <c r="M137" s="746"/>
      <c r="N137" s="417"/>
      <c r="O137" s="797"/>
      <c r="P137" s="418"/>
      <c r="Q137" s="418"/>
    </row>
    <row r="138" spans="1:17" ht="60">
      <c r="A138" s="746">
        <v>134</v>
      </c>
      <c r="B138" s="215" t="s">
        <v>747</v>
      </c>
      <c r="C138" s="215" t="s">
        <v>574</v>
      </c>
      <c r="D138" s="215">
        <v>1996</v>
      </c>
      <c r="E138" s="746">
        <v>10</v>
      </c>
      <c r="F138" s="215" t="s">
        <v>702</v>
      </c>
      <c r="G138" s="215">
        <v>17.850000000000001</v>
      </c>
      <c r="H138" s="215"/>
      <c r="I138" s="414">
        <f t="shared" si="2"/>
        <v>0.95833333333333337</v>
      </c>
      <c r="J138" s="415">
        <v>11.5</v>
      </c>
      <c r="K138" s="234">
        <v>0</v>
      </c>
      <c r="L138" s="416" t="s">
        <v>584</v>
      </c>
      <c r="M138" s="784" t="s">
        <v>1541</v>
      </c>
      <c r="N138" s="417" t="s">
        <v>1540</v>
      </c>
      <c r="O138" s="797">
        <v>352</v>
      </c>
      <c r="P138" s="418">
        <v>17</v>
      </c>
      <c r="Q138" s="418">
        <v>2</v>
      </c>
    </row>
    <row r="139" spans="1:17" ht="15">
      <c r="A139" s="746">
        <v>135</v>
      </c>
      <c r="B139" s="215" t="s">
        <v>748</v>
      </c>
      <c r="C139" s="215" t="s">
        <v>583</v>
      </c>
      <c r="D139" s="215">
        <v>2000</v>
      </c>
      <c r="E139" s="746">
        <v>10</v>
      </c>
      <c r="F139" s="215" t="s">
        <v>702</v>
      </c>
      <c r="G139" s="215">
        <v>18.8</v>
      </c>
      <c r="H139" s="215"/>
      <c r="I139" s="414">
        <f t="shared" si="2"/>
        <v>0.51666666666666672</v>
      </c>
      <c r="J139" s="415">
        <v>6.2</v>
      </c>
      <c r="K139" s="234">
        <v>0</v>
      </c>
      <c r="L139" s="416"/>
      <c r="M139" s="762"/>
      <c r="N139" s="417"/>
      <c r="O139" s="512"/>
      <c r="P139" s="418"/>
      <c r="Q139" s="418"/>
    </row>
    <row r="140" spans="1:17" ht="15">
      <c r="A140" s="746">
        <v>136</v>
      </c>
      <c r="B140" s="215" t="s">
        <v>750</v>
      </c>
      <c r="C140" s="215" t="s">
        <v>583</v>
      </c>
      <c r="D140" s="215">
        <v>2001</v>
      </c>
      <c r="E140" s="746">
        <v>10</v>
      </c>
      <c r="F140" s="215" t="s">
        <v>707</v>
      </c>
      <c r="G140" s="215">
        <v>18.8</v>
      </c>
      <c r="H140" s="215"/>
      <c r="I140" s="414">
        <f t="shared" si="2"/>
        <v>0.18333333333333335</v>
      </c>
      <c r="J140" s="415">
        <v>2.2000000000000002</v>
      </c>
      <c r="K140" s="234">
        <v>0</v>
      </c>
      <c r="L140" s="416"/>
      <c r="M140" s="762"/>
      <c r="N140" s="417"/>
      <c r="O140" s="512"/>
      <c r="P140" s="418"/>
      <c r="Q140" s="418"/>
    </row>
    <row r="141" spans="1:17" ht="15">
      <c r="A141" s="746">
        <v>137</v>
      </c>
      <c r="B141" s="215" t="s">
        <v>41</v>
      </c>
      <c r="C141" s="215" t="s">
        <v>574</v>
      </c>
      <c r="D141" s="215">
        <v>1993</v>
      </c>
      <c r="E141" s="746">
        <v>10</v>
      </c>
      <c r="F141" s="215" t="s">
        <v>698</v>
      </c>
      <c r="G141" s="215">
        <v>11.55</v>
      </c>
      <c r="H141" s="215"/>
      <c r="I141" s="414">
        <f t="shared" si="2"/>
        <v>0.66666666666666663</v>
      </c>
      <c r="J141" s="415">
        <v>8</v>
      </c>
      <c r="K141" s="234">
        <v>0</v>
      </c>
      <c r="L141" s="416"/>
      <c r="M141" s="784"/>
      <c r="N141" s="417"/>
      <c r="O141" s="797"/>
      <c r="P141" s="418"/>
      <c r="Q141" s="418"/>
    </row>
    <row r="142" spans="1:17" ht="15">
      <c r="A142" s="746">
        <v>138</v>
      </c>
      <c r="B142" s="215" t="s">
        <v>595</v>
      </c>
      <c r="C142" s="215" t="s">
        <v>569</v>
      </c>
      <c r="D142" s="215">
        <v>1998</v>
      </c>
      <c r="E142" s="746">
        <v>10</v>
      </c>
      <c r="F142" s="215" t="s">
        <v>570</v>
      </c>
      <c r="G142" s="215">
        <v>9.1300000000000008</v>
      </c>
      <c r="H142" s="215"/>
      <c r="I142" s="414">
        <f t="shared" si="2"/>
        <v>0.13333333333333333</v>
      </c>
      <c r="J142" s="415">
        <v>1.6</v>
      </c>
      <c r="K142" s="234">
        <v>3.4268415841584159</v>
      </c>
      <c r="L142" s="416"/>
      <c r="M142" s="762"/>
      <c r="N142" s="417"/>
      <c r="O142" s="512"/>
      <c r="P142" s="418"/>
      <c r="Q142" s="418"/>
    </row>
    <row r="143" spans="1:17" ht="15">
      <c r="A143" s="746">
        <v>139</v>
      </c>
      <c r="B143" s="215" t="s">
        <v>602</v>
      </c>
      <c r="C143" s="215" t="s">
        <v>589</v>
      </c>
      <c r="D143" s="215">
        <v>2000</v>
      </c>
      <c r="E143" s="746">
        <v>10</v>
      </c>
      <c r="F143" s="215" t="s">
        <v>570</v>
      </c>
      <c r="G143" s="215">
        <v>18.7</v>
      </c>
      <c r="H143" s="215"/>
      <c r="I143" s="414">
        <f t="shared" si="2"/>
        <v>0.76666666666666661</v>
      </c>
      <c r="J143" s="415">
        <v>9.1999999999999993</v>
      </c>
      <c r="K143" s="234">
        <v>4.0429009900990103</v>
      </c>
      <c r="L143" s="416"/>
      <c r="M143" s="762"/>
      <c r="N143" s="417"/>
      <c r="O143" s="512"/>
      <c r="P143" s="418"/>
      <c r="Q143" s="418"/>
    </row>
    <row r="144" spans="1:17" ht="15">
      <c r="A144" s="746">
        <v>140</v>
      </c>
      <c r="B144" s="215" t="s">
        <v>953</v>
      </c>
      <c r="C144" s="215" t="s">
        <v>589</v>
      </c>
      <c r="D144" s="215">
        <v>1996</v>
      </c>
      <c r="E144" s="746">
        <v>10</v>
      </c>
      <c r="F144" s="215" t="s">
        <v>688</v>
      </c>
      <c r="G144" s="215">
        <v>18.690000000000001</v>
      </c>
      <c r="H144" s="215"/>
      <c r="I144" s="414">
        <f t="shared" si="2"/>
        <v>0.67499999999999993</v>
      </c>
      <c r="J144" s="415">
        <v>8.1</v>
      </c>
      <c r="K144" s="234">
        <v>2.3872376237623767</v>
      </c>
      <c r="L144" s="416"/>
      <c r="M144" s="762"/>
      <c r="N144" s="417"/>
      <c r="O144" s="797"/>
      <c r="P144" s="418"/>
      <c r="Q144" s="418"/>
    </row>
    <row r="145" spans="1:17" ht="15">
      <c r="A145" s="746">
        <v>141</v>
      </c>
      <c r="B145" s="215" t="s">
        <v>935</v>
      </c>
      <c r="C145" s="215" t="s">
        <v>936</v>
      </c>
      <c r="D145" s="215">
        <v>2000</v>
      </c>
      <c r="E145" s="746">
        <v>10</v>
      </c>
      <c r="F145" s="215" t="s">
        <v>688</v>
      </c>
      <c r="G145" s="215">
        <v>9.24</v>
      </c>
      <c r="H145" s="215"/>
      <c r="I145" s="414">
        <f t="shared" si="2"/>
        <v>0.76666666666666661</v>
      </c>
      <c r="J145" s="415">
        <v>9.1999999999999993</v>
      </c>
      <c r="K145" s="234">
        <v>2.8107722772277226</v>
      </c>
      <c r="L145" s="416"/>
      <c r="M145" s="762"/>
      <c r="N145" s="417"/>
      <c r="O145" s="512"/>
      <c r="P145" s="418"/>
      <c r="Q145" s="418"/>
    </row>
    <row r="146" spans="1:17" ht="15">
      <c r="A146" s="746">
        <v>142</v>
      </c>
      <c r="B146" s="215" t="s">
        <v>932</v>
      </c>
      <c r="C146" s="215" t="s">
        <v>580</v>
      </c>
      <c r="D146" s="215">
        <v>1990</v>
      </c>
      <c r="E146" s="746">
        <v>10</v>
      </c>
      <c r="F146" s="215" t="s">
        <v>688</v>
      </c>
      <c r="G146" s="215">
        <v>28.35</v>
      </c>
      <c r="H146" s="215"/>
      <c r="I146" s="414">
        <f t="shared" si="2"/>
        <v>0.66666666666666663</v>
      </c>
      <c r="J146" s="415">
        <v>8</v>
      </c>
      <c r="K146" s="234">
        <v>2.9647920792079208</v>
      </c>
      <c r="L146" s="416"/>
      <c r="M146" s="762"/>
      <c r="N146" s="417"/>
      <c r="O146" s="512"/>
      <c r="P146" s="418"/>
      <c r="Q146" s="418"/>
    </row>
    <row r="147" spans="1:17" ht="15">
      <c r="A147" s="746">
        <v>143</v>
      </c>
      <c r="B147" s="215" t="s">
        <v>751</v>
      </c>
      <c r="C147" s="215" t="s">
        <v>569</v>
      </c>
      <c r="D147" s="215">
        <v>1998</v>
      </c>
      <c r="E147" s="746">
        <v>10</v>
      </c>
      <c r="F147" s="215" t="s">
        <v>710</v>
      </c>
      <c r="G147" s="215">
        <v>9.56</v>
      </c>
      <c r="H147" s="215"/>
      <c r="I147" s="414">
        <f t="shared" si="2"/>
        <v>0.93333333333333324</v>
      </c>
      <c r="J147" s="415">
        <v>11.2</v>
      </c>
      <c r="K147" s="234">
        <v>0</v>
      </c>
      <c r="L147" s="416"/>
      <c r="M147" s="762"/>
      <c r="N147" s="417"/>
      <c r="O147" s="512"/>
      <c r="P147" s="418"/>
      <c r="Q147" s="418"/>
    </row>
    <row r="148" spans="1:17" ht="15">
      <c r="A148" s="746">
        <v>144</v>
      </c>
      <c r="B148" s="215" t="s">
        <v>752</v>
      </c>
      <c r="C148" s="215" t="s">
        <v>589</v>
      </c>
      <c r="D148" s="215">
        <v>1996</v>
      </c>
      <c r="E148" s="746">
        <v>10</v>
      </c>
      <c r="F148" s="215" t="s">
        <v>710</v>
      </c>
      <c r="G148" s="215">
        <v>18.690000000000001</v>
      </c>
      <c r="H148" s="215"/>
      <c r="I148" s="414">
        <f t="shared" si="2"/>
        <v>0.46666666666666662</v>
      </c>
      <c r="J148" s="415">
        <v>5.6</v>
      </c>
      <c r="K148" s="234">
        <v>2.8492871287128714</v>
      </c>
      <c r="L148" s="416"/>
      <c r="M148" s="762"/>
      <c r="N148" s="417"/>
      <c r="O148" s="797"/>
      <c r="P148" s="418"/>
      <c r="Q148" s="418"/>
    </row>
    <row r="149" spans="1:17" ht="15">
      <c r="A149" s="746">
        <v>145</v>
      </c>
      <c r="B149" s="215" t="s">
        <v>753</v>
      </c>
      <c r="C149" s="215" t="s">
        <v>936</v>
      </c>
      <c r="D149" s="215">
        <v>1997</v>
      </c>
      <c r="E149" s="746">
        <v>10</v>
      </c>
      <c r="F149" s="215" t="s">
        <v>695</v>
      </c>
      <c r="G149" s="215">
        <v>12.08</v>
      </c>
      <c r="H149" s="215"/>
      <c r="I149" s="414">
        <f t="shared" si="2"/>
        <v>0.76666666666666661</v>
      </c>
      <c r="J149" s="415">
        <v>9.1999999999999993</v>
      </c>
      <c r="K149" s="234">
        <v>4.4086930693069304</v>
      </c>
      <c r="L149" s="416"/>
      <c r="M149" s="746"/>
      <c r="N149" s="417"/>
      <c r="O149" s="512"/>
      <c r="P149" s="418"/>
      <c r="Q149" s="418"/>
    </row>
    <row r="150" spans="1:17" ht="15">
      <c r="A150" s="746">
        <v>146</v>
      </c>
      <c r="B150" s="215" t="s">
        <v>754</v>
      </c>
      <c r="C150" s="215" t="s">
        <v>936</v>
      </c>
      <c r="D150" s="215">
        <v>1999</v>
      </c>
      <c r="E150" s="746">
        <v>10</v>
      </c>
      <c r="F150" s="215" t="s">
        <v>695</v>
      </c>
      <c r="G150" s="215">
        <v>12.08</v>
      </c>
      <c r="H150" s="215"/>
      <c r="I150" s="414">
        <f t="shared" si="2"/>
        <v>0.70833333333333337</v>
      </c>
      <c r="J150" s="415">
        <v>8.5</v>
      </c>
      <c r="K150" s="234">
        <v>4.2161683168316832</v>
      </c>
      <c r="L150" s="416"/>
      <c r="M150" s="746"/>
      <c r="N150" s="417"/>
      <c r="O150" s="512"/>
      <c r="P150" s="418"/>
      <c r="Q150" s="418"/>
    </row>
    <row r="151" spans="1:17" ht="15">
      <c r="A151" s="746">
        <v>147</v>
      </c>
      <c r="B151" s="215" t="s">
        <v>19</v>
      </c>
      <c r="C151" s="215" t="s">
        <v>589</v>
      </c>
      <c r="D151" s="215">
        <v>1999</v>
      </c>
      <c r="E151" s="746">
        <v>10</v>
      </c>
      <c r="F151" s="215" t="s">
        <v>687</v>
      </c>
      <c r="G151" s="215">
        <v>18.690000000000001</v>
      </c>
      <c r="H151" s="215"/>
      <c r="I151" s="414">
        <f t="shared" si="2"/>
        <v>0.6</v>
      </c>
      <c r="J151" s="415">
        <v>7.2</v>
      </c>
      <c r="K151" s="234">
        <v>0</v>
      </c>
      <c r="L151" s="416"/>
      <c r="M151" s="746"/>
      <c r="N151" s="417"/>
      <c r="O151" s="512"/>
      <c r="P151" s="418"/>
      <c r="Q151" s="418"/>
    </row>
    <row r="152" spans="1:17" ht="15">
      <c r="A152" s="746">
        <v>148</v>
      </c>
      <c r="B152" s="215" t="s">
        <v>31</v>
      </c>
      <c r="C152" s="215" t="s">
        <v>936</v>
      </c>
      <c r="D152" s="215">
        <v>1999</v>
      </c>
      <c r="E152" s="746">
        <v>10</v>
      </c>
      <c r="F152" s="215" t="s">
        <v>697</v>
      </c>
      <c r="G152" s="215">
        <v>17.850000000000001</v>
      </c>
      <c r="H152" s="215"/>
      <c r="I152" s="414">
        <f t="shared" si="2"/>
        <v>0.67499999999999993</v>
      </c>
      <c r="J152" s="415">
        <v>8.1</v>
      </c>
      <c r="K152" s="234">
        <v>6.2953762376237616</v>
      </c>
      <c r="L152" s="416"/>
      <c r="M152" s="746"/>
      <c r="N152" s="417"/>
      <c r="O152" s="512"/>
      <c r="P152" s="418"/>
      <c r="Q152" s="418"/>
    </row>
    <row r="153" spans="1:17" ht="15">
      <c r="A153" s="746">
        <v>149</v>
      </c>
      <c r="B153" s="215" t="s">
        <v>170</v>
      </c>
      <c r="C153" s="215" t="s">
        <v>569</v>
      </c>
      <c r="D153" s="215">
        <v>1999</v>
      </c>
      <c r="E153" s="746">
        <v>10</v>
      </c>
      <c r="F153" s="215" t="s">
        <v>708</v>
      </c>
      <c r="G153" s="215">
        <v>14.3</v>
      </c>
      <c r="H153" s="215"/>
      <c r="I153" s="414">
        <f t="shared" si="2"/>
        <v>0.60833333333333328</v>
      </c>
      <c r="J153" s="415">
        <v>7.3</v>
      </c>
      <c r="K153" s="234">
        <v>9.0544554455445532</v>
      </c>
      <c r="L153" s="416"/>
      <c r="M153" s="746"/>
      <c r="N153" s="417"/>
      <c r="O153" s="512"/>
      <c r="P153" s="418"/>
      <c r="Q153" s="418"/>
    </row>
    <row r="154" spans="1:17" ht="15">
      <c r="A154" s="746">
        <v>150</v>
      </c>
      <c r="B154" s="215" t="s">
        <v>157</v>
      </c>
      <c r="C154" s="215" t="s">
        <v>569</v>
      </c>
      <c r="D154" s="215">
        <v>1998</v>
      </c>
      <c r="E154" s="746">
        <v>10</v>
      </c>
      <c r="F154" s="215" t="s">
        <v>708</v>
      </c>
      <c r="G154" s="215">
        <v>18.37</v>
      </c>
      <c r="H154" s="215"/>
      <c r="I154" s="414">
        <f t="shared" si="2"/>
        <v>0.51666666666666672</v>
      </c>
      <c r="J154" s="415">
        <v>6.2</v>
      </c>
      <c r="K154" s="234">
        <v>0</v>
      </c>
      <c r="L154" s="416"/>
      <c r="M154" s="746"/>
      <c r="N154" s="417"/>
      <c r="O154" s="512"/>
      <c r="P154" s="418"/>
      <c r="Q154" s="418"/>
    </row>
    <row r="155" spans="1:17" ht="15">
      <c r="A155" s="746">
        <v>151</v>
      </c>
      <c r="B155" s="215" t="s">
        <v>171</v>
      </c>
      <c r="C155" s="215" t="s">
        <v>589</v>
      </c>
      <c r="D155" s="215">
        <v>1999</v>
      </c>
      <c r="E155" s="746">
        <v>10</v>
      </c>
      <c r="F155" s="215" t="s">
        <v>708</v>
      </c>
      <c r="G155" s="215">
        <v>19.579999999999998</v>
      </c>
      <c r="H155" s="215"/>
      <c r="I155" s="414">
        <f t="shared" si="2"/>
        <v>0.48333333333333334</v>
      </c>
      <c r="J155" s="415">
        <v>5.8</v>
      </c>
      <c r="K155" s="234">
        <v>0</v>
      </c>
      <c r="L155" s="416"/>
      <c r="M155" s="746"/>
      <c r="N155" s="417"/>
      <c r="O155" s="512"/>
      <c r="P155" s="418"/>
      <c r="Q155" s="418"/>
    </row>
    <row r="156" spans="1:17" ht="15">
      <c r="A156" s="746">
        <v>152</v>
      </c>
      <c r="B156" s="215" t="s">
        <v>755</v>
      </c>
      <c r="C156" s="215" t="s">
        <v>569</v>
      </c>
      <c r="D156" s="215">
        <v>2000</v>
      </c>
      <c r="E156" s="746">
        <v>10</v>
      </c>
      <c r="F156" s="215" t="s">
        <v>702</v>
      </c>
      <c r="G156" s="215">
        <v>12.08</v>
      </c>
      <c r="H156" s="215"/>
      <c r="I156" s="414">
        <f t="shared" si="2"/>
        <v>0.79166666666666663</v>
      </c>
      <c r="J156" s="415">
        <v>9.5</v>
      </c>
      <c r="K156" s="234">
        <v>0</v>
      </c>
      <c r="L156" s="416"/>
      <c r="M156" s="746"/>
      <c r="N156" s="417"/>
      <c r="O156" s="512"/>
      <c r="P156" s="418"/>
      <c r="Q156" s="418"/>
    </row>
    <row r="157" spans="1:17" ht="60">
      <c r="A157" s="746">
        <v>153</v>
      </c>
      <c r="B157" s="215" t="s">
        <v>756</v>
      </c>
      <c r="C157" s="215" t="s">
        <v>569</v>
      </c>
      <c r="D157" s="215">
        <v>1998</v>
      </c>
      <c r="E157" s="746">
        <v>10</v>
      </c>
      <c r="F157" s="215" t="s">
        <v>705</v>
      </c>
      <c r="G157" s="215">
        <v>17.54</v>
      </c>
      <c r="H157" s="215"/>
      <c r="I157" s="414">
        <f t="shared" si="2"/>
        <v>0.66666666666666663</v>
      </c>
      <c r="J157" s="415">
        <v>8</v>
      </c>
      <c r="K157" s="234">
        <v>16.842178217821782</v>
      </c>
      <c r="L157" s="416" t="s">
        <v>584</v>
      </c>
      <c r="M157" s="807" t="s">
        <v>1541</v>
      </c>
      <c r="N157" s="417" t="s">
        <v>1540</v>
      </c>
      <c r="O157" s="797">
        <v>352</v>
      </c>
      <c r="P157" s="418">
        <v>17</v>
      </c>
      <c r="Q157" s="418">
        <v>2</v>
      </c>
    </row>
    <row r="158" spans="1:17" ht="15">
      <c r="A158" s="746">
        <v>154</v>
      </c>
      <c r="B158" s="215" t="s">
        <v>757</v>
      </c>
      <c r="C158" s="215" t="s">
        <v>569</v>
      </c>
      <c r="D158" s="215">
        <v>2001</v>
      </c>
      <c r="E158" s="746">
        <v>10</v>
      </c>
      <c r="F158" s="215" t="s">
        <v>705</v>
      </c>
      <c r="G158" s="215">
        <v>17.850000000000001</v>
      </c>
      <c r="H158" s="215"/>
      <c r="I158" s="414">
        <f t="shared" si="2"/>
        <v>0.6333333333333333</v>
      </c>
      <c r="J158" s="415">
        <v>7.6</v>
      </c>
      <c r="K158" s="234">
        <v>29.357257425742578</v>
      </c>
      <c r="L158" s="416"/>
      <c r="M158" s="746"/>
      <c r="N158" s="417"/>
      <c r="O158" s="512"/>
      <c r="P158" s="418"/>
      <c r="Q158" s="418"/>
    </row>
    <row r="159" spans="1:17" ht="15">
      <c r="A159" s="746">
        <v>155</v>
      </c>
      <c r="B159" s="215" t="s">
        <v>758</v>
      </c>
      <c r="C159" s="215" t="s">
        <v>900</v>
      </c>
      <c r="D159" s="215">
        <v>2003</v>
      </c>
      <c r="E159" s="746">
        <v>10</v>
      </c>
      <c r="F159" s="215" t="s">
        <v>570</v>
      </c>
      <c r="G159" s="215"/>
      <c r="H159" s="215"/>
      <c r="I159" s="414">
        <f t="shared" si="2"/>
        <v>0.51666666666666672</v>
      </c>
      <c r="J159" s="415">
        <v>6.2</v>
      </c>
      <c r="K159" s="234">
        <v>52.689772277227725</v>
      </c>
      <c r="L159" s="416"/>
      <c r="M159" s="746"/>
      <c r="N159" s="417"/>
      <c r="O159" s="512"/>
      <c r="P159" s="418"/>
      <c r="Q159" s="418"/>
    </row>
    <row r="160" spans="1:17" ht="15">
      <c r="A160" s="746">
        <v>156</v>
      </c>
      <c r="B160" s="215" t="s">
        <v>759</v>
      </c>
      <c r="C160" s="215" t="s">
        <v>580</v>
      </c>
      <c r="D160" s="215">
        <v>2003</v>
      </c>
      <c r="E160" s="746">
        <v>10</v>
      </c>
      <c r="F160" s="215" t="s">
        <v>570</v>
      </c>
      <c r="G160" s="215">
        <v>24.97</v>
      </c>
      <c r="H160" s="215"/>
      <c r="I160" s="414">
        <f t="shared" si="2"/>
        <v>0.85</v>
      </c>
      <c r="J160" s="415">
        <v>10.199999999999999</v>
      </c>
      <c r="K160" s="234">
        <v>18.569306930693067</v>
      </c>
      <c r="L160" s="416"/>
      <c r="M160" s="746"/>
      <c r="N160" s="417"/>
      <c r="O160" s="512"/>
      <c r="P160" s="418"/>
      <c r="Q160" s="418"/>
    </row>
    <row r="161" spans="1:17" ht="15">
      <c r="A161" s="746">
        <v>157</v>
      </c>
      <c r="B161" s="215" t="s">
        <v>760</v>
      </c>
      <c r="C161" s="215" t="s">
        <v>900</v>
      </c>
      <c r="D161" s="215">
        <v>2004</v>
      </c>
      <c r="E161" s="746">
        <v>10</v>
      </c>
      <c r="F161" s="215" t="s">
        <v>570</v>
      </c>
      <c r="G161" s="215"/>
      <c r="H161" s="215"/>
      <c r="I161" s="414">
        <f t="shared" si="2"/>
        <v>0.18333333333333335</v>
      </c>
      <c r="J161" s="415">
        <v>2.2000000000000002</v>
      </c>
      <c r="K161" s="234">
        <v>52.689772277227725</v>
      </c>
      <c r="L161" s="416"/>
      <c r="M161" s="746"/>
      <c r="N161" s="417"/>
      <c r="O161" s="512"/>
      <c r="P161" s="418"/>
      <c r="Q161" s="418"/>
    </row>
    <row r="162" spans="1:17" ht="15">
      <c r="A162" s="746">
        <v>158</v>
      </c>
      <c r="B162" s="215" t="s">
        <v>761</v>
      </c>
      <c r="C162" s="215" t="s">
        <v>572</v>
      </c>
      <c r="D162" s="215">
        <v>2004</v>
      </c>
      <c r="E162" s="746">
        <v>10</v>
      </c>
      <c r="F162" s="215" t="s">
        <v>570</v>
      </c>
      <c r="G162" s="215">
        <v>24.97</v>
      </c>
      <c r="H162" s="215"/>
      <c r="I162" s="414">
        <f t="shared" si="2"/>
        <v>0.66666666666666663</v>
      </c>
      <c r="J162" s="415">
        <v>8</v>
      </c>
      <c r="K162" s="234">
        <v>22.405940594059405</v>
      </c>
      <c r="L162" s="416"/>
      <c r="M162" s="746"/>
      <c r="N162" s="417"/>
      <c r="O162" s="512"/>
      <c r="P162" s="418"/>
      <c r="Q162" s="418"/>
    </row>
    <row r="163" spans="1:17" ht="15">
      <c r="A163" s="746">
        <v>159</v>
      </c>
      <c r="B163" s="215" t="s">
        <v>762</v>
      </c>
      <c r="C163" s="215" t="s">
        <v>580</v>
      </c>
      <c r="D163" s="215">
        <v>2003</v>
      </c>
      <c r="E163" s="746">
        <v>10</v>
      </c>
      <c r="F163" s="215" t="s">
        <v>570</v>
      </c>
      <c r="G163" s="215">
        <v>24.97</v>
      </c>
      <c r="H163" s="215"/>
      <c r="I163" s="414">
        <f t="shared" si="2"/>
        <v>0.15</v>
      </c>
      <c r="J163" s="415">
        <v>1.8</v>
      </c>
      <c r="K163" s="234">
        <v>20.30858415841584</v>
      </c>
      <c r="L163" s="416"/>
      <c r="M163" s="746"/>
      <c r="N163" s="417"/>
      <c r="O163" s="512"/>
      <c r="P163" s="418"/>
      <c r="Q163" s="418"/>
    </row>
    <row r="164" spans="1:17" ht="15">
      <c r="A164" s="746">
        <v>160</v>
      </c>
      <c r="B164" s="215" t="s">
        <v>13</v>
      </c>
      <c r="C164" s="215" t="s">
        <v>574</v>
      </c>
      <c r="D164" s="215">
        <v>2005</v>
      </c>
      <c r="E164" s="746">
        <v>10</v>
      </c>
      <c r="F164" s="215" t="s">
        <v>687</v>
      </c>
      <c r="G164" s="215">
        <v>17.850000000000001</v>
      </c>
      <c r="H164" s="215"/>
      <c r="I164" s="414">
        <f t="shared" si="2"/>
        <v>0.13333333333333333</v>
      </c>
      <c r="J164" s="415">
        <v>1.6</v>
      </c>
      <c r="K164" s="234">
        <v>13.863039603960397</v>
      </c>
      <c r="L164" s="416"/>
      <c r="M164" s="746"/>
      <c r="N164" s="417"/>
      <c r="O164" s="512"/>
      <c r="P164" s="418"/>
      <c r="Q164" s="418"/>
    </row>
    <row r="165" spans="1:17" ht="15">
      <c r="A165" s="746">
        <v>161</v>
      </c>
      <c r="B165" s="215" t="s">
        <v>763</v>
      </c>
      <c r="C165" s="215" t="s">
        <v>580</v>
      </c>
      <c r="D165" s="215">
        <v>2000</v>
      </c>
      <c r="E165" s="746">
        <v>10</v>
      </c>
      <c r="F165" s="215" t="s">
        <v>708</v>
      </c>
      <c r="G165" s="215">
        <v>18.809999999999999</v>
      </c>
      <c r="H165" s="215"/>
      <c r="I165" s="414">
        <f t="shared" si="2"/>
        <v>0.76666666666666661</v>
      </c>
      <c r="J165" s="415">
        <v>9.1999999999999993</v>
      </c>
      <c r="K165" s="234">
        <v>3.6386138613861383</v>
      </c>
      <c r="L165" s="416"/>
      <c r="M165" s="746"/>
      <c r="N165" s="417"/>
      <c r="O165" s="512"/>
      <c r="P165" s="418"/>
      <c r="Q165" s="418"/>
    </row>
    <row r="166" spans="1:17" ht="15">
      <c r="A166" s="746">
        <v>162</v>
      </c>
      <c r="B166" s="215" t="s">
        <v>593</v>
      </c>
      <c r="C166" s="215" t="s">
        <v>576</v>
      </c>
      <c r="D166" s="215">
        <v>2001</v>
      </c>
      <c r="E166" s="746">
        <v>10</v>
      </c>
      <c r="F166" s="215" t="s">
        <v>570</v>
      </c>
      <c r="G166" s="215">
        <v>51.7</v>
      </c>
      <c r="H166" s="215">
        <v>4.2</v>
      </c>
      <c r="I166" s="414">
        <f t="shared" si="2"/>
        <v>0.67499999999999993</v>
      </c>
      <c r="J166" s="415">
        <v>8.1</v>
      </c>
      <c r="K166" s="234">
        <v>5.891089108910891</v>
      </c>
      <c r="L166" s="416"/>
      <c r="M166" s="746"/>
      <c r="N166" s="417"/>
      <c r="O166" s="512"/>
      <c r="P166" s="418"/>
      <c r="Q166" s="418"/>
    </row>
    <row r="167" spans="1:17" ht="15">
      <c r="A167" s="746">
        <v>163</v>
      </c>
      <c r="B167" s="215" t="s">
        <v>591</v>
      </c>
      <c r="C167" s="215" t="s">
        <v>572</v>
      </c>
      <c r="D167" s="215">
        <v>2005</v>
      </c>
      <c r="E167" s="746">
        <v>10</v>
      </c>
      <c r="F167" s="215" t="s">
        <v>570</v>
      </c>
      <c r="G167" s="215">
        <v>24.97</v>
      </c>
      <c r="H167" s="215"/>
      <c r="I167" s="414">
        <f t="shared" si="2"/>
        <v>0.76666666666666661</v>
      </c>
      <c r="J167" s="415">
        <v>9.1999999999999993</v>
      </c>
      <c r="K167" s="234">
        <v>28.749178217821779</v>
      </c>
      <c r="L167" s="416"/>
      <c r="M167" s="746"/>
      <c r="N167" s="417"/>
      <c r="O167" s="512"/>
      <c r="P167" s="418"/>
      <c r="Q167" s="418"/>
    </row>
    <row r="168" spans="1:17" ht="15">
      <c r="A168" s="746">
        <v>164</v>
      </c>
      <c r="B168" s="215" t="s">
        <v>603</v>
      </c>
      <c r="C168" s="215" t="s">
        <v>572</v>
      </c>
      <c r="D168" s="215">
        <v>2004</v>
      </c>
      <c r="E168" s="746">
        <v>10</v>
      </c>
      <c r="F168" s="215" t="s">
        <v>570</v>
      </c>
      <c r="G168" s="215">
        <v>21.01</v>
      </c>
      <c r="H168" s="215"/>
      <c r="I168" s="414">
        <f t="shared" si="2"/>
        <v>0.66666666666666663</v>
      </c>
      <c r="J168" s="415">
        <v>8</v>
      </c>
      <c r="K168" s="234">
        <v>41.697960396039605</v>
      </c>
      <c r="L168" s="416"/>
      <c r="M168" s="746"/>
      <c r="N168" s="417"/>
      <c r="O168" s="512"/>
      <c r="P168" s="418"/>
      <c r="Q168" s="418"/>
    </row>
    <row r="169" spans="1:17" ht="15">
      <c r="A169" s="746">
        <v>165</v>
      </c>
      <c r="B169" s="215" t="s">
        <v>764</v>
      </c>
      <c r="C169" s="215" t="s">
        <v>940</v>
      </c>
      <c r="D169" s="215">
        <v>2003</v>
      </c>
      <c r="E169" s="746">
        <v>10</v>
      </c>
      <c r="F169" s="215" t="s">
        <v>688</v>
      </c>
      <c r="G169" s="215">
        <v>25.62</v>
      </c>
      <c r="H169" s="215">
        <v>2.1</v>
      </c>
      <c r="I169" s="414">
        <f t="shared" si="2"/>
        <v>0.93333333333333324</v>
      </c>
      <c r="J169" s="415">
        <v>11.2</v>
      </c>
      <c r="K169" s="234">
        <v>7.7007722772277223</v>
      </c>
      <c r="L169" s="416"/>
      <c r="M169" s="746"/>
      <c r="N169" s="417"/>
      <c r="O169" s="512"/>
      <c r="P169" s="418"/>
      <c r="Q169" s="418"/>
    </row>
    <row r="170" spans="1:17" ht="15">
      <c r="A170" s="746">
        <v>166</v>
      </c>
      <c r="B170" s="215" t="s">
        <v>765</v>
      </c>
      <c r="C170" s="215" t="s">
        <v>961</v>
      </c>
      <c r="D170" s="215">
        <v>2003</v>
      </c>
      <c r="E170" s="746">
        <v>10</v>
      </c>
      <c r="F170" s="215" t="s">
        <v>710</v>
      </c>
      <c r="G170" s="215">
        <v>39.06</v>
      </c>
      <c r="H170" s="215">
        <v>10.29</v>
      </c>
      <c r="I170" s="414">
        <f t="shared" si="2"/>
        <v>0.46666666666666662</v>
      </c>
      <c r="J170" s="415">
        <v>5.6</v>
      </c>
      <c r="K170" s="234">
        <v>25.931158415841587</v>
      </c>
      <c r="L170" s="416"/>
      <c r="M170" s="746"/>
      <c r="N170" s="417"/>
      <c r="O170" s="512"/>
      <c r="P170" s="418"/>
      <c r="Q170" s="418"/>
    </row>
    <row r="171" spans="1:17" ht="15">
      <c r="A171" s="746">
        <v>167</v>
      </c>
      <c r="B171" s="215" t="s">
        <v>766</v>
      </c>
      <c r="C171" s="215" t="s">
        <v>940</v>
      </c>
      <c r="D171" s="215">
        <v>2003</v>
      </c>
      <c r="E171" s="746">
        <v>10</v>
      </c>
      <c r="F171" s="215" t="s">
        <v>690</v>
      </c>
      <c r="G171" s="215">
        <v>25.62</v>
      </c>
      <c r="H171" s="215">
        <v>2.1</v>
      </c>
      <c r="I171" s="414">
        <f t="shared" si="2"/>
        <v>0.76666666666666661</v>
      </c>
      <c r="J171" s="415">
        <v>9.1999999999999993</v>
      </c>
      <c r="K171" s="234">
        <v>24.145217821782175</v>
      </c>
      <c r="L171" s="416"/>
      <c r="M171" s="746"/>
      <c r="N171" s="417"/>
      <c r="O171" s="512"/>
      <c r="P171" s="418"/>
      <c r="Q171" s="418"/>
    </row>
    <row r="172" spans="1:17" ht="15">
      <c r="A172" s="746">
        <v>168</v>
      </c>
      <c r="B172" s="215" t="s">
        <v>980</v>
      </c>
      <c r="C172" s="215" t="s">
        <v>981</v>
      </c>
      <c r="D172" s="215">
        <v>1988</v>
      </c>
      <c r="E172" s="746">
        <v>10</v>
      </c>
      <c r="F172" s="215" t="s">
        <v>692</v>
      </c>
      <c r="G172" s="215">
        <v>48.3</v>
      </c>
      <c r="H172" s="215">
        <v>9.4499999999999993</v>
      </c>
      <c r="I172" s="414">
        <f t="shared" si="2"/>
        <v>0.70833333333333337</v>
      </c>
      <c r="J172" s="415">
        <v>8.5</v>
      </c>
      <c r="K172" s="234">
        <v>17.451762376237621</v>
      </c>
      <c r="L172" s="416"/>
      <c r="M172" s="746"/>
      <c r="N172" s="417"/>
      <c r="O172" s="512"/>
      <c r="P172" s="418"/>
      <c r="Q172" s="418"/>
    </row>
    <row r="173" spans="1:17" ht="15">
      <c r="A173" s="746">
        <v>169</v>
      </c>
      <c r="B173" s="215" t="s">
        <v>4</v>
      </c>
      <c r="C173" s="215" t="s">
        <v>888</v>
      </c>
      <c r="D173" s="215">
        <v>1989</v>
      </c>
      <c r="E173" s="746">
        <v>10</v>
      </c>
      <c r="F173" s="215" t="s">
        <v>695</v>
      </c>
      <c r="G173" s="215">
        <v>48.3</v>
      </c>
      <c r="H173" s="215">
        <v>9.4499999999999993</v>
      </c>
      <c r="I173" s="414">
        <f t="shared" si="2"/>
        <v>0.6</v>
      </c>
      <c r="J173" s="415">
        <v>7.2</v>
      </c>
      <c r="K173" s="234">
        <v>5.4953960396039614</v>
      </c>
      <c r="L173" s="416"/>
      <c r="M173" s="746"/>
      <c r="N173" s="417"/>
      <c r="O173" s="512"/>
      <c r="P173" s="418"/>
      <c r="Q173" s="418"/>
    </row>
    <row r="174" spans="1:17" ht="15">
      <c r="A174" s="746">
        <v>170</v>
      </c>
      <c r="B174" s="215" t="s">
        <v>14</v>
      </c>
      <c r="C174" s="215" t="s">
        <v>15</v>
      </c>
      <c r="D174" s="215">
        <v>2004</v>
      </c>
      <c r="E174" s="746">
        <v>10</v>
      </c>
      <c r="F174" s="215" t="s">
        <v>687</v>
      </c>
      <c r="G174" s="215">
        <v>40.950000000000003</v>
      </c>
      <c r="H174" s="215">
        <v>10.29</v>
      </c>
      <c r="I174" s="414">
        <f t="shared" si="2"/>
        <v>0.56666666666666665</v>
      </c>
      <c r="J174" s="415">
        <v>6.8</v>
      </c>
      <c r="K174" s="234">
        <v>26.907594059405938</v>
      </c>
      <c r="L174" s="416"/>
      <c r="M174" s="746"/>
      <c r="N174" s="417"/>
      <c r="O174" s="512"/>
      <c r="P174" s="418"/>
      <c r="Q174" s="418"/>
    </row>
    <row r="175" spans="1:17" ht="15">
      <c r="A175" s="746">
        <v>171</v>
      </c>
      <c r="B175" s="215" t="s">
        <v>26</v>
      </c>
      <c r="C175" s="215" t="s">
        <v>15</v>
      </c>
      <c r="D175" s="215">
        <v>2004</v>
      </c>
      <c r="E175" s="746">
        <v>10</v>
      </c>
      <c r="F175" s="215" t="s">
        <v>697</v>
      </c>
      <c r="G175" s="215">
        <v>40.950000000000003</v>
      </c>
      <c r="H175" s="215">
        <v>10.29</v>
      </c>
      <c r="I175" s="414">
        <f t="shared" si="2"/>
        <v>0.67499999999999993</v>
      </c>
      <c r="J175" s="415">
        <v>8.1</v>
      </c>
      <c r="K175" s="234">
        <v>15.62231683168317</v>
      </c>
      <c r="L175" s="416"/>
      <c r="M175" s="746"/>
      <c r="N175" s="417"/>
      <c r="O175" s="512"/>
      <c r="P175" s="418"/>
      <c r="Q175" s="418"/>
    </row>
    <row r="176" spans="1:17" ht="15">
      <c r="A176" s="746">
        <v>172</v>
      </c>
      <c r="B176" s="215" t="s">
        <v>40</v>
      </c>
      <c r="C176" s="215" t="s">
        <v>15</v>
      </c>
      <c r="D176" s="215">
        <v>2004</v>
      </c>
      <c r="E176" s="746">
        <v>10</v>
      </c>
      <c r="F176" s="215" t="s">
        <v>698</v>
      </c>
      <c r="G176" s="215">
        <v>40.950000000000003</v>
      </c>
      <c r="H176" s="215">
        <v>10.29</v>
      </c>
      <c r="I176" s="414">
        <f t="shared" si="2"/>
        <v>0.60833333333333328</v>
      </c>
      <c r="J176" s="415">
        <v>7.3</v>
      </c>
      <c r="K176" s="234">
        <v>16.633534653465343</v>
      </c>
      <c r="L176" s="416"/>
      <c r="M176" s="746"/>
      <c r="N176" s="417"/>
      <c r="O176" s="512"/>
      <c r="P176" s="418"/>
      <c r="Q176" s="418"/>
    </row>
    <row r="177" spans="1:17" ht="15">
      <c r="A177" s="746">
        <v>173</v>
      </c>
      <c r="B177" s="215" t="s">
        <v>77</v>
      </c>
      <c r="C177" s="215" t="s">
        <v>981</v>
      </c>
      <c r="D177" s="215">
        <v>1989</v>
      </c>
      <c r="E177" s="746">
        <v>10</v>
      </c>
      <c r="F177" s="215" t="s">
        <v>700</v>
      </c>
      <c r="G177" s="215">
        <v>48.3</v>
      </c>
      <c r="H177" s="215">
        <v>9.4499999999999993</v>
      </c>
      <c r="I177" s="414">
        <f t="shared" si="2"/>
        <v>0.56666666666666665</v>
      </c>
      <c r="J177" s="415">
        <v>6.8</v>
      </c>
      <c r="K177" s="234">
        <v>16.170960396039604</v>
      </c>
      <c r="L177" s="416"/>
      <c r="M177" s="746"/>
      <c r="N177" s="417"/>
      <c r="O177" s="512"/>
      <c r="P177" s="418"/>
      <c r="Q177" s="418"/>
    </row>
    <row r="178" spans="1:17" ht="15">
      <c r="A178" s="746">
        <v>174</v>
      </c>
      <c r="B178" s="215" t="s">
        <v>96</v>
      </c>
      <c r="C178" s="215" t="s">
        <v>15</v>
      </c>
      <c r="D178" s="215">
        <v>2004</v>
      </c>
      <c r="E178" s="746">
        <v>10</v>
      </c>
      <c r="F178" s="215" t="s">
        <v>701</v>
      </c>
      <c r="G178" s="215">
        <v>40.950000000000003</v>
      </c>
      <c r="H178" s="215">
        <v>10.29</v>
      </c>
      <c r="I178" s="414">
        <f t="shared" si="2"/>
        <v>0.65833333333333333</v>
      </c>
      <c r="J178" s="415">
        <v>7.9</v>
      </c>
      <c r="K178" s="234">
        <v>10.126514851485149</v>
      </c>
      <c r="L178" s="416"/>
      <c r="M178" s="746"/>
      <c r="N178" s="417"/>
      <c r="O178" s="512"/>
      <c r="P178" s="418"/>
      <c r="Q178" s="418"/>
    </row>
    <row r="179" spans="1:17" ht="15">
      <c r="A179" s="746">
        <v>175</v>
      </c>
      <c r="B179" s="215" t="s">
        <v>117</v>
      </c>
      <c r="C179" s="215" t="s">
        <v>981</v>
      </c>
      <c r="D179" s="215">
        <v>1989</v>
      </c>
      <c r="E179" s="746">
        <v>10</v>
      </c>
      <c r="F179" s="215" t="s">
        <v>185</v>
      </c>
      <c r="G179" s="215">
        <v>48.3</v>
      </c>
      <c r="H179" s="215">
        <v>9.4499999999999993</v>
      </c>
      <c r="I179" s="414">
        <f t="shared" si="2"/>
        <v>0.51666666666666672</v>
      </c>
      <c r="J179" s="415">
        <v>6.2</v>
      </c>
      <c r="K179" s="234">
        <v>6.4108910891089108</v>
      </c>
      <c r="L179" s="416"/>
      <c r="M179" s="746"/>
      <c r="N179" s="417"/>
      <c r="O179" s="512"/>
      <c r="P179" s="418"/>
      <c r="Q179" s="418"/>
    </row>
    <row r="180" spans="1:17" ht="15">
      <c r="A180" s="746">
        <v>176</v>
      </c>
      <c r="B180" s="215" t="s">
        <v>767</v>
      </c>
      <c r="C180" s="215" t="s">
        <v>15</v>
      </c>
      <c r="D180" s="215">
        <v>2006</v>
      </c>
      <c r="E180" s="746">
        <v>10</v>
      </c>
      <c r="F180" s="215" t="s">
        <v>702</v>
      </c>
      <c r="G180" s="215">
        <v>40.950000000000003</v>
      </c>
      <c r="H180" s="215">
        <v>10.29</v>
      </c>
      <c r="I180" s="414">
        <f t="shared" si="2"/>
        <v>0.48333333333333334</v>
      </c>
      <c r="J180" s="415">
        <v>5.8</v>
      </c>
      <c r="K180" s="234">
        <v>11.127603960396039</v>
      </c>
      <c r="L180" s="416"/>
      <c r="M180" s="746"/>
      <c r="N180" s="417"/>
      <c r="O180" s="512"/>
      <c r="P180" s="418"/>
      <c r="Q180" s="418"/>
    </row>
    <row r="181" spans="1:17" ht="15">
      <c r="A181" s="746">
        <v>177</v>
      </c>
      <c r="B181" s="215" t="s">
        <v>768</v>
      </c>
      <c r="C181" s="215" t="s">
        <v>940</v>
      </c>
      <c r="D181" s="215">
        <v>2003</v>
      </c>
      <c r="E181" s="746">
        <v>10</v>
      </c>
      <c r="F181" s="215" t="s">
        <v>707</v>
      </c>
      <c r="G181" s="215">
        <v>25.62</v>
      </c>
      <c r="H181" s="215">
        <v>2.1</v>
      </c>
      <c r="I181" s="414">
        <f t="shared" si="2"/>
        <v>0.79166666666666663</v>
      </c>
      <c r="J181" s="415">
        <v>9.5</v>
      </c>
      <c r="K181" s="234">
        <v>7.7007722772277223</v>
      </c>
      <c r="L181" s="416"/>
      <c r="M181" s="746"/>
      <c r="N181" s="417"/>
      <c r="O181" s="512"/>
      <c r="P181" s="418"/>
      <c r="Q181" s="418"/>
    </row>
    <row r="182" spans="1:17" ht="15">
      <c r="A182" s="746">
        <v>178</v>
      </c>
      <c r="B182" s="215" t="s">
        <v>120</v>
      </c>
      <c r="C182" s="215" t="s">
        <v>940</v>
      </c>
      <c r="D182" s="215">
        <v>2003</v>
      </c>
      <c r="E182" s="746">
        <v>10</v>
      </c>
      <c r="F182" s="215" t="s">
        <v>185</v>
      </c>
      <c r="G182" s="215">
        <v>25.62</v>
      </c>
      <c r="H182" s="215">
        <v>2.1</v>
      </c>
      <c r="I182" s="414">
        <f t="shared" si="2"/>
        <v>0.75</v>
      </c>
      <c r="J182" s="415">
        <v>9</v>
      </c>
      <c r="K182" s="234">
        <v>20.462049504950496</v>
      </c>
      <c r="L182" s="416"/>
      <c r="M182" s="746"/>
      <c r="N182" s="417"/>
      <c r="O182" s="512"/>
      <c r="P182" s="418"/>
      <c r="Q182" s="418"/>
    </row>
    <row r="183" spans="1:17" ht="15">
      <c r="A183" s="746">
        <v>179</v>
      </c>
      <c r="B183" s="215" t="s">
        <v>165</v>
      </c>
      <c r="C183" s="215" t="s">
        <v>15</v>
      </c>
      <c r="D183" s="215">
        <v>2004</v>
      </c>
      <c r="E183" s="746">
        <v>10</v>
      </c>
      <c r="F183" s="215" t="s">
        <v>708</v>
      </c>
      <c r="G183" s="215">
        <v>42.9</v>
      </c>
      <c r="H183" s="215">
        <v>10.29</v>
      </c>
      <c r="I183" s="414">
        <f t="shared" si="2"/>
        <v>0.66666666666666663</v>
      </c>
      <c r="J183" s="415">
        <v>8</v>
      </c>
      <c r="K183" s="234">
        <v>44.191623762376238</v>
      </c>
      <c r="L183" s="416"/>
      <c r="M183" s="746"/>
      <c r="N183" s="417"/>
      <c r="O183" s="512"/>
      <c r="P183" s="418"/>
      <c r="Q183" s="418"/>
    </row>
    <row r="184" spans="1:17" ht="15">
      <c r="A184" s="746">
        <v>180</v>
      </c>
      <c r="B184" s="215" t="s">
        <v>610</v>
      </c>
      <c r="C184" s="215" t="s">
        <v>583</v>
      </c>
      <c r="D184" s="215">
        <v>2002</v>
      </c>
      <c r="E184" s="746">
        <v>10</v>
      </c>
      <c r="F184" s="215" t="s">
        <v>570</v>
      </c>
      <c r="G184" s="215">
        <v>19.690000000000001</v>
      </c>
      <c r="H184" s="215"/>
      <c r="I184" s="414">
        <f t="shared" si="2"/>
        <v>0.6333333333333333</v>
      </c>
      <c r="J184" s="415">
        <v>7.6</v>
      </c>
      <c r="K184" s="234">
        <v>13.709574257425743</v>
      </c>
      <c r="L184" s="416"/>
      <c r="M184" s="746"/>
      <c r="N184" s="417"/>
      <c r="O184" s="512"/>
      <c r="P184" s="418"/>
      <c r="Q184" s="418"/>
    </row>
    <row r="185" spans="1:17" ht="15">
      <c r="A185" s="746">
        <v>181</v>
      </c>
      <c r="B185" s="215" t="s">
        <v>592</v>
      </c>
      <c r="C185" s="215" t="s">
        <v>574</v>
      </c>
      <c r="D185" s="215">
        <v>2005</v>
      </c>
      <c r="E185" s="746">
        <v>10</v>
      </c>
      <c r="F185" s="215" t="s">
        <v>570</v>
      </c>
      <c r="G185" s="215">
        <v>12.1</v>
      </c>
      <c r="H185" s="215"/>
      <c r="I185" s="414">
        <f t="shared" si="2"/>
        <v>0.70833333333333337</v>
      </c>
      <c r="J185" s="415">
        <v>8.5</v>
      </c>
      <c r="K185" s="234">
        <v>10.537950495049506</v>
      </c>
      <c r="L185" s="416"/>
      <c r="M185" s="746"/>
      <c r="N185" s="417"/>
      <c r="O185" s="512"/>
      <c r="P185" s="418"/>
      <c r="Q185" s="418"/>
    </row>
    <row r="186" spans="1:17" ht="15">
      <c r="A186" s="746">
        <v>182</v>
      </c>
      <c r="B186" s="215" t="s">
        <v>606</v>
      </c>
      <c r="C186" s="215" t="s">
        <v>574</v>
      </c>
      <c r="D186" s="215">
        <v>2005</v>
      </c>
      <c r="E186" s="746">
        <v>10</v>
      </c>
      <c r="F186" s="215" t="s">
        <v>570</v>
      </c>
      <c r="G186" s="215">
        <v>18.7</v>
      </c>
      <c r="H186" s="215"/>
      <c r="I186" s="414">
        <f t="shared" si="2"/>
        <v>0.6</v>
      </c>
      <c r="J186" s="415">
        <v>7.2</v>
      </c>
      <c r="K186" s="234">
        <v>19.626881188118812</v>
      </c>
      <c r="L186" s="416"/>
      <c r="M186" s="746"/>
      <c r="N186" s="417"/>
      <c r="O186" s="512"/>
      <c r="P186" s="418"/>
      <c r="Q186" s="418"/>
    </row>
    <row r="187" spans="1:17" ht="15">
      <c r="A187" s="746">
        <v>183</v>
      </c>
      <c r="B187" s="215" t="s">
        <v>605</v>
      </c>
      <c r="C187" s="215" t="s">
        <v>574</v>
      </c>
      <c r="D187" s="215">
        <v>2005</v>
      </c>
      <c r="E187" s="746">
        <v>10</v>
      </c>
      <c r="F187" s="215" t="s">
        <v>570</v>
      </c>
      <c r="G187" s="215">
        <v>12.1</v>
      </c>
      <c r="H187" s="215"/>
      <c r="I187" s="414">
        <f t="shared" si="2"/>
        <v>0.56666666666666665</v>
      </c>
      <c r="J187" s="415">
        <v>6.8</v>
      </c>
      <c r="K187" s="234">
        <v>10.537950495049506</v>
      </c>
      <c r="L187" s="416"/>
      <c r="M187" s="746"/>
      <c r="N187" s="417"/>
      <c r="O187" s="512"/>
      <c r="P187" s="418"/>
      <c r="Q187" s="418"/>
    </row>
    <row r="188" spans="1:17" ht="15">
      <c r="A188" s="746">
        <v>184</v>
      </c>
      <c r="B188" s="215" t="s">
        <v>769</v>
      </c>
      <c r="C188" s="215" t="s">
        <v>583</v>
      </c>
      <c r="D188" s="215">
        <v>2001</v>
      </c>
      <c r="E188" s="746">
        <v>10</v>
      </c>
      <c r="F188" s="215" t="s">
        <v>570</v>
      </c>
      <c r="G188" s="215">
        <v>19.690000000000001</v>
      </c>
      <c r="H188" s="215"/>
      <c r="I188" s="414">
        <f t="shared" si="2"/>
        <v>0.67499999999999993</v>
      </c>
      <c r="J188" s="415">
        <v>8.1</v>
      </c>
      <c r="K188" s="234">
        <v>4.6782178217821775</v>
      </c>
      <c r="L188" s="416"/>
      <c r="M188" s="746"/>
      <c r="N188" s="417"/>
      <c r="O188" s="512"/>
      <c r="P188" s="418"/>
      <c r="Q188" s="418"/>
    </row>
    <row r="189" spans="1:17" ht="51">
      <c r="A189" s="746">
        <v>185</v>
      </c>
      <c r="B189" s="215" t="s">
        <v>939</v>
      </c>
      <c r="C189" s="215" t="s">
        <v>574</v>
      </c>
      <c r="D189" s="215">
        <v>2002</v>
      </c>
      <c r="E189" s="746">
        <v>10</v>
      </c>
      <c r="F189" s="215" t="s">
        <v>688</v>
      </c>
      <c r="G189" s="215">
        <v>17.850000000000001</v>
      </c>
      <c r="H189" s="215"/>
      <c r="I189" s="414">
        <f t="shared" si="2"/>
        <v>0.60833333333333328</v>
      </c>
      <c r="J189" s="415">
        <v>7.3</v>
      </c>
      <c r="K189" s="234">
        <v>3.52309900990099</v>
      </c>
      <c r="L189" s="796" t="s">
        <v>584</v>
      </c>
      <c r="M189" s="807" t="s">
        <v>1541</v>
      </c>
      <c r="N189" s="417" t="s">
        <v>1746</v>
      </c>
      <c r="O189" s="551">
        <v>352</v>
      </c>
      <c r="P189" s="418">
        <v>17</v>
      </c>
      <c r="Q189" s="418">
        <v>2</v>
      </c>
    </row>
    <row r="190" spans="1:17" ht="15">
      <c r="A190" s="746">
        <v>186</v>
      </c>
      <c r="B190" s="215" t="s">
        <v>942</v>
      </c>
      <c r="C190" s="215" t="s">
        <v>574</v>
      </c>
      <c r="D190" s="215">
        <v>2006</v>
      </c>
      <c r="E190" s="746">
        <v>10</v>
      </c>
      <c r="F190" s="215" t="s">
        <v>688</v>
      </c>
      <c r="G190" s="215">
        <v>17.510000000000002</v>
      </c>
      <c r="H190" s="215"/>
      <c r="I190" s="414">
        <f t="shared" si="2"/>
        <v>0.56666666666666665</v>
      </c>
      <c r="J190" s="415">
        <v>6.8</v>
      </c>
      <c r="K190" s="234">
        <v>13.863039603960397</v>
      </c>
      <c r="L190" s="416"/>
      <c r="M190" s="746"/>
      <c r="N190" s="417"/>
      <c r="O190" s="512"/>
      <c r="P190" s="418"/>
      <c r="Q190" s="418"/>
    </row>
    <row r="191" spans="1:17" ht="51">
      <c r="A191" s="746">
        <v>187</v>
      </c>
      <c r="B191" s="215" t="s">
        <v>770</v>
      </c>
      <c r="C191" s="215" t="s">
        <v>574</v>
      </c>
      <c r="D191" s="215">
        <v>2004</v>
      </c>
      <c r="E191" s="746">
        <v>10</v>
      </c>
      <c r="F191" s="215" t="s">
        <v>688</v>
      </c>
      <c r="G191" s="215">
        <v>17.850000000000001</v>
      </c>
      <c r="H191" s="215"/>
      <c r="I191" s="414">
        <f t="shared" si="2"/>
        <v>0.65833333333333333</v>
      </c>
      <c r="J191" s="415">
        <v>7.9</v>
      </c>
      <c r="K191" s="234">
        <v>5.5445544554455441</v>
      </c>
      <c r="L191" s="796" t="s">
        <v>584</v>
      </c>
      <c r="M191" s="807" t="s">
        <v>1541</v>
      </c>
      <c r="N191" s="417" t="s">
        <v>1746</v>
      </c>
      <c r="O191" s="551">
        <v>352</v>
      </c>
      <c r="P191" s="418">
        <v>17</v>
      </c>
      <c r="Q191" s="418">
        <v>2</v>
      </c>
    </row>
    <row r="192" spans="1:17" ht="15">
      <c r="A192" s="746">
        <v>188</v>
      </c>
      <c r="B192" s="215" t="s">
        <v>972</v>
      </c>
      <c r="C192" s="215" t="s">
        <v>574</v>
      </c>
      <c r="D192" s="215">
        <v>2002</v>
      </c>
      <c r="E192" s="746">
        <v>10</v>
      </c>
      <c r="F192" s="215" t="s">
        <v>690</v>
      </c>
      <c r="G192" s="215">
        <v>17.850000000000001</v>
      </c>
      <c r="H192" s="215"/>
      <c r="I192" s="414">
        <f t="shared" si="2"/>
        <v>0.51666666666666672</v>
      </c>
      <c r="J192" s="415">
        <v>6.2</v>
      </c>
      <c r="K192" s="234">
        <v>3.4785445544554454</v>
      </c>
      <c r="L192" s="416"/>
      <c r="M192" s="746"/>
      <c r="N192" s="417"/>
      <c r="O192" s="512"/>
      <c r="P192" s="418"/>
      <c r="Q192" s="418"/>
    </row>
    <row r="193" spans="1:17" ht="15">
      <c r="A193" s="746">
        <v>189</v>
      </c>
      <c r="B193" s="215" t="s">
        <v>771</v>
      </c>
      <c r="C193" s="215" t="s">
        <v>574</v>
      </c>
      <c r="D193" s="215">
        <v>2004</v>
      </c>
      <c r="E193" s="746">
        <v>10</v>
      </c>
      <c r="F193" s="215" t="s">
        <v>690</v>
      </c>
      <c r="G193" s="215">
        <v>17.850000000000001</v>
      </c>
      <c r="H193" s="215"/>
      <c r="I193" s="414">
        <f t="shared" si="2"/>
        <v>0.48333333333333334</v>
      </c>
      <c r="J193" s="415">
        <v>5.8</v>
      </c>
      <c r="K193" s="234">
        <v>13.863039603960397</v>
      </c>
      <c r="L193" s="416"/>
      <c r="M193" s="746"/>
      <c r="N193" s="417"/>
      <c r="O193" s="512"/>
      <c r="P193" s="418"/>
      <c r="Q193" s="418"/>
    </row>
    <row r="194" spans="1:17" ht="15">
      <c r="A194" s="746">
        <v>190</v>
      </c>
      <c r="B194" s="215" t="s">
        <v>772</v>
      </c>
      <c r="C194" s="215" t="s">
        <v>574</v>
      </c>
      <c r="D194" s="215">
        <v>2004</v>
      </c>
      <c r="E194" s="746">
        <v>10</v>
      </c>
      <c r="F194" s="215" t="s">
        <v>692</v>
      </c>
      <c r="G194" s="215">
        <v>17.850000000000001</v>
      </c>
      <c r="H194" s="215"/>
      <c r="I194" s="414">
        <f t="shared" si="2"/>
        <v>0.79166666666666663</v>
      </c>
      <c r="J194" s="415">
        <v>9.5</v>
      </c>
      <c r="K194" s="234">
        <v>5.2172673267326726</v>
      </c>
      <c r="L194" s="416"/>
      <c r="M194" s="746"/>
      <c r="N194" s="417"/>
      <c r="O194" s="512"/>
      <c r="P194" s="418"/>
      <c r="Q194" s="418"/>
    </row>
    <row r="195" spans="1:17" ht="15">
      <c r="A195" s="746">
        <v>191</v>
      </c>
      <c r="B195" s="215" t="s">
        <v>984</v>
      </c>
      <c r="C195" s="215" t="s">
        <v>574</v>
      </c>
      <c r="D195" s="215">
        <v>2006</v>
      </c>
      <c r="E195" s="746">
        <v>10</v>
      </c>
      <c r="F195" s="215" t="s">
        <v>692</v>
      </c>
      <c r="G195" s="215">
        <v>17.850000000000001</v>
      </c>
      <c r="H195" s="215"/>
      <c r="I195" s="414">
        <f t="shared" si="2"/>
        <v>0.75</v>
      </c>
      <c r="J195" s="415">
        <v>9</v>
      </c>
      <c r="K195" s="234">
        <v>13.863039603960397</v>
      </c>
      <c r="L195" s="416"/>
      <c r="M195" s="746"/>
      <c r="N195" s="417"/>
      <c r="O195" s="512"/>
      <c r="P195" s="418"/>
      <c r="Q195" s="418"/>
    </row>
    <row r="196" spans="1:17" ht="15">
      <c r="A196" s="746">
        <v>192</v>
      </c>
      <c r="B196" s="215" t="s">
        <v>773</v>
      </c>
      <c r="C196" s="215" t="s">
        <v>574</v>
      </c>
      <c r="D196" s="215">
        <v>2004</v>
      </c>
      <c r="E196" s="746">
        <v>10</v>
      </c>
      <c r="F196" s="215" t="s">
        <v>692</v>
      </c>
      <c r="G196" s="215">
        <v>17.850000000000001</v>
      </c>
      <c r="H196" s="215"/>
      <c r="I196" s="414">
        <f t="shared" si="2"/>
        <v>0.66666666666666663</v>
      </c>
      <c r="J196" s="415">
        <v>8</v>
      </c>
      <c r="K196" s="234">
        <v>5.2172673267326726</v>
      </c>
      <c r="L196" s="416"/>
      <c r="M196" s="746"/>
      <c r="N196" s="417"/>
      <c r="O196" s="512"/>
      <c r="P196" s="418"/>
      <c r="Q196" s="418"/>
    </row>
    <row r="197" spans="1:17" ht="15">
      <c r="A197" s="746">
        <v>193</v>
      </c>
      <c r="B197" s="215" t="s">
        <v>979</v>
      </c>
      <c r="C197" s="215" t="s">
        <v>574</v>
      </c>
      <c r="D197" s="215">
        <v>2004</v>
      </c>
      <c r="E197" s="746">
        <v>10</v>
      </c>
      <c r="F197" s="215" t="s">
        <v>692</v>
      </c>
      <c r="G197" s="215">
        <v>17.850000000000001</v>
      </c>
      <c r="H197" s="215"/>
      <c r="I197" s="414">
        <f t="shared" ref="I197:I260" si="3">J197/12</f>
        <v>0.6333333333333333</v>
      </c>
      <c r="J197" s="415">
        <v>7.6</v>
      </c>
      <c r="K197" s="234">
        <v>5.2172673267326726</v>
      </c>
      <c r="L197" s="416"/>
      <c r="M197" s="746"/>
      <c r="N197" s="417"/>
      <c r="O197" s="512"/>
      <c r="P197" s="418"/>
      <c r="Q197" s="418"/>
    </row>
    <row r="198" spans="1:17" ht="15">
      <c r="A198" s="746">
        <v>194</v>
      </c>
      <c r="B198" s="215" t="s">
        <v>774</v>
      </c>
      <c r="C198" s="215" t="s">
        <v>574</v>
      </c>
      <c r="D198" s="215">
        <v>2002</v>
      </c>
      <c r="E198" s="746">
        <v>10</v>
      </c>
      <c r="F198" s="215" t="s">
        <v>695</v>
      </c>
      <c r="G198" s="215">
        <v>17.850000000000001</v>
      </c>
      <c r="H198" s="215"/>
      <c r="I198" s="414">
        <f t="shared" si="3"/>
        <v>0.95833333333333337</v>
      </c>
      <c r="J198" s="415">
        <v>11.5</v>
      </c>
      <c r="K198" s="234">
        <v>0</v>
      </c>
      <c r="L198" s="416"/>
      <c r="M198" s="746"/>
      <c r="N198" s="417"/>
      <c r="O198" s="512"/>
      <c r="P198" s="418"/>
      <c r="Q198" s="418"/>
    </row>
    <row r="199" spans="1:17" ht="15">
      <c r="A199" s="746">
        <v>195</v>
      </c>
      <c r="B199" s="215" t="s">
        <v>3</v>
      </c>
      <c r="C199" s="215" t="s">
        <v>574</v>
      </c>
      <c r="D199" s="215">
        <v>2006</v>
      </c>
      <c r="E199" s="746">
        <v>10</v>
      </c>
      <c r="F199" s="215" t="s">
        <v>695</v>
      </c>
      <c r="G199" s="215">
        <v>17.850000000000001</v>
      </c>
      <c r="H199" s="215"/>
      <c r="I199" s="414">
        <f t="shared" si="3"/>
        <v>0.51666666666666672</v>
      </c>
      <c r="J199" s="415">
        <v>6.2</v>
      </c>
      <c r="K199" s="234">
        <v>5.2172673267326726</v>
      </c>
      <c r="L199" s="416"/>
      <c r="M199" s="746"/>
      <c r="N199" s="417"/>
      <c r="O199" s="512"/>
      <c r="P199" s="418"/>
      <c r="Q199" s="418"/>
    </row>
    <row r="200" spans="1:17" ht="15">
      <c r="A200" s="746">
        <v>196</v>
      </c>
      <c r="B200" s="215" t="s">
        <v>775</v>
      </c>
      <c r="C200" s="215" t="s">
        <v>574</v>
      </c>
      <c r="D200" s="215">
        <v>2004</v>
      </c>
      <c r="E200" s="746">
        <v>10</v>
      </c>
      <c r="F200" s="215" t="s">
        <v>695</v>
      </c>
      <c r="G200" s="215">
        <v>17.850000000000001</v>
      </c>
      <c r="H200" s="215"/>
      <c r="I200" s="414">
        <f t="shared" si="3"/>
        <v>0.85</v>
      </c>
      <c r="J200" s="415">
        <v>10.199999999999999</v>
      </c>
      <c r="K200" s="234">
        <v>5.2172673267326726</v>
      </c>
      <c r="L200" s="416"/>
      <c r="M200" s="746"/>
      <c r="N200" s="417"/>
      <c r="O200" s="512"/>
      <c r="P200" s="418"/>
      <c r="Q200" s="418"/>
    </row>
    <row r="201" spans="1:17" ht="15">
      <c r="A201" s="746">
        <v>197</v>
      </c>
      <c r="B201" s="215" t="s">
        <v>776</v>
      </c>
      <c r="C201" s="215" t="s">
        <v>574</v>
      </c>
      <c r="D201" s="215">
        <v>2002</v>
      </c>
      <c r="E201" s="746">
        <v>10</v>
      </c>
      <c r="F201" s="215" t="s">
        <v>697</v>
      </c>
      <c r="G201" s="215">
        <v>17.850000000000001</v>
      </c>
      <c r="H201" s="215"/>
      <c r="I201" s="414">
        <f t="shared" si="3"/>
        <v>0.18333333333333335</v>
      </c>
      <c r="J201" s="415">
        <v>2.2000000000000002</v>
      </c>
      <c r="K201" s="234">
        <v>3.52309900990099</v>
      </c>
      <c r="L201" s="416"/>
      <c r="M201" s="746"/>
      <c r="N201" s="417"/>
      <c r="O201" s="512"/>
      <c r="P201" s="418"/>
      <c r="Q201" s="418"/>
    </row>
    <row r="202" spans="1:17" ht="51">
      <c r="A202" s="746">
        <v>198</v>
      </c>
      <c r="B202" s="215" t="s">
        <v>777</v>
      </c>
      <c r="C202" s="215" t="s">
        <v>574</v>
      </c>
      <c r="D202" s="215">
        <v>2004</v>
      </c>
      <c r="E202" s="746">
        <v>10</v>
      </c>
      <c r="F202" s="215" t="s">
        <v>697</v>
      </c>
      <c r="G202" s="215">
        <v>17.850000000000001</v>
      </c>
      <c r="H202" s="215"/>
      <c r="I202" s="414">
        <f t="shared" si="3"/>
        <v>0.66666666666666663</v>
      </c>
      <c r="J202" s="415">
        <v>8</v>
      </c>
      <c r="K202" s="234">
        <v>5.2172673267326726</v>
      </c>
      <c r="L202" s="796" t="s">
        <v>584</v>
      </c>
      <c r="M202" s="807" t="s">
        <v>1541</v>
      </c>
      <c r="N202" s="417" t="s">
        <v>1746</v>
      </c>
      <c r="O202" s="551">
        <v>352</v>
      </c>
      <c r="P202" s="418">
        <v>17</v>
      </c>
      <c r="Q202" s="418">
        <v>2</v>
      </c>
    </row>
    <row r="203" spans="1:17" ht="15">
      <c r="A203" s="746">
        <v>199</v>
      </c>
      <c r="B203" s="215" t="s">
        <v>32</v>
      </c>
      <c r="C203" s="215" t="s">
        <v>574</v>
      </c>
      <c r="D203" s="215">
        <v>2006</v>
      </c>
      <c r="E203" s="746">
        <v>10</v>
      </c>
      <c r="F203" s="215" t="s">
        <v>697</v>
      </c>
      <c r="G203" s="215">
        <v>17.850000000000001</v>
      </c>
      <c r="H203" s="215"/>
      <c r="I203" s="414">
        <f t="shared" si="3"/>
        <v>0.15</v>
      </c>
      <c r="J203" s="415">
        <v>1.8</v>
      </c>
      <c r="K203" s="234">
        <v>13.863039603960397</v>
      </c>
      <c r="L203" s="416"/>
      <c r="M203" s="746"/>
      <c r="N203" s="417"/>
      <c r="O203" s="512"/>
      <c r="P203" s="418"/>
      <c r="Q203" s="418"/>
    </row>
    <row r="204" spans="1:17" ht="15">
      <c r="A204" s="746">
        <v>200</v>
      </c>
      <c r="B204" s="215" t="s">
        <v>27</v>
      </c>
      <c r="C204" s="215" t="s">
        <v>574</v>
      </c>
      <c r="D204" s="215">
        <v>2004</v>
      </c>
      <c r="E204" s="746">
        <v>10</v>
      </c>
      <c r="F204" s="215" t="s">
        <v>697</v>
      </c>
      <c r="G204" s="215">
        <v>17.850000000000001</v>
      </c>
      <c r="H204" s="215"/>
      <c r="I204" s="414">
        <f t="shared" si="3"/>
        <v>0.13333333333333333</v>
      </c>
      <c r="J204" s="415">
        <v>1.6</v>
      </c>
      <c r="K204" s="234">
        <v>0</v>
      </c>
      <c r="L204" s="416"/>
      <c r="M204" s="746"/>
      <c r="N204" s="417"/>
      <c r="O204" s="512"/>
      <c r="P204" s="418"/>
      <c r="Q204" s="418"/>
    </row>
    <row r="205" spans="1:17" ht="15">
      <c r="A205" s="746">
        <v>201</v>
      </c>
      <c r="B205" s="215" t="s">
        <v>778</v>
      </c>
      <c r="C205" s="215" t="s">
        <v>574</v>
      </c>
      <c r="D205" s="215">
        <v>2004</v>
      </c>
      <c r="E205" s="746">
        <v>10</v>
      </c>
      <c r="F205" s="215" t="s">
        <v>698</v>
      </c>
      <c r="G205" s="215">
        <v>17.850000000000001</v>
      </c>
      <c r="H205" s="215"/>
      <c r="I205" s="414">
        <f t="shared" si="3"/>
        <v>0.76666666666666661</v>
      </c>
      <c r="J205" s="415">
        <v>9.1999999999999993</v>
      </c>
      <c r="K205" s="234">
        <v>5.2172673267326726</v>
      </c>
      <c r="L205" s="416"/>
      <c r="M205" s="746"/>
      <c r="N205" s="417"/>
      <c r="O205" s="512"/>
      <c r="P205" s="418"/>
      <c r="Q205" s="418"/>
    </row>
    <row r="206" spans="1:17" ht="15">
      <c r="A206" s="746">
        <v>202</v>
      </c>
      <c r="B206" s="215" t="s">
        <v>39</v>
      </c>
      <c r="C206" s="215" t="s">
        <v>574</v>
      </c>
      <c r="D206" s="215">
        <v>2004</v>
      </c>
      <c r="E206" s="746">
        <v>10</v>
      </c>
      <c r="F206" s="215" t="s">
        <v>698</v>
      </c>
      <c r="G206" s="215">
        <v>17.850000000000001</v>
      </c>
      <c r="H206" s="215"/>
      <c r="I206" s="414">
        <f t="shared" si="3"/>
        <v>0.67499999999999993</v>
      </c>
      <c r="J206" s="415">
        <v>8.1</v>
      </c>
      <c r="K206" s="234">
        <v>13.863039603960397</v>
      </c>
      <c r="L206" s="416"/>
      <c r="M206" s="746"/>
      <c r="N206" s="417"/>
      <c r="O206" s="512"/>
      <c r="P206" s="418"/>
      <c r="Q206" s="418"/>
    </row>
    <row r="207" spans="1:17" ht="15">
      <c r="A207" s="746">
        <v>203</v>
      </c>
      <c r="B207" s="215" t="s">
        <v>60</v>
      </c>
      <c r="C207" s="215" t="s">
        <v>574</v>
      </c>
      <c r="D207" s="215">
        <v>2005</v>
      </c>
      <c r="E207" s="746">
        <v>10</v>
      </c>
      <c r="F207" s="215" t="s">
        <v>699</v>
      </c>
      <c r="G207" s="215">
        <v>11.55</v>
      </c>
      <c r="H207" s="215"/>
      <c r="I207" s="414">
        <f t="shared" si="3"/>
        <v>0.76666666666666661</v>
      </c>
      <c r="J207" s="415">
        <v>9.1999999999999993</v>
      </c>
      <c r="K207" s="234">
        <v>0</v>
      </c>
      <c r="L207" s="416"/>
      <c r="M207" s="746"/>
      <c r="N207" s="417"/>
      <c r="O207" s="512"/>
      <c r="P207" s="418"/>
      <c r="Q207" s="418"/>
    </row>
    <row r="208" spans="1:17" ht="15">
      <c r="A208" s="746">
        <v>204</v>
      </c>
      <c r="B208" s="215" t="s">
        <v>779</v>
      </c>
      <c r="C208" s="215" t="s">
        <v>574</v>
      </c>
      <c r="D208" s="215">
        <v>2004</v>
      </c>
      <c r="E208" s="746">
        <v>10</v>
      </c>
      <c r="F208" s="215" t="s">
        <v>699</v>
      </c>
      <c r="G208" s="215">
        <v>17.850000000000001</v>
      </c>
      <c r="H208" s="215"/>
      <c r="I208" s="414">
        <f t="shared" si="3"/>
        <v>0.66666666666666663</v>
      </c>
      <c r="J208" s="415">
        <v>8</v>
      </c>
      <c r="K208" s="234">
        <v>5.5445544554455441</v>
      </c>
      <c r="L208" s="416"/>
      <c r="M208" s="746"/>
      <c r="N208" s="417"/>
      <c r="O208" s="512"/>
      <c r="P208" s="418"/>
      <c r="Q208" s="418"/>
    </row>
    <row r="209" spans="1:17" ht="15">
      <c r="A209" s="746">
        <v>205</v>
      </c>
      <c r="B209" s="215" t="s">
        <v>58</v>
      </c>
      <c r="C209" s="215" t="s">
        <v>574</v>
      </c>
      <c r="D209" s="215">
        <v>2004</v>
      </c>
      <c r="E209" s="746">
        <v>10</v>
      </c>
      <c r="F209" s="215" t="s">
        <v>699</v>
      </c>
      <c r="G209" s="215">
        <v>17.850000000000001</v>
      </c>
      <c r="H209" s="215"/>
      <c r="I209" s="414">
        <f t="shared" si="3"/>
        <v>0.93333333333333324</v>
      </c>
      <c r="J209" s="415">
        <v>11.2</v>
      </c>
      <c r="K209" s="234">
        <v>5.2172673267326726</v>
      </c>
      <c r="L209" s="416"/>
      <c r="M209" s="746"/>
      <c r="N209" s="417"/>
      <c r="O209" s="512"/>
      <c r="P209" s="418"/>
      <c r="Q209" s="418"/>
    </row>
    <row r="210" spans="1:17" ht="15">
      <c r="A210" s="746">
        <v>206</v>
      </c>
      <c r="B210" s="215" t="s">
        <v>61</v>
      </c>
      <c r="C210" s="215" t="s">
        <v>574</v>
      </c>
      <c r="D210" s="215">
        <v>2006</v>
      </c>
      <c r="E210" s="746">
        <v>10</v>
      </c>
      <c r="F210" s="215" t="s">
        <v>699</v>
      </c>
      <c r="G210" s="215">
        <v>17.850000000000001</v>
      </c>
      <c r="H210" s="215"/>
      <c r="I210" s="414">
        <f t="shared" si="3"/>
        <v>0.46666666666666662</v>
      </c>
      <c r="J210" s="415">
        <v>5.6</v>
      </c>
      <c r="K210" s="234">
        <v>5.2172673267326726</v>
      </c>
      <c r="L210" s="416"/>
      <c r="M210" s="746"/>
      <c r="N210" s="417"/>
      <c r="O210" s="512"/>
      <c r="P210" s="418"/>
      <c r="Q210" s="418"/>
    </row>
    <row r="211" spans="1:17" ht="15">
      <c r="A211" s="746">
        <v>207</v>
      </c>
      <c r="B211" s="215" t="s">
        <v>81</v>
      </c>
      <c r="C211" s="215" t="s">
        <v>574</v>
      </c>
      <c r="D211" s="215">
        <v>2002</v>
      </c>
      <c r="E211" s="746">
        <v>10</v>
      </c>
      <c r="F211" s="215" t="s">
        <v>700</v>
      </c>
      <c r="G211" s="215">
        <v>17.850000000000001</v>
      </c>
      <c r="H211" s="215"/>
      <c r="I211" s="414">
        <f t="shared" si="3"/>
        <v>0.76666666666666661</v>
      </c>
      <c r="J211" s="415">
        <v>9.1999999999999993</v>
      </c>
      <c r="K211" s="234">
        <v>3.2728217821782182</v>
      </c>
      <c r="L211" s="416"/>
      <c r="M211" s="746"/>
      <c r="N211" s="417"/>
      <c r="O211" s="512"/>
      <c r="P211" s="418"/>
      <c r="Q211" s="418"/>
    </row>
    <row r="212" spans="1:17" ht="15">
      <c r="A212" s="746">
        <v>208</v>
      </c>
      <c r="B212" s="215" t="s">
        <v>172</v>
      </c>
      <c r="C212" s="215" t="s">
        <v>574</v>
      </c>
      <c r="D212" s="215">
        <v>2006</v>
      </c>
      <c r="E212" s="746">
        <v>10</v>
      </c>
      <c r="F212" s="215" t="s">
        <v>708</v>
      </c>
      <c r="G212" s="215">
        <v>18.7</v>
      </c>
      <c r="H212" s="215"/>
      <c r="I212" s="414">
        <f t="shared" si="3"/>
        <v>0.70833333333333337</v>
      </c>
      <c r="J212" s="415">
        <v>8.5</v>
      </c>
      <c r="K212" s="234">
        <v>13.863039603960397</v>
      </c>
      <c r="L212" s="416"/>
      <c r="M212" s="746"/>
      <c r="N212" s="417"/>
      <c r="O212" s="512"/>
      <c r="P212" s="418"/>
      <c r="Q212" s="418"/>
    </row>
    <row r="213" spans="1:17" ht="15">
      <c r="A213" s="746">
        <v>209</v>
      </c>
      <c r="B213" s="215" t="s">
        <v>780</v>
      </c>
      <c r="C213" s="215" t="s">
        <v>574</v>
      </c>
      <c r="D213" s="215">
        <v>2004</v>
      </c>
      <c r="E213" s="746">
        <v>10</v>
      </c>
      <c r="F213" s="215" t="s">
        <v>700</v>
      </c>
      <c r="G213" s="215">
        <v>17.850000000000001</v>
      </c>
      <c r="H213" s="215"/>
      <c r="I213" s="414">
        <f t="shared" si="3"/>
        <v>0.6</v>
      </c>
      <c r="J213" s="415">
        <v>7.2</v>
      </c>
      <c r="K213" s="234">
        <v>5.5445544554455441</v>
      </c>
      <c r="L213" s="416"/>
      <c r="M213" s="746"/>
      <c r="N213" s="417"/>
      <c r="O213" s="512"/>
      <c r="P213" s="418"/>
      <c r="Q213" s="418"/>
    </row>
    <row r="214" spans="1:17" ht="15">
      <c r="A214" s="746">
        <v>210</v>
      </c>
      <c r="B214" s="215" t="s">
        <v>781</v>
      </c>
      <c r="C214" s="215" t="s">
        <v>574</v>
      </c>
      <c r="D214" s="215">
        <v>2004</v>
      </c>
      <c r="E214" s="746">
        <v>10</v>
      </c>
      <c r="F214" s="215" t="s">
        <v>700</v>
      </c>
      <c r="G214" s="215">
        <v>17.850000000000001</v>
      </c>
      <c r="H214" s="215"/>
      <c r="I214" s="414">
        <f t="shared" si="3"/>
        <v>0.56666666666666665</v>
      </c>
      <c r="J214" s="415">
        <v>6.8</v>
      </c>
      <c r="K214" s="234">
        <v>5.5445544554455441</v>
      </c>
      <c r="L214" s="416"/>
      <c r="M214" s="746"/>
      <c r="N214" s="417"/>
      <c r="O214" s="512"/>
      <c r="P214" s="418"/>
      <c r="Q214" s="418"/>
    </row>
    <row r="215" spans="1:17" ht="15">
      <c r="A215" s="746">
        <v>211</v>
      </c>
      <c r="B215" s="215" t="s">
        <v>76</v>
      </c>
      <c r="C215" s="215" t="s">
        <v>574</v>
      </c>
      <c r="D215" s="215">
        <v>2004</v>
      </c>
      <c r="E215" s="746">
        <v>10</v>
      </c>
      <c r="F215" s="215" t="s">
        <v>700</v>
      </c>
      <c r="G215" s="215">
        <v>17.850000000000001</v>
      </c>
      <c r="H215" s="215"/>
      <c r="I215" s="414">
        <f t="shared" si="3"/>
        <v>0.67499999999999993</v>
      </c>
      <c r="J215" s="415">
        <v>8.1</v>
      </c>
      <c r="K215" s="234">
        <v>5.2172673267326726</v>
      </c>
      <c r="L215" s="416"/>
      <c r="M215" s="746"/>
      <c r="N215" s="417"/>
      <c r="O215" s="512"/>
      <c r="P215" s="418"/>
      <c r="Q215" s="418"/>
    </row>
    <row r="216" spans="1:17" ht="15">
      <c r="A216" s="746">
        <v>212</v>
      </c>
      <c r="B216" s="215" t="s">
        <v>88</v>
      </c>
      <c r="C216" s="215" t="s">
        <v>574</v>
      </c>
      <c r="D216" s="215">
        <v>2004</v>
      </c>
      <c r="E216" s="746">
        <v>10</v>
      </c>
      <c r="F216" s="215" t="s">
        <v>700</v>
      </c>
      <c r="G216" s="215">
        <v>17.850000000000001</v>
      </c>
      <c r="H216" s="215"/>
      <c r="I216" s="414">
        <f t="shared" si="3"/>
        <v>0.60833333333333328</v>
      </c>
      <c r="J216" s="415">
        <v>7.3</v>
      </c>
      <c r="K216" s="234">
        <v>5.2172673267326726</v>
      </c>
      <c r="L216" s="416"/>
      <c r="M216" s="746"/>
      <c r="N216" s="417"/>
      <c r="O216" s="512"/>
      <c r="P216" s="418"/>
      <c r="Q216" s="418"/>
    </row>
    <row r="217" spans="1:17" ht="15">
      <c r="A217" s="746">
        <v>213</v>
      </c>
      <c r="B217" s="215" t="s">
        <v>79</v>
      </c>
      <c r="C217" s="215" t="s">
        <v>614</v>
      </c>
      <c r="D217" s="215">
        <v>2001</v>
      </c>
      <c r="E217" s="746">
        <v>10</v>
      </c>
      <c r="F217" s="215" t="s">
        <v>700</v>
      </c>
      <c r="G217" s="215">
        <v>18.8</v>
      </c>
      <c r="H217" s="215"/>
      <c r="I217" s="414">
        <f t="shared" si="3"/>
        <v>0.70833333333333337</v>
      </c>
      <c r="J217" s="415">
        <v>8.5</v>
      </c>
      <c r="K217" s="234">
        <v>11.867990099009901</v>
      </c>
      <c r="L217" s="416"/>
      <c r="M217" s="746"/>
      <c r="N217" s="417"/>
      <c r="O217" s="512"/>
      <c r="P217" s="418"/>
      <c r="Q217" s="418"/>
    </row>
    <row r="218" spans="1:17" ht="15">
      <c r="A218" s="746">
        <v>214</v>
      </c>
      <c r="B218" s="215" t="s">
        <v>100</v>
      </c>
      <c r="C218" s="215" t="s">
        <v>574</v>
      </c>
      <c r="D218" s="215">
        <v>2002</v>
      </c>
      <c r="E218" s="746">
        <v>10</v>
      </c>
      <c r="F218" s="215" t="s">
        <v>701</v>
      </c>
      <c r="G218" s="215">
        <v>17.850000000000001</v>
      </c>
      <c r="H218" s="215"/>
      <c r="I218" s="414">
        <f t="shared" si="3"/>
        <v>0.6</v>
      </c>
      <c r="J218" s="415">
        <v>7.2</v>
      </c>
      <c r="K218" s="234">
        <v>3.52309900990099</v>
      </c>
      <c r="L218" s="416"/>
      <c r="M218" s="746"/>
      <c r="N218" s="417"/>
      <c r="O218" s="512"/>
      <c r="P218" s="418"/>
      <c r="Q218" s="418"/>
    </row>
    <row r="219" spans="1:17" ht="15">
      <c r="A219" s="746">
        <v>215</v>
      </c>
      <c r="B219" s="215" t="s">
        <v>782</v>
      </c>
      <c r="C219" s="215" t="s">
        <v>574</v>
      </c>
      <c r="D219" s="215">
        <v>2004</v>
      </c>
      <c r="E219" s="746">
        <v>10</v>
      </c>
      <c r="F219" s="215" t="s">
        <v>701</v>
      </c>
      <c r="G219" s="215">
        <v>17.850000000000001</v>
      </c>
      <c r="H219" s="215"/>
      <c r="I219" s="414">
        <f t="shared" si="3"/>
        <v>0.56666666666666665</v>
      </c>
      <c r="J219" s="415">
        <v>6.8</v>
      </c>
      <c r="K219" s="234">
        <v>5.2172673267326726</v>
      </c>
      <c r="L219" s="416"/>
      <c r="M219" s="746"/>
      <c r="N219" s="417"/>
      <c r="O219" s="512"/>
      <c r="P219" s="418"/>
      <c r="Q219" s="418"/>
    </row>
    <row r="220" spans="1:17" ht="15">
      <c r="A220" s="746">
        <v>216</v>
      </c>
      <c r="B220" s="215" t="s">
        <v>110</v>
      </c>
      <c r="C220" s="215" t="s">
        <v>574</v>
      </c>
      <c r="D220" s="215">
        <v>2004</v>
      </c>
      <c r="E220" s="746">
        <v>10</v>
      </c>
      <c r="F220" s="215" t="s">
        <v>701</v>
      </c>
      <c r="G220" s="215">
        <v>17.850000000000001</v>
      </c>
      <c r="H220" s="215"/>
      <c r="I220" s="414">
        <f t="shared" si="3"/>
        <v>0.67499999999999993</v>
      </c>
      <c r="J220" s="415">
        <v>8.1</v>
      </c>
      <c r="K220" s="234">
        <v>5.2172673267326726</v>
      </c>
      <c r="L220" s="416"/>
      <c r="M220" s="746"/>
      <c r="N220" s="417"/>
      <c r="O220" s="512"/>
      <c r="P220" s="418"/>
      <c r="Q220" s="418"/>
    </row>
    <row r="221" spans="1:17" ht="15">
      <c r="A221" s="746">
        <v>217</v>
      </c>
      <c r="B221" s="215" t="s">
        <v>95</v>
      </c>
      <c r="C221" s="215" t="s">
        <v>574</v>
      </c>
      <c r="D221" s="215">
        <v>2004</v>
      </c>
      <c r="E221" s="746">
        <v>10</v>
      </c>
      <c r="F221" s="215" t="s">
        <v>701</v>
      </c>
      <c r="G221" s="215">
        <v>17.850000000000001</v>
      </c>
      <c r="H221" s="215"/>
      <c r="I221" s="414">
        <f t="shared" si="3"/>
        <v>0.60833333333333328</v>
      </c>
      <c r="J221" s="415">
        <v>7.3</v>
      </c>
      <c r="K221" s="234">
        <v>5.2172673267326726</v>
      </c>
      <c r="L221" s="416"/>
      <c r="M221" s="746"/>
      <c r="N221" s="417"/>
      <c r="O221" s="512"/>
      <c r="P221" s="418"/>
      <c r="Q221" s="418"/>
    </row>
    <row r="222" spans="1:17" ht="15">
      <c r="A222" s="746">
        <v>218</v>
      </c>
      <c r="B222" s="215" t="s">
        <v>783</v>
      </c>
      <c r="C222" s="215" t="s">
        <v>574</v>
      </c>
      <c r="D222" s="215">
        <v>2002</v>
      </c>
      <c r="E222" s="746">
        <v>10</v>
      </c>
      <c r="F222" s="215" t="s">
        <v>690</v>
      </c>
      <c r="G222" s="215">
        <v>17.850000000000001</v>
      </c>
      <c r="H222" s="215"/>
      <c r="I222" s="414">
        <f t="shared" si="3"/>
        <v>0.56666666666666665</v>
      </c>
      <c r="J222" s="415">
        <v>6.8</v>
      </c>
      <c r="K222" s="234">
        <v>9.3613861386138613</v>
      </c>
      <c r="L222" s="416"/>
      <c r="M222" s="746"/>
      <c r="N222" s="417"/>
      <c r="O222" s="512"/>
      <c r="P222" s="418"/>
      <c r="Q222" s="418"/>
    </row>
    <row r="223" spans="1:17" ht="15">
      <c r="A223" s="746">
        <v>219</v>
      </c>
      <c r="B223" s="215" t="s">
        <v>158</v>
      </c>
      <c r="C223" s="215" t="s">
        <v>574</v>
      </c>
      <c r="D223" s="215">
        <v>2005</v>
      </c>
      <c r="E223" s="746">
        <v>10</v>
      </c>
      <c r="F223" s="215" t="s">
        <v>708</v>
      </c>
      <c r="G223" s="215">
        <v>18.7</v>
      </c>
      <c r="H223" s="215"/>
      <c r="I223" s="414">
        <f t="shared" si="3"/>
        <v>0.65833333333333333</v>
      </c>
      <c r="J223" s="415">
        <v>7.9</v>
      </c>
      <c r="K223" s="234">
        <v>5.2172673267326726</v>
      </c>
      <c r="L223" s="416"/>
      <c r="M223" s="746"/>
      <c r="N223" s="417"/>
      <c r="O223" s="512"/>
      <c r="P223" s="418"/>
      <c r="Q223" s="418"/>
    </row>
    <row r="224" spans="1:17" ht="15">
      <c r="A224" s="746">
        <v>220</v>
      </c>
      <c r="B224" s="215" t="s">
        <v>573</v>
      </c>
      <c r="C224" s="215" t="s">
        <v>574</v>
      </c>
      <c r="D224" s="215">
        <v>2004</v>
      </c>
      <c r="E224" s="746">
        <v>10</v>
      </c>
      <c r="F224" s="215" t="s">
        <v>697</v>
      </c>
      <c r="G224" s="215">
        <v>17.850000000000001</v>
      </c>
      <c r="H224" s="215"/>
      <c r="I224" s="414">
        <f t="shared" si="3"/>
        <v>0.51666666666666672</v>
      </c>
      <c r="J224" s="415">
        <v>6.2</v>
      </c>
      <c r="K224" s="234">
        <v>5.5445544554455441</v>
      </c>
      <c r="L224" s="416"/>
      <c r="M224" s="746"/>
      <c r="N224" s="417"/>
      <c r="O224" s="512"/>
      <c r="P224" s="418"/>
      <c r="Q224" s="418"/>
    </row>
    <row r="225" spans="1:17" ht="15">
      <c r="A225" s="746">
        <v>221</v>
      </c>
      <c r="B225" s="215" t="s">
        <v>116</v>
      </c>
      <c r="C225" s="215" t="s">
        <v>574</v>
      </c>
      <c r="D225" s="215">
        <v>2005</v>
      </c>
      <c r="E225" s="746">
        <v>10</v>
      </c>
      <c r="F225" s="215" t="s">
        <v>185</v>
      </c>
      <c r="G225" s="215">
        <v>17.850000000000001</v>
      </c>
      <c r="H225" s="215"/>
      <c r="I225" s="414">
        <f t="shared" si="3"/>
        <v>0.48333333333333334</v>
      </c>
      <c r="J225" s="415">
        <v>5.8</v>
      </c>
      <c r="K225" s="234">
        <v>0</v>
      </c>
      <c r="L225" s="416"/>
      <c r="M225" s="746"/>
      <c r="N225" s="417"/>
      <c r="O225" s="512"/>
      <c r="P225" s="418"/>
      <c r="Q225" s="418"/>
    </row>
    <row r="226" spans="1:17" ht="15">
      <c r="A226" s="746">
        <v>222</v>
      </c>
      <c r="B226" s="215" t="s">
        <v>784</v>
      </c>
      <c r="C226" s="215" t="s">
        <v>574</v>
      </c>
      <c r="D226" s="215">
        <v>2006</v>
      </c>
      <c r="E226" s="746">
        <v>10</v>
      </c>
      <c r="F226" s="215" t="s">
        <v>702</v>
      </c>
      <c r="G226" s="215">
        <v>17.850000000000001</v>
      </c>
      <c r="H226" s="215"/>
      <c r="I226" s="414">
        <f t="shared" si="3"/>
        <v>0.79166666666666663</v>
      </c>
      <c r="J226" s="415">
        <v>9.5</v>
      </c>
      <c r="K226" s="234">
        <v>5.2172673267326726</v>
      </c>
      <c r="L226" s="416"/>
      <c r="M226" s="746"/>
      <c r="N226" s="417"/>
      <c r="O226" s="512"/>
      <c r="P226" s="418"/>
      <c r="Q226" s="418"/>
    </row>
    <row r="227" spans="1:17" ht="15">
      <c r="A227" s="746">
        <v>223</v>
      </c>
      <c r="B227" s="215" t="s">
        <v>785</v>
      </c>
      <c r="C227" s="215" t="s">
        <v>574</v>
      </c>
      <c r="D227" s="215">
        <v>2004</v>
      </c>
      <c r="E227" s="746">
        <v>10</v>
      </c>
      <c r="F227" s="215" t="s">
        <v>702</v>
      </c>
      <c r="G227" s="215">
        <v>17.850000000000001</v>
      </c>
      <c r="H227" s="215"/>
      <c r="I227" s="414">
        <f t="shared" si="3"/>
        <v>0.75</v>
      </c>
      <c r="J227" s="415">
        <v>9</v>
      </c>
      <c r="K227" s="234">
        <v>14.732673267326733</v>
      </c>
      <c r="L227" s="416"/>
      <c r="M227" s="746"/>
      <c r="N227" s="417"/>
      <c r="O227" s="512"/>
      <c r="P227" s="418"/>
      <c r="Q227" s="418"/>
    </row>
    <row r="228" spans="1:17" ht="15">
      <c r="A228" s="746">
        <v>224</v>
      </c>
      <c r="B228" s="215" t="s">
        <v>786</v>
      </c>
      <c r="C228" s="215" t="s">
        <v>574</v>
      </c>
      <c r="D228" s="215">
        <v>2004</v>
      </c>
      <c r="E228" s="746">
        <v>10</v>
      </c>
      <c r="F228" s="215" t="s">
        <v>702</v>
      </c>
      <c r="G228" s="215">
        <v>17.850000000000001</v>
      </c>
      <c r="H228" s="215"/>
      <c r="I228" s="414">
        <f t="shared" si="3"/>
        <v>0.66666666666666663</v>
      </c>
      <c r="J228" s="415">
        <v>8</v>
      </c>
      <c r="K228" s="234">
        <v>5.2172673267326726</v>
      </c>
      <c r="L228" s="416"/>
      <c r="M228" s="746"/>
      <c r="N228" s="417"/>
      <c r="O228" s="512"/>
      <c r="P228" s="418"/>
      <c r="Q228" s="418"/>
    </row>
    <row r="229" spans="1:17" ht="15">
      <c r="A229" s="746">
        <v>225</v>
      </c>
      <c r="B229" s="215" t="s">
        <v>138</v>
      </c>
      <c r="C229" s="215" t="s">
        <v>574</v>
      </c>
      <c r="D229" s="215">
        <v>2004</v>
      </c>
      <c r="E229" s="746">
        <v>10</v>
      </c>
      <c r="F229" s="215" t="s">
        <v>705</v>
      </c>
      <c r="G229" s="215">
        <v>17.850000000000001</v>
      </c>
      <c r="H229" s="215"/>
      <c r="I229" s="414">
        <f t="shared" si="3"/>
        <v>0.6333333333333333</v>
      </c>
      <c r="J229" s="415">
        <v>7.6</v>
      </c>
      <c r="K229" s="234">
        <v>5.5445544554455441</v>
      </c>
      <c r="L229" s="416"/>
      <c r="M229" s="746"/>
      <c r="N229" s="417"/>
      <c r="O229" s="512"/>
      <c r="P229" s="418"/>
      <c r="Q229" s="418"/>
    </row>
    <row r="230" spans="1:17" ht="15">
      <c r="A230" s="746">
        <v>226</v>
      </c>
      <c r="B230" s="215" t="s">
        <v>140</v>
      </c>
      <c r="C230" s="215" t="s">
        <v>574</v>
      </c>
      <c r="D230" s="215">
        <v>2004</v>
      </c>
      <c r="E230" s="746">
        <v>10</v>
      </c>
      <c r="F230" s="215" t="s">
        <v>705</v>
      </c>
      <c r="G230" s="215">
        <v>17.850000000000001</v>
      </c>
      <c r="H230" s="215"/>
      <c r="I230" s="414">
        <f t="shared" si="3"/>
        <v>0.95833333333333337</v>
      </c>
      <c r="J230" s="415">
        <v>11.5</v>
      </c>
      <c r="K230" s="234">
        <v>13.863039603960397</v>
      </c>
      <c r="L230" s="416"/>
      <c r="M230" s="746"/>
      <c r="N230" s="417"/>
      <c r="O230" s="512"/>
      <c r="P230" s="418"/>
      <c r="Q230" s="418"/>
    </row>
    <row r="231" spans="1:17" ht="15">
      <c r="A231" s="746">
        <v>227</v>
      </c>
      <c r="B231" s="215" t="s">
        <v>787</v>
      </c>
      <c r="C231" s="215" t="s">
        <v>574</v>
      </c>
      <c r="D231" s="215">
        <v>2004</v>
      </c>
      <c r="E231" s="746">
        <v>10</v>
      </c>
      <c r="F231" s="215" t="s">
        <v>705</v>
      </c>
      <c r="G231" s="215">
        <v>17.850000000000001</v>
      </c>
      <c r="H231" s="215"/>
      <c r="I231" s="414">
        <f t="shared" si="3"/>
        <v>0.51666666666666672</v>
      </c>
      <c r="J231" s="415">
        <v>6.2</v>
      </c>
      <c r="K231" s="234">
        <v>5.2172673267326726</v>
      </c>
      <c r="L231" s="416"/>
      <c r="M231" s="746"/>
      <c r="N231" s="417"/>
      <c r="O231" s="512"/>
      <c r="P231" s="418"/>
      <c r="Q231" s="418"/>
    </row>
    <row r="232" spans="1:17" ht="15">
      <c r="A232" s="746">
        <v>228</v>
      </c>
      <c r="B232" s="215" t="s">
        <v>788</v>
      </c>
      <c r="C232" s="215" t="s">
        <v>574</v>
      </c>
      <c r="D232" s="215">
        <v>2002</v>
      </c>
      <c r="E232" s="746">
        <v>10</v>
      </c>
      <c r="F232" s="215" t="s">
        <v>705</v>
      </c>
      <c r="G232" s="215">
        <v>17.850000000000001</v>
      </c>
      <c r="H232" s="215"/>
      <c r="I232" s="414">
        <f t="shared" si="3"/>
        <v>0.85</v>
      </c>
      <c r="J232" s="415">
        <v>10.199999999999999</v>
      </c>
      <c r="K232" s="234">
        <v>13.253584158415842</v>
      </c>
      <c r="L232" s="416"/>
      <c r="M232" s="746"/>
      <c r="N232" s="417"/>
      <c r="O232" s="512"/>
      <c r="P232" s="418"/>
      <c r="Q232" s="418"/>
    </row>
    <row r="233" spans="1:17" ht="15">
      <c r="A233" s="746">
        <v>229</v>
      </c>
      <c r="B233" s="215" t="s">
        <v>151</v>
      </c>
      <c r="C233" s="215" t="s">
        <v>574</v>
      </c>
      <c r="D233" s="215">
        <v>2006</v>
      </c>
      <c r="E233" s="746">
        <v>10</v>
      </c>
      <c r="F233" s="215" t="s">
        <v>707</v>
      </c>
      <c r="G233" s="215">
        <v>17.850000000000001</v>
      </c>
      <c r="H233" s="215"/>
      <c r="I233" s="414">
        <f t="shared" si="3"/>
        <v>0.18333333333333335</v>
      </c>
      <c r="J233" s="415">
        <v>2.2000000000000002</v>
      </c>
      <c r="K233" s="234">
        <v>5.2172673267326726</v>
      </c>
      <c r="L233" s="416"/>
      <c r="M233" s="746"/>
      <c r="N233" s="417"/>
      <c r="O233" s="512"/>
      <c r="P233" s="418"/>
      <c r="Q233" s="418"/>
    </row>
    <row r="234" spans="1:17" ht="15">
      <c r="A234" s="746">
        <v>230</v>
      </c>
      <c r="B234" s="215" t="s">
        <v>150</v>
      </c>
      <c r="C234" s="215" t="s">
        <v>574</v>
      </c>
      <c r="D234" s="215">
        <v>2004</v>
      </c>
      <c r="E234" s="746">
        <v>10</v>
      </c>
      <c r="F234" s="215" t="s">
        <v>707</v>
      </c>
      <c r="G234" s="215">
        <v>17.850000000000001</v>
      </c>
      <c r="H234" s="215"/>
      <c r="I234" s="414">
        <f t="shared" si="3"/>
        <v>0.66666666666666663</v>
      </c>
      <c r="J234" s="415">
        <v>8</v>
      </c>
      <c r="K234" s="234">
        <v>0</v>
      </c>
      <c r="L234" s="416"/>
      <c r="M234" s="746"/>
      <c r="N234" s="417"/>
      <c r="O234" s="512"/>
      <c r="P234" s="418"/>
      <c r="Q234" s="418"/>
    </row>
    <row r="235" spans="1:17" ht="15">
      <c r="A235" s="746">
        <v>231</v>
      </c>
      <c r="B235" s="215" t="s">
        <v>162</v>
      </c>
      <c r="C235" s="215" t="s">
        <v>583</v>
      </c>
      <c r="D235" s="215">
        <v>2001</v>
      </c>
      <c r="E235" s="746">
        <v>10</v>
      </c>
      <c r="F235" s="215" t="s">
        <v>708</v>
      </c>
      <c r="G235" s="215">
        <v>19.690000000000001</v>
      </c>
      <c r="H235" s="215"/>
      <c r="I235" s="414">
        <f t="shared" si="3"/>
        <v>0.15</v>
      </c>
      <c r="J235" s="415">
        <v>1.8</v>
      </c>
      <c r="K235" s="234">
        <v>5.2365148514851478</v>
      </c>
      <c r="L235" s="416"/>
      <c r="M235" s="746"/>
      <c r="N235" s="417"/>
      <c r="O235" s="512"/>
      <c r="P235" s="418"/>
      <c r="Q235" s="418"/>
    </row>
    <row r="236" spans="1:17" ht="15">
      <c r="A236" s="746">
        <v>232</v>
      </c>
      <c r="B236" s="215" t="s">
        <v>164</v>
      </c>
      <c r="C236" s="215" t="s">
        <v>574</v>
      </c>
      <c r="D236" s="215">
        <v>2005</v>
      </c>
      <c r="E236" s="746">
        <v>10</v>
      </c>
      <c r="F236" s="215" t="s">
        <v>708</v>
      </c>
      <c r="G236" s="215">
        <v>12.1</v>
      </c>
      <c r="H236" s="215"/>
      <c r="I236" s="414">
        <f t="shared" si="3"/>
        <v>0.13333333333333333</v>
      </c>
      <c r="J236" s="415">
        <v>1.6</v>
      </c>
      <c r="K236" s="234">
        <v>10.537950495049506</v>
      </c>
      <c r="L236" s="416"/>
      <c r="M236" s="746"/>
      <c r="N236" s="417"/>
      <c r="O236" s="512"/>
      <c r="P236" s="418"/>
      <c r="Q236" s="418"/>
    </row>
    <row r="237" spans="1:17" ht="15">
      <c r="A237" s="746">
        <v>233</v>
      </c>
      <c r="B237" s="215" t="s">
        <v>163</v>
      </c>
      <c r="C237" s="215" t="s">
        <v>574</v>
      </c>
      <c r="D237" s="215">
        <v>2004</v>
      </c>
      <c r="E237" s="746">
        <v>10</v>
      </c>
      <c r="F237" s="215" t="s">
        <v>708</v>
      </c>
      <c r="G237" s="215">
        <v>12.1</v>
      </c>
      <c r="H237" s="215"/>
      <c r="I237" s="414">
        <f t="shared" si="3"/>
        <v>0.76666666666666661</v>
      </c>
      <c r="J237" s="415">
        <v>9.1999999999999993</v>
      </c>
      <c r="K237" s="234">
        <v>9.2590792079207915</v>
      </c>
      <c r="L237" s="416"/>
      <c r="M237" s="746"/>
      <c r="N237" s="417"/>
      <c r="O237" s="512"/>
      <c r="P237" s="418"/>
      <c r="Q237" s="418"/>
    </row>
    <row r="238" spans="1:17" ht="15">
      <c r="A238" s="746">
        <v>234</v>
      </c>
      <c r="B238" s="215" t="s">
        <v>168</v>
      </c>
      <c r="C238" s="215" t="s">
        <v>583</v>
      </c>
      <c r="D238" s="215">
        <v>2001</v>
      </c>
      <c r="E238" s="746">
        <v>10</v>
      </c>
      <c r="F238" s="215" t="s">
        <v>708</v>
      </c>
      <c r="G238" s="215">
        <v>19.690000000000001</v>
      </c>
      <c r="H238" s="215"/>
      <c r="I238" s="414">
        <f t="shared" si="3"/>
        <v>0.67499999999999993</v>
      </c>
      <c r="J238" s="415">
        <v>8.1</v>
      </c>
      <c r="K238" s="234">
        <v>0</v>
      </c>
      <c r="L238" s="416"/>
      <c r="M238" s="746"/>
      <c r="N238" s="417"/>
      <c r="O238" s="512"/>
      <c r="P238" s="418"/>
      <c r="Q238" s="418"/>
    </row>
    <row r="239" spans="1:17" ht="15">
      <c r="A239" s="746">
        <v>235</v>
      </c>
      <c r="B239" s="215" t="s">
        <v>159</v>
      </c>
      <c r="C239" s="215" t="s">
        <v>583</v>
      </c>
      <c r="D239" s="215">
        <v>2001</v>
      </c>
      <c r="E239" s="746">
        <v>10</v>
      </c>
      <c r="F239" s="215" t="s">
        <v>708</v>
      </c>
      <c r="G239" s="215">
        <v>19.690000000000001</v>
      </c>
      <c r="H239" s="215"/>
      <c r="I239" s="414">
        <f t="shared" si="3"/>
        <v>0.76666666666666661</v>
      </c>
      <c r="J239" s="415">
        <v>9.1999999999999993</v>
      </c>
      <c r="K239" s="234">
        <v>0</v>
      </c>
      <c r="L239" s="416"/>
      <c r="M239" s="746"/>
      <c r="N239" s="417"/>
      <c r="O239" s="512"/>
      <c r="P239" s="418"/>
      <c r="Q239" s="418"/>
    </row>
    <row r="240" spans="1:17" ht="15">
      <c r="A240" s="746">
        <v>236</v>
      </c>
      <c r="B240" s="215" t="s">
        <v>789</v>
      </c>
      <c r="C240" s="215" t="s">
        <v>569</v>
      </c>
      <c r="D240" s="215">
        <v>2002</v>
      </c>
      <c r="E240" s="746">
        <v>10</v>
      </c>
      <c r="F240" s="215" t="s">
        <v>705</v>
      </c>
      <c r="G240" s="215">
        <v>12.08</v>
      </c>
      <c r="H240" s="215"/>
      <c r="I240" s="414">
        <f t="shared" si="3"/>
        <v>0.66666666666666663</v>
      </c>
      <c r="J240" s="415">
        <v>8</v>
      </c>
      <c r="K240" s="234">
        <v>0</v>
      </c>
      <c r="L240" s="416"/>
      <c r="M240" s="746"/>
      <c r="N240" s="417"/>
      <c r="O240" s="512"/>
      <c r="P240" s="418"/>
      <c r="Q240" s="418"/>
    </row>
    <row r="241" spans="1:17" ht="15">
      <c r="A241" s="746">
        <v>237</v>
      </c>
      <c r="B241" s="215" t="s">
        <v>601</v>
      </c>
      <c r="C241" s="215" t="s">
        <v>569</v>
      </c>
      <c r="D241" s="215">
        <v>2005</v>
      </c>
      <c r="E241" s="746">
        <v>10</v>
      </c>
      <c r="F241" s="215" t="s">
        <v>570</v>
      </c>
      <c r="G241" s="215">
        <v>12.65</v>
      </c>
      <c r="H241" s="215"/>
      <c r="I241" s="414">
        <f t="shared" si="3"/>
        <v>0.93333333333333324</v>
      </c>
      <c r="J241" s="415">
        <v>11.2</v>
      </c>
      <c r="K241" s="234">
        <v>16.062702970297032</v>
      </c>
      <c r="L241" s="416"/>
      <c r="M241" s="746"/>
      <c r="N241" s="417"/>
      <c r="O241" s="512"/>
      <c r="P241" s="418"/>
      <c r="Q241" s="418"/>
    </row>
    <row r="242" spans="1:17" ht="15">
      <c r="A242" s="746">
        <v>238</v>
      </c>
      <c r="B242" s="215" t="s">
        <v>596</v>
      </c>
      <c r="C242" s="215" t="s">
        <v>569</v>
      </c>
      <c r="D242" s="215">
        <v>2006</v>
      </c>
      <c r="E242" s="746">
        <v>10</v>
      </c>
      <c r="F242" s="215" t="s">
        <v>570</v>
      </c>
      <c r="G242" s="215">
        <v>8.36</v>
      </c>
      <c r="H242" s="215"/>
      <c r="I242" s="414">
        <f t="shared" si="3"/>
        <v>0.46666666666666662</v>
      </c>
      <c r="J242" s="415">
        <v>5.6</v>
      </c>
      <c r="K242" s="234">
        <v>16.911435643564356</v>
      </c>
      <c r="L242" s="416"/>
      <c r="M242" s="746"/>
      <c r="N242" s="417"/>
      <c r="O242" s="512"/>
      <c r="P242" s="418"/>
      <c r="Q242" s="418"/>
    </row>
    <row r="243" spans="1:17" ht="15">
      <c r="A243" s="746">
        <v>239</v>
      </c>
      <c r="B243" s="215" t="s">
        <v>790</v>
      </c>
      <c r="C243" s="215" t="s">
        <v>569</v>
      </c>
      <c r="D243" s="215">
        <v>2004</v>
      </c>
      <c r="E243" s="746">
        <v>10</v>
      </c>
      <c r="F243" s="215" t="s">
        <v>570</v>
      </c>
      <c r="G243" s="215">
        <v>9.68</v>
      </c>
      <c r="H243" s="215"/>
      <c r="I243" s="414">
        <f t="shared" si="3"/>
        <v>0.76666666666666661</v>
      </c>
      <c r="J243" s="415">
        <v>9.1999999999999993</v>
      </c>
      <c r="K243" s="234">
        <v>7.7990891089108914</v>
      </c>
      <c r="L243" s="416"/>
      <c r="M243" s="746"/>
      <c r="N243" s="417"/>
      <c r="O243" s="512"/>
      <c r="P243" s="418"/>
      <c r="Q243" s="418"/>
    </row>
    <row r="244" spans="1:17" ht="15">
      <c r="A244" s="746">
        <v>240</v>
      </c>
      <c r="B244" s="215" t="s">
        <v>600</v>
      </c>
      <c r="C244" s="215" t="s">
        <v>569</v>
      </c>
      <c r="D244" s="215">
        <v>2005</v>
      </c>
      <c r="E244" s="746">
        <v>10</v>
      </c>
      <c r="F244" s="215" t="s">
        <v>570</v>
      </c>
      <c r="G244" s="215">
        <v>12.65</v>
      </c>
      <c r="H244" s="215"/>
      <c r="I244" s="414">
        <f t="shared" si="3"/>
        <v>0.70833333333333337</v>
      </c>
      <c r="J244" s="415">
        <v>8.5</v>
      </c>
      <c r="K244" s="234">
        <v>17.23927722772277</v>
      </c>
      <c r="L244" s="416"/>
      <c r="M244" s="746"/>
      <c r="N244" s="417"/>
      <c r="O244" s="512"/>
      <c r="P244" s="418"/>
      <c r="Q244" s="418"/>
    </row>
    <row r="245" spans="1:17" ht="15">
      <c r="A245" s="746">
        <v>241</v>
      </c>
      <c r="B245" s="215" t="s">
        <v>599</v>
      </c>
      <c r="C245" s="215" t="s">
        <v>569</v>
      </c>
      <c r="D245" s="215">
        <v>2005</v>
      </c>
      <c r="E245" s="746">
        <v>10</v>
      </c>
      <c r="F245" s="215" t="s">
        <v>570</v>
      </c>
      <c r="G245" s="215">
        <v>12.65</v>
      </c>
      <c r="H245" s="215"/>
      <c r="I245" s="414">
        <f t="shared" si="3"/>
        <v>0.6</v>
      </c>
      <c r="J245" s="415">
        <v>7.2</v>
      </c>
      <c r="K245" s="234">
        <v>14.783831683168318</v>
      </c>
      <c r="L245" s="416"/>
      <c r="M245" s="746"/>
      <c r="N245" s="417"/>
      <c r="O245" s="512"/>
      <c r="P245" s="418"/>
      <c r="Q245" s="418"/>
    </row>
    <row r="246" spans="1:17" ht="15">
      <c r="A246" s="746">
        <v>242</v>
      </c>
      <c r="B246" s="215" t="s">
        <v>624</v>
      </c>
      <c r="C246" s="215" t="s">
        <v>569</v>
      </c>
      <c r="D246" s="215">
        <v>2004</v>
      </c>
      <c r="E246" s="746">
        <v>10</v>
      </c>
      <c r="F246" s="215" t="s">
        <v>570</v>
      </c>
      <c r="G246" s="215">
        <v>13.6</v>
      </c>
      <c r="H246" s="215"/>
      <c r="I246" s="414">
        <f t="shared" si="3"/>
        <v>0.56666666666666665</v>
      </c>
      <c r="J246" s="415">
        <v>6.8</v>
      </c>
      <c r="K246" s="234">
        <v>30.255772277227724</v>
      </c>
      <c r="L246" s="416"/>
      <c r="M246" s="746"/>
      <c r="N246" s="417"/>
      <c r="O246" s="512"/>
      <c r="P246" s="418"/>
      <c r="Q246" s="418"/>
    </row>
    <row r="247" spans="1:17" ht="15">
      <c r="A247" s="746">
        <v>243</v>
      </c>
      <c r="B247" s="215" t="s">
        <v>791</v>
      </c>
      <c r="C247" s="215" t="s">
        <v>569</v>
      </c>
      <c r="D247" s="215">
        <v>2004</v>
      </c>
      <c r="E247" s="746">
        <v>10</v>
      </c>
      <c r="F247" s="215" t="s">
        <v>570</v>
      </c>
      <c r="G247" s="215">
        <v>10.45</v>
      </c>
      <c r="H247" s="215"/>
      <c r="I247" s="414">
        <f t="shared" si="3"/>
        <v>0.67499999999999993</v>
      </c>
      <c r="J247" s="415">
        <v>8.1</v>
      </c>
      <c r="K247" s="234">
        <v>25.23927722772277</v>
      </c>
      <c r="L247" s="416"/>
      <c r="M247" s="746"/>
      <c r="N247" s="417"/>
      <c r="O247" s="512"/>
      <c r="P247" s="418"/>
      <c r="Q247" s="418"/>
    </row>
    <row r="248" spans="1:17" ht="15">
      <c r="A248" s="746">
        <v>244</v>
      </c>
      <c r="B248" s="215" t="s">
        <v>598</v>
      </c>
      <c r="C248" s="215" t="s">
        <v>569</v>
      </c>
      <c r="D248" s="215">
        <v>2005</v>
      </c>
      <c r="E248" s="746">
        <v>10</v>
      </c>
      <c r="F248" s="215" t="s">
        <v>570</v>
      </c>
      <c r="G248" s="215">
        <v>8.36</v>
      </c>
      <c r="H248" s="215"/>
      <c r="I248" s="414">
        <f t="shared" si="3"/>
        <v>0.60833333333333328</v>
      </c>
      <c r="J248" s="415">
        <v>7.3</v>
      </c>
      <c r="K248" s="234">
        <v>13.914188118811882</v>
      </c>
      <c r="L248" s="416"/>
      <c r="M248" s="746"/>
      <c r="N248" s="417"/>
      <c r="O248" s="512"/>
      <c r="P248" s="418"/>
      <c r="Q248" s="418"/>
    </row>
    <row r="249" spans="1:17" ht="15">
      <c r="A249" s="746">
        <v>245</v>
      </c>
      <c r="B249" s="215" t="s">
        <v>792</v>
      </c>
      <c r="C249" s="215" t="s">
        <v>569</v>
      </c>
      <c r="D249" s="215">
        <v>2003</v>
      </c>
      <c r="E249" s="746">
        <v>10</v>
      </c>
      <c r="F249" s="215" t="s">
        <v>570</v>
      </c>
      <c r="G249" s="215">
        <v>15.54</v>
      </c>
      <c r="H249" s="215"/>
      <c r="I249" s="414">
        <f t="shared" si="3"/>
        <v>0.33333333333333331</v>
      </c>
      <c r="J249" s="415">
        <v>4</v>
      </c>
      <c r="K249" s="234">
        <v>16.306376237623763</v>
      </c>
      <c r="L249" s="416"/>
      <c r="M249" s="746"/>
      <c r="N249" s="417"/>
      <c r="O249" s="512"/>
      <c r="P249" s="418"/>
      <c r="Q249" s="418"/>
    </row>
    <row r="250" spans="1:17" ht="15">
      <c r="A250" s="746">
        <v>246</v>
      </c>
      <c r="B250" s="215" t="s">
        <v>793</v>
      </c>
      <c r="C250" s="215" t="s">
        <v>569</v>
      </c>
      <c r="D250" s="215">
        <v>2003</v>
      </c>
      <c r="E250" s="746">
        <v>10</v>
      </c>
      <c r="F250" s="215" t="s">
        <v>570</v>
      </c>
      <c r="G250" s="215">
        <v>13.34</v>
      </c>
      <c r="H250" s="215"/>
      <c r="I250" s="414">
        <f t="shared" si="3"/>
        <v>0.65833333333333333</v>
      </c>
      <c r="J250" s="415">
        <v>7.9</v>
      </c>
      <c r="K250" s="234">
        <v>14.978000000000002</v>
      </c>
      <c r="L250" s="416"/>
      <c r="M250" s="746"/>
      <c r="N250" s="417"/>
      <c r="O250" s="512"/>
      <c r="P250" s="418"/>
      <c r="Q250" s="418"/>
    </row>
    <row r="251" spans="1:17" ht="15">
      <c r="A251" s="746">
        <v>247</v>
      </c>
      <c r="B251" s="215" t="s">
        <v>625</v>
      </c>
      <c r="C251" s="215" t="s">
        <v>569</v>
      </c>
      <c r="D251" s="215">
        <v>2000</v>
      </c>
      <c r="E251" s="746">
        <v>10</v>
      </c>
      <c r="F251" s="215" t="s">
        <v>695</v>
      </c>
      <c r="G251" s="215">
        <v>13.76</v>
      </c>
      <c r="H251" s="215"/>
      <c r="I251" s="414">
        <f t="shared" si="3"/>
        <v>0.51666666666666672</v>
      </c>
      <c r="J251" s="415">
        <v>6.2</v>
      </c>
      <c r="K251" s="234">
        <v>20.242029702970296</v>
      </c>
      <c r="L251" s="416"/>
      <c r="M251" s="746"/>
      <c r="N251" s="417"/>
      <c r="O251" s="512"/>
      <c r="P251" s="418"/>
      <c r="Q251" s="418"/>
    </row>
    <row r="252" spans="1:17" ht="15">
      <c r="A252" s="746">
        <v>248</v>
      </c>
      <c r="B252" s="215" t="s">
        <v>794</v>
      </c>
      <c r="C252" s="215" t="s">
        <v>589</v>
      </c>
      <c r="D252" s="215">
        <v>2002</v>
      </c>
      <c r="E252" s="746">
        <v>10</v>
      </c>
      <c r="F252" s="215" t="s">
        <v>570</v>
      </c>
      <c r="G252" s="215">
        <v>17.05</v>
      </c>
      <c r="H252" s="215"/>
      <c r="I252" s="414">
        <f t="shared" si="3"/>
        <v>0.48333333333333334</v>
      </c>
      <c r="J252" s="415">
        <v>5.8</v>
      </c>
      <c r="K252" s="234">
        <v>12.571504950495049</v>
      </c>
      <c r="L252" s="416"/>
      <c r="M252" s="746"/>
      <c r="N252" s="417"/>
      <c r="O252" s="512"/>
      <c r="P252" s="418"/>
      <c r="Q252" s="418"/>
    </row>
    <row r="253" spans="1:17" ht="15">
      <c r="A253" s="746">
        <v>249</v>
      </c>
      <c r="B253" s="215" t="s">
        <v>941</v>
      </c>
      <c r="C253" s="215" t="s">
        <v>936</v>
      </c>
      <c r="D253" s="215">
        <v>2005</v>
      </c>
      <c r="E253" s="746">
        <v>10</v>
      </c>
      <c r="F253" s="215" t="s">
        <v>688</v>
      </c>
      <c r="G253" s="215">
        <v>12.08</v>
      </c>
      <c r="H253" s="215"/>
      <c r="I253" s="414">
        <f t="shared" si="3"/>
        <v>0.79166666666666663</v>
      </c>
      <c r="J253" s="415">
        <v>9.5</v>
      </c>
      <c r="K253" s="234">
        <v>15.806930693069306</v>
      </c>
      <c r="L253" s="416"/>
      <c r="M253" s="746"/>
      <c r="N253" s="417"/>
      <c r="O253" s="512"/>
      <c r="P253" s="418"/>
      <c r="Q253" s="418"/>
    </row>
    <row r="254" spans="1:17" ht="51">
      <c r="A254" s="746">
        <v>250</v>
      </c>
      <c r="B254" s="215" t="s">
        <v>957</v>
      </c>
      <c r="C254" s="215" t="s">
        <v>574</v>
      </c>
      <c r="D254" s="215">
        <v>2004</v>
      </c>
      <c r="E254" s="746">
        <v>10</v>
      </c>
      <c r="F254" s="215" t="s">
        <v>710</v>
      </c>
      <c r="G254" s="215">
        <v>17.850000000000001</v>
      </c>
      <c r="H254" s="215"/>
      <c r="I254" s="414">
        <f t="shared" si="3"/>
        <v>0.66666666666666663</v>
      </c>
      <c r="J254" s="415">
        <v>8</v>
      </c>
      <c r="K254" s="234">
        <v>17.568356435643565</v>
      </c>
      <c r="L254" s="796" t="s">
        <v>584</v>
      </c>
      <c r="M254" s="807" t="s">
        <v>1541</v>
      </c>
      <c r="N254" s="417" t="s">
        <v>1746</v>
      </c>
      <c r="O254" s="551">
        <v>352</v>
      </c>
      <c r="P254" s="418">
        <v>17</v>
      </c>
      <c r="Q254" s="418">
        <v>2</v>
      </c>
    </row>
    <row r="255" spans="1:17" ht="15">
      <c r="A255" s="746">
        <v>251</v>
      </c>
      <c r="B255" s="215" t="s">
        <v>795</v>
      </c>
      <c r="C255" s="215" t="s">
        <v>936</v>
      </c>
      <c r="D255" s="215">
        <v>2004</v>
      </c>
      <c r="E255" s="746">
        <v>10</v>
      </c>
      <c r="F255" s="215" t="s">
        <v>710</v>
      </c>
      <c r="G255" s="215">
        <v>12.08</v>
      </c>
      <c r="H255" s="215"/>
      <c r="I255" s="414">
        <f t="shared" si="3"/>
        <v>0.6333333333333333</v>
      </c>
      <c r="J255" s="415">
        <v>7.6</v>
      </c>
      <c r="K255" s="234">
        <v>14.528049504950495</v>
      </c>
      <c r="L255" s="416"/>
      <c r="M255" s="746"/>
      <c r="N255" s="417"/>
      <c r="O255" s="512"/>
      <c r="P255" s="418"/>
      <c r="Q255" s="418"/>
    </row>
    <row r="256" spans="1:17" ht="15">
      <c r="A256" s="746">
        <v>252</v>
      </c>
      <c r="B256" s="215" t="s">
        <v>796</v>
      </c>
      <c r="C256" s="215" t="s">
        <v>936</v>
      </c>
      <c r="D256" s="215">
        <v>2003</v>
      </c>
      <c r="E256" s="746">
        <v>10</v>
      </c>
      <c r="F256" s="215" t="s">
        <v>710</v>
      </c>
      <c r="G256" s="215">
        <v>12.08</v>
      </c>
      <c r="H256" s="215"/>
      <c r="I256" s="414">
        <f t="shared" si="3"/>
        <v>0.95833333333333337</v>
      </c>
      <c r="J256" s="415">
        <v>11.5</v>
      </c>
      <c r="K256" s="234">
        <v>14.323435643564357</v>
      </c>
      <c r="L256" s="416"/>
      <c r="M256" s="746"/>
      <c r="N256" s="417"/>
      <c r="O256" s="512"/>
      <c r="P256" s="418"/>
      <c r="Q256" s="418"/>
    </row>
    <row r="257" spans="1:17" ht="15">
      <c r="A257" s="746">
        <v>253</v>
      </c>
      <c r="B257" s="215" t="s">
        <v>797</v>
      </c>
      <c r="C257" s="215" t="s">
        <v>983</v>
      </c>
      <c r="D257" s="215">
        <v>2001</v>
      </c>
      <c r="E257" s="746">
        <v>10</v>
      </c>
      <c r="F257" s="215" t="s">
        <v>692</v>
      </c>
      <c r="G257" s="215">
        <v>17.54</v>
      </c>
      <c r="H257" s="215"/>
      <c r="I257" s="414">
        <f t="shared" si="3"/>
        <v>0.51666666666666672</v>
      </c>
      <c r="J257" s="415">
        <v>6.2</v>
      </c>
      <c r="K257" s="234">
        <v>0</v>
      </c>
      <c r="L257" s="416"/>
      <c r="M257" s="746"/>
      <c r="N257" s="417"/>
      <c r="O257" s="512"/>
      <c r="P257" s="418"/>
      <c r="Q257" s="418"/>
    </row>
    <row r="258" spans="1:17" ht="15">
      <c r="A258" s="746">
        <v>254</v>
      </c>
      <c r="B258" s="215" t="s">
        <v>16</v>
      </c>
      <c r="C258" s="215" t="s">
        <v>569</v>
      </c>
      <c r="D258" s="215">
        <v>2005</v>
      </c>
      <c r="E258" s="746">
        <v>10</v>
      </c>
      <c r="F258" s="215" t="s">
        <v>687</v>
      </c>
      <c r="G258" s="215">
        <v>12.08</v>
      </c>
      <c r="H258" s="215"/>
      <c r="I258" s="414">
        <f t="shared" si="3"/>
        <v>0.85</v>
      </c>
      <c r="J258" s="415">
        <v>10.199999999999999</v>
      </c>
      <c r="K258" s="234">
        <v>14.783831683168318</v>
      </c>
      <c r="L258" s="416"/>
      <c r="M258" s="746"/>
      <c r="N258" s="417"/>
      <c r="O258" s="512"/>
      <c r="P258" s="418"/>
      <c r="Q258" s="418"/>
    </row>
    <row r="259" spans="1:17" ht="15">
      <c r="A259" s="746">
        <v>255</v>
      </c>
      <c r="B259" s="215" t="s">
        <v>798</v>
      </c>
      <c r="C259" s="215" t="s">
        <v>569</v>
      </c>
      <c r="D259" s="215">
        <v>2001</v>
      </c>
      <c r="E259" s="746">
        <v>10</v>
      </c>
      <c r="F259" s="215" t="s">
        <v>699</v>
      </c>
      <c r="G259" s="215">
        <v>17.850000000000001</v>
      </c>
      <c r="H259" s="215"/>
      <c r="I259" s="414">
        <f t="shared" si="3"/>
        <v>0.18333333333333335</v>
      </c>
      <c r="J259" s="415">
        <v>2.2000000000000002</v>
      </c>
      <c r="K259" s="234">
        <v>0</v>
      </c>
      <c r="L259" s="416"/>
      <c r="M259" s="746"/>
      <c r="N259" s="417"/>
      <c r="O259" s="512"/>
      <c r="P259" s="418"/>
      <c r="Q259" s="418"/>
    </row>
    <row r="260" spans="1:17" ht="15">
      <c r="A260" s="746">
        <v>256</v>
      </c>
      <c r="B260" s="215" t="s">
        <v>568</v>
      </c>
      <c r="C260" s="215" t="s">
        <v>569</v>
      </c>
      <c r="D260" s="215">
        <v>2004</v>
      </c>
      <c r="E260" s="746">
        <v>10</v>
      </c>
      <c r="F260" s="215" t="s">
        <v>570</v>
      </c>
      <c r="G260" s="215">
        <v>12.65</v>
      </c>
      <c r="H260" s="215"/>
      <c r="I260" s="414">
        <f t="shared" si="3"/>
        <v>0.66666666666666663</v>
      </c>
      <c r="J260" s="415">
        <v>8</v>
      </c>
      <c r="K260" s="234">
        <v>11.287128712871286</v>
      </c>
      <c r="L260" s="416"/>
      <c r="M260" s="746"/>
      <c r="N260" s="417"/>
      <c r="O260" s="512"/>
      <c r="P260" s="418"/>
      <c r="Q260" s="418"/>
    </row>
    <row r="261" spans="1:17" ht="15">
      <c r="A261" s="746">
        <v>257</v>
      </c>
      <c r="B261" s="215" t="s">
        <v>799</v>
      </c>
      <c r="C261" s="215" t="s">
        <v>569</v>
      </c>
      <c r="D261" s="215">
        <v>2003</v>
      </c>
      <c r="E261" s="746">
        <v>10</v>
      </c>
      <c r="F261" s="215" t="s">
        <v>710</v>
      </c>
      <c r="G261" s="215">
        <v>8.4</v>
      </c>
      <c r="H261" s="215"/>
      <c r="I261" s="414">
        <f t="shared" ref="I261:I324" si="4">J261/12</f>
        <v>0.15</v>
      </c>
      <c r="J261" s="415">
        <v>1.8</v>
      </c>
      <c r="K261" s="234">
        <v>4.7744752475247534</v>
      </c>
      <c r="L261" s="416"/>
      <c r="M261" s="746"/>
      <c r="N261" s="417"/>
      <c r="O261" s="512"/>
      <c r="P261" s="418"/>
      <c r="Q261" s="418"/>
    </row>
    <row r="262" spans="1:17" ht="15">
      <c r="A262" s="746">
        <v>258</v>
      </c>
      <c r="B262" s="215" t="s">
        <v>800</v>
      </c>
      <c r="C262" s="215" t="s">
        <v>569</v>
      </c>
      <c r="D262" s="215">
        <v>2002</v>
      </c>
      <c r="E262" s="746">
        <v>10</v>
      </c>
      <c r="F262" s="215" t="s">
        <v>707</v>
      </c>
      <c r="G262" s="215">
        <v>12.08</v>
      </c>
      <c r="H262" s="215"/>
      <c r="I262" s="414">
        <f t="shared" si="4"/>
        <v>0.13333333333333333</v>
      </c>
      <c r="J262" s="415">
        <v>1.6</v>
      </c>
      <c r="K262" s="234">
        <v>4.6589603960396042</v>
      </c>
      <c r="L262" s="416"/>
      <c r="M262" s="746"/>
      <c r="N262" s="417"/>
      <c r="O262" s="512"/>
      <c r="P262" s="418"/>
      <c r="Q262" s="418"/>
    </row>
    <row r="263" spans="1:17" ht="15">
      <c r="A263" s="746">
        <v>259</v>
      </c>
      <c r="B263" s="215" t="s">
        <v>801</v>
      </c>
      <c r="C263" s="215" t="s">
        <v>589</v>
      </c>
      <c r="D263" s="215">
        <v>2002</v>
      </c>
      <c r="E263" s="746">
        <v>10</v>
      </c>
      <c r="F263" s="215" t="s">
        <v>707</v>
      </c>
      <c r="G263" s="215">
        <v>18.690000000000001</v>
      </c>
      <c r="H263" s="215"/>
      <c r="I263" s="414">
        <f t="shared" si="4"/>
        <v>0.76666666666666661</v>
      </c>
      <c r="J263" s="415">
        <v>9.1999999999999993</v>
      </c>
      <c r="K263" s="234">
        <v>4.1006633663366339</v>
      </c>
      <c r="L263" s="416"/>
      <c r="M263" s="746"/>
      <c r="N263" s="417"/>
      <c r="O263" s="512"/>
      <c r="P263" s="418"/>
      <c r="Q263" s="418"/>
    </row>
    <row r="264" spans="1:17" ht="15">
      <c r="A264" s="746">
        <v>260</v>
      </c>
      <c r="B264" s="215" t="s">
        <v>169</v>
      </c>
      <c r="C264" s="215" t="s">
        <v>569</v>
      </c>
      <c r="D264" s="215">
        <v>2002</v>
      </c>
      <c r="E264" s="746">
        <v>10</v>
      </c>
      <c r="F264" s="215" t="s">
        <v>570</v>
      </c>
      <c r="G264" s="215">
        <v>12.65</v>
      </c>
      <c r="H264" s="215"/>
      <c r="I264" s="414">
        <f t="shared" si="4"/>
        <v>0.67499999999999993</v>
      </c>
      <c r="J264" s="415">
        <v>8.1</v>
      </c>
      <c r="K264" s="234">
        <v>0</v>
      </c>
      <c r="L264" s="416"/>
      <c r="M264" s="746"/>
      <c r="N264" s="417"/>
      <c r="O264" s="512"/>
      <c r="P264" s="418"/>
      <c r="Q264" s="418"/>
    </row>
    <row r="265" spans="1:17" ht="15">
      <c r="A265" s="746">
        <v>261</v>
      </c>
      <c r="B265" s="215" t="s">
        <v>173</v>
      </c>
      <c r="C265" s="215" t="s">
        <v>589</v>
      </c>
      <c r="D265" s="215">
        <v>2003</v>
      </c>
      <c r="E265" s="746">
        <v>10</v>
      </c>
      <c r="F265" s="215" t="s">
        <v>708</v>
      </c>
      <c r="G265" s="215">
        <v>18.7</v>
      </c>
      <c r="H265" s="215"/>
      <c r="I265" s="414">
        <f t="shared" si="4"/>
        <v>0.76666666666666661</v>
      </c>
      <c r="J265" s="415">
        <v>9.1999999999999993</v>
      </c>
      <c r="K265" s="234">
        <v>18.313534653465343</v>
      </c>
      <c r="L265" s="416"/>
      <c r="M265" s="746"/>
      <c r="N265" s="417"/>
      <c r="O265" s="512"/>
      <c r="P265" s="418"/>
      <c r="Q265" s="418"/>
    </row>
    <row r="266" spans="1:17" ht="15">
      <c r="A266" s="746">
        <v>262</v>
      </c>
      <c r="B266" s="215" t="s">
        <v>597</v>
      </c>
      <c r="C266" s="215" t="s">
        <v>569</v>
      </c>
      <c r="D266" s="215">
        <v>2006</v>
      </c>
      <c r="E266" s="746">
        <v>10</v>
      </c>
      <c r="F266" s="215" t="s">
        <v>570</v>
      </c>
      <c r="G266" s="215">
        <v>8.36</v>
      </c>
      <c r="H266" s="215"/>
      <c r="I266" s="414">
        <f t="shared" si="4"/>
        <v>0.66666666666666663</v>
      </c>
      <c r="J266" s="415">
        <v>8</v>
      </c>
      <c r="K266" s="234">
        <v>16.852306930693068</v>
      </c>
      <c r="L266" s="416"/>
      <c r="M266" s="746"/>
      <c r="N266" s="417"/>
      <c r="O266" s="512"/>
      <c r="P266" s="418"/>
      <c r="Q266" s="418"/>
    </row>
    <row r="267" spans="1:17" ht="51">
      <c r="A267" s="746">
        <v>263</v>
      </c>
      <c r="B267" s="215" t="s">
        <v>802</v>
      </c>
      <c r="C267" s="215" t="s">
        <v>574</v>
      </c>
      <c r="D267" s="215">
        <v>2004</v>
      </c>
      <c r="E267" s="746">
        <v>10</v>
      </c>
      <c r="F267" s="215" t="s">
        <v>687</v>
      </c>
      <c r="G267" s="215">
        <v>17.850000000000001</v>
      </c>
      <c r="H267" s="215"/>
      <c r="I267" s="414">
        <f t="shared" si="4"/>
        <v>0.46666666666666662</v>
      </c>
      <c r="J267" s="415">
        <v>5.6</v>
      </c>
      <c r="K267" s="234">
        <v>3.7348712871287129</v>
      </c>
      <c r="L267" s="796" t="s">
        <v>584</v>
      </c>
      <c r="M267" s="807" t="s">
        <v>1541</v>
      </c>
      <c r="N267" s="417" t="s">
        <v>1746</v>
      </c>
      <c r="O267" s="551">
        <v>352</v>
      </c>
      <c r="P267" s="418">
        <v>17</v>
      </c>
      <c r="Q267" s="418">
        <v>2</v>
      </c>
    </row>
    <row r="268" spans="1:17" ht="15">
      <c r="A268" s="746">
        <v>264</v>
      </c>
      <c r="B268" s="215" t="s">
        <v>891</v>
      </c>
      <c r="C268" s="215" t="s">
        <v>892</v>
      </c>
      <c r="D268" s="215">
        <v>2006</v>
      </c>
      <c r="E268" s="746">
        <v>10</v>
      </c>
      <c r="F268" s="215" t="s">
        <v>570</v>
      </c>
      <c r="G268" s="215">
        <v>52.58</v>
      </c>
      <c r="H268" s="215">
        <v>9.4499999999999993</v>
      </c>
      <c r="I268" s="414">
        <f t="shared" si="4"/>
        <v>0.76666666666666661</v>
      </c>
      <c r="J268" s="415">
        <v>9.1999999999999993</v>
      </c>
      <c r="K268" s="234">
        <v>348.87789108910891</v>
      </c>
      <c r="L268" s="416"/>
      <c r="M268" s="746"/>
      <c r="N268" s="417"/>
      <c r="O268" s="512"/>
      <c r="P268" s="418"/>
      <c r="Q268" s="418"/>
    </row>
    <row r="269" spans="1:17" ht="15">
      <c r="A269" s="746">
        <v>265</v>
      </c>
      <c r="B269" s="215" t="s">
        <v>974</v>
      </c>
      <c r="C269" s="215" t="s">
        <v>975</v>
      </c>
      <c r="D269" s="215">
        <v>2006</v>
      </c>
      <c r="E269" s="746">
        <v>10</v>
      </c>
      <c r="F269" s="215" t="s">
        <v>690</v>
      </c>
      <c r="G269" s="215">
        <v>21.11</v>
      </c>
      <c r="H269" s="215">
        <v>5.25</v>
      </c>
      <c r="I269" s="414">
        <f t="shared" si="4"/>
        <v>0.70833333333333337</v>
      </c>
      <c r="J269" s="415">
        <v>8.5</v>
      </c>
      <c r="K269" s="234">
        <v>112.80057425742574</v>
      </c>
      <c r="L269" s="416"/>
      <c r="M269" s="417"/>
      <c r="N269" s="417"/>
      <c r="O269" s="512"/>
      <c r="P269" s="418"/>
      <c r="Q269" s="418"/>
    </row>
    <row r="270" spans="1:17" ht="15">
      <c r="A270" s="746">
        <v>266</v>
      </c>
      <c r="B270" s="215" t="s">
        <v>141</v>
      </c>
      <c r="C270" s="215" t="s">
        <v>15</v>
      </c>
      <c r="D270" s="215">
        <v>2006</v>
      </c>
      <c r="E270" s="746">
        <v>10</v>
      </c>
      <c r="F270" s="215" t="s">
        <v>705</v>
      </c>
      <c r="G270" s="215">
        <v>34.65</v>
      </c>
      <c r="H270" s="215">
        <v>7.14</v>
      </c>
      <c r="I270" s="414">
        <f t="shared" si="4"/>
        <v>0.6</v>
      </c>
      <c r="J270" s="415">
        <v>7.2</v>
      </c>
      <c r="K270" s="234">
        <v>58.776128712871284</v>
      </c>
      <c r="L270" s="416"/>
      <c r="M270" s="417"/>
      <c r="N270" s="417"/>
      <c r="O270" s="512"/>
      <c r="P270" s="418"/>
      <c r="Q270" s="418"/>
    </row>
    <row r="271" spans="1:17" ht="15">
      <c r="A271" s="746">
        <v>267</v>
      </c>
      <c r="B271" s="215" t="s">
        <v>803</v>
      </c>
      <c r="C271" s="215" t="s">
        <v>569</v>
      </c>
      <c r="D271" s="215">
        <v>2005</v>
      </c>
      <c r="E271" s="746">
        <v>10</v>
      </c>
      <c r="F271" s="215" t="s">
        <v>570</v>
      </c>
      <c r="G271" s="215">
        <v>12.65</v>
      </c>
      <c r="H271" s="215"/>
      <c r="I271" s="414">
        <f t="shared" si="4"/>
        <v>0.56666666666666665</v>
      </c>
      <c r="J271" s="415">
        <v>6.8</v>
      </c>
      <c r="K271" s="234">
        <v>15.448841584158416</v>
      </c>
      <c r="L271" s="416"/>
      <c r="M271" s="417"/>
      <c r="N271" s="417"/>
      <c r="O271" s="512"/>
      <c r="P271" s="418"/>
      <c r="Q271" s="418"/>
    </row>
    <row r="272" spans="1:17" ht="15">
      <c r="A272" s="746">
        <v>268</v>
      </c>
      <c r="B272" s="215" t="s">
        <v>47</v>
      </c>
      <c r="C272" s="215" t="s">
        <v>569</v>
      </c>
      <c r="D272" s="215">
        <v>2005</v>
      </c>
      <c r="E272" s="746">
        <v>10</v>
      </c>
      <c r="F272" s="215" t="s">
        <v>698</v>
      </c>
      <c r="G272" s="215">
        <v>12.08</v>
      </c>
      <c r="H272" s="215"/>
      <c r="I272" s="414">
        <f t="shared" si="4"/>
        <v>0.67499999999999993</v>
      </c>
      <c r="J272" s="415">
        <v>8.1</v>
      </c>
      <c r="K272" s="234">
        <v>15.448841584158416</v>
      </c>
      <c r="L272" s="416"/>
      <c r="M272" s="417"/>
      <c r="N272" s="417"/>
      <c r="O272" s="512"/>
      <c r="P272" s="418"/>
      <c r="Q272" s="418"/>
    </row>
    <row r="273" spans="1:17" ht="15">
      <c r="A273" s="746">
        <v>269</v>
      </c>
      <c r="B273" s="215" t="s">
        <v>59</v>
      </c>
      <c r="C273" s="215" t="s">
        <v>569</v>
      </c>
      <c r="D273" s="215">
        <v>2005</v>
      </c>
      <c r="E273" s="746">
        <v>10</v>
      </c>
      <c r="F273" s="215" t="s">
        <v>699</v>
      </c>
      <c r="G273" s="215">
        <v>12.08</v>
      </c>
      <c r="H273" s="215"/>
      <c r="I273" s="414">
        <f t="shared" si="4"/>
        <v>0.60833333333333328</v>
      </c>
      <c r="J273" s="415">
        <v>7.3</v>
      </c>
      <c r="K273" s="234">
        <v>15.448841584158416</v>
      </c>
      <c r="L273" s="416"/>
      <c r="M273" s="417"/>
      <c r="N273" s="417"/>
      <c r="O273" s="512"/>
      <c r="P273" s="418"/>
      <c r="Q273" s="418"/>
    </row>
    <row r="274" spans="1:17" ht="15">
      <c r="A274" s="746">
        <v>270</v>
      </c>
      <c r="B274" s="215" t="s">
        <v>87</v>
      </c>
      <c r="C274" s="215" t="s">
        <v>569</v>
      </c>
      <c r="D274" s="215">
        <v>2005</v>
      </c>
      <c r="E274" s="746">
        <v>10</v>
      </c>
      <c r="F274" s="215" t="s">
        <v>700</v>
      </c>
      <c r="G274" s="215">
        <v>12.08</v>
      </c>
      <c r="H274" s="215"/>
      <c r="I274" s="414">
        <f t="shared" si="4"/>
        <v>0.70833333333333337</v>
      </c>
      <c r="J274" s="415">
        <v>8.5</v>
      </c>
      <c r="K274" s="234">
        <v>19.578019801980197</v>
      </c>
      <c r="L274" s="416"/>
      <c r="M274" s="417"/>
      <c r="N274" s="417"/>
      <c r="O274" s="512"/>
      <c r="P274" s="418"/>
      <c r="Q274" s="418"/>
    </row>
    <row r="275" spans="1:17" ht="15">
      <c r="A275" s="746">
        <v>271</v>
      </c>
      <c r="B275" s="215" t="s">
        <v>118</v>
      </c>
      <c r="C275" s="215" t="s">
        <v>569</v>
      </c>
      <c r="D275" s="215">
        <v>2005</v>
      </c>
      <c r="E275" s="746">
        <v>10</v>
      </c>
      <c r="F275" s="215" t="s">
        <v>185</v>
      </c>
      <c r="G275" s="215">
        <v>12.08</v>
      </c>
      <c r="H275" s="215"/>
      <c r="I275" s="414">
        <f t="shared" si="4"/>
        <v>0.6</v>
      </c>
      <c r="J275" s="415">
        <v>7.2</v>
      </c>
      <c r="K275" s="234">
        <v>19.029702970297027</v>
      </c>
      <c r="L275" s="416"/>
      <c r="M275" s="417"/>
      <c r="N275" s="417"/>
      <c r="O275" s="512"/>
      <c r="P275" s="418"/>
      <c r="Q275" s="418"/>
    </row>
    <row r="276" spans="1:17" ht="15">
      <c r="A276" s="746">
        <v>272</v>
      </c>
      <c r="B276" s="215" t="s">
        <v>916</v>
      </c>
      <c r="C276" s="215" t="s">
        <v>905</v>
      </c>
      <c r="D276" s="215">
        <v>2007</v>
      </c>
      <c r="E276" s="746">
        <v>10</v>
      </c>
      <c r="F276" s="215" t="s">
        <v>570</v>
      </c>
      <c r="G276" s="215">
        <v>18.7</v>
      </c>
      <c r="H276" s="215"/>
      <c r="I276" s="414">
        <f t="shared" si="4"/>
        <v>0.56666666666666665</v>
      </c>
      <c r="J276" s="415">
        <v>6.8</v>
      </c>
      <c r="K276" s="234">
        <v>14.118811881188119</v>
      </c>
      <c r="L276" s="416"/>
      <c r="M276" s="417"/>
      <c r="N276" s="417"/>
      <c r="O276" s="512"/>
      <c r="P276" s="418"/>
      <c r="Q276" s="418"/>
    </row>
    <row r="277" spans="1:17" ht="15">
      <c r="A277" s="746">
        <v>273</v>
      </c>
      <c r="B277" s="215" t="s">
        <v>917</v>
      </c>
      <c r="C277" s="215" t="s">
        <v>905</v>
      </c>
      <c r="D277" s="215">
        <v>2007</v>
      </c>
      <c r="E277" s="746">
        <v>10</v>
      </c>
      <c r="F277" s="215" t="s">
        <v>570</v>
      </c>
      <c r="G277" s="215">
        <v>18.7</v>
      </c>
      <c r="H277" s="215"/>
      <c r="I277" s="414">
        <f t="shared" si="4"/>
        <v>0.67499999999999993</v>
      </c>
      <c r="J277" s="415">
        <v>8.1</v>
      </c>
      <c r="K277" s="234">
        <v>14.118811881188119</v>
      </c>
      <c r="L277" s="416"/>
      <c r="M277" s="417"/>
      <c r="N277" s="417"/>
      <c r="O277" s="512"/>
      <c r="P277" s="418"/>
      <c r="Q277" s="418"/>
    </row>
    <row r="278" spans="1:17" ht="15">
      <c r="A278" s="746">
        <v>274</v>
      </c>
      <c r="B278" s="215" t="s">
        <v>915</v>
      </c>
      <c r="C278" s="215" t="s">
        <v>905</v>
      </c>
      <c r="D278" s="215">
        <v>2007</v>
      </c>
      <c r="E278" s="746">
        <v>10</v>
      </c>
      <c r="F278" s="215" t="s">
        <v>570</v>
      </c>
      <c r="G278" s="215">
        <v>18.7</v>
      </c>
      <c r="H278" s="215"/>
      <c r="I278" s="414">
        <f t="shared" si="4"/>
        <v>0.60833333333333328</v>
      </c>
      <c r="J278" s="415">
        <v>7.3</v>
      </c>
      <c r="K278" s="234">
        <v>14.118811881188119</v>
      </c>
      <c r="L278" s="416"/>
      <c r="M278" s="417"/>
      <c r="N278" s="417"/>
      <c r="O278" s="512"/>
      <c r="P278" s="418"/>
      <c r="Q278" s="418"/>
    </row>
    <row r="279" spans="1:17" ht="15">
      <c r="A279" s="746">
        <v>275</v>
      </c>
      <c r="B279" s="215" t="s">
        <v>918</v>
      </c>
      <c r="C279" s="215" t="s">
        <v>905</v>
      </c>
      <c r="D279" s="215">
        <v>2007</v>
      </c>
      <c r="E279" s="746">
        <v>10</v>
      </c>
      <c r="F279" s="215" t="s">
        <v>570</v>
      </c>
      <c r="G279" s="215">
        <v>18.7</v>
      </c>
      <c r="H279" s="215"/>
      <c r="I279" s="414">
        <f t="shared" si="4"/>
        <v>0.56666666666666665</v>
      </c>
      <c r="J279" s="415">
        <v>6.8</v>
      </c>
      <c r="K279" s="234">
        <v>14.118811881188119</v>
      </c>
      <c r="L279" s="416"/>
      <c r="M279" s="417"/>
      <c r="N279" s="417"/>
      <c r="O279" s="512"/>
      <c r="P279" s="418"/>
      <c r="Q279" s="418"/>
    </row>
    <row r="280" spans="1:17" ht="15">
      <c r="A280" s="746">
        <v>276</v>
      </c>
      <c r="B280" s="215" t="s">
        <v>919</v>
      </c>
      <c r="C280" s="215" t="s">
        <v>905</v>
      </c>
      <c r="D280" s="215">
        <v>2007</v>
      </c>
      <c r="E280" s="746">
        <v>10</v>
      </c>
      <c r="F280" s="215" t="s">
        <v>570</v>
      </c>
      <c r="G280" s="215">
        <v>19.91</v>
      </c>
      <c r="H280" s="215"/>
      <c r="I280" s="414">
        <f t="shared" si="4"/>
        <v>0.65833333333333333</v>
      </c>
      <c r="J280" s="415">
        <v>7.9</v>
      </c>
      <c r="K280" s="234">
        <v>22.303633663366337</v>
      </c>
      <c r="L280" s="416"/>
      <c r="M280" s="417"/>
      <c r="N280" s="417"/>
      <c r="O280" s="512"/>
      <c r="P280" s="418"/>
      <c r="Q280" s="418"/>
    </row>
    <row r="281" spans="1:17" ht="15">
      <c r="A281" s="746">
        <v>277</v>
      </c>
      <c r="B281" s="215" t="s">
        <v>921</v>
      </c>
      <c r="C281" s="215" t="s">
        <v>571</v>
      </c>
      <c r="D281" s="215">
        <v>2007</v>
      </c>
      <c r="E281" s="746">
        <v>10</v>
      </c>
      <c r="F281" s="215" t="s">
        <v>570</v>
      </c>
      <c r="G281" s="215">
        <v>12.65</v>
      </c>
      <c r="H281" s="215"/>
      <c r="I281" s="414">
        <f t="shared" si="4"/>
        <v>0.51666666666666672</v>
      </c>
      <c r="J281" s="415">
        <v>6.2</v>
      </c>
      <c r="K281" s="234">
        <v>36.10913861386139</v>
      </c>
      <c r="L281" s="416"/>
      <c r="M281" s="417"/>
      <c r="N281" s="417"/>
      <c r="O281" s="512"/>
      <c r="P281" s="418"/>
      <c r="Q281" s="418"/>
    </row>
    <row r="282" spans="1:17" ht="15">
      <c r="A282" s="746">
        <v>278</v>
      </c>
      <c r="B282" s="215" t="s">
        <v>922</v>
      </c>
      <c r="C282" s="215" t="s">
        <v>571</v>
      </c>
      <c r="D282" s="215">
        <v>2007</v>
      </c>
      <c r="E282" s="746">
        <v>10</v>
      </c>
      <c r="F282" s="215" t="s">
        <v>570</v>
      </c>
      <c r="G282" s="215">
        <v>9.24</v>
      </c>
      <c r="H282" s="215"/>
      <c r="I282" s="414">
        <f t="shared" si="4"/>
        <v>0.48333333333333334</v>
      </c>
      <c r="J282" s="415">
        <v>5.8</v>
      </c>
      <c r="K282" s="234">
        <v>14.456623762376239</v>
      </c>
      <c r="L282" s="416"/>
      <c r="M282" s="417"/>
      <c r="N282" s="417"/>
      <c r="O282" s="512"/>
      <c r="P282" s="418"/>
      <c r="Q282" s="418"/>
    </row>
    <row r="283" spans="1:17" ht="15">
      <c r="A283" s="746">
        <v>279</v>
      </c>
      <c r="B283" s="215" t="s">
        <v>920</v>
      </c>
      <c r="C283" s="215" t="s">
        <v>571</v>
      </c>
      <c r="D283" s="215">
        <v>2007</v>
      </c>
      <c r="E283" s="746">
        <v>10</v>
      </c>
      <c r="F283" s="215" t="s">
        <v>570</v>
      </c>
      <c r="G283" s="215">
        <v>12.65</v>
      </c>
      <c r="H283" s="215"/>
      <c r="I283" s="414">
        <f t="shared" si="4"/>
        <v>0.79166666666666663</v>
      </c>
      <c r="J283" s="415">
        <v>9.5</v>
      </c>
      <c r="K283" s="234">
        <v>32.219475247524748</v>
      </c>
      <c r="L283" s="416"/>
      <c r="M283" s="417"/>
      <c r="N283" s="417"/>
      <c r="O283" s="512"/>
      <c r="P283" s="418"/>
      <c r="Q283" s="418"/>
    </row>
    <row r="284" spans="1:17" ht="15">
      <c r="A284" s="746">
        <v>280</v>
      </c>
      <c r="B284" s="215" t="s">
        <v>154</v>
      </c>
      <c r="C284" s="215" t="s">
        <v>905</v>
      </c>
      <c r="D284" s="215">
        <v>2007</v>
      </c>
      <c r="E284" s="746">
        <v>10</v>
      </c>
      <c r="F284" s="215" t="s">
        <v>707</v>
      </c>
      <c r="G284" s="215">
        <v>17.850000000000001</v>
      </c>
      <c r="H284" s="215"/>
      <c r="I284" s="414">
        <f t="shared" si="4"/>
        <v>0.75</v>
      </c>
      <c r="J284" s="415">
        <v>9</v>
      </c>
      <c r="K284" s="234">
        <v>14.118811881188119</v>
      </c>
      <c r="L284" s="416"/>
      <c r="M284" s="417"/>
      <c r="N284" s="417"/>
      <c r="O284" s="512"/>
      <c r="P284" s="418"/>
      <c r="Q284" s="418"/>
    </row>
    <row r="285" spans="1:17" ht="15">
      <c r="A285" s="746">
        <v>281</v>
      </c>
      <c r="B285" s="215" t="s">
        <v>155</v>
      </c>
      <c r="C285" s="215" t="s">
        <v>571</v>
      </c>
      <c r="D285" s="215">
        <v>2007</v>
      </c>
      <c r="E285" s="746">
        <v>10</v>
      </c>
      <c r="F285" s="215" t="s">
        <v>707</v>
      </c>
      <c r="G285" s="215">
        <v>12.08</v>
      </c>
      <c r="H285" s="215"/>
      <c r="I285" s="414">
        <f t="shared" si="4"/>
        <v>0.66666666666666663</v>
      </c>
      <c r="J285" s="415">
        <v>8</v>
      </c>
      <c r="K285" s="234">
        <v>32.219475247524748</v>
      </c>
      <c r="L285" s="416"/>
      <c r="M285" s="417"/>
      <c r="N285" s="417"/>
      <c r="O285" s="512"/>
      <c r="P285" s="418"/>
      <c r="Q285" s="418"/>
    </row>
    <row r="286" spans="1:17" ht="15">
      <c r="A286" s="746">
        <v>282</v>
      </c>
      <c r="B286" s="215" t="s">
        <v>68</v>
      </c>
      <c r="C286" s="215" t="s">
        <v>905</v>
      </c>
      <c r="D286" s="215">
        <v>2007</v>
      </c>
      <c r="E286" s="746">
        <v>10</v>
      </c>
      <c r="F286" s="215" t="s">
        <v>699</v>
      </c>
      <c r="G286" s="215">
        <v>17.850000000000001</v>
      </c>
      <c r="H286" s="215"/>
      <c r="I286" s="414">
        <f t="shared" si="4"/>
        <v>0.6333333333333333</v>
      </c>
      <c r="J286" s="415">
        <v>7.6</v>
      </c>
      <c r="K286" s="234">
        <v>14.118811881188119</v>
      </c>
      <c r="L286" s="416"/>
      <c r="M286" s="417"/>
      <c r="N286" s="417"/>
      <c r="O286" s="512"/>
      <c r="P286" s="418"/>
      <c r="Q286" s="418"/>
    </row>
    <row r="287" spans="1:17" ht="15">
      <c r="A287" s="746">
        <v>283</v>
      </c>
      <c r="B287" s="215" t="s">
        <v>144</v>
      </c>
      <c r="C287" s="215" t="s">
        <v>905</v>
      </c>
      <c r="D287" s="215">
        <v>2007</v>
      </c>
      <c r="E287" s="746">
        <v>10</v>
      </c>
      <c r="F287" s="215" t="s">
        <v>705</v>
      </c>
      <c r="G287" s="215">
        <v>17.850000000000001</v>
      </c>
      <c r="H287" s="215"/>
      <c r="I287" s="414">
        <f t="shared" si="4"/>
        <v>0.95833333333333337</v>
      </c>
      <c r="J287" s="415">
        <v>11.5</v>
      </c>
      <c r="K287" s="234">
        <v>10.816831683168317</v>
      </c>
      <c r="L287" s="416"/>
      <c r="M287" s="417"/>
      <c r="N287" s="417"/>
      <c r="O287" s="512"/>
      <c r="P287" s="418"/>
      <c r="Q287" s="418"/>
    </row>
    <row r="288" spans="1:17" ht="15">
      <c r="A288" s="746">
        <v>284</v>
      </c>
      <c r="B288" s="215" t="s">
        <v>145</v>
      </c>
      <c r="C288" s="215" t="s">
        <v>571</v>
      </c>
      <c r="D288" s="215">
        <v>2007</v>
      </c>
      <c r="E288" s="746">
        <v>10</v>
      </c>
      <c r="F288" s="215" t="s">
        <v>705</v>
      </c>
      <c r="G288" s="215">
        <v>8.82</v>
      </c>
      <c r="H288" s="215"/>
      <c r="I288" s="414">
        <f t="shared" si="4"/>
        <v>0.65833333333333333</v>
      </c>
      <c r="J288" s="415">
        <v>7.9</v>
      </c>
      <c r="K288" s="234">
        <v>14.715930693069307</v>
      </c>
      <c r="L288" s="416"/>
      <c r="M288" s="417"/>
      <c r="N288" s="417"/>
      <c r="O288" s="512"/>
      <c r="P288" s="418"/>
      <c r="Q288" s="418"/>
    </row>
    <row r="289" spans="1:17" ht="15">
      <c r="A289" s="746">
        <v>285</v>
      </c>
      <c r="B289" s="215" t="s">
        <v>33</v>
      </c>
      <c r="C289" s="215" t="s">
        <v>905</v>
      </c>
      <c r="D289" s="215">
        <v>2007</v>
      </c>
      <c r="E289" s="746">
        <v>10</v>
      </c>
      <c r="F289" s="215" t="s">
        <v>697</v>
      </c>
      <c r="G289" s="215">
        <v>17.850000000000001</v>
      </c>
      <c r="H289" s="215"/>
      <c r="I289" s="414">
        <f t="shared" si="4"/>
        <v>0.51666666666666672</v>
      </c>
      <c r="J289" s="415">
        <v>6.2</v>
      </c>
      <c r="K289" s="234">
        <v>10.816831683168317</v>
      </c>
      <c r="L289" s="416"/>
      <c r="M289" s="417"/>
      <c r="N289" s="417"/>
      <c r="O289" s="512"/>
      <c r="P289" s="418"/>
      <c r="Q289" s="418"/>
    </row>
    <row r="290" spans="1:17" ht="15">
      <c r="A290" s="746">
        <v>286</v>
      </c>
      <c r="B290" s="215" t="s">
        <v>804</v>
      </c>
      <c r="C290" s="215" t="s">
        <v>905</v>
      </c>
      <c r="D290" s="215">
        <v>2007</v>
      </c>
      <c r="E290" s="746">
        <v>10</v>
      </c>
      <c r="F290" s="215" t="s">
        <v>700</v>
      </c>
      <c r="G290" s="215">
        <v>17.850000000000001</v>
      </c>
      <c r="H290" s="215"/>
      <c r="I290" s="414">
        <f t="shared" si="4"/>
        <v>0.48333333333333334</v>
      </c>
      <c r="J290" s="415">
        <v>5.8</v>
      </c>
      <c r="K290" s="234">
        <v>14.118811881188119</v>
      </c>
      <c r="L290" s="416"/>
      <c r="M290" s="417"/>
      <c r="N290" s="417"/>
      <c r="O290" s="512"/>
      <c r="P290" s="418"/>
      <c r="Q290" s="418"/>
    </row>
    <row r="291" spans="1:17" ht="15">
      <c r="A291" s="746">
        <v>287</v>
      </c>
      <c r="B291" s="215" t="s">
        <v>52</v>
      </c>
      <c r="C291" s="215" t="s">
        <v>905</v>
      </c>
      <c r="D291" s="215">
        <v>2007</v>
      </c>
      <c r="E291" s="746">
        <v>10</v>
      </c>
      <c r="F291" s="215" t="s">
        <v>698</v>
      </c>
      <c r="G291" s="215">
        <v>17.850000000000001</v>
      </c>
      <c r="H291" s="215"/>
      <c r="I291" s="414">
        <f t="shared" si="4"/>
        <v>0.79166666666666663</v>
      </c>
      <c r="J291" s="415">
        <v>9.5</v>
      </c>
      <c r="K291" s="234">
        <v>10.816831683168317</v>
      </c>
      <c r="L291" s="416"/>
      <c r="M291" s="417"/>
      <c r="N291" s="417"/>
      <c r="O291" s="512"/>
      <c r="P291" s="418"/>
      <c r="Q291" s="418"/>
    </row>
    <row r="292" spans="1:17" ht="15">
      <c r="A292" s="746">
        <v>288</v>
      </c>
      <c r="B292" s="215" t="s">
        <v>986</v>
      </c>
      <c r="C292" s="215" t="s">
        <v>905</v>
      </c>
      <c r="D292" s="215">
        <v>2007</v>
      </c>
      <c r="E292" s="746">
        <v>10</v>
      </c>
      <c r="F292" s="215" t="s">
        <v>692</v>
      </c>
      <c r="G292" s="215">
        <v>17.850000000000001</v>
      </c>
      <c r="H292" s="215"/>
      <c r="I292" s="414">
        <f t="shared" si="4"/>
        <v>0.75</v>
      </c>
      <c r="J292" s="415">
        <v>9</v>
      </c>
      <c r="K292" s="234">
        <v>10.816831683168317</v>
      </c>
      <c r="L292" s="416"/>
      <c r="M292" s="417"/>
      <c r="N292" s="417"/>
      <c r="O292" s="512"/>
      <c r="P292" s="418"/>
      <c r="Q292" s="418"/>
    </row>
    <row r="293" spans="1:17" ht="15">
      <c r="A293" s="746">
        <v>289</v>
      </c>
      <c r="B293" s="215" t="s">
        <v>987</v>
      </c>
      <c r="C293" s="215" t="s">
        <v>571</v>
      </c>
      <c r="D293" s="215">
        <v>2007</v>
      </c>
      <c r="E293" s="746">
        <v>10</v>
      </c>
      <c r="F293" s="215" t="s">
        <v>692</v>
      </c>
      <c r="G293" s="215">
        <v>8.82</v>
      </c>
      <c r="H293" s="215"/>
      <c r="I293" s="414">
        <f t="shared" si="4"/>
        <v>0.66666666666666663</v>
      </c>
      <c r="J293" s="415">
        <v>8</v>
      </c>
      <c r="K293" s="234">
        <v>14.715930693069307</v>
      </c>
      <c r="L293" s="416"/>
      <c r="M293" s="417"/>
      <c r="N293" s="417"/>
      <c r="O293" s="512"/>
      <c r="P293" s="418"/>
      <c r="Q293" s="418"/>
    </row>
    <row r="294" spans="1:17" ht="15">
      <c r="A294" s="746">
        <v>290</v>
      </c>
      <c r="B294" s="215" t="s">
        <v>964</v>
      </c>
      <c r="C294" s="215" t="s">
        <v>571</v>
      </c>
      <c r="D294" s="215">
        <v>2007</v>
      </c>
      <c r="E294" s="746">
        <v>10</v>
      </c>
      <c r="F294" s="215" t="s">
        <v>710</v>
      </c>
      <c r="G294" s="215">
        <v>12.08</v>
      </c>
      <c r="H294" s="215"/>
      <c r="I294" s="414">
        <f t="shared" si="4"/>
        <v>0.6333333333333333</v>
      </c>
      <c r="J294" s="415">
        <v>7.6</v>
      </c>
      <c r="K294" s="234">
        <v>24.115980198019802</v>
      </c>
      <c r="L294" s="416"/>
      <c r="M294" s="417"/>
      <c r="N294" s="417"/>
      <c r="O294" s="512"/>
      <c r="P294" s="418"/>
      <c r="Q294" s="418"/>
    </row>
    <row r="295" spans="1:17" ht="15">
      <c r="A295" s="746">
        <v>291</v>
      </c>
      <c r="B295" s="215" t="s">
        <v>152</v>
      </c>
      <c r="C295" s="215" t="s">
        <v>153</v>
      </c>
      <c r="D295" s="215">
        <v>2008</v>
      </c>
      <c r="E295" s="746">
        <v>10</v>
      </c>
      <c r="F295" s="215" t="s">
        <v>707</v>
      </c>
      <c r="G295" s="215">
        <v>11.85</v>
      </c>
      <c r="H295" s="215"/>
      <c r="I295" s="414">
        <f t="shared" si="4"/>
        <v>0.95833333333333337</v>
      </c>
      <c r="J295" s="415">
        <v>11.5</v>
      </c>
      <c r="K295" s="234">
        <v>37.391079207920789</v>
      </c>
      <c r="L295" s="416"/>
      <c r="M295" s="417"/>
      <c r="N295" s="417"/>
      <c r="O295" s="512"/>
      <c r="P295" s="418"/>
      <c r="Q295" s="418"/>
    </row>
    <row r="296" spans="1:17" ht="15">
      <c r="A296" s="746">
        <v>292</v>
      </c>
      <c r="B296" s="215" t="s">
        <v>902</v>
      </c>
      <c r="C296" s="215" t="s">
        <v>903</v>
      </c>
      <c r="D296" s="215">
        <v>2008</v>
      </c>
      <c r="E296" s="746">
        <v>10</v>
      </c>
      <c r="F296" s="215" t="s">
        <v>570</v>
      </c>
      <c r="G296" s="215">
        <v>11.88</v>
      </c>
      <c r="H296" s="215"/>
      <c r="I296" s="414">
        <f t="shared" si="4"/>
        <v>0.51666666666666672</v>
      </c>
      <c r="J296" s="415">
        <v>6.2</v>
      </c>
      <c r="K296" s="234">
        <v>10.793732673267327</v>
      </c>
      <c r="L296" s="416"/>
      <c r="M296" s="417"/>
      <c r="N296" s="417"/>
      <c r="O296" s="512"/>
      <c r="P296" s="418"/>
      <c r="Q296" s="418"/>
    </row>
    <row r="297" spans="1:17" ht="15">
      <c r="A297" s="746">
        <v>293</v>
      </c>
      <c r="B297" s="215" t="s">
        <v>963</v>
      </c>
      <c r="C297" s="215" t="s">
        <v>905</v>
      </c>
      <c r="D297" s="215">
        <v>2008</v>
      </c>
      <c r="E297" s="746">
        <v>10</v>
      </c>
      <c r="F297" s="215" t="s">
        <v>710</v>
      </c>
      <c r="G297" s="215">
        <v>17.510000000000002</v>
      </c>
      <c r="H297" s="215"/>
      <c r="I297" s="414">
        <f t="shared" si="4"/>
        <v>0.85</v>
      </c>
      <c r="J297" s="415">
        <v>10.199999999999999</v>
      </c>
      <c r="K297" s="234">
        <v>20.096643564356434</v>
      </c>
      <c r="L297" s="416"/>
      <c r="M297" s="417"/>
      <c r="N297" s="417"/>
      <c r="O297" s="512"/>
      <c r="P297" s="418"/>
      <c r="Q297" s="418"/>
    </row>
    <row r="298" spans="1:17" ht="15">
      <c r="A298" s="746">
        <v>294</v>
      </c>
      <c r="B298" s="215" t="s">
        <v>5</v>
      </c>
      <c r="C298" s="215" t="s">
        <v>905</v>
      </c>
      <c r="D298" s="215">
        <v>2008</v>
      </c>
      <c r="E298" s="746">
        <v>10</v>
      </c>
      <c r="F298" s="215" t="s">
        <v>695</v>
      </c>
      <c r="G298" s="215">
        <v>17.510000000000002</v>
      </c>
      <c r="H298" s="215"/>
      <c r="I298" s="414">
        <f t="shared" si="4"/>
        <v>0.18333333333333335</v>
      </c>
      <c r="J298" s="415">
        <v>2.2000000000000002</v>
      </c>
      <c r="K298" s="234">
        <v>15.858089108910892</v>
      </c>
      <c r="L298" s="416"/>
      <c r="M298" s="417"/>
      <c r="N298" s="417"/>
      <c r="O298" s="512"/>
      <c r="P298" s="418"/>
      <c r="Q298" s="418"/>
    </row>
    <row r="299" spans="1:17" ht="15">
      <c r="A299" s="746">
        <v>295</v>
      </c>
      <c r="B299" s="215" t="s">
        <v>20</v>
      </c>
      <c r="C299" s="215" t="s">
        <v>905</v>
      </c>
      <c r="D299" s="215">
        <v>2008</v>
      </c>
      <c r="E299" s="746">
        <v>10</v>
      </c>
      <c r="F299" s="215" t="s">
        <v>687</v>
      </c>
      <c r="G299" s="215">
        <v>17.510000000000002</v>
      </c>
      <c r="H299" s="215"/>
      <c r="I299" s="414">
        <f t="shared" si="4"/>
        <v>0.66666666666666663</v>
      </c>
      <c r="J299" s="415">
        <v>8</v>
      </c>
      <c r="K299" s="234">
        <v>15.858089108910892</v>
      </c>
      <c r="L299" s="416"/>
      <c r="M299" s="417"/>
      <c r="N299" s="417"/>
      <c r="O299" s="512"/>
      <c r="P299" s="418"/>
      <c r="Q299" s="418"/>
    </row>
    <row r="300" spans="1:17" ht="15">
      <c r="A300" s="746">
        <v>296</v>
      </c>
      <c r="B300" s="215" t="s">
        <v>65</v>
      </c>
      <c r="C300" s="215" t="s">
        <v>903</v>
      </c>
      <c r="D300" s="215">
        <v>2008</v>
      </c>
      <c r="E300" s="746">
        <v>10</v>
      </c>
      <c r="F300" s="215" t="s">
        <v>699</v>
      </c>
      <c r="G300" s="215">
        <v>17.510000000000002</v>
      </c>
      <c r="H300" s="215"/>
      <c r="I300" s="414">
        <f t="shared" si="4"/>
        <v>0.15</v>
      </c>
      <c r="J300" s="415">
        <v>1.8</v>
      </c>
      <c r="K300" s="234">
        <v>15.858089108910892</v>
      </c>
      <c r="L300" s="416"/>
      <c r="M300" s="417"/>
      <c r="N300" s="417"/>
      <c r="O300" s="512"/>
      <c r="P300" s="418"/>
      <c r="Q300" s="418"/>
    </row>
    <row r="301" spans="1:17" ht="15">
      <c r="A301" s="746">
        <v>297</v>
      </c>
      <c r="B301" s="215" t="s">
        <v>133</v>
      </c>
      <c r="C301" s="215" t="s">
        <v>903</v>
      </c>
      <c r="D301" s="215">
        <v>2008</v>
      </c>
      <c r="E301" s="746">
        <v>10</v>
      </c>
      <c r="F301" s="215" t="s">
        <v>702</v>
      </c>
      <c r="G301" s="215">
        <v>17.510000000000002</v>
      </c>
      <c r="H301" s="215"/>
      <c r="I301" s="414">
        <f t="shared" si="4"/>
        <v>0.13333333333333333</v>
      </c>
      <c r="J301" s="415">
        <v>1.6</v>
      </c>
      <c r="K301" s="234">
        <v>15.858089108910892</v>
      </c>
      <c r="L301" s="416"/>
      <c r="M301" s="417"/>
      <c r="N301" s="417"/>
      <c r="O301" s="512"/>
      <c r="P301" s="418"/>
      <c r="Q301" s="418"/>
    </row>
    <row r="302" spans="1:17" ht="15">
      <c r="A302" s="746">
        <v>298</v>
      </c>
      <c r="B302" s="215" t="s">
        <v>805</v>
      </c>
      <c r="C302" s="215" t="s">
        <v>903</v>
      </c>
      <c r="D302" s="215">
        <v>2008</v>
      </c>
      <c r="E302" s="746">
        <v>10</v>
      </c>
      <c r="F302" s="215" t="s">
        <v>700</v>
      </c>
      <c r="G302" s="215">
        <v>17.510000000000002</v>
      </c>
      <c r="H302" s="215"/>
      <c r="I302" s="414">
        <f t="shared" si="4"/>
        <v>0.76666666666666661</v>
      </c>
      <c r="J302" s="415">
        <v>9.1999999999999993</v>
      </c>
      <c r="K302" s="234">
        <v>20.096653465346535</v>
      </c>
      <c r="L302" s="416"/>
      <c r="M302" s="417"/>
      <c r="N302" s="417"/>
      <c r="O302" s="512"/>
      <c r="P302" s="418"/>
      <c r="Q302" s="418"/>
    </row>
    <row r="303" spans="1:17" ht="15">
      <c r="A303" s="746">
        <v>299</v>
      </c>
      <c r="B303" s="215" t="s">
        <v>66</v>
      </c>
      <c r="C303" s="215" t="s">
        <v>67</v>
      </c>
      <c r="D303" s="215">
        <v>2008</v>
      </c>
      <c r="E303" s="746">
        <v>10</v>
      </c>
      <c r="F303" s="215" t="s">
        <v>699</v>
      </c>
      <c r="G303" s="215"/>
      <c r="H303" s="215">
        <v>16.07</v>
      </c>
      <c r="I303" s="414">
        <f t="shared" si="4"/>
        <v>0.67499999999999993</v>
      </c>
      <c r="J303" s="415">
        <v>8.1</v>
      </c>
      <c r="K303" s="234">
        <v>183.19505940594061</v>
      </c>
      <c r="L303" s="416"/>
      <c r="M303" s="417"/>
      <c r="N303" s="417"/>
      <c r="O303" s="512"/>
      <c r="P303" s="418"/>
      <c r="Q303" s="418"/>
    </row>
    <row r="304" spans="1:17" ht="15">
      <c r="A304" s="746">
        <v>300</v>
      </c>
      <c r="B304" s="215" t="s">
        <v>904</v>
      </c>
      <c r="C304" s="215" t="s">
        <v>905</v>
      </c>
      <c r="D304" s="215">
        <v>2008</v>
      </c>
      <c r="E304" s="746">
        <v>10</v>
      </c>
      <c r="F304" s="215" t="s">
        <v>570</v>
      </c>
      <c r="G304" s="215">
        <v>18.36</v>
      </c>
      <c r="H304" s="215"/>
      <c r="I304" s="414">
        <f t="shared" si="4"/>
        <v>0.76666666666666661</v>
      </c>
      <c r="J304" s="415">
        <v>9.1999999999999993</v>
      </c>
      <c r="K304" s="234">
        <v>20.22630693069307</v>
      </c>
      <c r="L304" s="416"/>
      <c r="M304" s="417"/>
      <c r="N304" s="417"/>
      <c r="O304" s="512"/>
      <c r="P304" s="418"/>
      <c r="Q304" s="418"/>
    </row>
    <row r="305" spans="1:17" ht="15">
      <c r="A305" s="746">
        <v>301</v>
      </c>
      <c r="B305" s="215" t="s">
        <v>976</v>
      </c>
      <c r="C305" s="215" t="s">
        <v>574</v>
      </c>
      <c r="D305" s="215">
        <v>2008</v>
      </c>
      <c r="E305" s="746">
        <v>10</v>
      </c>
      <c r="F305" s="215" t="s">
        <v>690</v>
      </c>
      <c r="G305" s="215">
        <v>17.510000000000002</v>
      </c>
      <c r="H305" s="215"/>
      <c r="I305" s="414">
        <f t="shared" si="4"/>
        <v>0.66666666666666663</v>
      </c>
      <c r="J305" s="415">
        <v>8</v>
      </c>
      <c r="K305" s="234">
        <v>15.858089108910892</v>
      </c>
      <c r="L305" s="416"/>
      <c r="M305" s="417"/>
      <c r="N305" s="417"/>
      <c r="O305" s="512"/>
      <c r="P305" s="418"/>
      <c r="Q305" s="418"/>
    </row>
    <row r="306" spans="1:17" ht="15">
      <c r="A306" s="746">
        <v>302</v>
      </c>
      <c r="B306" s="215" t="s">
        <v>49</v>
      </c>
      <c r="C306" s="215" t="s">
        <v>905</v>
      </c>
      <c r="D306" s="215">
        <v>2008</v>
      </c>
      <c r="E306" s="746">
        <v>10</v>
      </c>
      <c r="F306" s="215" t="s">
        <v>698</v>
      </c>
      <c r="G306" s="215">
        <v>17.510000000000002</v>
      </c>
      <c r="H306" s="215"/>
      <c r="I306" s="414">
        <f t="shared" si="4"/>
        <v>0.71666666666666667</v>
      </c>
      <c r="J306" s="415">
        <v>8.6</v>
      </c>
      <c r="K306" s="234">
        <v>15.858089108910892</v>
      </c>
      <c r="L306" s="416"/>
      <c r="M306" s="417"/>
      <c r="N306" s="417"/>
      <c r="O306" s="512"/>
      <c r="P306" s="418"/>
      <c r="Q306" s="418"/>
    </row>
    <row r="307" spans="1:17" ht="15">
      <c r="A307" s="746">
        <v>303</v>
      </c>
      <c r="B307" s="215" t="s">
        <v>911</v>
      </c>
      <c r="C307" s="215" t="s">
        <v>912</v>
      </c>
      <c r="D307" s="215">
        <v>2008</v>
      </c>
      <c r="E307" s="746">
        <v>10</v>
      </c>
      <c r="F307" s="215" t="s">
        <v>570</v>
      </c>
      <c r="G307" s="215">
        <v>14.96</v>
      </c>
      <c r="H307" s="215"/>
      <c r="I307" s="414">
        <f t="shared" si="4"/>
        <v>0.46666666666666662</v>
      </c>
      <c r="J307" s="415">
        <v>5.6</v>
      </c>
      <c r="K307" s="234">
        <v>80.156762376237623</v>
      </c>
      <c r="L307" s="416"/>
      <c r="M307" s="417"/>
      <c r="N307" s="417"/>
      <c r="O307" s="512"/>
      <c r="P307" s="418"/>
      <c r="Q307" s="418"/>
    </row>
    <row r="308" spans="1:17" ht="15">
      <c r="A308" s="746">
        <v>304</v>
      </c>
      <c r="B308" s="215" t="s">
        <v>914</v>
      </c>
      <c r="C308" s="215" t="s">
        <v>912</v>
      </c>
      <c r="D308" s="215">
        <v>2008</v>
      </c>
      <c r="E308" s="746">
        <v>10</v>
      </c>
      <c r="F308" s="215" t="s">
        <v>570</v>
      </c>
      <c r="G308" s="215">
        <v>13.82</v>
      </c>
      <c r="H308" s="215"/>
      <c r="I308" s="414">
        <f t="shared" si="4"/>
        <v>0.76666666666666661</v>
      </c>
      <c r="J308" s="415">
        <v>9.1999999999999993</v>
      </c>
      <c r="K308" s="234">
        <v>27.780524752475248</v>
      </c>
      <c r="L308" s="416"/>
      <c r="M308" s="417"/>
      <c r="N308" s="417"/>
      <c r="O308" s="512"/>
      <c r="P308" s="418"/>
      <c r="Q308" s="418"/>
    </row>
    <row r="309" spans="1:17" ht="15">
      <c r="A309" s="746">
        <v>305</v>
      </c>
      <c r="B309" s="215" t="s">
        <v>913</v>
      </c>
      <c r="C309" s="215" t="s">
        <v>912</v>
      </c>
      <c r="D309" s="215">
        <v>2008</v>
      </c>
      <c r="E309" s="746">
        <v>10</v>
      </c>
      <c r="F309" s="215" t="s">
        <v>570</v>
      </c>
      <c r="G309" s="215">
        <v>13.82</v>
      </c>
      <c r="H309" s="215"/>
      <c r="I309" s="414">
        <f t="shared" si="4"/>
        <v>0.70833333333333337</v>
      </c>
      <c r="J309" s="415">
        <v>8.5</v>
      </c>
      <c r="K309" s="234">
        <v>27.780524752475248</v>
      </c>
      <c r="L309" s="416"/>
      <c r="M309" s="417"/>
      <c r="N309" s="417"/>
      <c r="O309" s="512"/>
      <c r="P309" s="418"/>
      <c r="Q309" s="418"/>
    </row>
    <row r="310" spans="1:17" ht="15">
      <c r="A310" s="746">
        <v>306</v>
      </c>
      <c r="B310" s="215" t="s">
        <v>909</v>
      </c>
      <c r="C310" s="215" t="s">
        <v>910</v>
      </c>
      <c r="D310" s="215">
        <v>2008</v>
      </c>
      <c r="E310" s="746">
        <v>10</v>
      </c>
      <c r="F310" s="215" t="s">
        <v>570</v>
      </c>
      <c r="G310" s="215">
        <v>23.33</v>
      </c>
      <c r="H310" s="215"/>
      <c r="I310" s="414">
        <f t="shared" si="4"/>
        <v>0.6</v>
      </c>
      <c r="J310" s="415">
        <v>7.2</v>
      </c>
      <c r="K310" s="234">
        <v>49.137782178217826</v>
      </c>
      <c r="L310" s="416"/>
      <c r="M310" s="417"/>
      <c r="N310" s="417"/>
      <c r="O310" s="512"/>
      <c r="P310" s="418"/>
      <c r="Q310" s="418"/>
    </row>
    <row r="311" spans="1:17" ht="15">
      <c r="A311" s="746">
        <v>307</v>
      </c>
      <c r="B311" s="215" t="s">
        <v>50</v>
      </c>
      <c r="C311" s="215" t="s">
        <v>51</v>
      </c>
      <c r="D311" s="215">
        <v>2008</v>
      </c>
      <c r="E311" s="746">
        <v>10</v>
      </c>
      <c r="F311" s="215" t="s">
        <v>698</v>
      </c>
      <c r="G311" s="215">
        <v>18.850000000000001</v>
      </c>
      <c r="H311" s="215"/>
      <c r="I311" s="414">
        <f t="shared" si="4"/>
        <v>0.56666666666666665</v>
      </c>
      <c r="J311" s="415">
        <v>6.8</v>
      </c>
      <c r="K311" s="234">
        <v>39.499455445544555</v>
      </c>
      <c r="L311" s="416"/>
      <c r="M311" s="417"/>
      <c r="N311" s="417"/>
      <c r="O311" s="512"/>
      <c r="P311" s="418"/>
      <c r="Q311" s="418"/>
    </row>
    <row r="312" spans="1:17" ht="15">
      <c r="A312" s="746">
        <v>308</v>
      </c>
      <c r="B312" s="215" t="s">
        <v>923</v>
      </c>
      <c r="C312" s="215" t="s">
        <v>910</v>
      </c>
      <c r="D312" s="215">
        <v>2008</v>
      </c>
      <c r="E312" s="746">
        <v>10</v>
      </c>
      <c r="F312" s="215" t="s">
        <v>570</v>
      </c>
      <c r="G312" s="215">
        <v>11.88</v>
      </c>
      <c r="H312" s="215"/>
      <c r="I312" s="414">
        <f t="shared" si="4"/>
        <v>0.48333333333333334</v>
      </c>
      <c r="J312" s="415">
        <v>5.8</v>
      </c>
      <c r="K312" s="234">
        <v>23.896158415841583</v>
      </c>
      <c r="L312" s="416"/>
      <c r="M312" s="417"/>
      <c r="N312" s="417"/>
      <c r="O312" s="512"/>
      <c r="P312" s="418"/>
      <c r="Q312" s="418"/>
    </row>
    <row r="313" spans="1:17" ht="15">
      <c r="A313" s="746">
        <v>309</v>
      </c>
      <c r="B313" s="215" t="s">
        <v>925</v>
      </c>
      <c r="C313" s="215" t="s">
        <v>910</v>
      </c>
      <c r="D313" s="215">
        <v>2008</v>
      </c>
      <c r="E313" s="746">
        <v>10</v>
      </c>
      <c r="F313" s="215" t="s">
        <v>570</v>
      </c>
      <c r="G313" s="215">
        <v>24.84</v>
      </c>
      <c r="H313" s="215">
        <v>2.06</v>
      </c>
      <c r="I313" s="414">
        <f t="shared" si="4"/>
        <v>0.60833333333333328</v>
      </c>
      <c r="J313" s="415">
        <v>7.3</v>
      </c>
      <c r="K313" s="234">
        <v>95.792079207920793</v>
      </c>
      <c r="L313" s="416"/>
      <c r="M313" s="417"/>
      <c r="N313" s="417"/>
      <c r="O313" s="512"/>
      <c r="P313" s="418"/>
      <c r="Q313" s="418"/>
    </row>
    <row r="314" spans="1:17" ht="15">
      <c r="A314" s="746">
        <v>310</v>
      </c>
      <c r="B314" s="215" t="s">
        <v>6</v>
      </c>
      <c r="C314" s="215" t="s">
        <v>910</v>
      </c>
      <c r="D314" s="215">
        <v>2007</v>
      </c>
      <c r="E314" s="746">
        <v>10</v>
      </c>
      <c r="F314" s="215" t="s">
        <v>695</v>
      </c>
      <c r="G314" s="215">
        <v>23.84</v>
      </c>
      <c r="H314" s="215"/>
      <c r="I314" s="414">
        <f t="shared" si="4"/>
        <v>0.70833333333333337</v>
      </c>
      <c r="J314" s="415">
        <v>8.5</v>
      </c>
      <c r="K314" s="234">
        <v>43.297495049504953</v>
      </c>
      <c r="L314" s="416"/>
      <c r="M314" s="417"/>
      <c r="N314" s="417"/>
      <c r="O314" s="512"/>
      <c r="P314" s="418"/>
      <c r="Q314" s="418"/>
    </row>
    <row r="315" spans="1:17" ht="15">
      <c r="A315" s="746">
        <v>311</v>
      </c>
      <c r="B315" s="215" t="s">
        <v>806</v>
      </c>
      <c r="C315" s="215" t="s">
        <v>1</v>
      </c>
      <c r="D315" s="215">
        <v>2007</v>
      </c>
      <c r="E315" s="746">
        <v>10</v>
      </c>
      <c r="F315" s="215" t="s">
        <v>690</v>
      </c>
      <c r="G315" s="215"/>
      <c r="H315" s="215">
        <v>19.43</v>
      </c>
      <c r="I315" s="414">
        <f t="shared" si="4"/>
        <v>0.6</v>
      </c>
      <c r="J315" s="415">
        <v>7.2</v>
      </c>
      <c r="K315" s="234">
        <v>59.19967326732673</v>
      </c>
      <c r="L315" s="416"/>
      <c r="M315" s="417"/>
      <c r="N315" s="417"/>
      <c r="O315" s="512"/>
      <c r="P315" s="418"/>
      <c r="Q315" s="418"/>
    </row>
    <row r="316" spans="1:17" ht="15">
      <c r="A316" s="746">
        <v>312</v>
      </c>
      <c r="B316" s="215" t="s">
        <v>128</v>
      </c>
      <c r="C316" s="215" t="s">
        <v>574</v>
      </c>
      <c r="D316" s="215">
        <v>2008</v>
      </c>
      <c r="E316" s="746">
        <v>10</v>
      </c>
      <c r="F316" s="215" t="s">
        <v>185</v>
      </c>
      <c r="G316" s="215">
        <v>17.850000000000001</v>
      </c>
      <c r="H316" s="215"/>
      <c r="I316" s="414">
        <f t="shared" si="4"/>
        <v>0.56666666666666665</v>
      </c>
      <c r="J316" s="415">
        <v>6.8</v>
      </c>
      <c r="K316" s="234">
        <v>34.171613861386142</v>
      </c>
      <c r="L316" s="416"/>
      <c r="M316" s="417"/>
      <c r="N316" s="417"/>
      <c r="O316" s="512"/>
      <c r="P316" s="418"/>
      <c r="Q316" s="418"/>
    </row>
    <row r="317" spans="1:17" ht="15">
      <c r="A317" s="746">
        <v>313</v>
      </c>
      <c r="B317" s="215" t="s">
        <v>112</v>
      </c>
      <c r="C317" s="215" t="s">
        <v>574</v>
      </c>
      <c r="D317" s="215">
        <v>2008</v>
      </c>
      <c r="E317" s="746">
        <v>10</v>
      </c>
      <c r="F317" s="215" t="s">
        <v>701</v>
      </c>
      <c r="G317" s="215">
        <v>17.510000000000002</v>
      </c>
      <c r="H317" s="215"/>
      <c r="I317" s="414">
        <f t="shared" si="4"/>
        <v>0.67499999999999993</v>
      </c>
      <c r="J317" s="415">
        <v>8.1</v>
      </c>
      <c r="K317" s="234">
        <v>26.65181188118812</v>
      </c>
      <c r="L317" s="416"/>
      <c r="M317" s="417"/>
      <c r="N317" s="417"/>
      <c r="O317" s="512"/>
      <c r="P317" s="418"/>
      <c r="Q317" s="418"/>
    </row>
    <row r="318" spans="1:17" ht="15">
      <c r="A318" s="746">
        <v>314</v>
      </c>
      <c r="B318" s="215" t="s">
        <v>965</v>
      </c>
      <c r="C318" s="215" t="s">
        <v>574</v>
      </c>
      <c r="D318" s="215">
        <v>2009</v>
      </c>
      <c r="E318" s="746">
        <v>10</v>
      </c>
      <c r="F318" s="215" t="s">
        <v>710</v>
      </c>
      <c r="G318" s="215">
        <v>17.510000000000002</v>
      </c>
      <c r="H318" s="215"/>
      <c r="I318" s="414">
        <f t="shared" si="4"/>
        <v>0.60833333333333328</v>
      </c>
      <c r="J318" s="415">
        <v>7.3</v>
      </c>
      <c r="K318" s="234">
        <v>52.899584158415841</v>
      </c>
      <c r="L318" s="416"/>
      <c r="M318" s="417"/>
      <c r="N318" s="417"/>
      <c r="O318" s="512"/>
      <c r="P318" s="418"/>
      <c r="Q318" s="418"/>
    </row>
    <row r="319" spans="1:17" ht="15">
      <c r="A319" s="746">
        <v>315</v>
      </c>
      <c r="B319" s="215" t="s">
        <v>988</v>
      </c>
      <c r="C319" s="215" t="s">
        <v>574</v>
      </c>
      <c r="D319" s="215">
        <v>2009</v>
      </c>
      <c r="E319" s="746">
        <v>10</v>
      </c>
      <c r="F319" s="215" t="s">
        <v>692</v>
      </c>
      <c r="G319" s="215">
        <v>17.510000000000002</v>
      </c>
      <c r="H319" s="215"/>
      <c r="I319" s="414">
        <f t="shared" si="4"/>
        <v>0.56666666666666665</v>
      </c>
      <c r="J319" s="415">
        <v>6.8</v>
      </c>
      <c r="K319" s="234">
        <v>51.06538613861386</v>
      </c>
      <c r="L319" s="416"/>
      <c r="M319" s="417"/>
      <c r="N319" s="417"/>
      <c r="O319" s="512"/>
      <c r="P319" s="418"/>
      <c r="Q319" s="418"/>
    </row>
    <row r="320" spans="1:17" ht="15">
      <c r="A320" s="746">
        <v>316</v>
      </c>
      <c r="B320" s="215" t="s">
        <v>156</v>
      </c>
      <c r="C320" s="215" t="s">
        <v>574</v>
      </c>
      <c r="D320" s="215">
        <v>2009</v>
      </c>
      <c r="E320" s="746">
        <v>10</v>
      </c>
      <c r="F320" s="215" t="s">
        <v>707</v>
      </c>
      <c r="G320" s="215">
        <v>17.510000000000002</v>
      </c>
      <c r="H320" s="215"/>
      <c r="I320" s="414">
        <f t="shared" si="4"/>
        <v>0.54166666666666663</v>
      </c>
      <c r="J320" s="415">
        <v>6.5</v>
      </c>
      <c r="K320" s="234">
        <v>39.499455445544555</v>
      </c>
      <c r="L320" s="416"/>
      <c r="M320" s="417"/>
      <c r="N320" s="417"/>
      <c r="O320" s="512"/>
      <c r="P320" s="418"/>
      <c r="Q320" s="418"/>
    </row>
    <row r="321" spans="1:17" ht="15">
      <c r="A321" s="746">
        <v>317</v>
      </c>
      <c r="B321" s="215" t="s">
        <v>69</v>
      </c>
      <c r="C321" s="215" t="s">
        <v>574</v>
      </c>
      <c r="D321" s="215">
        <v>2008</v>
      </c>
      <c r="E321" s="746">
        <v>10</v>
      </c>
      <c r="F321" s="215" t="s">
        <v>699</v>
      </c>
      <c r="G321" s="215">
        <v>17.510000000000002</v>
      </c>
      <c r="H321" s="215"/>
      <c r="I321" s="414">
        <f t="shared" si="4"/>
        <v>0.51666666666666672</v>
      </c>
      <c r="J321" s="415">
        <v>6.2</v>
      </c>
      <c r="K321" s="234">
        <v>26.65181188118812</v>
      </c>
      <c r="L321" s="416"/>
      <c r="M321" s="417"/>
      <c r="N321" s="417"/>
      <c r="O321" s="512"/>
      <c r="P321" s="418"/>
      <c r="Q321" s="418"/>
    </row>
    <row r="322" spans="1:17" ht="15">
      <c r="A322" s="746">
        <v>318</v>
      </c>
      <c r="B322" s="215" t="s">
        <v>92</v>
      </c>
      <c r="C322" s="215" t="s">
        <v>574</v>
      </c>
      <c r="D322" s="215">
        <v>2008</v>
      </c>
      <c r="E322" s="746">
        <v>10</v>
      </c>
      <c r="F322" s="215" t="s">
        <v>700</v>
      </c>
      <c r="G322" s="215">
        <v>17.510000000000002</v>
      </c>
      <c r="H322" s="215"/>
      <c r="I322" s="414">
        <f t="shared" si="4"/>
        <v>0.48333333333333334</v>
      </c>
      <c r="J322" s="415">
        <v>5.8</v>
      </c>
      <c r="K322" s="234">
        <v>52.899584158415841</v>
      </c>
      <c r="L322" s="416"/>
      <c r="M322" s="417"/>
      <c r="N322" s="417"/>
      <c r="O322" s="512"/>
      <c r="P322" s="418"/>
      <c r="Q322" s="418"/>
    </row>
    <row r="323" spans="1:17" ht="15">
      <c r="A323" s="746">
        <v>319</v>
      </c>
      <c r="B323" s="215" t="s">
        <v>35</v>
      </c>
      <c r="C323" s="215" t="s">
        <v>22</v>
      </c>
      <c r="D323" s="215">
        <v>2009</v>
      </c>
      <c r="E323" s="746">
        <v>10</v>
      </c>
      <c r="F323" s="215" t="s">
        <v>697</v>
      </c>
      <c r="G323" s="215"/>
      <c r="H323" s="215">
        <v>16.07</v>
      </c>
      <c r="I323" s="414">
        <f t="shared" si="4"/>
        <v>0.79166666666666663</v>
      </c>
      <c r="J323" s="415">
        <v>9.5</v>
      </c>
      <c r="K323" s="234">
        <v>258.20229702970295</v>
      </c>
      <c r="L323" s="416"/>
      <c r="M323" s="417"/>
      <c r="N323" s="417"/>
      <c r="O323" s="512"/>
      <c r="P323" s="418"/>
      <c r="Q323" s="418"/>
    </row>
    <row r="324" spans="1:17" ht="15">
      <c r="A324" s="746">
        <v>320</v>
      </c>
      <c r="B324" s="215" t="s">
        <v>136</v>
      </c>
      <c r="C324" s="215" t="s">
        <v>8</v>
      </c>
      <c r="D324" s="215">
        <v>2008</v>
      </c>
      <c r="E324" s="746">
        <v>10</v>
      </c>
      <c r="F324" s="215" t="s">
        <v>702</v>
      </c>
      <c r="G324" s="215">
        <v>11.85</v>
      </c>
      <c r="H324" s="215"/>
      <c r="I324" s="414">
        <f t="shared" si="4"/>
        <v>0.75</v>
      </c>
      <c r="J324" s="415">
        <v>9</v>
      </c>
      <c r="K324" s="234">
        <v>38.489069306930688</v>
      </c>
      <c r="L324" s="416"/>
      <c r="M324" s="417"/>
      <c r="N324" s="417"/>
      <c r="O324" s="512"/>
      <c r="P324" s="418"/>
      <c r="Q324" s="418"/>
    </row>
    <row r="325" spans="1:17" ht="15">
      <c r="A325" s="746">
        <v>321</v>
      </c>
      <c r="B325" s="215" t="s">
        <v>7</v>
      </c>
      <c r="C325" s="215" t="s">
        <v>8</v>
      </c>
      <c r="D325" s="215">
        <v>2008</v>
      </c>
      <c r="E325" s="746">
        <v>10</v>
      </c>
      <c r="F325" s="215" t="s">
        <v>695</v>
      </c>
      <c r="G325" s="215">
        <v>11.85</v>
      </c>
      <c r="H325" s="215"/>
      <c r="I325" s="414">
        <f t="shared" ref="I325:I388" si="5">J325/12</f>
        <v>0.66666666666666663</v>
      </c>
      <c r="J325" s="415">
        <v>8</v>
      </c>
      <c r="K325" s="234">
        <v>32.13180198019802</v>
      </c>
      <c r="L325" s="416"/>
      <c r="M325" s="417"/>
      <c r="N325" s="417"/>
      <c r="O325" s="512"/>
      <c r="P325" s="418"/>
      <c r="Q325" s="418"/>
    </row>
    <row r="326" spans="1:17" ht="15">
      <c r="A326" s="746">
        <v>322</v>
      </c>
      <c r="B326" s="215" t="s">
        <v>93</v>
      </c>
      <c r="C326" s="215" t="s">
        <v>8</v>
      </c>
      <c r="D326" s="215">
        <v>2009</v>
      </c>
      <c r="E326" s="746">
        <v>10</v>
      </c>
      <c r="F326" s="215" t="s">
        <v>700</v>
      </c>
      <c r="G326" s="215">
        <v>11.85</v>
      </c>
      <c r="H326" s="215"/>
      <c r="I326" s="414">
        <f t="shared" si="5"/>
        <v>0.6333333333333333</v>
      </c>
      <c r="J326" s="415">
        <v>7.6</v>
      </c>
      <c r="K326" s="234">
        <v>33.677118811881186</v>
      </c>
      <c r="L326" s="416"/>
      <c r="M326" s="417"/>
      <c r="N326" s="417"/>
      <c r="O326" s="512"/>
      <c r="P326" s="418"/>
      <c r="Q326" s="418"/>
    </row>
    <row r="327" spans="1:17" ht="15">
      <c r="A327" s="746">
        <v>323</v>
      </c>
      <c r="B327" s="215" t="s">
        <v>174</v>
      </c>
      <c r="C327" s="215" t="s">
        <v>910</v>
      </c>
      <c r="D327" s="215">
        <v>2008</v>
      </c>
      <c r="E327" s="746">
        <v>10</v>
      </c>
      <c r="F327" s="215" t="s">
        <v>708</v>
      </c>
      <c r="G327" s="215">
        <v>18.47</v>
      </c>
      <c r="H327" s="215"/>
      <c r="I327" s="414">
        <f t="shared" si="5"/>
        <v>0.76666666666666661</v>
      </c>
      <c r="J327" s="415">
        <v>9.1999999999999993</v>
      </c>
      <c r="K327" s="234">
        <v>36.43328712871287</v>
      </c>
      <c r="L327" s="416"/>
      <c r="M327" s="417"/>
      <c r="N327" s="417"/>
      <c r="O327" s="512"/>
      <c r="P327" s="418"/>
      <c r="Q327" s="418"/>
    </row>
    <row r="328" spans="1:17" ht="15">
      <c r="A328" s="746">
        <v>324</v>
      </c>
      <c r="B328" s="215" t="s">
        <v>175</v>
      </c>
      <c r="C328" s="215" t="s">
        <v>910</v>
      </c>
      <c r="D328" s="215">
        <v>2008</v>
      </c>
      <c r="E328" s="746">
        <v>10</v>
      </c>
      <c r="F328" s="215" t="s">
        <v>708</v>
      </c>
      <c r="G328" s="215">
        <v>18.47</v>
      </c>
      <c r="H328" s="215"/>
      <c r="I328" s="414">
        <f t="shared" si="5"/>
        <v>0.15</v>
      </c>
      <c r="J328" s="415">
        <v>1.8</v>
      </c>
      <c r="K328" s="234">
        <v>36.43328712871287</v>
      </c>
      <c r="L328" s="416"/>
      <c r="M328" s="417"/>
      <c r="N328" s="417"/>
      <c r="O328" s="512"/>
      <c r="P328" s="418"/>
      <c r="Q328" s="418"/>
    </row>
    <row r="329" spans="1:17" ht="15">
      <c r="A329" s="746">
        <v>325</v>
      </c>
      <c r="B329" s="215" t="s">
        <v>924</v>
      </c>
      <c r="C329" s="215" t="s">
        <v>614</v>
      </c>
      <c r="D329" s="215">
        <v>2008</v>
      </c>
      <c r="E329" s="746">
        <v>10</v>
      </c>
      <c r="F329" s="215" t="s">
        <v>570</v>
      </c>
      <c r="G329" s="215">
        <v>19.329999999999998</v>
      </c>
      <c r="H329" s="215"/>
      <c r="I329" s="414">
        <f t="shared" si="5"/>
        <v>0.13333333333333333</v>
      </c>
      <c r="J329" s="415">
        <v>1.6</v>
      </c>
      <c r="K329" s="234">
        <v>36.562950495049506</v>
      </c>
      <c r="L329" s="416"/>
      <c r="M329" s="417"/>
      <c r="N329" s="417"/>
      <c r="O329" s="512"/>
      <c r="P329" s="418"/>
      <c r="Q329" s="418"/>
    </row>
    <row r="330" spans="1:17" ht="15">
      <c r="A330" s="746">
        <v>326</v>
      </c>
      <c r="B330" s="215" t="s">
        <v>111</v>
      </c>
      <c r="C330" s="215" t="s">
        <v>574</v>
      </c>
      <c r="D330" s="215">
        <v>2008</v>
      </c>
      <c r="E330" s="746">
        <v>10</v>
      </c>
      <c r="F330" s="215" t="s">
        <v>701</v>
      </c>
      <c r="G330" s="215">
        <v>18.64</v>
      </c>
      <c r="H330" s="215"/>
      <c r="I330" s="414">
        <f t="shared" si="5"/>
        <v>0.76666666666666661</v>
      </c>
      <c r="J330" s="415">
        <v>9.1999999999999993</v>
      </c>
      <c r="K330" s="234">
        <v>18.10642574257426</v>
      </c>
      <c r="L330" s="416"/>
      <c r="M330" s="417"/>
      <c r="N330" s="417"/>
      <c r="O330" s="512"/>
      <c r="P330" s="418"/>
      <c r="Q330" s="418"/>
    </row>
    <row r="331" spans="1:17" ht="15">
      <c r="A331" s="746">
        <v>327</v>
      </c>
      <c r="B331" s="215" t="s">
        <v>926</v>
      </c>
      <c r="C331" s="215" t="s">
        <v>807</v>
      </c>
      <c r="D331" s="215">
        <v>2008</v>
      </c>
      <c r="E331" s="746">
        <v>10</v>
      </c>
      <c r="F331" s="215" t="s">
        <v>570</v>
      </c>
      <c r="G331" s="215">
        <v>23.33</v>
      </c>
      <c r="H331" s="215"/>
      <c r="I331" s="414">
        <f t="shared" si="5"/>
        <v>0.67499999999999993</v>
      </c>
      <c r="J331" s="415">
        <v>8.1</v>
      </c>
      <c r="K331" s="234">
        <v>165.45976237623759</v>
      </c>
      <c r="L331" s="416"/>
      <c r="M331" s="417"/>
      <c r="N331" s="417"/>
      <c r="O331" s="512"/>
      <c r="P331" s="418"/>
      <c r="Q331" s="418"/>
    </row>
    <row r="332" spans="1:17" ht="15">
      <c r="A332" s="746">
        <v>328</v>
      </c>
      <c r="B332" s="215" t="s">
        <v>176</v>
      </c>
      <c r="C332" s="215" t="s">
        <v>990</v>
      </c>
      <c r="D332" s="215">
        <v>2008</v>
      </c>
      <c r="E332" s="746">
        <v>10</v>
      </c>
      <c r="F332" s="215" t="s">
        <v>708</v>
      </c>
      <c r="G332" s="215">
        <v>18.36</v>
      </c>
      <c r="H332" s="215"/>
      <c r="I332" s="414">
        <f t="shared" si="5"/>
        <v>0.76666666666666661</v>
      </c>
      <c r="J332" s="415">
        <v>9.1999999999999993</v>
      </c>
      <c r="K332" s="234">
        <v>34.171613861386142</v>
      </c>
      <c r="L332" s="416"/>
      <c r="M332" s="417"/>
      <c r="N332" s="417"/>
      <c r="O332" s="512"/>
      <c r="P332" s="418"/>
      <c r="Q332" s="418"/>
    </row>
    <row r="333" spans="1:17" ht="15">
      <c r="A333" s="746">
        <v>329</v>
      </c>
      <c r="B333" s="215" t="s">
        <v>989</v>
      </c>
      <c r="C333" s="215" t="s">
        <v>990</v>
      </c>
      <c r="D333" s="215">
        <v>2008</v>
      </c>
      <c r="E333" s="746">
        <v>10</v>
      </c>
      <c r="F333" s="215" t="s">
        <v>692</v>
      </c>
      <c r="G333" s="215">
        <v>17.510000000000002</v>
      </c>
      <c r="H333" s="215"/>
      <c r="I333" s="414">
        <f t="shared" si="5"/>
        <v>0.66666666666666663</v>
      </c>
      <c r="J333" s="415">
        <v>8</v>
      </c>
      <c r="K333" s="234">
        <v>51.06538613861386</v>
      </c>
      <c r="L333" s="416"/>
      <c r="M333" s="417"/>
      <c r="N333" s="417"/>
      <c r="O333" s="512"/>
      <c r="P333" s="418"/>
      <c r="Q333" s="418"/>
    </row>
    <row r="334" spans="1:17" ht="15">
      <c r="A334" s="746">
        <v>330</v>
      </c>
      <c r="B334" s="215" t="s">
        <v>34</v>
      </c>
      <c r="C334" s="215" t="s">
        <v>990</v>
      </c>
      <c r="D334" s="215">
        <v>2008</v>
      </c>
      <c r="E334" s="746">
        <v>10</v>
      </c>
      <c r="F334" s="215" t="s">
        <v>697</v>
      </c>
      <c r="G334" s="215">
        <v>17.510000000000002</v>
      </c>
      <c r="H334" s="215"/>
      <c r="I334" s="414">
        <f t="shared" si="5"/>
        <v>0.71666666666666667</v>
      </c>
      <c r="J334" s="415">
        <v>8.6</v>
      </c>
      <c r="K334" s="234">
        <v>34.171613861386142</v>
      </c>
      <c r="L334" s="416"/>
      <c r="M334" s="417"/>
      <c r="N334" s="417"/>
      <c r="O334" s="512"/>
      <c r="P334" s="418"/>
      <c r="Q334" s="418"/>
    </row>
    <row r="335" spans="1:17" ht="15">
      <c r="A335" s="746">
        <v>331</v>
      </c>
      <c r="B335" s="215" t="s">
        <v>177</v>
      </c>
      <c r="C335" s="215" t="s">
        <v>990</v>
      </c>
      <c r="D335" s="215">
        <v>2008</v>
      </c>
      <c r="E335" s="746">
        <v>10</v>
      </c>
      <c r="F335" s="215" t="s">
        <v>708</v>
      </c>
      <c r="G335" s="215">
        <v>18.36</v>
      </c>
      <c r="H335" s="215"/>
      <c r="I335" s="414">
        <f t="shared" si="5"/>
        <v>0.46666666666666662</v>
      </c>
      <c r="J335" s="415">
        <v>5.6</v>
      </c>
      <c r="K335" s="234">
        <v>34.171613861386142</v>
      </c>
      <c r="L335" s="416"/>
      <c r="M335" s="417"/>
      <c r="N335" s="417"/>
      <c r="O335" s="512"/>
      <c r="P335" s="418"/>
      <c r="Q335" s="418"/>
    </row>
    <row r="336" spans="1:17" ht="15">
      <c r="A336" s="746">
        <v>332</v>
      </c>
      <c r="B336" s="215" t="s">
        <v>146</v>
      </c>
      <c r="C336" s="215" t="s">
        <v>990</v>
      </c>
      <c r="D336" s="215">
        <v>2008</v>
      </c>
      <c r="E336" s="746">
        <v>10</v>
      </c>
      <c r="F336" s="215" t="s">
        <v>705</v>
      </c>
      <c r="G336" s="215">
        <v>17.510000000000002</v>
      </c>
      <c r="H336" s="215"/>
      <c r="I336" s="414">
        <f t="shared" si="5"/>
        <v>0.76666666666666661</v>
      </c>
      <c r="J336" s="415">
        <v>9.1999999999999993</v>
      </c>
      <c r="K336" s="234">
        <v>34.171613861386142</v>
      </c>
      <c r="L336" s="416"/>
      <c r="M336" s="417"/>
      <c r="N336" s="417"/>
      <c r="O336" s="512"/>
      <c r="P336" s="418"/>
      <c r="Q336" s="418"/>
    </row>
    <row r="337" spans="1:17" ht="15">
      <c r="A337" s="746">
        <v>333</v>
      </c>
      <c r="B337" s="215" t="s">
        <v>808</v>
      </c>
      <c r="C337" s="215" t="s">
        <v>990</v>
      </c>
      <c r="D337" s="215">
        <v>2008</v>
      </c>
      <c r="E337" s="746">
        <v>10</v>
      </c>
      <c r="F337" s="215" t="s">
        <v>687</v>
      </c>
      <c r="G337" s="215">
        <v>17.510000000000002</v>
      </c>
      <c r="H337" s="215"/>
      <c r="I337" s="414">
        <f t="shared" si="5"/>
        <v>0.70833333333333337</v>
      </c>
      <c r="J337" s="415">
        <v>8.5</v>
      </c>
      <c r="K337" s="234">
        <v>34.171613861386142</v>
      </c>
      <c r="L337" s="416"/>
      <c r="M337" s="417"/>
      <c r="N337" s="417"/>
      <c r="O337" s="512"/>
      <c r="P337" s="418"/>
      <c r="Q337" s="418"/>
    </row>
    <row r="338" spans="1:17" ht="15">
      <c r="A338" s="746">
        <v>334</v>
      </c>
      <c r="B338" s="215" t="s">
        <v>129</v>
      </c>
      <c r="C338" s="215" t="s">
        <v>905</v>
      </c>
      <c r="D338" s="215">
        <v>2009</v>
      </c>
      <c r="E338" s="746">
        <v>10</v>
      </c>
      <c r="F338" s="215" t="s">
        <v>185</v>
      </c>
      <c r="G338" s="215">
        <v>17.510000000000002</v>
      </c>
      <c r="H338" s="215"/>
      <c r="I338" s="414">
        <f t="shared" si="5"/>
        <v>0.6</v>
      </c>
      <c r="J338" s="415">
        <v>7.2</v>
      </c>
      <c r="K338" s="234">
        <v>65.044009900990105</v>
      </c>
      <c r="L338" s="416"/>
      <c r="M338" s="417"/>
      <c r="N338" s="417"/>
      <c r="O338" s="512"/>
      <c r="P338" s="418"/>
      <c r="Q338" s="418"/>
    </row>
    <row r="339" spans="1:17" ht="15">
      <c r="A339" s="746">
        <v>335</v>
      </c>
      <c r="B339" s="215" t="s">
        <v>809</v>
      </c>
      <c r="C339" s="215" t="s">
        <v>905</v>
      </c>
      <c r="D339" s="215">
        <v>2009</v>
      </c>
      <c r="E339" s="746">
        <v>10</v>
      </c>
      <c r="F339" s="215" t="s">
        <v>697</v>
      </c>
      <c r="G339" s="215">
        <v>17.510000000000002</v>
      </c>
      <c r="H339" s="215"/>
      <c r="I339" s="414">
        <f t="shared" si="5"/>
        <v>0.56666666666666665</v>
      </c>
      <c r="J339" s="415">
        <v>6.8</v>
      </c>
      <c r="K339" s="234">
        <v>39.499445544554455</v>
      </c>
      <c r="L339" s="416"/>
      <c r="M339" s="417"/>
      <c r="N339" s="417"/>
      <c r="O339" s="512"/>
      <c r="P339" s="418"/>
      <c r="Q339" s="418"/>
    </row>
    <row r="340" spans="1:17" ht="15">
      <c r="A340" s="746">
        <v>336</v>
      </c>
      <c r="B340" s="215" t="s">
        <v>810</v>
      </c>
      <c r="C340" s="215" t="s">
        <v>905</v>
      </c>
      <c r="D340" s="215">
        <v>2009</v>
      </c>
      <c r="E340" s="746">
        <v>10</v>
      </c>
      <c r="F340" s="215" t="s">
        <v>570</v>
      </c>
      <c r="G340" s="215">
        <v>18.36</v>
      </c>
      <c r="H340" s="215"/>
      <c r="I340" s="414">
        <f t="shared" si="5"/>
        <v>0.48333333333333334</v>
      </c>
      <c r="J340" s="415">
        <v>5.8</v>
      </c>
      <c r="K340" s="234">
        <v>39.499445544554455</v>
      </c>
      <c r="L340" s="416"/>
      <c r="M340" s="417"/>
      <c r="N340" s="417"/>
      <c r="O340" s="512"/>
      <c r="P340" s="418"/>
      <c r="Q340" s="418"/>
    </row>
    <row r="341" spans="1:17" ht="15">
      <c r="A341" s="746">
        <v>337</v>
      </c>
      <c r="B341" s="215" t="s">
        <v>991</v>
      </c>
      <c r="C341" s="215" t="s">
        <v>571</v>
      </c>
      <c r="D341" s="215">
        <v>2010</v>
      </c>
      <c r="E341" s="746">
        <v>10</v>
      </c>
      <c r="F341" s="215" t="s">
        <v>692</v>
      </c>
      <c r="G341" s="215">
        <v>11.5</v>
      </c>
      <c r="H341" s="215"/>
      <c r="I341" s="414">
        <f t="shared" si="5"/>
        <v>0.60833333333333328</v>
      </c>
      <c r="J341" s="415">
        <v>7.3</v>
      </c>
      <c r="K341" s="234">
        <v>41.896039603960396</v>
      </c>
      <c r="L341" s="416"/>
      <c r="M341" s="417"/>
      <c r="N341" s="417"/>
      <c r="O341" s="512"/>
      <c r="P341" s="418"/>
      <c r="Q341" s="418"/>
    </row>
    <row r="342" spans="1:17" ht="15">
      <c r="A342" s="746">
        <v>338</v>
      </c>
      <c r="B342" s="215" t="s">
        <v>113</v>
      </c>
      <c r="C342" s="215" t="s">
        <v>571</v>
      </c>
      <c r="D342" s="215">
        <v>2010</v>
      </c>
      <c r="E342" s="746">
        <v>10</v>
      </c>
      <c r="F342" s="215" t="s">
        <v>701</v>
      </c>
      <c r="G342" s="215">
        <v>11.5</v>
      </c>
      <c r="H342" s="215"/>
      <c r="I342" s="414">
        <f t="shared" si="5"/>
        <v>0.70833333333333337</v>
      </c>
      <c r="J342" s="415">
        <v>8.5</v>
      </c>
      <c r="K342" s="234">
        <v>41.896039603960396</v>
      </c>
      <c r="L342" s="416"/>
      <c r="M342" s="417"/>
      <c r="N342" s="417"/>
      <c r="O342" s="512"/>
      <c r="P342" s="418"/>
      <c r="Q342" s="418"/>
    </row>
    <row r="343" spans="1:17" ht="15">
      <c r="A343" s="746">
        <v>339</v>
      </c>
      <c r="B343" s="215" t="s">
        <v>811</v>
      </c>
      <c r="C343" s="215" t="s">
        <v>903</v>
      </c>
      <c r="D343" s="215">
        <v>2009</v>
      </c>
      <c r="E343" s="746">
        <v>10</v>
      </c>
      <c r="F343" s="215" t="s">
        <v>570</v>
      </c>
      <c r="G343" s="215">
        <v>11.88</v>
      </c>
      <c r="H343" s="215"/>
      <c r="I343" s="414">
        <f t="shared" si="5"/>
        <v>0.6</v>
      </c>
      <c r="J343" s="415">
        <v>7.2</v>
      </c>
      <c r="K343" s="234">
        <v>33.451198019801978</v>
      </c>
      <c r="L343" s="416"/>
      <c r="M343" s="417"/>
      <c r="N343" s="417"/>
      <c r="O343" s="512"/>
      <c r="P343" s="418"/>
      <c r="Q343" s="418"/>
    </row>
    <row r="344" spans="1:17" ht="15">
      <c r="A344" s="746">
        <v>340</v>
      </c>
      <c r="B344" s="215" t="s">
        <v>21</v>
      </c>
      <c r="C344" s="215" t="s">
        <v>22</v>
      </c>
      <c r="D344" s="215">
        <v>2010</v>
      </c>
      <c r="E344" s="746">
        <v>10</v>
      </c>
      <c r="F344" s="215" t="s">
        <v>687</v>
      </c>
      <c r="G344" s="215"/>
      <c r="H344" s="215">
        <v>15.6</v>
      </c>
      <c r="I344" s="414">
        <f t="shared" si="5"/>
        <v>0.56666666666666665</v>
      </c>
      <c r="J344" s="415">
        <v>6.8</v>
      </c>
      <c r="K344" s="234">
        <v>300.60285148514851</v>
      </c>
      <c r="L344" s="416"/>
      <c r="M344" s="417"/>
      <c r="N344" s="417"/>
      <c r="O344" s="512"/>
      <c r="P344" s="418"/>
      <c r="Q344" s="418"/>
    </row>
    <row r="345" spans="1:17" ht="15">
      <c r="A345" s="746">
        <v>341</v>
      </c>
      <c r="B345" s="215" t="s">
        <v>927</v>
      </c>
      <c r="C345" s="215" t="s">
        <v>928</v>
      </c>
      <c r="D345" s="215">
        <v>2010</v>
      </c>
      <c r="E345" s="746">
        <v>10</v>
      </c>
      <c r="F345" s="215" t="s">
        <v>570</v>
      </c>
      <c r="G345" s="215">
        <v>24.84</v>
      </c>
      <c r="H345" s="215">
        <v>5.15</v>
      </c>
      <c r="I345" s="414">
        <f t="shared" si="5"/>
        <v>0.67499999999999993</v>
      </c>
      <c r="J345" s="415">
        <v>8.1</v>
      </c>
      <c r="K345" s="234">
        <v>313.55383168316831</v>
      </c>
      <c r="L345" s="416"/>
      <c r="M345" s="417"/>
      <c r="N345" s="417"/>
      <c r="O345" s="512"/>
      <c r="P345" s="418"/>
      <c r="Q345" s="418"/>
    </row>
    <row r="346" spans="1:17" ht="15">
      <c r="A346" s="746">
        <v>342</v>
      </c>
      <c r="B346" s="215" t="s">
        <v>948</v>
      </c>
      <c r="C346" s="215" t="s">
        <v>949</v>
      </c>
      <c r="D346" s="215">
        <v>1993</v>
      </c>
      <c r="E346" s="746">
        <v>10</v>
      </c>
      <c r="F346" s="215" t="s">
        <v>688</v>
      </c>
      <c r="G346" s="215"/>
      <c r="H346" s="215">
        <v>5.04</v>
      </c>
      <c r="I346" s="414">
        <f t="shared" si="5"/>
        <v>0.60833333333333328</v>
      </c>
      <c r="J346" s="415">
        <v>7.3</v>
      </c>
      <c r="K346" s="234">
        <v>0</v>
      </c>
      <c r="L346" s="416"/>
      <c r="M346" s="417"/>
      <c r="N346" s="417"/>
      <c r="O346" s="512"/>
      <c r="P346" s="418"/>
      <c r="Q346" s="418"/>
    </row>
    <row r="347" spans="1:17" ht="15">
      <c r="A347" s="746">
        <v>343</v>
      </c>
      <c r="B347" s="215" t="s">
        <v>960</v>
      </c>
      <c r="C347" s="215" t="s">
        <v>949</v>
      </c>
      <c r="D347" s="215">
        <v>1993</v>
      </c>
      <c r="E347" s="746">
        <v>10</v>
      </c>
      <c r="F347" s="215" t="s">
        <v>710</v>
      </c>
      <c r="G347" s="215"/>
      <c r="H347" s="215">
        <v>5.04</v>
      </c>
      <c r="I347" s="414">
        <f t="shared" si="5"/>
        <v>0.56666666666666665</v>
      </c>
      <c r="J347" s="415">
        <v>6.8</v>
      </c>
      <c r="K347" s="234">
        <v>1.3056237623762377</v>
      </c>
      <c r="L347" s="416"/>
      <c r="M347" s="417"/>
      <c r="N347" s="417"/>
      <c r="O347" s="512"/>
      <c r="P347" s="418"/>
      <c r="Q347" s="418"/>
    </row>
    <row r="348" spans="1:17" ht="15">
      <c r="A348" s="746">
        <v>344</v>
      </c>
      <c r="B348" s="215" t="s">
        <v>2</v>
      </c>
      <c r="C348" s="215" t="s">
        <v>949</v>
      </c>
      <c r="D348" s="215">
        <v>1992</v>
      </c>
      <c r="E348" s="746">
        <v>10</v>
      </c>
      <c r="F348" s="215" t="s">
        <v>695</v>
      </c>
      <c r="G348" s="215"/>
      <c r="H348" s="215">
        <v>5.04</v>
      </c>
      <c r="I348" s="414">
        <f t="shared" si="5"/>
        <v>0.54166666666666663</v>
      </c>
      <c r="J348" s="415">
        <v>6.5</v>
      </c>
      <c r="K348" s="234">
        <v>0.9827227722772276</v>
      </c>
      <c r="L348" s="416"/>
      <c r="M348" s="417"/>
      <c r="N348" s="417"/>
      <c r="O348" s="512"/>
      <c r="P348" s="418"/>
      <c r="Q348" s="418"/>
    </row>
    <row r="349" spans="1:17" ht="15">
      <c r="A349" s="746">
        <v>345</v>
      </c>
      <c r="B349" s="215" t="s">
        <v>17</v>
      </c>
      <c r="C349" s="215" t="s">
        <v>949</v>
      </c>
      <c r="D349" s="215">
        <v>1991</v>
      </c>
      <c r="E349" s="746">
        <v>10</v>
      </c>
      <c r="F349" s="215" t="s">
        <v>687</v>
      </c>
      <c r="G349" s="215"/>
      <c r="H349" s="215">
        <v>5.04</v>
      </c>
      <c r="I349" s="414">
        <f t="shared" si="5"/>
        <v>0.51666666666666672</v>
      </c>
      <c r="J349" s="415">
        <v>6.2</v>
      </c>
      <c r="K349" s="234">
        <v>0</v>
      </c>
      <c r="L349" s="416"/>
      <c r="M349" s="417"/>
      <c r="N349" s="417"/>
      <c r="O349" s="512"/>
      <c r="P349" s="418"/>
      <c r="Q349" s="418"/>
    </row>
    <row r="350" spans="1:17" ht="15">
      <c r="A350" s="746">
        <v>346</v>
      </c>
      <c r="B350" s="215" t="s">
        <v>56</v>
      </c>
      <c r="C350" s="215" t="s">
        <v>57</v>
      </c>
      <c r="D350" s="215">
        <v>1986</v>
      </c>
      <c r="E350" s="746">
        <v>10</v>
      </c>
      <c r="F350" s="215" t="s">
        <v>699</v>
      </c>
      <c r="G350" s="215"/>
      <c r="H350" s="215">
        <v>8.19</v>
      </c>
      <c r="I350" s="414">
        <f t="shared" si="5"/>
        <v>0.48333333333333334</v>
      </c>
      <c r="J350" s="415">
        <v>5.8</v>
      </c>
      <c r="K350" s="234">
        <v>0</v>
      </c>
      <c r="L350" s="416"/>
      <c r="M350" s="417"/>
      <c r="N350" s="417"/>
      <c r="O350" s="512"/>
      <c r="P350" s="418"/>
      <c r="Q350" s="418"/>
    </row>
    <row r="351" spans="1:17" ht="15">
      <c r="A351" s="746">
        <v>347</v>
      </c>
      <c r="B351" s="215" t="s">
        <v>103</v>
      </c>
      <c r="C351" s="215" t="s">
        <v>949</v>
      </c>
      <c r="D351" s="215">
        <v>1992</v>
      </c>
      <c r="E351" s="746">
        <v>10</v>
      </c>
      <c r="F351" s="215" t="s">
        <v>701</v>
      </c>
      <c r="G351" s="215"/>
      <c r="H351" s="215">
        <v>5.04</v>
      </c>
      <c r="I351" s="414">
        <f t="shared" si="5"/>
        <v>0.79166666666666663</v>
      </c>
      <c r="J351" s="415">
        <v>9.5</v>
      </c>
      <c r="K351" s="234">
        <v>0.9678316831683168</v>
      </c>
      <c r="L351" s="416"/>
      <c r="M351" s="417"/>
      <c r="N351" s="417"/>
      <c r="O351" s="512"/>
      <c r="P351" s="418"/>
      <c r="Q351" s="418"/>
    </row>
    <row r="352" spans="1:17" ht="15">
      <c r="A352" s="746">
        <v>348</v>
      </c>
      <c r="B352" s="215" t="s">
        <v>812</v>
      </c>
      <c r="C352" s="215" t="s">
        <v>949</v>
      </c>
      <c r="D352" s="215">
        <v>1993</v>
      </c>
      <c r="E352" s="746">
        <v>10</v>
      </c>
      <c r="F352" s="215" t="s">
        <v>702</v>
      </c>
      <c r="G352" s="215"/>
      <c r="H352" s="215">
        <v>8.19</v>
      </c>
      <c r="I352" s="414">
        <f t="shared" si="5"/>
        <v>0.75</v>
      </c>
      <c r="J352" s="415">
        <v>9</v>
      </c>
      <c r="K352" s="234">
        <v>1.3698613861386137</v>
      </c>
      <c r="L352" s="416"/>
      <c r="M352" s="417"/>
      <c r="N352" s="417"/>
      <c r="O352" s="512"/>
      <c r="P352" s="418"/>
      <c r="Q352" s="418"/>
    </row>
    <row r="353" spans="1:17" ht="15">
      <c r="A353" s="746">
        <v>349</v>
      </c>
      <c r="B353" s="215" t="s">
        <v>604</v>
      </c>
      <c r="C353" s="215" t="s">
        <v>572</v>
      </c>
      <c r="D353" s="215">
        <v>2006</v>
      </c>
      <c r="E353" s="746">
        <v>10</v>
      </c>
      <c r="F353" s="215" t="s">
        <v>570</v>
      </c>
      <c r="G353" s="215">
        <v>20.239999999999998</v>
      </c>
      <c r="H353" s="215"/>
      <c r="I353" s="414">
        <f t="shared" si="5"/>
        <v>0.66666666666666663</v>
      </c>
      <c r="J353" s="415">
        <v>8</v>
      </c>
      <c r="K353" s="234">
        <v>66.863980198019789</v>
      </c>
      <c r="L353" s="416"/>
      <c r="M353" s="417"/>
      <c r="N353" s="417"/>
      <c r="O353" s="512"/>
      <c r="P353" s="418"/>
      <c r="Q353" s="418"/>
    </row>
    <row r="354" spans="1:17" ht="15">
      <c r="A354" s="746">
        <v>350</v>
      </c>
      <c r="B354" s="215" t="s">
        <v>906</v>
      </c>
      <c r="C354" s="215" t="s">
        <v>907</v>
      </c>
      <c r="D354" s="215">
        <v>2008</v>
      </c>
      <c r="E354" s="746">
        <v>10</v>
      </c>
      <c r="F354" s="215" t="s">
        <v>570</v>
      </c>
      <c r="G354" s="215">
        <v>19.55</v>
      </c>
      <c r="H354" s="215"/>
      <c r="I354" s="414">
        <f t="shared" si="5"/>
        <v>0.6333333333333333</v>
      </c>
      <c r="J354" s="415">
        <v>7.6</v>
      </c>
      <c r="K354" s="234">
        <v>107.79954455445544</v>
      </c>
      <c r="L354" s="416"/>
      <c r="M354" s="417"/>
      <c r="N354" s="417"/>
      <c r="O354" s="512"/>
      <c r="P354" s="418"/>
      <c r="Q354" s="418"/>
    </row>
    <row r="355" spans="1:17" ht="15">
      <c r="A355" s="746">
        <v>351</v>
      </c>
      <c r="B355" s="215" t="s">
        <v>908</v>
      </c>
      <c r="C355" s="215" t="s">
        <v>907</v>
      </c>
      <c r="D355" s="215">
        <v>2006</v>
      </c>
      <c r="E355" s="746">
        <v>10</v>
      </c>
      <c r="F355" s="215" t="s">
        <v>570</v>
      </c>
      <c r="G355" s="215">
        <v>20.239999999999998</v>
      </c>
      <c r="H355" s="215"/>
      <c r="I355" s="414">
        <f t="shared" si="5"/>
        <v>0.76666666666666661</v>
      </c>
      <c r="J355" s="415">
        <v>9.1999999999999993</v>
      </c>
      <c r="K355" s="234">
        <v>107.79954455445544</v>
      </c>
      <c r="L355" s="416"/>
      <c r="M355" s="417"/>
      <c r="N355" s="417"/>
      <c r="O355" s="512"/>
      <c r="P355" s="418"/>
      <c r="Q355" s="418"/>
    </row>
    <row r="356" spans="1:17" ht="15">
      <c r="A356" s="746">
        <v>352</v>
      </c>
      <c r="B356" s="215" t="s">
        <v>943</v>
      </c>
      <c r="C356" s="215" t="s">
        <v>898</v>
      </c>
      <c r="D356" s="215">
        <v>1968</v>
      </c>
      <c r="E356" s="746">
        <v>10</v>
      </c>
      <c r="F356" s="215" t="s">
        <v>700</v>
      </c>
      <c r="G356" s="215"/>
      <c r="H356" s="215"/>
      <c r="I356" s="414">
        <f t="shared" si="5"/>
        <v>0.15</v>
      </c>
      <c r="J356" s="415">
        <v>1.8</v>
      </c>
      <c r="K356" s="234">
        <v>0</v>
      </c>
      <c r="L356" s="416"/>
      <c r="M356" s="417"/>
      <c r="N356" s="417"/>
      <c r="O356" s="512"/>
      <c r="P356" s="418"/>
      <c r="Q356" s="418"/>
    </row>
    <row r="357" spans="1:17" ht="15">
      <c r="A357" s="746">
        <v>353</v>
      </c>
      <c r="B357" s="215" t="s">
        <v>950</v>
      </c>
      <c r="C357" s="215" t="s">
        <v>900</v>
      </c>
      <c r="D357" s="215">
        <v>1993</v>
      </c>
      <c r="E357" s="746">
        <v>10</v>
      </c>
      <c r="F357" s="215" t="s">
        <v>688</v>
      </c>
      <c r="G357" s="215"/>
      <c r="H357" s="215"/>
      <c r="I357" s="414">
        <f t="shared" si="5"/>
        <v>0.13333333333333333</v>
      </c>
      <c r="J357" s="415">
        <v>1.6</v>
      </c>
      <c r="K357" s="234">
        <v>0</v>
      </c>
      <c r="L357" s="416"/>
      <c r="M357" s="417"/>
      <c r="N357" s="417"/>
      <c r="O357" s="512"/>
      <c r="P357" s="418"/>
      <c r="Q357" s="418"/>
    </row>
    <row r="358" spans="1:17" ht="15">
      <c r="A358" s="746">
        <v>354</v>
      </c>
      <c r="B358" s="215" t="s">
        <v>962</v>
      </c>
      <c r="C358" s="215" t="s">
        <v>898</v>
      </c>
      <c r="D358" s="215">
        <v>1987</v>
      </c>
      <c r="E358" s="746">
        <v>10</v>
      </c>
      <c r="F358" s="215" t="s">
        <v>710</v>
      </c>
      <c r="G358" s="215"/>
      <c r="H358" s="215"/>
      <c r="I358" s="414">
        <f t="shared" si="5"/>
        <v>0.76666666666666661</v>
      </c>
      <c r="J358" s="415">
        <v>9.1999999999999993</v>
      </c>
      <c r="K358" s="234">
        <v>6.7013168316831679</v>
      </c>
      <c r="L358" s="416"/>
      <c r="M358" s="417"/>
      <c r="N358" s="417"/>
      <c r="O358" s="512"/>
      <c r="P358" s="418"/>
      <c r="Q358" s="418"/>
    </row>
    <row r="359" spans="1:17" ht="15">
      <c r="A359" s="746">
        <v>355</v>
      </c>
      <c r="B359" s="215" t="s">
        <v>992</v>
      </c>
      <c r="C359" s="215" t="s">
        <v>898</v>
      </c>
      <c r="D359" s="215">
        <v>1986</v>
      </c>
      <c r="E359" s="746">
        <v>10</v>
      </c>
      <c r="F359" s="215" t="s">
        <v>695</v>
      </c>
      <c r="G359" s="215"/>
      <c r="H359" s="215"/>
      <c r="I359" s="414">
        <f t="shared" si="5"/>
        <v>0.67499999999999993</v>
      </c>
      <c r="J359" s="415">
        <v>8.1</v>
      </c>
      <c r="K359" s="234">
        <v>0</v>
      </c>
      <c r="L359" s="416"/>
      <c r="M359" s="417"/>
      <c r="N359" s="417"/>
      <c r="O359" s="512"/>
      <c r="P359" s="418"/>
      <c r="Q359" s="418"/>
    </row>
    <row r="360" spans="1:17" ht="15">
      <c r="A360" s="746">
        <v>356</v>
      </c>
      <c r="B360" s="215" t="s">
        <v>993</v>
      </c>
      <c r="C360" s="215" t="s">
        <v>898</v>
      </c>
      <c r="D360" s="215">
        <v>1988</v>
      </c>
      <c r="E360" s="746">
        <v>10</v>
      </c>
      <c r="F360" s="215" t="s">
        <v>695</v>
      </c>
      <c r="G360" s="215"/>
      <c r="H360" s="215"/>
      <c r="I360" s="414">
        <f t="shared" si="5"/>
        <v>0.76666666666666661</v>
      </c>
      <c r="J360" s="415">
        <v>9.1999999999999993</v>
      </c>
      <c r="K360" s="234">
        <v>0</v>
      </c>
      <c r="L360" s="416"/>
      <c r="M360" s="417"/>
      <c r="N360" s="417"/>
      <c r="O360" s="512"/>
      <c r="P360" s="418"/>
      <c r="Q360" s="418"/>
    </row>
    <row r="361" spans="1:17" ht="15">
      <c r="A361" s="746">
        <v>357</v>
      </c>
      <c r="B361" s="215" t="s">
        <v>813</v>
      </c>
      <c r="C361" s="215" t="s">
        <v>898</v>
      </c>
      <c r="D361" s="215">
        <v>1990</v>
      </c>
      <c r="E361" s="746">
        <v>10</v>
      </c>
      <c r="F361" s="215" t="s">
        <v>698</v>
      </c>
      <c r="G361" s="215"/>
      <c r="H361" s="215"/>
      <c r="I361" s="414">
        <f t="shared" si="5"/>
        <v>0.66666666666666663</v>
      </c>
      <c r="J361" s="415">
        <v>8</v>
      </c>
      <c r="K361" s="234">
        <v>0</v>
      </c>
      <c r="L361" s="416"/>
      <c r="M361" s="417"/>
      <c r="N361" s="417"/>
      <c r="O361" s="512"/>
      <c r="P361" s="418"/>
      <c r="Q361" s="418"/>
    </row>
    <row r="362" spans="1:17" ht="15">
      <c r="A362" s="746">
        <v>358</v>
      </c>
      <c r="B362" s="215" t="s">
        <v>814</v>
      </c>
      <c r="C362" s="215" t="s">
        <v>898</v>
      </c>
      <c r="D362" s="215">
        <v>1988</v>
      </c>
      <c r="E362" s="746">
        <v>10</v>
      </c>
      <c r="F362" s="215" t="s">
        <v>698</v>
      </c>
      <c r="G362" s="215"/>
      <c r="H362" s="215"/>
      <c r="I362" s="414">
        <f t="shared" si="5"/>
        <v>0.71666666666666667</v>
      </c>
      <c r="J362" s="415">
        <v>8.6</v>
      </c>
      <c r="K362" s="234">
        <v>0</v>
      </c>
      <c r="L362" s="416"/>
      <c r="M362" s="417"/>
      <c r="N362" s="417"/>
      <c r="O362" s="512"/>
      <c r="P362" s="418"/>
      <c r="Q362" s="418"/>
    </row>
    <row r="363" spans="1:17" ht="15">
      <c r="A363" s="746">
        <v>359</v>
      </c>
      <c r="B363" s="215" t="s">
        <v>815</v>
      </c>
      <c r="C363" s="215" t="s">
        <v>949</v>
      </c>
      <c r="D363" s="215">
        <v>1989</v>
      </c>
      <c r="E363" s="746">
        <v>10</v>
      </c>
      <c r="F363" s="215" t="s">
        <v>698</v>
      </c>
      <c r="G363" s="215"/>
      <c r="H363" s="215">
        <v>4.2</v>
      </c>
      <c r="I363" s="414">
        <f t="shared" si="5"/>
        <v>0.46666666666666662</v>
      </c>
      <c r="J363" s="415">
        <v>5.6</v>
      </c>
      <c r="K363" s="234">
        <v>0</v>
      </c>
      <c r="L363" s="416"/>
      <c r="M363" s="417"/>
      <c r="N363" s="417"/>
      <c r="O363" s="512"/>
      <c r="P363" s="418"/>
      <c r="Q363" s="418"/>
    </row>
    <row r="364" spans="1:17" ht="15">
      <c r="A364" s="746">
        <v>360</v>
      </c>
      <c r="B364" s="215" t="s">
        <v>48</v>
      </c>
      <c r="C364" s="215" t="s">
        <v>900</v>
      </c>
      <c r="D364" s="215">
        <v>2000</v>
      </c>
      <c r="E364" s="746">
        <v>10</v>
      </c>
      <c r="F364" s="215" t="s">
        <v>698</v>
      </c>
      <c r="G364" s="215"/>
      <c r="H364" s="215"/>
      <c r="I364" s="414">
        <f t="shared" si="5"/>
        <v>0.76666666666666661</v>
      </c>
      <c r="J364" s="415">
        <v>9.1999999999999993</v>
      </c>
      <c r="K364" s="234">
        <v>0</v>
      </c>
      <c r="L364" s="416"/>
      <c r="M364" s="417"/>
      <c r="N364" s="417"/>
      <c r="O364" s="512"/>
      <c r="P364" s="418"/>
      <c r="Q364" s="418"/>
    </row>
    <row r="365" spans="1:17" ht="15">
      <c r="A365" s="746">
        <v>361</v>
      </c>
      <c r="B365" s="215" t="s">
        <v>55</v>
      </c>
      <c r="C365" s="215" t="s">
        <v>898</v>
      </c>
      <c r="D365" s="215">
        <v>1990</v>
      </c>
      <c r="E365" s="746">
        <v>10</v>
      </c>
      <c r="F365" s="215" t="s">
        <v>699</v>
      </c>
      <c r="G365" s="215"/>
      <c r="H365" s="215"/>
      <c r="I365" s="414">
        <f t="shared" si="5"/>
        <v>0.70833333333333337</v>
      </c>
      <c r="J365" s="415">
        <v>8.5</v>
      </c>
      <c r="K365" s="234">
        <v>0</v>
      </c>
      <c r="L365" s="416"/>
      <c r="M365" s="417"/>
      <c r="N365" s="417"/>
      <c r="O365" s="512"/>
      <c r="P365" s="418"/>
      <c r="Q365" s="418"/>
    </row>
    <row r="366" spans="1:17" ht="15">
      <c r="A366" s="746">
        <v>362</v>
      </c>
      <c r="B366" s="215" t="s">
        <v>85</v>
      </c>
      <c r="C366" s="215" t="s">
        <v>949</v>
      </c>
      <c r="D366" s="215">
        <v>1982</v>
      </c>
      <c r="E366" s="746">
        <v>10</v>
      </c>
      <c r="F366" s="215" t="s">
        <v>700</v>
      </c>
      <c r="G366" s="215"/>
      <c r="H366" s="215">
        <v>5.04</v>
      </c>
      <c r="I366" s="414">
        <f t="shared" si="5"/>
        <v>0.6</v>
      </c>
      <c r="J366" s="415">
        <v>7.2</v>
      </c>
      <c r="K366" s="234">
        <v>0</v>
      </c>
      <c r="L366" s="416"/>
      <c r="M366" s="417"/>
      <c r="N366" s="417"/>
      <c r="O366" s="512"/>
      <c r="P366" s="418"/>
      <c r="Q366" s="418"/>
    </row>
    <row r="367" spans="1:17" ht="15">
      <c r="A367" s="746">
        <v>363</v>
      </c>
      <c r="B367" s="215" t="s">
        <v>101</v>
      </c>
      <c r="C367" s="215" t="s">
        <v>898</v>
      </c>
      <c r="D367" s="215">
        <v>1988</v>
      </c>
      <c r="E367" s="746">
        <v>10</v>
      </c>
      <c r="F367" s="215" t="s">
        <v>701</v>
      </c>
      <c r="G367" s="215"/>
      <c r="H367" s="215"/>
      <c r="I367" s="414">
        <f t="shared" si="5"/>
        <v>0.48333333333333334</v>
      </c>
      <c r="J367" s="415">
        <v>5.8</v>
      </c>
      <c r="K367" s="234">
        <v>1.309128712871287</v>
      </c>
      <c r="L367" s="416"/>
      <c r="M367" s="417"/>
      <c r="N367" s="417"/>
      <c r="O367" s="512"/>
      <c r="P367" s="418"/>
      <c r="Q367" s="418"/>
    </row>
    <row r="368" spans="1:17" ht="15">
      <c r="A368" s="746">
        <v>364</v>
      </c>
      <c r="B368" s="215" t="s">
        <v>816</v>
      </c>
      <c r="C368" s="215" t="s">
        <v>817</v>
      </c>
      <c r="D368" s="215">
        <v>1975</v>
      </c>
      <c r="E368" s="746">
        <v>10</v>
      </c>
      <c r="F368" s="215" t="s">
        <v>702</v>
      </c>
      <c r="G368" s="215"/>
      <c r="H368" s="215"/>
      <c r="I368" s="414">
        <f t="shared" si="5"/>
        <v>0.60833333333333328</v>
      </c>
      <c r="J368" s="415">
        <v>7.3</v>
      </c>
      <c r="K368" s="234">
        <v>1.2321188118811881</v>
      </c>
      <c r="L368" s="416"/>
      <c r="M368" s="417"/>
      <c r="N368" s="417"/>
      <c r="O368" s="512"/>
      <c r="P368" s="418"/>
      <c r="Q368" s="418"/>
    </row>
    <row r="369" spans="1:17" ht="15">
      <c r="A369" s="746">
        <v>365</v>
      </c>
      <c r="B369" s="215" t="s">
        <v>818</v>
      </c>
      <c r="C369" s="215" t="s">
        <v>949</v>
      </c>
      <c r="D369" s="215">
        <v>1967</v>
      </c>
      <c r="E369" s="746">
        <v>10</v>
      </c>
      <c r="F369" s="215" t="s">
        <v>702</v>
      </c>
      <c r="G369" s="215"/>
      <c r="H369" s="215">
        <v>4.2</v>
      </c>
      <c r="I369" s="414">
        <f t="shared" si="5"/>
        <v>0.70833333333333337</v>
      </c>
      <c r="J369" s="415">
        <v>8.5</v>
      </c>
      <c r="K369" s="234">
        <v>0.49136633663366336</v>
      </c>
      <c r="L369" s="416"/>
      <c r="M369" s="417"/>
      <c r="N369" s="417"/>
      <c r="O369" s="512"/>
      <c r="P369" s="418"/>
      <c r="Q369" s="418"/>
    </row>
    <row r="370" spans="1:17" ht="15">
      <c r="A370" s="746">
        <v>366</v>
      </c>
      <c r="B370" s="215" t="s">
        <v>725</v>
      </c>
      <c r="C370" s="215" t="s">
        <v>898</v>
      </c>
      <c r="D370" s="215">
        <v>1984</v>
      </c>
      <c r="E370" s="746">
        <v>10</v>
      </c>
      <c r="F370" s="215" t="s">
        <v>707</v>
      </c>
      <c r="G370" s="215"/>
      <c r="H370" s="215"/>
      <c r="I370" s="414">
        <f t="shared" si="5"/>
        <v>0.6</v>
      </c>
      <c r="J370" s="415">
        <v>7.2</v>
      </c>
      <c r="K370" s="234">
        <v>0</v>
      </c>
      <c r="L370" s="416"/>
      <c r="M370" s="417"/>
      <c r="N370" s="417"/>
      <c r="O370" s="512"/>
      <c r="P370" s="418"/>
      <c r="Q370" s="418"/>
    </row>
    <row r="371" spans="1:17" ht="15">
      <c r="A371" s="746">
        <v>367</v>
      </c>
      <c r="B371" s="215" t="s">
        <v>819</v>
      </c>
      <c r="C371" s="215" t="s">
        <v>1</v>
      </c>
      <c r="D371" s="215">
        <v>1989</v>
      </c>
      <c r="E371" s="746">
        <v>10</v>
      </c>
      <c r="F371" s="215" t="s">
        <v>692</v>
      </c>
      <c r="G371" s="215"/>
      <c r="H371" s="215">
        <v>16.38</v>
      </c>
      <c r="I371" s="414">
        <f t="shared" si="5"/>
        <v>0.56666666666666665</v>
      </c>
      <c r="J371" s="415">
        <v>6.8</v>
      </c>
      <c r="K371" s="234">
        <v>0</v>
      </c>
      <c r="L371" s="416"/>
      <c r="M371" s="417"/>
      <c r="N371" s="417"/>
      <c r="O371" s="512"/>
      <c r="P371" s="418"/>
      <c r="Q371" s="418"/>
    </row>
    <row r="372" spans="1:17" ht="15">
      <c r="A372" s="746">
        <v>368</v>
      </c>
      <c r="B372" s="215" t="s">
        <v>820</v>
      </c>
      <c r="C372" s="215" t="s">
        <v>898</v>
      </c>
      <c r="D372" s="215">
        <v>1984</v>
      </c>
      <c r="E372" s="746">
        <v>10</v>
      </c>
      <c r="F372" s="215" t="s">
        <v>710</v>
      </c>
      <c r="G372" s="215"/>
      <c r="H372" s="215"/>
      <c r="I372" s="414">
        <f t="shared" si="5"/>
        <v>0.67499999999999993</v>
      </c>
      <c r="J372" s="415">
        <v>8.1</v>
      </c>
      <c r="K372" s="234">
        <v>1.02309900990099</v>
      </c>
      <c r="L372" s="416"/>
      <c r="M372" s="417"/>
      <c r="N372" s="417"/>
      <c r="O372" s="512"/>
      <c r="P372" s="418"/>
      <c r="Q372" s="418"/>
    </row>
    <row r="373" spans="1:17" ht="15">
      <c r="A373" s="746">
        <v>369</v>
      </c>
      <c r="B373" s="215" t="s">
        <v>821</v>
      </c>
      <c r="C373" s="215" t="s">
        <v>898</v>
      </c>
      <c r="D373" s="215">
        <v>1986</v>
      </c>
      <c r="E373" s="746">
        <v>10</v>
      </c>
      <c r="F373" s="215" t="s">
        <v>702</v>
      </c>
      <c r="G373" s="215"/>
      <c r="H373" s="215"/>
      <c r="I373" s="414">
        <f t="shared" si="5"/>
        <v>0.60833333333333328</v>
      </c>
      <c r="J373" s="415">
        <v>7.3</v>
      </c>
      <c r="K373" s="234">
        <v>0</v>
      </c>
      <c r="L373" s="416"/>
      <c r="M373" s="417"/>
      <c r="N373" s="417"/>
      <c r="O373" s="512"/>
      <c r="P373" s="418"/>
      <c r="Q373" s="418"/>
    </row>
    <row r="374" spans="1:17" ht="15">
      <c r="A374" s="746">
        <v>370</v>
      </c>
      <c r="B374" s="215" t="s">
        <v>822</v>
      </c>
      <c r="C374" s="215" t="s">
        <v>898</v>
      </c>
      <c r="D374" s="215">
        <v>1986</v>
      </c>
      <c r="E374" s="746">
        <v>10</v>
      </c>
      <c r="F374" s="215" t="s">
        <v>702</v>
      </c>
      <c r="G374" s="215"/>
      <c r="H374" s="215"/>
      <c r="I374" s="414">
        <f t="shared" si="5"/>
        <v>0.56666666666666665</v>
      </c>
      <c r="J374" s="415">
        <v>6.8</v>
      </c>
      <c r="K374" s="234">
        <v>1.2898811881188119</v>
      </c>
      <c r="L374" s="416"/>
      <c r="M374" s="417"/>
      <c r="N374" s="417"/>
      <c r="O374" s="512"/>
      <c r="P374" s="418"/>
      <c r="Q374" s="418"/>
    </row>
    <row r="375" spans="1:17" ht="15">
      <c r="A375" s="746">
        <v>371</v>
      </c>
      <c r="B375" s="215" t="s">
        <v>142</v>
      </c>
      <c r="C375" s="215" t="s">
        <v>949</v>
      </c>
      <c r="D375" s="215">
        <v>1993</v>
      </c>
      <c r="E375" s="746">
        <v>10</v>
      </c>
      <c r="F375" s="215" t="s">
        <v>705</v>
      </c>
      <c r="G375" s="215"/>
      <c r="H375" s="215">
        <v>4.2</v>
      </c>
      <c r="I375" s="414">
        <f t="shared" si="5"/>
        <v>0.54166666666666663</v>
      </c>
      <c r="J375" s="415">
        <v>6.5</v>
      </c>
      <c r="K375" s="234">
        <v>0</v>
      </c>
      <c r="L375" s="416"/>
      <c r="M375" s="417"/>
      <c r="N375" s="417"/>
      <c r="O375" s="512"/>
      <c r="P375" s="418"/>
      <c r="Q375" s="418"/>
    </row>
    <row r="376" spans="1:17" ht="15">
      <c r="A376" s="746">
        <v>372</v>
      </c>
      <c r="B376" s="215" t="s">
        <v>0</v>
      </c>
      <c r="C376" s="215" t="s">
        <v>1</v>
      </c>
      <c r="D376" s="215">
        <v>1988</v>
      </c>
      <c r="E376" s="746">
        <v>10</v>
      </c>
      <c r="F376" s="215" t="s">
        <v>695</v>
      </c>
      <c r="G376" s="215"/>
      <c r="H376" s="215">
        <v>16.38</v>
      </c>
      <c r="I376" s="414">
        <f t="shared" si="5"/>
        <v>0.51666666666666672</v>
      </c>
      <c r="J376" s="415">
        <v>6.2</v>
      </c>
      <c r="K376" s="234">
        <v>0.71471287128712879</v>
      </c>
      <c r="L376" s="416"/>
      <c r="M376" s="417"/>
      <c r="N376" s="417"/>
      <c r="O376" s="512"/>
      <c r="P376" s="418"/>
      <c r="Q376" s="418"/>
    </row>
    <row r="377" spans="1:17" ht="15">
      <c r="A377" s="746">
        <v>373</v>
      </c>
      <c r="B377" s="215" t="s">
        <v>23</v>
      </c>
      <c r="C377" s="215" t="s">
        <v>949</v>
      </c>
      <c r="D377" s="215">
        <v>1996</v>
      </c>
      <c r="E377" s="746">
        <v>10</v>
      </c>
      <c r="F377" s="215" t="s">
        <v>697</v>
      </c>
      <c r="G377" s="215"/>
      <c r="H377" s="215">
        <v>8.19</v>
      </c>
      <c r="I377" s="414">
        <f t="shared" si="5"/>
        <v>0.48333333333333334</v>
      </c>
      <c r="J377" s="415">
        <v>5.8</v>
      </c>
      <c r="K377" s="234">
        <v>1.8016633663366337</v>
      </c>
      <c r="L377" s="416"/>
      <c r="M377" s="417"/>
      <c r="N377" s="417"/>
      <c r="O377" s="512"/>
      <c r="P377" s="418"/>
      <c r="Q377" s="418"/>
    </row>
    <row r="378" spans="1:17" ht="15">
      <c r="A378" s="746">
        <v>374</v>
      </c>
      <c r="B378" s="215" t="s">
        <v>62</v>
      </c>
      <c r="C378" s="215" t="s">
        <v>949</v>
      </c>
      <c r="D378" s="215">
        <v>1988</v>
      </c>
      <c r="E378" s="746">
        <v>10</v>
      </c>
      <c r="F378" s="215" t="s">
        <v>699</v>
      </c>
      <c r="G378" s="215"/>
      <c r="H378" s="215">
        <v>5.04</v>
      </c>
      <c r="I378" s="414">
        <f t="shared" si="5"/>
        <v>0.79166666666666663</v>
      </c>
      <c r="J378" s="415">
        <v>9.5</v>
      </c>
      <c r="K378" s="234">
        <v>0</v>
      </c>
      <c r="L378" s="416"/>
      <c r="M378" s="417"/>
      <c r="N378" s="417"/>
      <c r="O378" s="512"/>
      <c r="P378" s="418"/>
      <c r="Q378" s="418"/>
    </row>
    <row r="379" spans="1:17" ht="15">
      <c r="A379" s="746">
        <v>375</v>
      </c>
      <c r="B379" s="215" t="s">
        <v>115</v>
      </c>
      <c r="C379" s="215" t="s">
        <v>949</v>
      </c>
      <c r="D379" s="215">
        <v>2000</v>
      </c>
      <c r="E379" s="746">
        <v>10</v>
      </c>
      <c r="F379" s="215" t="s">
        <v>185</v>
      </c>
      <c r="G379" s="215"/>
      <c r="H379" s="215">
        <v>8.19</v>
      </c>
      <c r="I379" s="414">
        <f t="shared" si="5"/>
        <v>0.75</v>
      </c>
      <c r="J379" s="415">
        <v>9</v>
      </c>
      <c r="K379" s="234">
        <v>12.344108910891089</v>
      </c>
      <c r="L379" s="416"/>
      <c r="M379" s="417"/>
      <c r="N379" s="417"/>
      <c r="O379" s="512"/>
      <c r="P379" s="418"/>
      <c r="Q379" s="418"/>
    </row>
    <row r="380" spans="1:17" ht="15">
      <c r="A380" s="746">
        <v>376</v>
      </c>
      <c r="B380" s="215" t="s">
        <v>166</v>
      </c>
      <c r="C380" s="215" t="s">
        <v>167</v>
      </c>
      <c r="D380" s="215">
        <v>1998</v>
      </c>
      <c r="E380" s="746">
        <v>10</v>
      </c>
      <c r="F380" s="215" t="s">
        <v>708</v>
      </c>
      <c r="G380" s="215"/>
      <c r="H380" s="215">
        <v>8.19</v>
      </c>
      <c r="I380" s="414">
        <f t="shared" si="5"/>
        <v>0.66666666666666663</v>
      </c>
      <c r="J380" s="415">
        <v>8</v>
      </c>
      <c r="K380" s="234">
        <v>6.6408712871287126</v>
      </c>
      <c r="L380" s="416"/>
      <c r="M380" s="417"/>
      <c r="N380" s="417"/>
      <c r="O380" s="512"/>
      <c r="P380" s="418"/>
      <c r="Q380" s="418"/>
    </row>
    <row r="381" spans="1:17" ht="15">
      <c r="A381" s="746">
        <v>377</v>
      </c>
      <c r="B381" s="215" t="s">
        <v>958</v>
      </c>
      <c r="C381" s="215" t="s">
        <v>959</v>
      </c>
      <c r="D381" s="215">
        <v>2001</v>
      </c>
      <c r="E381" s="746">
        <v>10</v>
      </c>
      <c r="F381" s="215" t="s">
        <v>710</v>
      </c>
      <c r="G381" s="215"/>
      <c r="H381" s="215">
        <v>16.38</v>
      </c>
      <c r="I381" s="414">
        <f t="shared" si="5"/>
        <v>0.6333333333333333</v>
      </c>
      <c r="J381" s="415">
        <v>7.6</v>
      </c>
      <c r="K381" s="234">
        <v>24.569544554455447</v>
      </c>
      <c r="L381" s="416"/>
      <c r="M381" s="417"/>
      <c r="N381" s="417"/>
      <c r="O381" s="512"/>
      <c r="P381" s="418"/>
      <c r="Q381" s="418"/>
    </row>
    <row r="382" spans="1:17" ht="15">
      <c r="A382" s="746">
        <v>378</v>
      </c>
      <c r="B382" s="215" t="s">
        <v>82</v>
      </c>
      <c r="C382" s="215" t="s">
        <v>959</v>
      </c>
      <c r="D382" s="215">
        <v>1988</v>
      </c>
      <c r="E382" s="746">
        <v>10</v>
      </c>
      <c r="F382" s="215" t="s">
        <v>700</v>
      </c>
      <c r="G382" s="215"/>
      <c r="H382" s="215">
        <v>16.38</v>
      </c>
      <c r="I382" s="414">
        <f t="shared" si="5"/>
        <v>0.76666666666666661</v>
      </c>
      <c r="J382" s="415">
        <v>9.1999999999999993</v>
      </c>
      <c r="K382" s="234">
        <v>2.3377029702970296</v>
      </c>
      <c r="L382" s="416"/>
      <c r="M382" s="417"/>
      <c r="N382" s="417"/>
      <c r="O382" s="512"/>
      <c r="P382" s="418"/>
      <c r="Q382" s="418"/>
    </row>
    <row r="383" spans="1:17" ht="15">
      <c r="A383" s="746">
        <v>379</v>
      </c>
      <c r="B383" s="215" t="s">
        <v>139</v>
      </c>
      <c r="C383" s="215" t="s">
        <v>1</v>
      </c>
      <c r="D383" s="215">
        <v>2004</v>
      </c>
      <c r="E383" s="746">
        <v>10</v>
      </c>
      <c r="F383" s="215" t="s">
        <v>705</v>
      </c>
      <c r="G383" s="215"/>
      <c r="H383" s="215">
        <v>16.38</v>
      </c>
      <c r="I383" s="414">
        <f t="shared" si="5"/>
        <v>0.15</v>
      </c>
      <c r="J383" s="415">
        <v>1.8</v>
      </c>
      <c r="K383" s="234">
        <v>76.713178217821778</v>
      </c>
      <c r="L383" s="416"/>
      <c r="M383" s="417"/>
      <c r="N383" s="417"/>
      <c r="O383" s="512"/>
      <c r="P383" s="418"/>
      <c r="Q383" s="418"/>
    </row>
    <row r="384" spans="1:17" ht="15">
      <c r="A384" s="746">
        <v>380</v>
      </c>
      <c r="B384" s="215" t="s">
        <v>149</v>
      </c>
      <c r="C384" s="215" t="s">
        <v>949</v>
      </c>
      <c r="D384" s="215">
        <v>1987</v>
      </c>
      <c r="E384" s="746">
        <v>10</v>
      </c>
      <c r="F384" s="215" t="s">
        <v>707</v>
      </c>
      <c r="G384" s="215"/>
      <c r="H384" s="215">
        <v>8.19</v>
      </c>
      <c r="I384" s="414">
        <f t="shared" si="5"/>
        <v>0.13333333333333333</v>
      </c>
      <c r="J384" s="415">
        <v>1.6</v>
      </c>
      <c r="K384" s="234">
        <v>8.2897227722772282</v>
      </c>
      <c r="L384" s="416"/>
      <c r="M384" s="417"/>
      <c r="N384" s="417"/>
      <c r="O384" s="512"/>
      <c r="P384" s="418"/>
      <c r="Q384" s="418"/>
    </row>
    <row r="385" spans="1:17" ht="15">
      <c r="A385" s="746">
        <v>381</v>
      </c>
      <c r="B385" s="215" t="s">
        <v>70</v>
      </c>
      <c r="C385" s="215" t="s">
        <v>905</v>
      </c>
      <c r="D385" s="215">
        <v>2011</v>
      </c>
      <c r="E385" s="746">
        <v>10</v>
      </c>
      <c r="F385" s="215" t="s">
        <v>699</v>
      </c>
      <c r="G385" s="215">
        <v>17</v>
      </c>
      <c r="H385" s="215"/>
      <c r="I385" s="414">
        <f t="shared" si="5"/>
        <v>0.76666666666666661</v>
      </c>
      <c r="J385" s="415">
        <v>9.1999999999999993</v>
      </c>
      <c r="K385" s="234">
        <v>60.463079207920792</v>
      </c>
      <c r="L385" s="416"/>
      <c r="M385" s="417"/>
      <c r="N385" s="417"/>
      <c r="O385" s="512"/>
      <c r="P385" s="418"/>
      <c r="Q385" s="418"/>
    </row>
    <row r="386" spans="1:17" ht="15">
      <c r="A386" s="746">
        <v>382</v>
      </c>
      <c r="B386" s="215" t="s">
        <v>955</v>
      </c>
      <c r="C386" s="215" t="s">
        <v>905</v>
      </c>
      <c r="D386" s="215">
        <v>2011</v>
      </c>
      <c r="E386" s="746">
        <v>10</v>
      </c>
      <c r="F386" s="215" t="s">
        <v>688</v>
      </c>
      <c r="G386" s="215">
        <v>17</v>
      </c>
      <c r="H386" s="215"/>
      <c r="I386" s="414">
        <f t="shared" si="5"/>
        <v>0.67499999999999993</v>
      </c>
      <c r="J386" s="415">
        <v>8.1</v>
      </c>
      <c r="K386" s="234">
        <v>60.463079207920792</v>
      </c>
      <c r="L386" s="416"/>
      <c r="M386" s="417"/>
      <c r="N386" s="417"/>
      <c r="O386" s="512"/>
      <c r="P386" s="418"/>
      <c r="Q386" s="418"/>
    </row>
    <row r="387" spans="1:17" ht="15">
      <c r="A387" s="746">
        <v>383</v>
      </c>
      <c r="B387" s="215" t="s">
        <v>9</v>
      </c>
      <c r="C387" s="215" t="s">
        <v>905</v>
      </c>
      <c r="D387" s="215">
        <v>2011</v>
      </c>
      <c r="E387" s="746">
        <v>10</v>
      </c>
      <c r="F387" s="215" t="s">
        <v>695</v>
      </c>
      <c r="G387" s="215">
        <v>17</v>
      </c>
      <c r="H387" s="215"/>
      <c r="I387" s="414">
        <f t="shared" si="5"/>
        <v>0.76666666666666661</v>
      </c>
      <c r="J387" s="415">
        <v>9.1999999999999993</v>
      </c>
      <c r="K387" s="234">
        <v>60.463079207920792</v>
      </c>
      <c r="L387" s="416"/>
      <c r="M387" s="417"/>
      <c r="N387" s="417"/>
      <c r="O387" s="512"/>
      <c r="P387" s="418"/>
      <c r="Q387" s="418"/>
    </row>
    <row r="388" spans="1:17" ht="15">
      <c r="A388" s="746">
        <v>384</v>
      </c>
      <c r="B388" s="215" t="s">
        <v>137</v>
      </c>
      <c r="C388" s="215" t="s">
        <v>905</v>
      </c>
      <c r="D388" s="215">
        <v>2011</v>
      </c>
      <c r="E388" s="746">
        <v>10</v>
      </c>
      <c r="F388" s="215" t="s">
        <v>702</v>
      </c>
      <c r="G388" s="215">
        <v>17</v>
      </c>
      <c r="H388" s="215"/>
      <c r="I388" s="414">
        <f t="shared" si="5"/>
        <v>0.66666666666666663</v>
      </c>
      <c r="J388" s="415">
        <v>8</v>
      </c>
      <c r="K388" s="234">
        <v>58.516603960396033</v>
      </c>
      <c r="L388" s="416"/>
      <c r="M388" s="417"/>
      <c r="N388" s="417"/>
      <c r="O388" s="512"/>
      <c r="P388" s="418"/>
      <c r="Q388" s="418"/>
    </row>
    <row r="389" spans="1:17" ht="15">
      <c r="A389" s="746">
        <v>385</v>
      </c>
      <c r="B389" s="215" t="s">
        <v>53</v>
      </c>
      <c r="C389" s="215" t="s">
        <v>905</v>
      </c>
      <c r="D389" s="215">
        <v>2011</v>
      </c>
      <c r="E389" s="746">
        <v>10</v>
      </c>
      <c r="F389" s="215" t="s">
        <v>698</v>
      </c>
      <c r="G389" s="215">
        <v>17</v>
      </c>
      <c r="H389" s="215"/>
      <c r="I389" s="414">
        <f t="shared" ref="I389:I452" si="6">J389/12</f>
        <v>0.71666666666666667</v>
      </c>
      <c r="J389" s="415">
        <v>8.6</v>
      </c>
      <c r="K389" s="234">
        <v>60.463079207920792</v>
      </c>
      <c r="L389" s="416"/>
      <c r="M389" s="417"/>
      <c r="N389" s="417"/>
      <c r="O389" s="512"/>
      <c r="P389" s="418"/>
      <c r="Q389" s="418"/>
    </row>
    <row r="390" spans="1:17" ht="15">
      <c r="A390" s="746">
        <v>386</v>
      </c>
      <c r="B390" s="215" t="s">
        <v>147</v>
      </c>
      <c r="C390" s="215" t="s">
        <v>905</v>
      </c>
      <c r="D390" s="215">
        <v>2011</v>
      </c>
      <c r="E390" s="746">
        <v>10</v>
      </c>
      <c r="F390" s="215" t="s">
        <v>705</v>
      </c>
      <c r="G390" s="215">
        <v>17</v>
      </c>
      <c r="H390" s="215"/>
      <c r="I390" s="414">
        <f t="shared" si="6"/>
        <v>0.46666666666666662</v>
      </c>
      <c r="J390" s="415">
        <v>5.6</v>
      </c>
      <c r="K390" s="234">
        <v>60.463079207920792</v>
      </c>
      <c r="L390" s="416"/>
      <c r="M390" s="417"/>
      <c r="N390" s="417"/>
      <c r="O390" s="512"/>
      <c r="P390" s="418"/>
      <c r="Q390" s="418"/>
    </row>
    <row r="391" spans="1:17" ht="15">
      <c r="A391" s="746">
        <v>387</v>
      </c>
      <c r="B391" s="215" t="s">
        <v>978</v>
      </c>
      <c r="C391" s="215" t="s">
        <v>903</v>
      </c>
      <c r="D391" s="215">
        <v>2011</v>
      </c>
      <c r="E391" s="746">
        <v>10</v>
      </c>
      <c r="F391" s="215" t="s">
        <v>690</v>
      </c>
      <c r="G391" s="215">
        <v>17</v>
      </c>
      <c r="H391" s="215"/>
      <c r="I391" s="414">
        <f t="shared" si="6"/>
        <v>0.76666666666666661</v>
      </c>
      <c r="J391" s="415">
        <v>9.1999999999999993</v>
      </c>
      <c r="K391" s="234">
        <v>60.463079207920792</v>
      </c>
      <c r="L391" s="416"/>
      <c r="M391" s="417"/>
      <c r="N391" s="417"/>
      <c r="O391" s="512"/>
      <c r="P391" s="418"/>
      <c r="Q391" s="418"/>
    </row>
    <row r="392" spans="1:17" ht="15">
      <c r="A392" s="746">
        <v>388</v>
      </c>
      <c r="B392" s="215" t="s">
        <v>929</v>
      </c>
      <c r="C392" s="215" t="s">
        <v>614</v>
      </c>
      <c r="D392" s="215">
        <v>2011</v>
      </c>
      <c r="E392" s="746">
        <v>10</v>
      </c>
      <c r="F392" s="215" t="s">
        <v>570</v>
      </c>
      <c r="G392" s="215">
        <v>18.8</v>
      </c>
      <c r="H392" s="215"/>
      <c r="I392" s="414">
        <f t="shared" si="6"/>
        <v>0.70833333333333337</v>
      </c>
      <c r="J392" s="415">
        <v>8.5</v>
      </c>
      <c r="K392" s="234">
        <v>77.722673267326726</v>
      </c>
      <c r="L392" s="416"/>
      <c r="M392" s="417"/>
      <c r="N392" s="417"/>
      <c r="O392" s="512"/>
      <c r="P392" s="418"/>
      <c r="Q392" s="418"/>
    </row>
    <row r="393" spans="1:17" ht="15">
      <c r="A393" s="746">
        <v>389</v>
      </c>
      <c r="B393" s="215" t="s">
        <v>10</v>
      </c>
      <c r="C393" s="215" t="s">
        <v>614</v>
      </c>
      <c r="D393" s="215">
        <v>2011</v>
      </c>
      <c r="E393" s="746">
        <v>10</v>
      </c>
      <c r="F393" s="215" t="s">
        <v>695</v>
      </c>
      <c r="G393" s="215">
        <v>17.899999999999999</v>
      </c>
      <c r="H393" s="215"/>
      <c r="I393" s="414">
        <f t="shared" si="6"/>
        <v>0.6</v>
      </c>
      <c r="J393" s="415">
        <v>7.2</v>
      </c>
      <c r="K393" s="234">
        <v>77.493584158415857</v>
      </c>
      <c r="L393" s="416"/>
      <c r="M393" s="417"/>
      <c r="N393" s="417"/>
      <c r="O393" s="512"/>
      <c r="P393" s="418"/>
      <c r="Q393" s="418"/>
    </row>
    <row r="394" spans="1:17" ht="15">
      <c r="A394" s="746">
        <v>390</v>
      </c>
      <c r="B394" s="215" t="s">
        <v>977</v>
      </c>
      <c r="C394" s="215" t="s">
        <v>571</v>
      </c>
      <c r="D394" s="215">
        <v>2011</v>
      </c>
      <c r="E394" s="746">
        <v>10</v>
      </c>
      <c r="F394" s="215" t="s">
        <v>690</v>
      </c>
      <c r="G394" s="215">
        <v>11.5</v>
      </c>
      <c r="H394" s="215"/>
      <c r="I394" s="414">
        <f t="shared" si="6"/>
        <v>0.56666666666666665</v>
      </c>
      <c r="J394" s="415">
        <v>6.8</v>
      </c>
      <c r="K394" s="234">
        <v>48.672376237623759</v>
      </c>
      <c r="L394" s="416"/>
      <c r="M394" s="417"/>
      <c r="N394" s="417"/>
      <c r="O394" s="512"/>
      <c r="P394" s="418"/>
      <c r="Q394" s="418"/>
    </row>
    <row r="395" spans="1:17" ht="15">
      <c r="A395" s="746">
        <v>391</v>
      </c>
      <c r="B395" s="215" t="s">
        <v>178</v>
      </c>
      <c r="C395" s="215" t="s">
        <v>571</v>
      </c>
      <c r="D395" s="215">
        <v>2011</v>
      </c>
      <c r="E395" s="746">
        <v>10</v>
      </c>
      <c r="F395" s="215" t="s">
        <v>708</v>
      </c>
      <c r="G395" s="215">
        <v>12.08</v>
      </c>
      <c r="H395" s="215"/>
      <c r="I395" s="414">
        <f t="shared" si="6"/>
        <v>0.48333333333333334</v>
      </c>
      <c r="J395" s="415">
        <v>5.8</v>
      </c>
      <c r="K395" s="234">
        <v>48.672376237623759</v>
      </c>
      <c r="L395" s="416"/>
      <c r="M395" s="417"/>
      <c r="N395" s="417"/>
      <c r="O395" s="512"/>
      <c r="P395" s="418"/>
      <c r="Q395" s="418"/>
    </row>
    <row r="396" spans="1:17" ht="15">
      <c r="A396" s="746">
        <v>392</v>
      </c>
      <c r="B396" s="215" t="s">
        <v>38</v>
      </c>
      <c r="C396" s="215" t="s">
        <v>571</v>
      </c>
      <c r="D396" s="215">
        <v>2011</v>
      </c>
      <c r="E396" s="746">
        <v>10</v>
      </c>
      <c r="F396" s="215" t="s">
        <v>697</v>
      </c>
      <c r="G396" s="215">
        <v>11.5</v>
      </c>
      <c r="H396" s="215"/>
      <c r="I396" s="414">
        <f t="shared" si="6"/>
        <v>0.60833333333333328</v>
      </c>
      <c r="J396" s="415">
        <v>7.3</v>
      </c>
      <c r="K396" s="234">
        <v>48.672376237623759</v>
      </c>
      <c r="L396" s="416"/>
      <c r="M396" s="417"/>
      <c r="N396" s="417"/>
      <c r="O396" s="512"/>
      <c r="P396" s="418"/>
      <c r="Q396" s="418"/>
    </row>
    <row r="397" spans="1:17" ht="15">
      <c r="A397" s="746">
        <v>393</v>
      </c>
      <c r="B397" s="215" t="s">
        <v>930</v>
      </c>
      <c r="C397" s="215" t="s">
        <v>571</v>
      </c>
      <c r="D397" s="215">
        <v>2011</v>
      </c>
      <c r="E397" s="746">
        <v>10</v>
      </c>
      <c r="F397" s="215" t="s">
        <v>570</v>
      </c>
      <c r="G397" s="215">
        <v>12.08</v>
      </c>
      <c r="H397" s="215"/>
      <c r="I397" s="414">
        <f t="shared" si="6"/>
        <v>0.70833333333333337</v>
      </c>
      <c r="J397" s="415">
        <v>8.5</v>
      </c>
      <c r="K397" s="234">
        <v>48.672376237623759</v>
      </c>
      <c r="L397" s="416"/>
      <c r="M397" s="417"/>
      <c r="N397" s="417"/>
      <c r="O397" s="512"/>
      <c r="P397" s="418"/>
      <c r="Q397" s="418"/>
    </row>
    <row r="398" spans="1:17" ht="15">
      <c r="A398" s="746">
        <v>394</v>
      </c>
      <c r="B398" s="215" t="s">
        <v>823</v>
      </c>
      <c r="C398" s="215" t="s">
        <v>571</v>
      </c>
      <c r="D398" s="215">
        <v>2011</v>
      </c>
      <c r="E398" s="746">
        <v>10</v>
      </c>
      <c r="F398" s="215" t="s">
        <v>570</v>
      </c>
      <c r="G398" s="215">
        <v>9.24</v>
      </c>
      <c r="H398" s="215"/>
      <c r="I398" s="414">
        <f t="shared" si="6"/>
        <v>0.6</v>
      </c>
      <c r="J398" s="415">
        <v>7.2</v>
      </c>
      <c r="K398" s="234">
        <v>34.698227722772273</v>
      </c>
      <c r="L398" s="416"/>
      <c r="M398" s="417"/>
      <c r="N398" s="417"/>
      <c r="O398" s="512"/>
      <c r="P398" s="418"/>
      <c r="Q398" s="418"/>
    </row>
    <row r="399" spans="1:17" ht="15">
      <c r="A399" s="746">
        <v>395</v>
      </c>
      <c r="B399" s="215" t="s">
        <v>130</v>
      </c>
      <c r="C399" s="215" t="s">
        <v>824</v>
      </c>
      <c r="D399" s="215">
        <v>2011</v>
      </c>
      <c r="E399" s="746">
        <v>10</v>
      </c>
      <c r="F399" s="215" t="s">
        <v>185</v>
      </c>
      <c r="G399" s="215"/>
      <c r="H399" s="215">
        <v>15.6</v>
      </c>
      <c r="I399" s="414">
        <f t="shared" si="6"/>
        <v>0.56666666666666665</v>
      </c>
      <c r="J399" s="415">
        <v>6.8</v>
      </c>
      <c r="K399" s="234">
        <v>397.51605940594061</v>
      </c>
      <c r="L399" s="416"/>
      <c r="M399" s="417"/>
      <c r="N399" s="417"/>
      <c r="O399" s="512"/>
      <c r="P399" s="418"/>
      <c r="Q399" s="418"/>
    </row>
    <row r="400" spans="1:17" ht="15">
      <c r="A400" s="746">
        <v>396</v>
      </c>
      <c r="B400" s="215" t="s">
        <v>825</v>
      </c>
      <c r="C400" s="215" t="s">
        <v>903</v>
      </c>
      <c r="D400" s="215">
        <v>2012</v>
      </c>
      <c r="E400" s="746">
        <v>10</v>
      </c>
      <c r="F400" s="215" t="s">
        <v>697</v>
      </c>
      <c r="G400" s="215">
        <v>17</v>
      </c>
      <c r="H400" s="215"/>
      <c r="I400" s="414">
        <f t="shared" si="6"/>
        <v>0.67499999999999993</v>
      </c>
      <c r="J400" s="415">
        <v>8.1</v>
      </c>
      <c r="K400" s="234">
        <v>73.871663366336634</v>
      </c>
      <c r="L400" s="416"/>
      <c r="M400" s="417"/>
      <c r="N400" s="417"/>
      <c r="O400" s="512"/>
      <c r="P400" s="418"/>
      <c r="Q400" s="418"/>
    </row>
    <row r="401" spans="1:17" ht="15">
      <c r="A401" s="746">
        <v>397</v>
      </c>
      <c r="B401" s="215" t="s">
        <v>826</v>
      </c>
      <c r="C401" s="215" t="s">
        <v>905</v>
      </c>
      <c r="D401" s="215">
        <v>2011</v>
      </c>
      <c r="E401" s="746">
        <v>10</v>
      </c>
      <c r="F401" s="215" t="s">
        <v>687</v>
      </c>
      <c r="G401" s="215">
        <v>17</v>
      </c>
      <c r="H401" s="215"/>
      <c r="I401" s="414">
        <f t="shared" si="6"/>
        <v>0.60833333333333328</v>
      </c>
      <c r="J401" s="415">
        <v>7.3</v>
      </c>
      <c r="K401" s="234">
        <v>70.481980198019812</v>
      </c>
      <c r="L401" s="416"/>
      <c r="M401" s="417"/>
      <c r="N401" s="417"/>
      <c r="O401" s="512"/>
      <c r="P401" s="418"/>
      <c r="Q401" s="418"/>
    </row>
    <row r="402" spans="1:17" ht="15">
      <c r="A402" s="746">
        <v>398</v>
      </c>
      <c r="B402" s="215" t="s">
        <v>827</v>
      </c>
      <c r="C402" s="215" t="s">
        <v>905</v>
      </c>
      <c r="D402" s="215">
        <v>2011</v>
      </c>
      <c r="E402" s="746">
        <v>10</v>
      </c>
      <c r="F402" s="215" t="s">
        <v>699</v>
      </c>
      <c r="G402" s="215">
        <v>17</v>
      </c>
      <c r="H402" s="215"/>
      <c r="I402" s="414">
        <f t="shared" si="6"/>
        <v>0.56666666666666665</v>
      </c>
      <c r="J402" s="415">
        <v>6.8</v>
      </c>
      <c r="K402" s="234">
        <v>73.871663366336634</v>
      </c>
      <c r="L402" s="416"/>
      <c r="M402" s="417"/>
      <c r="N402" s="417"/>
      <c r="O402" s="512"/>
      <c r="P402" s="418"/>
      <c r="Q402" s="418"/>
    </row>
    <row r="403" spans="1:17" ht="15">
      <c r="A403" s="746">
        <v>399</v>
      </c>
      <c r="B403" s="215" t="s">
        <v>828</v>
      </c>
      <c r="C403" s="215" t="s">
        <v>903</v>
      </c>
      <c r="D403" s="215">
        <v>2011</v>
      </c>
      <c r="E403" s="746">
        <v>10</v>
      </c>
      <c r="F403" s="215" t="s">
        <v>700</v>
      </c>
      <c r="G403" s="215">
        <v>17</v>
      </c>
      <c r="H403" s="215"/>
      <c r="I403" s="414">
        <f t="shared" si="6"/>
        <v>0.54166666666666663</v>
      </c>
      <c r="J403" s="415">
        <v>6.5</v>
      </c>
      <c r="K403" s="234">
        <v>70.481980198019812</v>
      </c>
      <c r="L403" s="416"/>
      <c r="M403" s="417"/>
      <c r="N403" s="417"/>
      <c r="O403" s="512"/>
      <c r="P403" s="418"/>
      <c r="Q403" s="418"/>
    </row>
    <row r="404" spans="1:17" ht="15">
      <c r="A404" s="746">
        <v>400</v>
      </c>
      <c r="B404" s="215" t="s">
        <v>829</v>
      </c>
      <c r="C404" s="215" t="s">
        <v>903</v>
      </c>
      <c r="D404" s="215">
        <v>2011</v>
      </c>
      <c r="E404" s="746">
        <v>10</v>
      </c>
      <c r="F404" s="215" t="s">
        <v>705</v>
      </c>
      <c r="G404" s="215">
        <v>17</v>
      </c>
      <c r="H404" s="215"/>
      <c r="I404" s="414">
        <f t="shared" si="6"/>
        <v>0.51666666666666672</v>
      </c>
      <c r="J404" s="415">
        <v>6.2</v>
      </c>
      <c r="K404" s="234">
        <v>70.481980198019812</v>
      </c>
      <c r="L404" s="416"/>
      <c r="M404" s="417"/>
      <c r="N404" s="417"/>
      <c r="O404" s="512"/>
      <c r="P404" s="418"/>
      <c r="Q404" s="418"/>
    </row>
    <row r="405" spans="1:17" ht="15">
      <c r="A405" s="746">
        <v>401</v>
      </c>
      <c r="B405" s="215" t="s">
        <v>830</v>
      </c>
      <c r="C405" s="215" t="s">
        <v>905</v>
      </c>
      <c r="D405" s="215">
        <v>2011</v>
      </c>
      <c r="E405" s="746">
        <v>10</v>
      </c>
      <c r="F405" s="215" t="s">
        <v>687</v>
      </c>
      <c r="G405" s="215">
        <v>17</v>
      </c>
      <c r="H405" s="215"/>
      <c r="I405" s="414">
        <f t="shared" si="6"/>
        <v>0.48333333333333334</v>
      </c>
      <c r="J405" s="415">
        <v>5.8</v>
      </c>
      <c r="K405" s="234">
        <v>71.511683168316821</v>
      </c>
      <c r="L405" s="416"/>
      <c r="M405" s="417"/>
      <c r="N405" s="417"/>
      <c r="O405" s="512"/>
      <c r="P405" s="418"/>
      <c r="Q405" s="418"/>
    </row>
    <row r="406" spans="1:17" ht="15">
      <c r="A406" s="746">
        <v>402</v>
      </c>
      <c r="B406" s="215" t="s">
        <v>831</v>
      </c>
      <c r="C406" s="215" t="s">
        <v>905</v>
      </c>
      <c r="D406" s="215">
        <v>2011</v>
      </c>
      <c r="E406" s="746">
        <v>10</v>
      </c>
      <c r="F406" s="215" t="s">
        <v>699</v>
      </c>
      <c r="G406" s="215">
        <v>18.100000000000001</v>
      </c>
      <c r="H406" s="215"/>
      <c r="I406" s="414">
        <f t="shared" si="6"/>
        <v>0.79166666666666663</v>
      </c>
      <c r="J406" s="415">
        <v>9.5</v>
      </c>
      <c r="K406" s="234">
        <v>79.890821782178207</v>
      </c>
      <c r="L406" s="416"/>
      <c r="M406" s="417"/>
      <c r="N406" s="417"/>
      <c r="O406" s="512"/>
      <c r="P406" s="418"/>
      <c r="Q406" s="418"/>
    </row>
    <row r="407" spans="1:17" ht="15">
      <c r="A407" s="746">
        <v>403</v>
      </c>
      <c r="B407" s="215" t="s">
        <v>832</v>
      </c>
      <c r="C407" s="215" t="s">
        <v>833</v>
      </c>
      <c r="D407" s="215">
        <v>2011</v>
      </c>
      <c r="E407" s="746">
        <v>10</v>
      </c>
      <c r="F407" s="215" t="s">
        <v>699</v>
      </c>
      <c r="G407" s="215">
        <v>21.9</v>
      </c>
      <c r="H407" s="215">
        <v>4.8</v>
      </c>
      <c r="I407" s="414">
        <f t="shared" si="6"/>
        <v>0.75</v>
      </c>
      <c r="J407" s="415">
        <v>9</v>
      </c>
      <c r="K407" s="234">
        <v>222.09949504950492</v>
      </c>
      <c r="L407" s="416"/>
      <c r="M407" s="417"/>
      <c r="N407" s="417"/>
      <c r="O407" s="512"/>
      <c r="P407" s="418"/>
      <c r="Q407" s="418"/>
    </row>
    <row r="408" spans="1:17" ht="15">
      <c r="A408" s="746">
        <v>404</v>
      </c>
      <c r="B408" s="215" t="s">
        <v>834</v>
      </c>
      <c r="C408" s="215" t="s">
        <v>571</v>
      </c>
      <c r="D408" s="215">
        <v>2012</v>
      </c>
      <c r="E408" s="746">
        <v>10</v>
      </c>
      <c r="F408" s="215" t="s">
        <v>700</v>
      </c>
      <c r="G408" s="215">
        <v>11.5</v>
      </c>
      <c r="H408" s="215"/>
      <c r="I408" s="414">
        <f t="shared" si="6"/>
        <v>0.66666666666666663</v>
      </c>
      <c r="J408" s="415">
        <v>8</v>
      </c>
      <c r="K408" s="234">
        <v>55.781326732673264</v>
      </c>
      <c r="L408" s="416"/>
      <c r="M408" s="417"/>
      <c r="N408" s="417"/>
      <c r="O408" s="512"/>
      <c r="P408" s="418"/>
      <c r="Q408" s="418"/>
    </row>
    <row r="409" spans="1:17" ht="15">
      <c r="A409" s="746">
        <v>405</v>
      </c>
      <c r="B409" s="215" t="s">
        <v>835</v>
      </c>
      <c r="C409" s="215" t="s">
        <v>571</v>
      </c>
      <c r="D409" s="215">
        <v>2012</v>
      </c>
      <c r="E409" s="746">
        <v>10</v>
      </c>
      <c r="F409" s="215" t="s">
        <v>705</v>
      </c>
      <c r="G409" s="215">
        <v>11.5</v>
      </c>
      <c r="H409" s="215"/>
      <c r="I409" s="414">
        <f t="shared" si="6"/>
        <v>0.6333333333333333</v>
      </c>
      <c r="J409" s="415">
        <v>7.6</v>
      </c>
      <c r="K409" s="234">
        <v>55.781326732673264</v>
      </c>
      <c r="L409" s="416"/>
      <c r="M409" s="417"/>
      <c r="N409" s="417"/>
      <c r="O409" s="512"/>
      <c r="P409" s="418"/>
      <c r="Q409" s="418"/>
    </row>
    <row r="410" spans="1:17" ht="15">
      <c r="A410" s="746">
        <v>406</v>
      </c>
      <c r="B410" s="215" t="s">
        <v>836</v>
      </c>
      <c r="C410" s="215" t="s">
        <v>571</v>
      </c>
      <c r="D410" s="215">
        <v>2012</v>
      </c>
      <c r="E410" s="746">
        <v>10</v>
      </c>
      <c r="F410" s="215" t="s">
        <v>185</v>
      </c>
      <c r="G410" s="215">
        <v>11.5</v>
      </c>
      <c r="H410" s="215"/>
      <c r="I410" s="414">
        <f t="shared" si="6"/>
        <v>0.76666666666666661</v>
      </c>
      <c r="J410" s="415">
        <v>9.1999999999999993</v>
      </c>
      <c r="K410" s="234">
        <v>55.781326732673264</v>
      </c>
      <c r="L410" s="416"/>
      <c r="M410" s="417"/>
      <c r="N410" s="417"/>
      <c r="O410" s="512"/>
      <c r="P410" s="418"/>
      <c r="Q410" s="418"/>
    </row>
    <row r="411" spans="1:17" ht="15">
      <c r="A411" s="746">
        <v>407</v>
      </c>
      <c r="B411" s="215" t="s">
        <v>837</v>
      </c>
      <c r="C411" s="215" t="s">
        <v>571</v>
      </c>
      <c r="D411" s="215">
        <v>2012</v>
      </c>
      <c r="E411" s="746">
        <v>10</v>
      </c>
      <c r="F411" s="215" t="s">
        <v>698</v>
      </c>
      <c r="G411" s="215">
        <v>11.5</v>
      </c>
      <c r="H411" s="215"/>
      <c r="I411" s="414">
        <f t="shared" si="6"/>
        <v>0.15</v>
      </c>
      <c r="J411" s="415">
        <v>1.8</v>
      </c>
      <c r="K411" s="234">
        <v>55.781326732673264</v>
      </c>
      <c r="L411" s="416"/>
      <c r="M411" s="417"/>
      <c r="N411" s="417"/>
      <c r="O411" s="512"/>
      <c r="P411" s="418"/>
      <c r="Q411" s="418"/>
    </row>
    <row r="412" spans="1:17" ht="15">
      <c r="A412" s="746">
        <v>408</v>
      </c>
      <c r="B412" s="215" t="s">
        <v>838</v>
      </c>
      <c r="C412" s="215" t="s">
        <v>571</v>
      </c>
      <c r="D412" s="215">
        <v>2012</v>
      </c>
      <c r="E412" s="746">
        <v>10</v>
      </c>
      <c r="F412" s="215" t="s">
        <v>708</v>
      </c>
      <c r="G412" s="215">
        <v>12.08</v>
      </c>
      <c r="H412" s="215"/>
      <c r="I412" s="414">
        <f t="shared" si="6"/>
        <v>0.13333333333333333</v>
      </c>
      <c r="J412" s="415">
        <v>1.6</v>
      </c>
      <c r="K412" s="234">
        <v>55.781326732673264</v>
      </c>
      <c r="L412" s="416"/>
      <c r="M412" s="417"/>
      <c r="N412" s="417"/>
      <c r="O412" s="512"/>
      <c r="P412" s="418"/>
      <c r="Q412" s="418"/>
    </row>
    <row r="413" spans="1:17" ht="15">
      <c r="A413" s="746">
        <v>409</v>
      </c>
      <c r="B413" s="215" t="s">
        <v>839</v>
      </c>
      <c r="C413" s="215" t="s">
        <v>571</v>
      </c>
      <c r="D413" s="215">
        <v>2012</v>
      </c>
      <c r="E413" s="746">
        <v>10</v>
      </c>
      <c r="F413" s="215" t="s">
        <v>687</v>
      </c>
      <c r="G413" s="215">
        <v>11.5</v>
      </c>
      <c r="H413" s="215"/>
      <c r="I413" s="414">
        <f t="shared" si="6"/>
        <v>0.76666666666666661</v>
      </c>
      <c r="J413" s="415">
        <v>9.1999999999999993</v>
      </c>
      <c r="K413" s="234">
        <v>55.781326732673264</v>
      </c>
      <c r="L413" s="416"/>
      <c r="M413" s="417"/>
      <c r="N413" s="417"/>
      <c r="O413" s="512"/>
      <c r="P413" s="418"/>
      <c r="Q413" s="418"/>
    </row>
    <row r="414" spans="1:17" ht="15">
      <c r="A414" s="746">
        <v>410</v>
      </c>
      <c r="B414" s="215" t="s">
        <v>840</v>
      </c>
      <c r="C414" s="215" t="s">
        <v>571</v>
      </c>
      <c r="D414" s="215">
        <v>2012</v>
      </c>
      <c r="E414" s="746">
        <v>10</v>
      </c>
      <c r="F414" s="215" t="s">
        <v>687</v>
      </c>
      <c r="G414" s="215">
        <v>11.5</v>
      </c>
      <c r="H414" s="215"/>
      <c r="I414" s="414">
        <f t="shared" si="6"/>
        <v>0.67499999999999993</v>
      </c>
      <c r="J414" s="415">
        <v>8.1</v>
      </c>
      <c r="K414" s="234">
        <v>55.781326732673264</v>
      </c>
      <c r="L414" s="416"/>
      <c r="M414" s="417"/>
      <c r="N414" s="417"/>
      <c r="O414" s="512"/>
      <c r="P414" s="418"/>
      <c r="Q414" s="418"/>
    </row>
    <row r="415" spans="1:17" ht="15">
      <c r="A415" s="746">
        <v>411</v>
      </c>
      <c r="B415" s="215" t="s">
        <v>841</v>
      </c>
      <c r="C415" s="215" t="s">
        <v>842</v>
      </c>
      <c r="D415" s="215">
        <v>2012</v>
      </c>
      <c r="E415" s="746">
        <v>10</v>
      </c>
      <c r="F415" s="215" t="s">
        <v>708</v>
      </c>
      <c r="G415" s="215">
        <v>9.77</v>
      </c>
      <c r="H415" s="215"/>
      <c r="I415" s="414">
        <f t="shared" si="6"/>
        <v>0.76666666666666661</v>
      </c>
      <c r="J415" s="415">
        <v>9.1999999999999993</v>
      </c>
      <c r="K415" s="234">
        <v>56.48309900990099</v>
      </c>
      <c r="L415" s="416"/>
      <c r="M415" s="417"/>
      <c r="N415" s="417"/>
      <c r="O415" s="512"/>
      <c r="P415" s="418"/>
      <c r="Q415" s="418"/>
    </row>
    <row r="416" spans="1:17" ht="15">
      <c r="A416" s="746">
        <v>412</v>
      </c>
      <c r="B416" s="215" t="s">
        <v>843</v>
      </c>
      <c r="C416" s="215" t="s">
        <v>844</v>
      </c>
      <c r="D416" s="215">
        <v>2012</v>
      </c>
      <c r="E416" s="746">
        <v>10</v>
      </c>
      <c r="F416" s="215" t="s">
        <v>707</v>
      </c>
      <c r="G416" s="215"/>
      <c r="H416" s="215">
        <v>15.6</v>
      </c>
      <c r="I416" s="414">
        <f t="shared" si="6"/>
        <v>0.66666666666666663</v>
      </c>
      <c r="J416" s="415">
        <v>8</v>
      </c>
      <c r="K416" s="234">
        <v>423.44103960396041</v>
      </c>
      <c r="L416" s="416"/>
      <c r="M416" s="417"/>
      <c r="N416" s="417"/>
      <c r="O416" s="512"/>
      <c r="P416" s="418"/>
      <c r="Q416" s="418"/>
    </row>
    <row r="417" spans="1:17" ht="15">
      <c r="A417" s="746">
        <v>413</v>
      </c>
      <c r="B417" s="215" t="s">
        <v>845</v>
      </c>
      <c r="C417" s="215" t="s">
        <v>571</v>
      </c>
      <c r="D417" s="215">
        <v>2012</v>
      </c>
      <c r="E417" s="746">
        <v>10</v>
      </c>
      <c r="F417" s="215" t="s">
        <v>699</v>
      </c>
      <c r="G417" s="215">
        <v>11.5</v>
      </c>
      <c r="H417" s="215"/>
      <c r="I417" s="414">
        <f t="shared" si="6"/>
        <v>0.71666666666666667</v>
      </c>
      <c r="J417" s="415">
        <v>8.6</v>
      </c>
      <c r="K417" s="234">
        <v>53.819742574257425</v>
      </c>
      <c r="L417" s="416"/>
      <c r="M417" s="417"/>
      <c r="N417" s="417"/>
      <c r="O417" s="512"/>
      <c r="P417" s="418"/>
      <c r="Q417" s="418"/>
    </row>
    <row r="418" spans="1:17" ht="15">
      <c r="A418" s="746">
        <v>414</v>
      </c>
      <c r="B418" s="215" t="s">
        <v>846</v>
      </c>
      <c r="C418" s="215" t="s">
        <v>571</v>
      </c>
      <c r="D418" s="215">
        <v>2012</v>
      </c>
      <c r="E418" s="746">
        <v>10</v>
      </c>
      <c r="F418" s="215" t="s">
        <v>690</v>
      </c>
      <c r="G418" s="215">
        <v>11.5</v>
      </c>
      <c r="H418" s="215"/>
      <c r="I418" s="414">
        <f t="shared" si="6"/>
        <v>0.46666666666666662</v>
      </c>
      <c r="J418" s="415">
        <v>5.6</v>
      </c>
      <c r="K418" s="234">
        <v>53.81971287128713</v>
      </c>
      <c r="L418" s="416"/>
      <c r="M418" s="417"/>
      <c r="N418" s="417"/>
      <c r="O418" s="418"/>
      <c r="P418" s="418"/>
      <c r="Q418" s="418"/>
    </row>
    <row r="419" spans="1:17" ht="15">
      <c r="A419" s="746">
        <v>415</v>
      </c>
      <c r="B419" s="215" t="s">
        <v>847</v>
      </c>
      <c r="C419" s="215" t="s">
        <v>571</v>
      </c>
      <c r="D419" s="215">
        <v>2013</v>
      </c>
      <c r="E419" s="746">
        <v>10</v>
      </c>
      <c r="F419" s="215" t="s">
        <v>185</v>
      </c>
      <c r="G419" s="215">
        <v>11.5</v>
      </c>
      <c r="H419" s="215"/>
      <c r="I419" s="414">
        <f t="shared" si="6"/>
        <v>0.76666666666666661</v>
      </c>
      <c r="J419" s="415">
        <v>9.1999999999999993</v>
      </c>
      <c r="K419" s="234">
        <v>53.81971287128713</v>
      </c>
      <c r="L419" s="416"/>
      <c r="M419" s="417"/>
      <c r="N419" s="417"/>
      <c r="O419" s="418"/>
      <c r="P419" s="418"/>
      <c r="Q419" s="418"/>
    </row>
    <row r="420" spans="1:17" ht="15">
      <c r="A420" s="746">
        <v>416</v>
      </c>
      <c r="B420" s="215" t="s">
        <v>848</v>
      </c>
      <c r="C420" s="215" t="s">
        <v>571</v>
      </c>
      <c r="D420" s="215">
        <v>2013</v>
      </c>
      <c r="E420" s="746">
        <v>10</v>
      </c>
      <c r="F420" s="215" t="s">
        <v>708</v>
      </c>
      <c r="G420" s="215">
        <v>12.08</v>
      </c>
      <c r="H420" s="215"/>
      <c r="I420" s="414">
        <f t="shared" si="6"/>
        <v>0.70833333333333337</v>
      </c>
      <c r="J420" s="415">
        <v>8.5</v>
      </c>
      <c r="K420" s="234">
        <v>53.81971287128713</v>
      </c>
      <c r="L420" s="416"/>
      <c r="M420" s="417"/>
      <c r="N420" s="417"/>
      <c r="O420" s="418"/>
      <c r="P420" s="418"/>
      <c r="Q420" s="418"/>
    </row>
    <row r="421" spans="1:17" ht="15">
      <c r="A421" s="746">
        <v>417</v>
      </c>
      <c r="B421" s="215" t="s">
        <v>849</v>
      </c>
      <c r="C421" s="215" t="s">
        <v>571</v>
      </c>
      <c r="D421" s="215">
        <v>2013</v>
      </c>
      <c r="E421" s="746">
        <v>10</v>
      </c>
      <c r="F421" s="215" t="s">
        <v>185</v>
      </c>
      <c r="G421" s="215">
        <v>11.5</v>
      </c>
      <c r="H421" s="215"/>
      <c r="I421" s="414">
        <f t="shared" si="6"/>
        <v>0.6</v>
      </c>
      <c r="J421" s="415">
        <v>7.2</v>
      </c>
      <c r="K421" s="234">
        <v>45.208554455445544</v>
      </c>
      <c r="L421" s="416"/>
      <c r="M421" s="417"/>
      <c r="N421" s="417"/>
      <c r="O421" s="418"/>
      <c r="P421" s="418"/>
      <c r="Q421" s="418"/>
    </row>
    <row r="422" spans="1:17" ht="15">
      <c r="A422" s="746">
        <v>418</v>
      </c>
      <c r="B422" s="215" t="s">
        <v>850</v>
      </c>
      <c r="C422" s="215" t="s">
        <v>571</v>
      </c>
      <c r="D422" s="215">
        <v>2013</v>
      </c>
      <c r="E422" s="746">
        <v>10</v>
      </c>
      <c r="F422" s="215" t="s">
        <v>702</v>
      </c>
      <c r="G422" s="215">
        <v>11.5</v>
      </c>
      <c r="H422" s="215"/>
      <c r="I422" s="414">
        <f t="shared" si="6"/>
        <v>0.56666666666666665</v>
      </c>
      <c r="J422" s="415">
        <v>6.8</v>
      </c>
      <c r="K422" s="234">
        <v>45.208554455445544</v>
      </c>
      <c r="L422" s="416"/>
      <c r="M422" s="417"/>
      <c r="N422" s="417"/>
      <c r="O422" s="418"/>
      <c r="P422" s="418"/>
      <c r="Q422" s="418"/>
    </row>
    <row r="423" spans="1:17" ht="15">
      <c r="A423" s="746">
        <v>419</v>
      </c>
      <c r="B423" s="215" t="s">
        <v>851</v>
      </c>
      <c r="C423" s="215" t="s">
        <v>571</v>
      </c>
      <c r="D423" s="215">
        <v>2012</v>
      </c>
      <c r="E423" s="746">
        <v>10</v>
      </c>
      <c r="F423" s="215" t="s">
        <v>698</v>
      </c>
      <c r="G423" s="215">
        <v>11.5</v>
      </c>
      <c r="H423" s="215"/>
      <c r="I423" s="414">
        <f t="shared" si="6"/>
        <v>0.48333333333333334</v>
      </c>
      <c r="J423" s="415">
        <v>5.8</v>
      </c>
      <c r="K423" s="234">
        <v>45.208554455445544</v>
      </c>
      <c r="L423" s="416"/>
      <c r="M423" s="417"/>
      <c r="N423" s="417"/>
      <c r="O423" s="418"/>
      <c r="P423" s="418"/>
      <c r="Q423" s="418"/>
    </row>
    <row r="424" spans="1:17" ht="15">
      <c r="A424" s="746">
        <v>420</v>
      </c>
      <c r="B424" s="215" t="s">
        <v>852</v>
      </c>
      <c r="C424" s="215" t="s">
        <v>571</v>
      </c>
      <c r="D424" s="215">
        <v>2012</v>
      </c>
      <c r="E424" s="746">
        <v>10</v>
      </c>
      <c r="F424" s="215" t="s">
        <v>570</v>
      </c>
      <c r="G424" s="215">
        <v>12.08</v>
      </c>
      <c r="H424" s="215"/>
      <c r="I424" s="414">
        <f t="shared" si="6"/>
        <v>0.60833333333333328</v>
      </c>
      <c r="J424" s="415">
        <v>7.3</v>
      </c>
      <c r="K424" s="234">
        <v>45.208554455445544</v>
      </c>
      <c r="L424" s="416"/>
      <c r="M424" s="417"/>
      <c r="N424" s="417"/>
      <c r="O424" s="418"/>
      <c r="P424" s="418"/>
      <c r="Q424" s="418"/>
    </row>
    <row r="425" spans="1:17" ht="15">
      <c r="A425" s="746">
        <v>421</v>
      </c>
      <c r="B425" s="215" t="s">
        <v>853</v>
      </c>
      <c r="C425" s="215" t="s">
        <v>571</v>
      </c>
      <c r="D425" s="215">
        <v>2012</v>
      </c>
      <c r="E425" s="746">
        <v>10</v>
      </c>
      <c r="F425" s="215" t="s">
        <v>701</v>
      </c>
      <c r="G425" s="215">
        <v>11.5</v>
      </c>
      <c r="H425" s="215"/>
      <c r="I425" s="414">
        <f t="shared" si="6"/>
        <v>0.70833333333333337</v>
      </c>
      <c r="J425" s="415">
        <v>8.5</v>
      </c>
      <c r="K425" s="234">
        <v>45.208554455445544</v>
      </c>
      <c r="L425" s="416"/>
      <c r="M425" s="417"/>
      <c r="N425" s="417"/>
      <c r="O425" s="418"/>
      <c r="P425" s="418"/>
      <c r="Q425" s="418"/>
    </row>
    <row r="426" spans="1:17" ht="15">
      <c r="A426" s="746">
        <v>422</v>
      </c>
      <c r="B426" s="215" t="s">
        <v>954</v>
      </c>
      <c r="C426" s="215" t="s">
        <v>571</v>
      </c>
      <c r="D426" s="215">
        <v>2012</v>
      </c>
      <c r="E426" s="746">
        <v>10</v>
      </c>
      <c r="F426" s="215" t="s">
        <v>688</v>
      </c>
      <c r="G426" s="215">
        <v>11.5</v>
      </c>
      <c r="H426" s="215"/>
      <c r="I426" s="414">
        <f t="shared" si="6"/>
        <v>0.6</v>
      </c>
      <c r="J426" s="415">
        <v>7.2</v>
      </c>
      <c r="K426" s="234">
        <v>45.208504950495048</v>
      </c>
      <c r="L426" s="416"/>
      <c r="M426" s="417"/>
      <c r="N426" s="417"/>
      <c r="O426" s="418"/>
      <c r="P426" s="418"/>
      <c r="Q426" s="418"/>
    </row>
    <row r="427" spans="1:17" ht="15">
      <c r="A427" s="746">
        <v>423</v>
      </c>
      <c r="B427" s="215" t="s">
        <v>854</v>
      </c>
      <c r="C427" s="215" t="s">
        <v>910</v>
      </c>
      <c r="D427" s="215">
        <v>2012</v>
      </c>
      <c r="E427" s="746">
        <v>10</v>
      </c>
      <c r="F427" s="215" t="s">
        <v>570</v>
      </c>
      <c r="G427" s="215">
        <v>8.4</v>
      </c>
      <c r="H427" s="215"/>
      <c r="I427" s="414">
        <f t="shared" si="6"/>
        <v>0.56666666666666665</v>
      </c>
      <c r="J427" s="415">
        <v>6.8</v>
      </c>
      <c r="K427" s="234">
        <v>42.719881188118812</v>
      </c>
      <c r="L427" s="416"/>
      <c r="M427" s="417"/>
      <c r="N427" s="417"/>
      <c r="O427" s="418"/>
      <c r="P427" s="418"/>
      <c r="Q427" s="418"/>
    </row>
    <row r="428" spans="1:17" ht="15">
      <c r="A428" s="746">
        <v>424</v>
      </c>
      <c r="B428" s="215" t="s">
        <v>855</v>
      </c>
      <c r="C428" s="215" t="s">
        <v>1</v>
      </c>
      <c r="D428" s="215">
        <v>2013</v>
      </c>
      <c r="E428" s="746">
        <v>10</v>
      </c>
      <c r="F428" s="215" t="s">
        <v>702</v>
      </c>
      <c r="G428" s="215"/>
      <c r="H428" s="215">
        <v>15.6</v>
      </c>
      <c r="I428" s="414">
        <f t="shared" si="6"/>
        <v>0.67499999999999993</v>
      </c>
      <c r="J428" s="415">
        <v>8.1</v>
      </c>
      <c r="K428" s="234">
        <v>464.33954455445541</v>
      </c>
      <c r="L428" s="416"/>
      <c r="M428" s="417"/>
      <c r="N428" s="417"/>
      <c r="O428" s="418"/>
      <c r="P428" s="418"/>
      <c r="Q428" s="418"/>
    </row>
    <row r="429" spans="1:17" ht="15">
      <c r="A429" s="746">
        <v>425</v>
      </c>
      <c r="B429" s="215" t="s">
        <v>91</v>
      </c>
      <c r="C429" s="215" t="s">
        <v>952</v>
      </c>
      <c r="D429" s="215">
        <v>1959</v>
      </c>
      <c r="E429" s="746">
        <v>10</v>
      </c>
      <c r="F429" s="215" t="s">
        <v>700</v>
      </c>
      <c r="G429" s="215"/>
      <c r="H429" s="215"/>
      <c r="I429" s="414">
        <f t="shared" si="6"/>
        <v>0.60833333333333328</v>
      </c>
      <c r="J429" s="415">
        <v>7.3</v>
      </c>
      <c r="K429" s="234">
        <v>0.57196039603960391</v>
      </c>
      <c r="L429" s="416"/>
      <c r="M429" s="417"/>
      <c r="N429" s="417"/>
      <c r="O429" s="418"/>
      <c r="P429" s="418"/>
      <c r="Q429" s="418"/>
    </row>
    <row r="430" spans="1:17" ht="15">
      <c r="A430" s="746">
        <v>426</v>
      </c>
      <c r="B430" s="215" t="s">
        <v>856</v>
      </c>
      <c r="C430" s="215" t="s">
        <v>580</v>
      </c>
      <c r="D430" s="215">
        <v>2013</v>
      </c>
      <c r="E430" s="746">
        <v>10</v>
      </c>
      <c r="F430" s="215" t="s">
        <v>705</v>
      </c>
      <c r="G430" s="215">
        <v>17.100000000000001</v>
      </c>
      <c r="H430" s="215"/>
      <c r="I430" s="414">
        <f t="shared" si="6"/>
        <v>0.56666666666666665</v>
      </c>
      <c r="J430" s="415">
        <v>6.8</v>
      </c>
      <c r="K430" s="234">
        <v>103.7680297029703</v>
      </c>
      <c r="L430" s="416"/>
      <c r="M430" s="417"/>
      <c r="N430" s="417"/>
      <c r="O430" s="418"/>
      <c r="P430" s="418"/>
      <c r="Q430" s="418"/>
    </row>
    <row r="431" spans="1:17" ht="15">
      <c r="A431" s="746">
        <v>427</v>
      </c>
      <c r="B431" s="215" t="s">
        <v>857</v>
      </c>
      <c r="C431" s="215" t="s">
        <v>571</v>
      </c>
      <c r="D431" s="215">
        <v>2013</v>
      </c>
      <c r="E431" s="746">
        <v>10</v>
      </c>
      <c r="F431" s="215" t="s">
        <v>710</v>
      </c>
      <c r="G431" s="215">
        <v>11.5</v>
      </c>
      <c r="H431" s="215"/>
      <c r="I431" s="414">
        <f t="shared" si="6"/>
        <v>0.54166666666666663</v>
      </c>
      <c r="J431" s="415">
        <v>6.5</v>
      </c>
      <c r="K431" s="234">
        <v>67.105039603960392</v>
      </c>
      <c r="L431" s="416"/>
      <c r="M431" s="417"/>
      <c r="N431" s="417"/>
      <c r="O431" s="418"/>
      <c r="P431" s="418"/>
      <c r="Q431" s="418"/>
    </row>
    <row r="432" spans="1:17" ht="15">
      <c r="A432" s="746">
        <v>428</v>
      </c>
      <c r="B432" s="215" t="s">
        <v>858</v>
      </c>
      <c r="C432" s="215" t="s">
        <v>614</v>
      </c>
      <c r="D432" s="215">
        <v>2013</v>
      </c>
      <c r="E432" s="746">
        <v>10</v>
      </c>
      <c r="F432" s="215" t="s">
        <v>708</v>
      </c>
      <c r="G432" s="215">
        <v>18.8</v>
      </c>
      <c r="H432" s="215"/>
      <c r="I432" s="414">
        <f t="shared" si="6"/>
        <v>0.51666666666666672</v>
      </c>
      <c r="J432" s="415">
        <v>6.2</v>
      </c>
      <c r="K432" s="234">
        <v>102.13742574257425</v>
      </c>
      <c r="L432" s="416"/>
      <c r="M432" s="417"/>
      <c r="N432" s="417"/>
      <c r="O432" s="418"/>
      <c r="P432" s="418"/>
      <c r="Q432" s="418"/>
    </row>
    <row r="433" spans="1:17" ht="15">
      <c r="A433" s="746">
        <v>429</v>
      </c>
      <c r="B433" s="215" t="s">
        <v>859</v>
      </c>
      <c r="C433" s="215" t="s">
        <v>614</v>
      </c>
      <c r="D433" s="215">
        <v>2013</v>
      </c>
      <c r="E433" s="746">
        <v>10</v>
      </c>
      <c r="F433" s="215" t="s">
        <v>708</v>
      </c>
      <c r="G433" s="215">
        <v>18.8</v>
      </c>
      <c r="H433" s="215"/>
      <c r="I433" s="414">
        <f t="shared" si="6"/>
        <v>0.48333333333333334</v>
      </c>
      <c r="J433" s="415">
        <v>5.8</v>
      </c>
      <c r="K433" s="234">
        <v>103.48830693069307</v>
      </c>
      <c r="L433" s="416"/>
      <c r="M433" s="417"/>
      <c r="N433" s="417"/>
      <c r="O433" s="418"/>
      <c r="P433" s="418"/>
      <c r="Q433" s="418"/>
    </row>
    <row r="434" spans="1:17" ht="15">
      <c r="A434" s="746">
        <v>430</v>
      </c>
      <c r="B434" s="215" t="s">
        <v>860</v>
      </c>
      <c r="C434" s="215" t="s">
        <v>905</v>
      </c>
      <c r="D434" s="215">
        <v>2013</v>
      </c>
      <c r="E434" s="746">
        <v>10</v>
      </c>
      <c r="F434" s="215" t="s">
        <v>690</v>
      </c>
      <c r="G434" s="215">
        <v>17</v>
      </c>
      <c r="H434" s="215"/>
      <c r="I434" s="414">
        <f t="shared" si="6"/>
        <v>0.79166666666666663</v>
      </c>
      <c r="J434" s="415">
        <v>9.5</v>
      </c>
      <c r="K434" s="234">
        <v>93.973405940594063</v>
      </c>
      <c r="L434" s="416"/>
      <c r="M434" s="417"/>
      <c r="N434" s="417"/>
      <c r="O434" s="418"/>
      <c r="P434" s="418"/>
      <c r="Q434" s="418"/>
    </row>
    <row r="435" spans="1:17" ht="15">
      <c r="A435" s="746">
        <v>431</v>
      </c>
      <c r="B435" s="215" t="s">
        <v>861</v>
      </c>
      <c r="C435" s="215" t="s">
        <v>905</v>
      </c>
      <c r="D435" s="215">
        <v>2013</v>
      </c>
      <c r="E435" s="746">
        <v>10</v>
      </c>
      <c r="F435" s="215" t="s">
        <v>698</v>
      </c>
      <c r="G435" s="215">
        <v>17</v>
      </c>
      <c r="H435" s="215"/>
      <c r="I435" s="414">
        <f t="shared" si="6"/>
        <v>0.75</v>
      </c>
      <c r="J435" s="415">
        <v>9</v>
      </c>
      <c r="K435" s="234">
        <v>93.973405940594063</v>
      </c>
      <c r="L435" s="416"/>
      <c r="M435" s="417"/>
      <c r="N435" s="417"/>
      <c r="O435" s="418"/>
      <c r="P435" s="418"/>
      <c r="Q435" s="418"/>
    </row>
    <row r="436" spans="1:17" ht="15">
      <c r="A436" s="746">
        <v>432</v>
      </c>
      <c r="B436" s="215" t="s">
        <v>862</v>
      </c>
      <c r="C436" s="215" t="s">
        <v>905</v>
      </c>
      <c r="D436" s="215">
        <v>2013</v>
      </c>
      <c r="E436" s="746">
        <v>10</v>
      </c>
      <c r="F436" s="215" t="s">
        <v>687</v>
      </c>
      <c r="G436" s="215">
        <v>17</v>
      </c>
      <c r="H436" s="215"/>
      <c r="I436" s="414">
        <f t="shared" si="6"/>
        <v>0.66666666666666663</v>
      </c>
      <c r="J436" s="415">
        <v>8</v>
      </c>
      <c r="K436" s="234">
        <v>93.973386138613847</v>
      </c>
      <c r="L436" s="416"/>
      <c r="M436" s="417"/>
      <c r="N436" s="417"/>
      <c r="O436" s="418"/>
      <c r="P436" s="418"/>
      <c r="Q436" s="418"/>
    </row>
    <row r="437" spans="1:17" ht="15">
      <c r="A437" s="746">
        <v>433</v>
      </c>
      <c r="B437" s="215" t="s">
        <v>622</v>
      </c>
      <c r="C437" s="215" t="s">
        <v>571</v>
      </c>
      <c r="D437" s="215">
        <v>2013</v>
      </c>
      <c r="E437" s="746">
        <v>10</v>
      </c>
      <c r="F437" s="215" t="s">
        <v>570</v>
      </c>
      <c r="G437" s="215">
        <v>20.68</v>
      </c>
      <c r="H437" s="215"/>
      <c r="I437" s="414">
        <f t="shared" si="6"/>
        <v>0.6333333333333333</v>
      </c>
      <c r="J437" s="415">
        <v>7.6</v>
      </c>
      <c r="K437" s="234">
        <v>374.3463564356436</v>
      </c>
      <c r="L437" s="416"/>
      <c r="M437" s="417"/>
      <c r="N437" s="417"/>
      <c r="O437" s="418"/>
      <c r="P437" s="418"/>
      <c r="Q437" s="418"/>
    </row>
    <row r="438" spans="1:17" ht="15">
      <c r="A438" s="746">
        <v>434</v>
      </c>
      <c r="B438" s="215" t="s">
        <v>931</v>
      </c>
      <c r="C438" s="215" t="s">
        <v>890</v>
      </c>
      <c r="D438" s="215">
        <v>2013</v>
      </c>
      <c r="E438" s="746">
        <v>10</v>
      </c>
      <c r="F438" s="215" t="s">
        <v>570</v>
      </c>
      <c r="G438" s="215">
        <v>24.15</v>
      </c>
      <c r="H438" s="215">
        <v>6.5</v>
      </c>
      <c r="I438" s="414">
        <f t="shared" si="6"/>
        <v>0.76666666666666661</v>
      </c>
      <c r="J438" s="415">
        <v>9.1999999999999993</v>
      </c>
      <c r="K438" s="234">
        <v>497.00730693069306</v>
      </c>
      <c r="L438" s="416"/>
      <c r="M438" s="417"/>
      <c r="N438" s="417"/>
      <c r="O438" s="418"/>
      <c r="P438" s="418"/>
      <c r="Q438" s="418"/>
    </row>
    <row r="439" spans="1:17" ht="15">
      <c r="A439" s="746">
        <v>435</v>
      </c>
      <c r="B439" s="215" t="s">
        <v>863</v>
      </c>
      <c r="C439" s="215" t="s">
        <v>864</v>
      </c>
      <c r="D439" s="215">
        <v>2013</v>
      </c>
      <c r="E439" s="746">
        <v>10</v>
      </c>
      <c r="F439" s="215" t="s">
        <v>708</v>
      </c>
      <c r="G439" s="215">
        <v>17.850000000000001</v>
      </c>
      <c r="H439" s="215"/>
      <c r="I439" s="414">
        <f t="shared" si="6"/>
        <v>0.45</v>
      </c>
      <c r="J439" s="415">
        <v>5.4</v>
      </c>
      <c r="K439" s="234">
        <v>95.948950495049502</v>
      </c>
      <c r="L439" s="416"/>
      <c r="M439" s="417"/>
      <c r="N439" s="417"/>
      <c r="O439" s="418"/>
      <c r="P439" s="418"/>
      <c r="Q439" s="418"/>
    </row>
    <row r="440" spans="1:17" ht="15">
      <c r="A440" s="746">
        <v>436</v>
      </c>
      <c r="B440" s="215" t="s">
        <v>865</v>
      </c>
      <c r="C440" s="215" t="s">
        <v>866</v>
      </c>
      <c r="D440" s="215">
        <v>2013</v>
      </c>
      <c r="E440" s="746">
        <v>10</v>
      </c>
      <c r="F440" s="215" t="s">
        <v>701</v>
      </c>
      <c r="G440" s="215">
        <v>17</v>
      </c>
      <c r="H440" s="215"/>
      <c r="I440" s="414">
        <f t="shared" si="6"/>
        <v>0.54166666666666663</v>
      </c>
      <c r="J440" s="415">
        <v>6.5</v>
      </c>
      <c r="K440" s="234">
        <v>95.9489306930693</v>
      </c>
      <c r="L440" s="416"/>
      <c r="M440" s="417"/>
      <c r="N440" s="417"/>
      <c r="O440" s="418"/>
      <c r="P440" s="418"/>
      <c r="Q440" s="418"/>
    </row>
    <row r="441" spans="1:17" ht="15">
      <c r="A441" s="746">
        <v>437</v>
      </c>
      <c r="B441" s="215" t="s">
        <v>131</v>
      </c>
      <c r="C441" s="215" t="s">
        <v>967</v>
      </c>
      <c r="D441" s="215">
        <v>2014</v>
      </c>
      <c r="E441" s="746">
        <v>10</v>
      </c>
      <c r="F441" s="215" t="s">
        <v>185</v>
      </c>
      <c r="G441" s="215">
        <v>21.9</v>
      </c>
      <c r="H441" s="215">
        <v>4.8</v>
      </c>
      <c r="I441" s="414">
        <f t="shared" si="6"/>
        <v>0.71666666666666667</v>
      </c>
      <c r="J441" s="415">
        <v>8.6</v>
      </c>
      <c r="K441" s="234">
        <v>362.47987128712873</v>
      </c>
      <c r="L441" s="416"/>
      <c r="M441" s="417"/>
      <c r="N441" s="417"/>
      <c r="O441" s="418"/>
      <c r="P441" s="418"/>
      <c r="Q441" s="418"/>
    </row>
    <row r="442" spans="1:17" ht="15">
      <c r="A442" s="746">
        <v>438</v>
      </c>
      <c r="B442" s="215" t="s">
        <v>966</v>
      </c>
      <c r="C442" s="215" t="s">
        <v>967</v>
      </c>
      <c r="D442" s="215">
        <v>2013</v>
      </c>
      <c r="E442" s="746">
        <v>10</v>
      </c>
      <c r="F442" s="215" t="s">
        <v>710</v>
      </c>
      <c r="G442" s="215">
        <v>21.9</v>
      </c>
      <c r="H442" s="215">
        <v>4.8</v>
      </c>
      <c r="I442" s="414">
        <f t="shared" si="6"/>
        <v>0.40833333333333338</v>
      </c>
      <c r="J442" s="415">
        <v>4.9000000000000004</v>
      </c>
      <c r="K442" s="234">
        <v>362.47987128712873</v>
      </c>
      <c r="L442" s="416"/>
      <c r="M442" s="417"/>
      <c r="N442" s="417"/>
      <c r="O442" s="418"/>
      <c r="P442" s="418"/>
      <c r="Q442" s="418"/>
    </row>
    <row r="443" spans="1:17" ht="15">
      <c r="A443" s="746">
        <v>439</v>
      </c>
      <c r="B443" s="215" t="s">
        <v>54</v>
      </c>
      <c r="C443" s="215" t="s">
        <v>967</v>
      </c>
      <c r="D443" s="215">
        <v>2013</v>
      </c>
      <c r="E443" s="746">
        <v>10</v>
      </c>
      <c r="F443" s="215" t="s">
        <v>698</v>
      </c>
      <c r="G443" s="215">
        <v>21.9</v>
      </c>
      <c r="H443" s="215">
        <v>4.8</v>
      </c>
      <c r="I443" s="414">
        <f t="shared" si="6"/>
        <v>0.56666666666666665</v>
      </c>
      <c r="J443" s="415">
        <v>6.8</v>
      </c>
      <c r="K443" s="234">
        <v>362.47987128712873</v>
      </c>
      <c r="L443" s="416"/>
      <c r="M443" s="417"/>
      <c r="N443" s="417"/>
      <c r="O443" s="418"/>
      <c r="P443" s="418"/>
      <c r="Q443" s="418"/>
    </row>
    <row r="444" spans="1:17" ht="15">
      <c r="A444" s="746">
        <v>440</v>
      </c>
      <c r="B444" s="215" t="s">
        <v>11</v>
      </c>
      <c r="C444" s="215" t="s">
        <v>12</v>
      </c>
      <c r="D444" s="215">
        <v>2014</v>
      </c>
      <c r="E444" s="746">
        <v>10</v>
      </c>
      <c r="F444" s="215" t="s">
        <v>695</v>
      </c>
      <c r="G444" s="215"/>
      <c r="H444" s="215">
        <v>15.6</v>
      </c>
      <c r="I444" s="414">
        <f t="shared" si="6"/>
        <v>0.83333333333333337</v>
      </c>
      <c r="J444" s="415">
        <v>10</v>
      </c>
      <c r="K444" s="234">
        <v>487.75024752475247</v>
      </c>
      <c r="L444" s="416"/>
      <c r="M444" s="417"/>
      <c r="N444" s="417"/>
      <c r="O444" s="418"/>
      <c r="P444" s="418"/>
      <c r="Q444" s="418"/>
    </row>
    <row r="445" spans="1:17" ht="15">
      <c r="A445" s="746">
        <v>441</v>
      </c>
      <c r="B445" s="215" t="s">
        <v>94</v>
      </c>
      <c r="C445" s="215" t="s">
        <v>12</v>
      </c>
      <c r="D445" s="215">
        <v>2014</v>
      </c>
      <c r="E445" s="746">
        <v>10</v>
      </c>
      <c r="F445" s="215" t="s">
        <v>700</v>
      </c>
      <c r="G445" s="215"/>
      <c r="H445" s="215">
        <v>15.6</v>
      </c>
      <c r="I445" s="414">
        <f t="shared" si="6"/>
        <v>0.93333333333333324</v>
      </c>
      <c r="J445" s="415">
        <v>11.2</v>
      </c>
      <c r="K445" s="234">
        <v>487.75020792079209</v>
      </c>
      <c r="L445" s="416"/>
      <c r="M445" s="417"/>
      <c r="N445" s="417"/>
      <c r="O445" s="418"/>
      <c r="P445" s="418"/>
      <c r="Q445" s="418"/>
    </row>
    <row r="446" spans="1:17" ht="15">
      <c r="A446" s="746">
        <v>442</v>
      </c>
      <c r="B446" s="215" t="s">
        <v>867</v>
      </c>
      <c r="C446" s="215" t="s">
        <v>868</v>
      </c>
      <c r="D446" s="215">
        <v>2006</v>
      </c>
      <c r="E446" s="746">
        <v>10</v>
      </c>
      <c r="F446" s="215" t="s">
        <v>570</v>
      </c>
      <c r="G446" s="215">
        <v>15.18</v>
      </c>
      <c r="H446" s="215"/>
      <c r="I446" s="414">
        <f t="shared" si="6"/>
        <v>1.425</v>
      </c>
      <c r="J446" s="415">
        <v>17.100000000000001</v>
      </c>
      <c r="K446" s="234">
        <v>249.64113861386136</v>
      </c>
      <c r="L446" s="416"/>
      <c r="M446" s="417"/>
      <c r="N446" s="417"/>
      <c r="O446" s="418"/>
      <c r="P446" s="418"/>
      <c r="Q446" s="418"/>
    </row>
    <row r="447" spans="1:17" ht="15">
      <c r="A447" s="746">
        <v>443</v>
      </c>
      <c r="B447" s="215" t="s">
        <v>869</v>
      </c>
      <c r="C447" s="215" t="s">
        <v>833</v>
      </c>
      <c r="D447" s="215">
        <v>2015</v>
      </c>
      <c r="E447" s="746">
        <v>10</v>
      </c>
      <c r="F447" s="215" t="s">
        <v>697</v>
      </c>
      <c r="G447" s="215">
        <v>21.9</v>
      </c>
      <c r="H447" s="215">
        <v>4.8</v>
      </c>
      <c r="I447" s="414">
        <f t="shared" si="6"/>
        <v>0.375</v>
      </c>
      <c r="J447" s="415">
        <v>4.5</v>
      </c>
      <c r="K447" s="234">
        <v>535.04929702970298</v>
      </c>
      <c r="L447" s="416"/>
      <c r="M447" s="417"/>
      <c r="N447" s="417"/>
      <c r="O447" s="418"/>
      <c r="P447" s="418"/>
      <c r="Q447" s="418"/>
    </row>
    <row r="448" spans="1:17" ht="15">
      <c r="A448" s="746">
        <v>444</v>
      </c>
      <c r="B448" s="215" t="s">
        <v>870</v>
      </c>
      <c r="C448" s="215" t="s">
        <v>833</v>
      </c>
      <c r="D448" s="215">
        <v>2015</v>
      </c>
      <c r="E448" s="746">
        <v>10</v>
      </c>
      <c r="F448" s="215" t="s">
        <v>690</v>
      </c>
      <c r="G448" s="215">
        <v>21.9</v>
      </c>
      <c r="H448" s="215">
        <v>4.8</v>
      </c>
      <c r="I448" s="414">
        <f t="shared" si="6"/>
        <v>0.31666666666666665</v>
      </c>
      <c r="J448" s="415">
        <v>3.8</v>
      </c>
      <c r="K448" s="234">
        <v>535.04927722772277</v>
      </c>
      <c r="L448" s="416"/>
      <c r="M448" s="417"/>
      <c r="N448" s="417"/>
      <c r="O448" s="418"/>
      <c r="P448" s="418"/>
      <c r="Q448" s="418"/>
    </row>
    <row r="449" spans="1:17" ht="15">
      <c r="A449" s="746">
        <v>445</v>
      </c>
      <c r="B449" s="215" t="s">
        <v>871</v>
      </c>
      <c r="C449" s="215" t="s">
        <v>160</v>
      </c>
      <c r="D449" s="215">
        <v>2001</v>
      </c>
      <c r="E449" s="746">
        <v>10</v>
      </c>
      <c r="F449" s="215" t="s">
        <v>708</v>
      </c>
      <c r="G449" s="215">
        <v>12.98</v>
      </c>
      <c r="H449" s="215">
        <v>1.58</v>
      </c>
      <c r="I449" s="414">
        <f t="shared" si="6"/>
        <v>0.15833333333333333</v>
      </c>
      <c r="J449" s="415">
        <v>1.9</v>
      </c>
      <c r="K449" s="234">
        <v>399.75602970297035</v>
      </c>
      <c r="L449" s="416"/>
      <c r="M449" s="417"/>
      <c r="N449" s="417"/>
      <c r="O449" s="418"/>
      <c r="P449" s="418"/>
      <c r="Q449" s="418"/>
    </row>
    <row r="450" spans="1:17" ht="15">
      <c r="A450" s="746">
        <v>446</v>
      </c>
      <c r="B450" s="215" t="s">
        <v>872</v>
      </c>
      <c r="C450" s="215" t="s">
        <v>900</v>
      </c>
      <c r="D450" s="215">
        <v>2000</v>
      </c>
      <c r="E450" s="746">
        <v>10</v>
      </c>
      <c r="F450" s="215" t="s">
        <v>570</v>
      </c>
      <c r="G450" s="215"/>
      <c r="H450" s="215"/>
      <c r="I450" s="414">
        <f t="shared" si="6"/>
        <v>0.15</v>
      </c>
      <c r="J450" s="415">
        <v>1.8</v>
      </c>
      <c r="K450" s="234">
        <v>104.51220792079208</v>
      </c>
      <c r="L450" s="416"/>
      <c r="M450" s="417"/>
      <c r="N450" s="417"/>
      <c r="O450" s="418"/>
      <c r="P450" s="418"/>
      <c r="Q450" s="418"/>
    </row>
    <row r="451" spans="1:17" ht="15">
      <c r="A451" s="746">
        <v>447</v>
      </c>
      <c r="B451" s="215" t="s">
        <v>1441</v>
      </c>
      <c r="C451" s="215" t="s">
        <v>621</v>
      </c>
      <c r="D451" s="215">
        <v>2001</v>
      </c>
      <c r="E451" s="746">
        <v>10</v>
      </c>
      <c r="F451" s="215" t="s">
        <v>570</v>
      </c>
      <c r="G451" s="215">
        <v>20.02</v>
      </c>
      <c r="H451" s="215"/>
      <c r="I451" s="414">
        <f t="shared" si="6"/>
        <v>0.20833333333333334</v>
      </c>
      <c r="J451" s="415">
        <v>2.5</v>
      </c>
      <c r="K451" s="234">
        <v>208.70255445544555</v>
      </c>
      <c r="L451" s="416"/>
      <c r="M451" s="417"/>
      <c r="N451" s="417"/>
      <c r="O451" s="418"/>
      <c r="P451" s="418"/>
      <c r="Q451" s="418"/>
    </row>
    <row r="452" spans="1:17" ht="15">
      <c r="A452" s="746">
        <v>448</v>
      </c>
      <c r="B452" s="215" t="s">
        <v>873</v>
      </c>
      <c r="C452" s="215" t="s">
        <v>571</v>
      </c>
      <c r="D452" s="215">
        <v>2011</v>
      </c>
      <c r="E452" s="746">
        <v>10</v>
      </c>
      <c r="F452" s="215" t="s">
        <v>570</v>
      </c>
      <c r="G452" s="215">
        <v>16.059999999999999</v>
      </c>
      <c r="H452" s="215"/>
      <c r="I452" s="414">
        <f t="shared" si="6"/>
        <v>2.3333333333333335</v>
      </c>
      <c r="J452" s="415">
        <v>28</v>
      </c>
      <c r="K452" s="234">
        <v>305.16831683168317</v>
      </c>
      <c r="L452" s="416"/>
      <c r="M452" s="417"/>
      <c r="N452" s="417"/>
      <c r="O452" s="418"/>
      <c r="P452" s="418"/>
      <c r="Q452" s="418"/>
    </row>
    <row r="453" spans="1:17" ht="15">
      <c r="A453" s="746">
        <v>449</v>
      </c>
      <c r="B453" s="215" t="s">
        <v>874</v>
      </c>
      <c r="C453" s="215" t="s">
        <v>571</v>
      </c>
      <c r="D453" s="215">
        <v>2012</v>
      </c>
      <c r="E453" s="746">
        <v>10</v>
      </c>
      <c r="F453" s="215" t="s">
        <v>570</v>
      </c>
      <c r="G453" s="215">
        <v>13.75</v>
      </c>
      <c r="H453" s="215"/>
      <c r="I453" s="414">
        <f t="shared" ref="I453:I466" si="7">J453/12</f>
        <v>2</v>
      </c>
      <c r="J453" s="415">
        <v>24</v>
      </c>
      <c r="K453" s="234">
        <v>249.30693069306932</v>
      </c>
      <c r="L453" s="416"/>
      <c r="M453" s="417"/>
      <c r="N453" s="417"/>
      <c r="O453" s="418"/>
      <c r="P453" s="418"/>
      <c r="Q453" s="418"/>
    </row>
    <row r="454" spans="1:17" ht="15">
      <c r="A454" s="746">
        <v>450</v>
      </c>
      <c r="B454" s="215" t="s">
        <v>875</v>
      </c>
      <c r="C454" s="215" t="s">
        <v>912</v>
      </c>
      <c r="D454" s="215">
        <v>2010</v>
      </c>
      <c r="E454" s="746">
        <v>10</v>
      </c>
      <c r="F454" s="215" t="s">
        <v>570</v>
      </c>
      <c r="G454" s="215">
        <v>14.96</v>
      </c>
      <c r="H454" s="215"/>
      <c r="I454" s="414">
        <f t="shared" si="7"/>
        <v>2.9166666666666665</v>
      </c>
      <c r="J454" s="415">
        <v>35</v>
      </c>
      <c r="K454" s="234">
        <v>97.32673267326733</v>
      </c>
      <c r="L454" s="416"/>
      <c r="M454" s="417"/>
      <c r="N454" s="417"/>
      <c r="O454" s="418"/>
      <c r="P454" s="418"/>
      <c r="Q454" s="418"/>
    </row>
    <row r="455" spans="1:17" ht="15">
      <c r="A455" s="746">
        <v>451</v>
      </c>
      <c r="B455" s="215" t="s">
        <v>876</v>
      </c>
      <c r="C455" s="215" t="s">
        <v>571</v>
      </c>
      <c r="D455" s="215">
        <v>2012</v>
      </c>
      <c r="E455" s="746">
        <v>10</v>
      </c>
      <c r="F455" s="215" t="s">
        <v>570</v>
      </c>
      <c r="G455" s="215">
        <v>13.09</v>
      </c>
      <c r="H455" s="215"/>
      <c r="I455" s="414">
        <f t="shared" si="7"/>
        <v>1.75</v>
      </c>
      <c r="J455" s="415">
        <v>21</v>
      </c>
      <c r="K455" s="234">
        <v>148.76237623762376</v>
      </c>
      <c r="L455" s="416"/>
      <c r="M455" s="417"/>
      <c r="N455" s="417"/>
      <c r="O455" s="418"/>
      <c r="P455" s="418"/>
      <c r="Q455" s="418"/>
    </row>
    <row r="456" spans="1:17" ht="15">
      <c r="A456" s="746">
        <v>452</v>
      </c>
      <c r="B456" s="215" t="s">
        <v>877</v>
      </c>
      <c r="C456" s="215" t="s">
        <v>571</v>
      </c>
      <c r="D456" s="215">
        <v>2012</v>
      </c>
      <c r="E456" s="746">
        <v>10</v>
      </c>
      <c r="F456" s="215" t="s">
        <v>570</v>
      </c>
      <c r="G456" s="215">
        <v>13.09</v>
      </c>
      <c r="H456" s="215"/>
      <c r="I456" s="414">
        <f t="shared" si="7"/>
        <v>2.4166666666666665</v>
      </c>
      <c r="J456" s="415">
        <v>29</v>
      </c>
      <c r="K456" s="234">
        <v>148.76237623762376</v>
      </c>
      <c r="L456" s="416"/>
      <c r="M456" s="417"/>
      <c r="N456" s="417"/>
      <c r="O456" s="418"/>
      <c r="P456" s="418"/>
      <c r="Q456" s="418"/>
    </row>
    <row r="457" spans="1:17" ht="15">
      <c r="A457" s="746">
        <v>453</v>
      </c>
      <c r="B457" s="215" t="s">
        <v>878</v>
      </c>
      <c r="C457" s="215" t="s">
        <v>571</v>
      </c>
      <c r="D457" s="215">
        <v>2012</v>
      </c>
      <c r="E457" s="746">
        <v>10</v>
      </c>
      <c r="F457" s="215" t="s">
        <v>570</v>
      </c>
      <c r="G457" s="215">
        <v>13.09</v>
      </c>
      <c r="H457" s="215"/>
      <c r="I457" s="414">
        <f t="shared" si="7"/>
        <v>2.5833333333333335</v>
      </c>
      <c r="J457" s="415">
        <v>31</v>
      </c>
      <c r="K457" s="234">
        <v>148.76237623762376</v>
      </c>
      <c r="L457" s="416"/>
      <c r="M457" s="417"/>
      <c r="N457" s="417"/>
      <c r="O457" s="418"/>
      <c r="P457" s="418"/>
      <c r="Q457" s="418"/>
    </row>
    <row r="458" spans="1:17" ht="15">
      <c r="A458" s="746">
        <v>454</v>
      </c>
      <c r="B458" s="215" t="s">
        <v>879</v>
      </c>
      <c r="C458" s="215" t="s">
        <v>949</v>
      </c>
      <c r="D458" s="215">
        <v>1990</v>
      </c>
      <c r="E458" s="746">
        <v>10</v>
      </c>
      <c r="F458" s="215" t="s">
        <v>690</v>
      </c>
      <c r="G458" s="215"/>
      <c r="H458" s="215">
        <v>4.2</v>
      </c>
      <c r="I458" s="414">
        <f t="shared" si="7"/>
        <v>2.9166666666666665</v>
      </c>
      <c r="J458" s="415">
        <v>35</v>
      </c>
      <c r="K458" s="234">
        <v>0</v>
      </c>
      <c r="L458" s="416"/>
      <c r="M458" s="417"/>
      <c r="N458" s="417"/>
      <c r="O458" s="418"/>
      <c r="P458" s="418"/>
      <c r="Q458" s="418"/>
    </row>
    <row r="459" spans="1:17" ht="15">
      <c r="A459" s="746">
        <v>455</v>
      </c>
      <c r="B459" s="215" t="s">
        <v>880</v>
      </c>
      <c r="C459" s="215" t="s">
        <v>949</v>
      </c>
      <c r="D459" s="215">
        <v>1991</v>
      </c>
      <c r="E459" s="746">
        <v>10</v>
      </c>
      <c r="F459" s="215" t="s">
        <v>710</v>
      </c>
      <c r="G459" s="215"/>
      <c r="H459" s="215"/>
      <c r="I459" s="414">
        <f t="shared" si="7"/>
        <v>2.75</v>
      </c>
      <c r="J459" s="415">
        <v>33</v>
      </c>
      <c r="K459" s="234">
        <v>0</v>
      </c>
      <c r="L459" s="416"/>
      <c r="M459" s="417"/>
      <c r="N459" s="417"/>
      <c r="O459" s="418"/>
      <c r="P459" s="418"/>
      <c r="Q459" s="418"/>
    </row>
    <row r="460" spans="1:17" ht="15">
      <c r="A460" s="746">
        <v>456</v>
      </c>
      <c r="B460" s="215" t="s">
        <v>881</v>
      </c>
      <c r="C460" s="215" t="s">
        <v>898</v>
      </c>
      <c r="D460" s="215">
        <v>2000</v>
      </c>
      <c r="E460" s="746">
        <v>10</v>
      </c>
      <c r="F460" s="215" t="s">
        <v>701</v>
      </c>
      <c r="G460" s="215"/>
      <c r="H460" s="215"/>
      <c r="I460" s="414">
        <f t="shared" si="7"/>
        <v>2.0833333333333335</v>
      </c>
      <c r="J460" s="415">
        <v>25</v>
      </c>
      <c r="K460" s="234">
        <v>0</v>
      </c>
      <c r="L460" s="416"/>
      <c r="M460" s="417"/>
      <c r="N460" s="417"/>
      <c r="O460" s="418"/>
      <c r="P460" s="418"/>
      <c r="Q460" s="418"/>
    </row>
    <row r="461" spans="1:17" ht="15">
      <c r="A461" s="746">
        <v>457</v>
      </c>
      <c r="B461" s="215" t="s">
        <v>1442</v>
      </c>
      <c r="C461" s="215" t="s">
        <v>833</v>
      </c>
      <c r="D461" s="215">
        <v>2015</v>
      </c>
      <c r="E461" s="746">
        <v>10</v>
      </c>
      <c r="F461" s="215" t="s">
        <v>692</v>
      </c>
      <c r="G461" s="215">
        <v>21.9</v>
      </c>
      <c r="H461" s="215">
        <v>4.8</v>
      </c>
      <c r="I461" s="414">
        <f t="shared" si="7"/>
        <v>0.11833333333333333</v>
      </c>
      <c r="J461" s="415">
        <v>1.42</v>
      </c>
      <c r="K461" s="234">
        <v>768.73267326732673</v>
      </c>
      <c r="L461" s="416"/>
      <c r="M461" s="417"/>
      <c r="N461" s="417"/>
      <c r="O461" s="418"/>
      <c r="P461" s="418"/>
      <c r="Q461" s="418"/>
    </row>
    <row r="462" spans="1:17" ht="15">
      <c r="A462" s="746">
        <v>458</v>
      </c>
      <c r="B462" s="215" t="s">
        <v>1443</v>
      </c>
      <c r="C462" s="215" t="s">
        <v>580</v>
      </c>
      <c r="D462" s="215">
        <v>2012</v>
      </c>
      <c r="E462" s="215">
        <v>10</v>
      </c>
      <c r="F462" s="215" t="s">
        <v>570</v>
      </c>
      <c r="G462" s="215">
        <v>7.04</v>
      </c>
      <c r="H462" s="215"/>
      <c r="I462" s="215">
        <f t="shared" si="7"/>
        <v>0</v>
      </c>
      <c r="J462" s="215">
        <v>0</v>
      </c>
      <c r="K462" s="215">
        <v>220.21782178217819</v>
      </c>
      <c r="L462" s="419"/>
      <c r="M462" s="419"/>
      <c r="N462" s="419"/>
      <c r="O462" s="419"/>
      <c r="P462" s="419"/>
      <c r="Q462" s="419"/>
    </row>
    <row r="463" spans="1:17" ht="15">
      <c r="A463" s="746">
        <v>459</v>
      </c>
      <c r="B463" s="215" t="s">
        <v>1444</v>
      </c>
      <c r="C463" s="215" t="s">
        <v>580</v>
      </c>
      <c r="D463" s="215">
        <v>2011</v>
      </c>
      <c r="E463" s="215">
        <v>10</v>
      </c>
      <c r="F463" s="215" t="s">
        <v>570</v>
      </c>
      <c r="G463" s="215">
        <v>7.24</v>
      </c>
      <c r="H463" s="215"/>
      <c r="I463" s="234">
        <f t="shared" si="7"/>
        <v>0.14833333333333334</v>
      </c>
      <c r="J463" s="215">
        <v>1.78</v>
      </c>
      <c r="K463" s="215">
        <v>202.55445544554456</v>
      </c>
      <c r="L463" s="419"/>
      <c r="M463" s="419"/>
      <c r="N463" s="419"/>
      <c r="O463" s="419"/>
      <c r="P463" s="419"/>
      <c r="Q463" s="419"/>
    </row>
    <row r="464" spans="1:17" ht="15">
      <c r="A464" s="746">
        <v>460</v>
      </c>
      <c r="B464" s="420" t="s">
        <v>1445</v>
      </c>
      <c r="C464" s="420" t="s">
        <v>1446</v>
      </c>
      <c r="D464" s="215">
        <v>2010</v>
      </c>
      <c r="E464" s="215">
        <v>10</v>
      </c>
      <c r="F464" s="215" t="s">
        <v>570</v>
      </c>
      <c r="G464" s="215">
        <v>14.69</v>
      </c>
      <c r="H464" s="215"/>
      <c r="I464" s="234">
        <f t="shared" si="7"/>
        <v>3.813333333333333</v>
      </c>
      <c r="J464" s="215">
        <v>45.76</v>
      </c>
      <c r="K464" s="215">
        <v>487.49504950495049</v>
      </c>
      <c r="L464" s="419"/>
      <c r="M464" s="419"/>
      <c r="N464" s="419"/>
      <c r="O464" s="419"/>
      <c r="P464" s="419"/>
      <c r="Q464" s="419"/>
    </row>
    <row r="465" spans="1:17" ht="15">
      <c r="A465" s="746">
        <v>461</v>
      </c>
      <c r="B465" s="420" t="s">
        <v>1447</v>
      </c>
      <c r="C465" s="420" t="s">
        <v>1448</v>
      </c>
      <c r="D465" s="215">
        <v>2011</v>
      </c>
      <c r="E465" s="215">
        <v>10</v>
      </c>
      <c r="F465" s="215" t="s">
        <v>570</v>
      </c>
      <c r="G465" s="215">
        <v>51.62</v>
      </c>
      <c r="H465" s="215"/>
      <c r="I465" s="234">
        <f t="shared" si="7"/>
        <v>0.87583333333333335</v>
      </c>
      <c r="J465" s="215">
        <v>10.51</v>
      </c>
      <c r="K465" s="215">
        <v>746.90099009900985</v>
      </c>
      <c r="L465" s="419"/>
      <c r="M465" s="419"/>
      <c r="N465" s="419"/>
      <c r="O465" s="419"/>
      <c r="P465" s="419"/>
      <c r="Q465" s="419"/>
    </row>
    <row r="466" spans="1:17" ht="15">
      <c r="A466" s="746">
        <v>462</v>
      </c>
      <c r="B466" s="421" t="s">
        <v>1449</v>
      </c>
      <c r="C466" s="420" t="s">
        <v>1450</v>
      </c>
      <c r="D466" s="215">
        <v>2015</v>
      </c>
      <c r="E466" s="215">
        <v>10</v>
      </c>
      <c r="F466" s="215" t="s">
        <v>570</v>
      </c>
      <c r="G466" s="215"/>
      <c r="H466" s="215">
        <v>16</v>
      </c>
      <c r="I466" s="234">
        <f t="shared" si="7"/>
        <v>4.9216666666666669</v>
      </c>
      <c r="J466" s="215">
        <v>59.06</v>
      </c>
      <c r="K466" s="215">
        <v>1024.8712871287128</v>
      </c>
      <c r="L466" s="419"/>
      <c r="M466" s="419"/>
      <c r="N466" s="419"/>
      <c r="O466" s="419"/>
      <c r="P466" s="419"/>
      <c r="Q466" s="419"/>
    </row>
    <row r="467" spans="1:17" ht="15">
      <c r="A467" s="746">
        <v>463</v>
      </c>
      <c r="B467" s="420" t="s">
        <v>1451</v>
      </c>
      <c r="C467" s="420" t="s">
        <v>833</v>
      </c>
      <c r="D467" s="215">
        <v>2011</v>
      </c>
      <c r="E467" s="215">
        <v>10</v>
      </c>
      <c r="F467" s="215" t="s">
        <v>700</v>
      </c>
      <c r="G467" s="215">
        <v>22.56</v>
      </c>
      <c r="H467" s="215">
        <v>4.9400000000000004</v>
      </c>
      <c r="I467" s="234"/>
      <c r="J467" s="215">
        <v>27.75</v>
      </c>
      <c r="K467" s="215">
        <v>389.91089108910893</v>
      </c>
      <c r="L467" s="419"/>
      <c r="M467" s="419"/>
      <c r="N467" s="419"/>
      <c r="O467" s="419"/>
      <c r="P467" s="419"/>
      <c r="Q467" s="419"/>
    </row>
    <row r="468" spans="1:17" ht="15">
      <c r="A468" s="746">
        <v>464</v>
      </c>
      <c r="B468" s="421" t="s">
        <v>1449</v>
      </c>
      <c r="C468" s="420" t="s">
        <v>1450</v>
      </c>
      <c r="D468" s="215">
        <v>2018</v>
      </c>
      <c r="E468" s="215">
        <v>10</v>
      </c>
      <c r="F468" s="215" t="s">
        <v>570</v>
      </c>
      <c r="G468" s="215"/>
      <c r="H468" s="215">
        <v>16</v>
      </c>
      <c r="I468" s="234">
        <f t="shared" ref="I468" si="8">J468/12</f>
        <v>4.9216666666666669</v>
      </c>
      <c r="J468" s="215">
        <v>59.06</v>
      </c>
      <c r="K468" s="215">
        <v>2416.67</v>
      </c>
      <c r="L468" s="419"/>
      <c r="M468" s="419"/>
      <c r="N468" s="419"/>
      <c r="O468" s="419"/>
      <c r="P468" s="419"/>
      <c r="Q468" s="419"/>
    </row>
  </sheetData>
  <autoFilter ref="F1:F468"/>
  <mergeCells count="13">
    <mergeCell ref="M2:Q2"/>
    <mergeCell ref="A1:Q1"/>
    <mergeCell ref="A2:A3"/>
    <mergeCell ref="B2:B3"/>
    <mergeCell ref="C2:C3"/>
    <mergeCell ref="D2:D3"/>
    <mergeCell ref="E2:E3"/>
    <mergeCell ref="F2:F3"/>
    <mergeCell ref="G2:G3"/>
    <mergeCell ref="H2:H3"/>
    <mergeCell ref="I2:J2"/>
    <mergeCell ref="K2:K3"/>
    <mergeCell ref="L2:L3"/>
  </mergeCells>
  <phoneticPr fontId="3" type="noConversion"/>
  <printOptions horizontalCentered="1"/>
  <pageMargins left="0.35433070866141736" right="0.27559055118110237" top="0.82677165354330717" bottom="0.98425196850393704" header="0.51181102362204722" footer="0.51181102362204722"/>
  <pageSetup paperSize="9" scale="72" fitToHeight="10" orientation="landscape" r:id="rId1"/>
  <headerFooter alignWithMargins="0"/>
  <rowBreaks count="7" manualBreakCount="7">
    <brk id="32" max="16" man="1"/>
    <brk id="74" max="16" man="1"/>
    <brk id="111" max="16" man="1"/>
    <brk id="141" max="16" man="1"/>
    <brk id="182" max="16" man="1"/>
    <brk id="219" max="16" man="1"/>
    <brk id="259" max="16" man="1"/>
  </rowBreaks>
</worksheet>
</file>

<file path=xl/worksheets/sheet18.xml><?xml version="1.0" encoding="utf-8"?>
<worksheet xmlns="http://schemas.openxmlformats.org/spreadsheetml/2006/main" xmlns:r="http://schemas.openxmlformats.org/officeDocument/2006/relationships">
  <sheetPr codeName="Лист18">
    <tabColor rgb="FFFFFF00"/>
  </sheetPr>
  <dimension ref="A1:J19"/>
  <sheetViews>
    <sheetView zoomScaleNormal="100" workbookViewId="0">
      <selection activeCell="G11" sqref="G11"/>
    </sheetView>
  </sheetViews>
  <sheetFormatPr defaultColWidth="9.140625" defaultRowHeight="12.75"/>
  <cols>
    <col min="1" max="1" width="4" style="412" customWidth="1"/>
    <col min="2" max="2" width="19.42578125" style="412" customWidth="1"/>
    <col min="3" max="3" width="23" style="412" customWidth="1"/>
    <col min="4" max="4" width="19.42578125" style="412" customWidth="1"/>
    <col min="5" max="5" width="15" style="412" customWidth="1"/>
    <col min="6" max="6" width="15.28515625" style="412" customWidth="1"/>
    <col min="7" max="7" width="10.42578125" style="412" customWidth="1"/>
    <col min="8" max="8" width="20.28515625" style="412" customWidth="1"/>
    <col min="9" max="9" width="18.28515625" style="412" customWidth="1"/>
    <col min="10" max="10" width="10.5703125" style="412" customWidth="1"/>
    <col min="11" max="16384" width="9.140625" style="412"/>
  </cols>
  <sheetData>
    <row r="1" spans="1:10" ht="33" customHeight="1"/>
    <row r="2" spans="1:10" ht="18" customHeight="1">
      <c r="A2" s="1316" t="s">
        <v>1699</v>
      </c>
      <c r="B2" s="1316"/>
      <c r="C2" s="1316"/>
      <c r="D2" s="1316"/>
      <c r="E2" s="1316"/>
      <c r="F2" s="1316"/>
      <c r="G2" s="1316"/>
      <c r="H2" s="1316"/>
      <c r="I2" s="1316"/>
      <c r="J2" s="1316"/>
    </row>
    <row r="3" spans="1:10" ht="18.75" customHeight="1">
      <c r="A3" s="1255" t="s">
        <v>1056</v>
      </c>
      <c r="B3" s="1255" t="s">
        <v>244</v>
      </c>
      <c r="C3" s="1255" t="s">
        <v>245</v>
      </c>
      <c r="D3" s="1255" t="s">
        <v>472</v>
      </c>
      <c r="E3" s="1317" t="s">
        <v>314</v>
      </c>
      <c r="F3" s="1318"/>
      <c r="G3" s="1318"/>
      <c r="H3" s="1318"/>
      <c r="I3" s="1319"/>
      <c r="J3" s="1255" t="s">
        <v>243</v>
      </c>
    </row>
    <row r="4" spans="1:10" s="413" customFormat="1" ht="77.25" customHeight="1">
      <c r="A4" s="1255"/>
      <c r="B4" s="1255"/>
      <c r="C4" s="1255"/>
      <c r="D4" s="1255"/>
      <c r="E4" s="746" t="s">
        <v>333</v>
      </c>
      <c r="F4" s="746" t="s">
        <v>241</v>
      </c>
      <c r="G4" s="746" t="s">
        <v>334</v>
      </c>
      <c r="H4" s="746" t="s">
        <v>242</v>
      </c>
      <c r="I4" s="746" t="s">
        <v>246</v>
      </c>
      <c r="J4" s="1255"/>
    </row>
    <row r="5" spans="1:10" s="413" customFormat="1" ht="15">
      <c r="A5" s="429">
        <v>1</v>
      </c>
      <c r="B5" s="429">
        <v>2</v>
      </c>
      <c r="C5" s="429">
        <v>3</v>
      </c>
      <c r="D5" s="429">
        <v>4</v>
      </c>
      <c r="E5" s="429">
        <v>5</v>
      </c>
      <c r="F5" s="429">
        <v>6</v>
      </c>
      <c r="G5" s="429">
        <v>7</v>
      </c>
      <c r="H5" s="429">
        <v>8</v>
      </c>
      <c r="I5" s="429" t="s">
        <v>335</v>
      </c>
      <c r="J5" s="429" t="s">
        <v>336</v>
      </c>
    </row>
    <row r="6" spans="1:10" ht="15">
      <c r="A6" s="682">
        <v>1</v>
      </c>
      <c r="B6" s="683"/>
      <c r="C6" s="683" t="s">
        <v>1543</v>
      </c>
      <c r="D6" s="684">
        <v>2059.37</v>
      </c>
      <c r="E6" s="795">
        <v>95</v>
      </c>
      <c r="F6" s="795">
        <v>84</v>
      </c>
      <c r="G6" s="795">
        <v>45</v>
      </c>
      <c r="H6" s="795">
        <v>1</v>
      </c>
      <c r="I6" s="795">
        <v>225</v>
      </c>
      <c r="J6" s="795">
        <v>10.74</v>
      </c>
    </row>
    <row r="7" spans="1:10" ht="15">
      <c r="A7" s="682">
        <v>2</v>
      </c>
      <c r="B7" s="683" t="s">
        <v>1541</v>
      </c>
      <c r="C7" s="683" t="s">
        <v>1745</v>
      </c>
      <c r="D7" s="763">
        <v>352</v>
      </c>
      <c r="E7" s="451">
        <v>26</v>
      </c>
      <c r="F7" s="451">
        <v>21</v>
      </c>
      <c r="G7" s="451">
        <v>10</v>
      </c>
      <c r="H7" s="451">
        <v>0</v>
      </c>
      <c r="I7" s="415">
        <f t="shared" ref="I7:I11" si="0">E7+F7+G7+H7</f>
        <v>57</v>
      </c>
      <c r="J7" s="415">
        <f t="shared" ref="J7:J11" si="1">D7/I7</f>
        <v>6.1754385964912277</v>
      </c>
    </row>
    <row r="8" spans="1:10" ht="15">
      <c r="A8" s="682">
        <v>3</v>
      </c>
      <c r="B8" s="683" t="s">
        <v>1541</v>
      </c>
      <c r="C8" s="683" t="s">
        <v>1745</v>
      </c>
      <c r="D8" s="763">
        <v>352</v>
      </c>
      <c r="E8" s="451">
        <v>26</v>
      </c>
      <c r="F8" s="451">
        <v>21</v>
      </c>
      <c r="G8" s="451">
        <v>10</v>
      </c>
      <c r="H8" s="451">
        <v>0</v>
      </c>
      <c r="I8" s="415">
        <f t="shared" si="0"/>
        <v>57</v>
      </c>
      <c r="J8" s="415">
        <f t="shared" si="1"/>
        <v>6.1754385964912277</v>
      </c>
    </row>
    <row r="9" spans="1:10" ht="15">
      <c r="A9" s="682">
        <v>4</v>
      </c>
      <c r="B9" s="683" t="s">
        <v>1541</v>
      </c>
      <c r="C9" s="683" t="s">
        <v>1745</v>
      </c>
      <c r="D9" s="763">
        <v>352</v>
      </c>
      <c r="E9" s="451">
        <v>26</v>
      </c>
      <c r="F9" s="451">
        <v>21</v>
      </c>
      <c r="G9" s="451">
        <v>10</v>
      </c>
      <c r="H9" s="451">
        <v>0</v>
      </c>
      <c r="I9" s="415">
        <f t="shared" si="0"/>
        <v>57</v>
      </c>
      <c r="J9" s="415">
        <f t="shared" si="1"/>
        <v>6.1754385964912277</v>
      </c>
    </row>
    <row r="10" spans="1:10" ht="15">
      <c r="A10" s="682">
        <v>5</v>
      </c>
      <c r="B10" s="683" t="s">
        <v>1541</v>
      </c>
      <c r="C10" s="683" t="s">
        <v>1745</v>
      </c>
      <c r="D10" s="763">
        <v>352</v>
      </c>
      <c r="E10" s="451">
        <v>26</v>
      </c>
      <c r="F10" s="451">
        <v>21</v>
      </c>
      <c r="G10" s="451">
        <v>10</v>
      </c>
      <c r="H10" s="451">
        <v>0</v>
      </c>
      <c r="I10" s="415">
        <f t="shared" si="0"/>
        <v>57</v>
      </c>
      <c r="J10" s="415">
        <f t="shared" si="1"/>
        <v>6.1754385964912277</v>
      </c>
    </row>
    <row r="11" spans="1:10" ht="15">
      <c r="A11" s="682">
        <v>6</v>
      </c>
      <c r="B11" s="683" t="s">
        <v>1541</v>
      </c>
      <c r="C11" s="683" t="s">
        <v>1745</v>
      </c>
      <c r="D11" s="763">
        <v>352</v>
      </c>
      <c r="E11" s="451">
        <v>26</v>
      </c>
      <c r="F11" s="451">
        <v>21</v>
      </c>
      <c r="G11" s="451">
        <v>10</v>
      </c>
      <c r="H11" s="451">
        <v>0</v>
      </c>
      <c r="I11" s="415">
        <f t="shared" si="0"/>
        <v>57</v>
      </c>
      <c r="J11" s="415">
        <f t="shared" si="1"/>
        <v>6.1754385964912277</v>
      </c>
    </row>
    <row r="12" spans="1:10" ht="15">
      <c r="A12" s="682">
        <v>7</v>
      </c>
      <c r="B12" s="683" t="s">
        <v>1541</v>
      </c>
      <c r="C12" s="683" t="s">
        <v>1745</v>
      </c>
      <c r="D12" s="763">
        <v>352</v>
      </c>
      <c r="E12" s="451">
        <v>26</v>
      </c>
      <c r="F12" s="451">
        <v>21</v>
      </c>
      <c r="G12" s="451">
        <v>10</v>
      </c>
      <c r="H12" s="451">
        <v>0</v>
      </c>
      <c r="I12" s="415">
        <f t="shared" ref="I12:I13" si="2">E12+F12+G12+H12</f>
        <v>57</v>
      </c>
      <c r="J12" s="415">
        <f t="shared" ref="J12:J13" si="3">D12/I12</f>
        <v>6.1754385964912277</v>
      </c>
    </row>
    <row r="13" spans="1:10" ht="15">
      <c r="A13" s="682">
        <v>8</v>
      </c>
      <c r="B13" s="683" t="s">
        <v>1541</v>
      </c>
      <c r="C13" s="683" t="s">
        <v>1745</v>
      </c>
      <c r="D13" s="763">
        <v>352</v>
      </c>
      <c r="E13" s="451">
        <v>26</v>
      </c>
      <c r="F13" s="451">
        <v>21</v>
      </c>
      <c r="G13" s="451">
        <v>10</v>
      </c>
      <c r="H13" s="451">
        <v>0</v>
      </c>
      <c r="I13" s="415">
        <f t="shared" si="2"/>
        <v>57</v>
      </c>
      <c r="J13" s="415">
        <f t="shared" si="3"/>
        <v>6.1754385964912277</v>
      </c>
    </row>
    <row r="14" spans="1:10" ht="15">
      <c r="A14" s="682">
        <v>9</v>
      </c>
      <c r="B14" s="683" t="s">
        <v>1541</v>
      </c>
      <c r="C14" s="683" t="s">
        <v>1745</v>
      </c>
      <c r="D14" s="763">
        <v>352</v>
      </c>
      <c r="E14" s="451">
        <v>26</v>
      </c>
      <c r="F14" s="451">
        <v>21</v>
      </c>
      <c r="G14" s="451">
        <v>10</v>
      </c>
      <c r="H14" s="451">
        <v>0</v>
      </c>
      <c r="I14" s="415">
        <f t="shared" ref="I14:I16" si="4">E14+F14+G14+H14</f>
        <v>57</v>
      </c>
      <c r="J14" s="415">
        <f t="shared" ref="J14:J16" si="5">D14/I14</f>
        <v>6.1754385964912277</v>
      </c>
    </row>
    <row r="15" spans="1:10" ht="15">
      <c r="A15" s="682">
        <v>10</v>
      </c>
      <c r="B15" s="683" t="s">
        <v>1541</v>
      </c>
      <c r="C15" s="683" t="s">
        <v>1745</v>
      </c>
      <c r="D15" s="763">
        <v>352</v>
      </c>
      <c r="E15" s="451">
        <v>26</v>
      </c>
      <c r="F15" s="451">
        <v>21</v>
      </c>
      <c r="G15" s="451">
        <v>10</v>
      </c>
      <c r="H15" s="451">
        <v>0</v>
      </c>
      <c r="I15" s="415">
        <f t="shared" si="4"/>
        <v>57</v>
      </c>
      <c r="J15" s="415">
        <f t="shared" si="5"/>
        <v>6.1754385964912277</v>
      </c>
    </row>
    <row r="16" spans="1:10" ht="15">
      <c r="A16" s="682">
        <v>11</v>
      </c>
      <c r="B16" s="683" t="s">
        <v>1789</v>
      </c>
      <c r="C16" s="683" t="s">
        <v>1745</v>
      </c>
      <c r="D16" s="763">
        <v>352</v>
      </c>
      <c r="E16" s="451">
        <v>26</v>
      </c>
      <c r="F16" s="451">
        <v>21</v>
      </c>
      <c r="G16" s="451">
        <v>10</v>
      </c>
      <c r="H16" s="451">
        <v>0</v>
      </c>
      <c r="I16" s="415">
        <f t="shared" si="4"/>
        <v>57</v>
      </c>
      <c r="J16" s="415">
        <f t="shared" si="5"/>
        <v>6.1754385964912277</v>
      </c>
    </row>
    <row r="17" spans="1:10" ht="15">
      <c r="A17" s="682">
        <v>12</v>
      </c>
      <c r="B17" s="683" t="s">
        <v>1790</v>
      </c>
      <c r="C17" s="683" t="s">
        <v>1745</v>
      </c>
      <c r="D17" s="763">
        <v>352</v>
      </c>
      <c r="E17" s="451">
        <v>26</v>
      </c>
      <c r="F17" s="451">
        <v>21</v>
      </c>
      <c r="G17" s="451">
        <v>10</v>
      </c>
      <c r="H17" s="451">
        <v>0</v>
      </c>
      <c r="I17" s="415">
        <f t="shared" ref="I17:I19" si="6">E17+F17+G17+H17</f>
        <v>57</v>
      </c>
      <c r="J17" s="415">
        <f t="shared" ref="J17:J19" si="7">D17/I17</f>
        <v>6.1754385964912277</v>
      </c>
    </row>
    <row r="18" spans="1:10" ht="15">
      <c r="A18" s="682">
        <v>13</v>
      </c>
      <c r="B18" s="683" t="s">
        <v>1790</v>
      </c>
      <c r="C18" s="683" t="s">
        <v>1745</v>
      </c>
      <c r="D18" s="763">
        <v>352</v>
      </c>
      <c r="E18" s="451">
        <v>26</v>
      </c>
      <c r="F18" s="451">
        <v>21</v>
      </c>
      <c r="G18" s="451">
        <v>10</v>
      </c>
      <c r="H18" s="451">
        <v>0</v>
      </c>
      <c r="I18" s="415">
        <f t="shared" si="6"/>
        <v>57</v>
      </c>
      <c r="J18" s="415">
        <f t="shared" si="7"/>
        <v>6.1754385964912277</v>
      </c>
    </row>
    <row r="19" spans="1:10" ht="15">
      <c r="A19" s="682">
        <v>14</v>
      </c>
      <c r="B19" s="683" t="s">
        <v>1791</v>
      </c>
      <c r="C19" s="683" t="s">
        <v>1745</v>
      </c>
      <c r="D19" s="763">
        <v>352</v>
      </c>
      <c r="E19" s="451">
        <v>26</v>
      </c>
      <c r="F19" s="451">
        <v>21</v>
      </c>
      <c r="G19" s="451">
        <v>10</v>
      </c>
      <c r="H19" s="451">
        <v>0</v>
      </c>
      <c r="I19" s="415">
        <f t="shared" si="6"/>
        <v>57</v>
      </c>
      <c r="J19" s="415">
        <f t="shared" si="7"/>
        <v>6.1754385964912277</v>
      </c>
    </row>
  </sheetData>
  <mergeCells count="7">
    <mergeCell ref="A2:J2"/>
    <mergeCell ref="A3:A4"/>
    <mergeCell ref="B3:B4"/>
    <mergeCell ref="C3:C4"/>
    <mergeCell ref="D3:D4"/>
    <mergeCell ref="E3:I3"/>
    <mergeCell ref="J3:J4"/>
  </mergeCells>
  <phoneticPr fontId="3" type="noConversion"/>
  <pageMargins left="0.35433070866141736" right="0.27559055118110237" top="0.79" bottom="0.98425196850393704" header="0.51181102362204722" footer="0.51181102362204722"/>
  <pageSetup paperSize="9" scale="91" fitToHeight="10"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FFFF00"/>
  </sheetPr>
  <dimension ref="A1:K35"/>
  <sheetViews>
    <sheetView view="pageBreakPreview" zoomScaleNormal="100" zoomScaleSheetLayoutView="100" workbookViewId="0">
      <selection activeCell="N28" sqref="N28"/>
    </sheetView>
  </sheetViews>
  <sheetFormatPr defaultColWidth="9.140625" defaultRowHeight="12.75"/>
  <cols>
    <col min="1" max="1" width="13.7109375" style="24" customWidth="1"/>
    <col min="2" max="2" width="7.5703125" style="23" customWidth="1"/>
    <col min="3" max="3" width="7.85546875" style="23" customWidth="1"/>
    <col min="4" max="4" width="8.140625" style="23" customWidth="1"/>
    <col min="5" max="5" width="7.140625" style="23" customWidth="1"/>
    <col min="6" max="6" width="9.140625" style="23"/>
    <col min="7" max="7" width="8.140625" style="23" customWidth="1"/>
    <col min="8" max="8" width="7.140625" style="23" customWidth="1"/>
    <col min="9" max="9" width="9.140625" style="23"/>
    <col min="10" max="10" width="8.140625" style="23" customWidth="1"/>
    <col min="11" max="11" width="8.5703125" style="23" customWidth="1"/>
    <col min="12" max="16384" width="9.140625" style="23"/>
  </cols>
  <sheetData>
    <row r="1" spans="1:11" s="20" customFormat="1" ht="22.5" customHeight="1">
      <c r="A1" s="1323" t="s">
        <v>247</v>
      </c>
      <c r="B1" s="1323"/>
      <c r="C1" s="1323"/>
      <c r="D1" s="1323"/>
      <c r="E1" s="1323"/>
      <c r="F1" s="1323"/>
      <c r="G1" s="1323"/>
      <c r="H1" s="1323"/>
      <c r="I1" s="1323"/>
      <c r="J1" s="1323"/>
      <c r="K1" s="1323"/>
    </row>
    <row r="2" spans="1:11" ht="16.5" customHeight="1">
      <c r="A2" s="1273" t="s">
        <v>1213</v>
      </c>
      <c r="B2" s="1273"/>
      <c r="C2" s="1322">
        <v>2012</v>
      </c>
      <c r="D2" s="1322"/>
      <c r="E2" s="1322"/>
      <c r="F2" s="1321">
        <v>2013</v>
      </c>
      <c r="G2" s="1321"/>
      <c r="H2" s="1321"/>
      <c r="I2" s="1321">
        <v>2014</v>
      </c>
      <c r="J2" s="1321"/>
      <c r="K2" s="1321"/>
    </row>
    <row r="3" spans="1:11" ht="30.75" customHeight="1">
      <c r="A3" s="1273"/>
      <c r="B3" s="1273"/>
      <c r="C3" s="35" t="s">
        <v>384</v>
      </c>
      <c r="D3" s="43" t="s">
        <v>337</v>
      </c>
      <c r="E3" s="43" t="s">
        <v>1059</v>
      </c>
      <c r="F3" s="35" t="s">
        <v>384</v>
      </c>
      <c r="G3" s="43" t="s">
        <v>337</v>
      </c>
      <c r="H3" s="43" t="s">
        <v>1059</v>
      </c>
      <c r="I3" s="35" t="s">
        <v>384</v>
      </c>
      <c r="J3" s="43" t="s">
        <v>337</v>
      </c>
      <c r="K3" s="43" t="s">
        <v>1059</v>
      </c>
    </row>
    <row r="4" spans="1:11" ht="28.5" customHeight="1">
      <c r="A4" s="1273" t="s">
        <v>250</v>
      </c>
      <c r="B4" s="216" t="s">
        <v>386</v>
      </c>
      <c r="C4" s="206">
        <v>3339.38</v>
      </c>
      <c r="D4" s="206">
        <v>2370.7919999999999</v>
      </c>
      <c r="E4" s="218"/>
      <c r="F4" s="207">
        <v>3294.1179999999999</v>
      </c>
      <c r="G4" s="207">
        <v>2297.953</v>
      </c>
      <c r="H4" s="206"/>
      <c r="I4" s="41">
        <v>3263.2110000000002</v>
      </c>
      <c r="J4" s="41">
        <v>2913.5177881500003</v>
      </c>
      <c r="K4" s="41"/>
    </row>
    <row r="5" spans="1:11" ht="20.25" customHeight="1">
      <c r="A5" s="1273"/>
      <c r="B5" s="217" t="s">
        <v>1127</v>
      </c>
      <c r="C5" s="206">
        <v>3124.1019999999999</v>
      </c>
      <c r="D5" s="206">
        <v>2218.0070000000001</v>
      </c>
      <c r="E5" s="219">
        <f>C5/C4</f>
        <v>0.93553354215453166</v>
      </c>
      <c r="F5" s="207">
        <v>3077.7750000000001</v>
      </c>
      <c r="G5" s="207">
        <v>2147.5320000000002</v>
      </c>
      <c r="H5" s="219">
        <f>F5/F4</f>
        <v>0.93432445346523718</v>
      </c>
      <c r="I5" s="41">
        <v>3058.5190000000002</v>
      </c>
      <c r="J5" s="41">
        <v>2731.1067664299999</v>
      </c>
      <c r="K5" s="220">
        <f>I5/I4</f>
        <v>0.93727282728576244</v>
      </c>
    </row>
    <row r="6" spans="1:11" ht="18" customHeight="1">
      <c r="A6" s="1273"/>
      <c r="B6" s="217" t="s">
        <v>1128</v>
      </c>
      <c r="C6" s="206">
        <v>1763.35</v>
      </c>
      <c r="D6" s="206">
        <v>1250.5840000000001</v>
      </c>
      <c r="E6" s="219">
        <f>C6/C4</f>
        <v>0.52804712251974917</v>
      </c>
      <c r="F6" s="207">
        <v>1793.056</v>
      </c>
      <c r="G6" s="207">
        <v>1239.6410000000001</v>
      </c>
      <c r="H6" s="219">
        <f>F6/F4</f>
        <v>0.54432051310851648</v>
      </c>
      <c r="I6" s="41">
        <v>1782.5210000000002</v>
      </c>
      <c r="J6" s="41">
        <v>1589.7733038800002</v>
      </c>
      <c r="K6" s="220">
        <f>I6/I4</f>
        <v>0.5462475457455862</v>
      </c>
    </row>
    <row r="7" spans="1:11" ht="30">
      <c r="A7" s="1273" t="s">
        <v>249</v>
      </c>
      <c r="B7" s="216" t="s">
        <v>386</v>
      </c>
      <c r="C7" s="206">
        <v>364.33100000000002</v>
      </c>
      <c r="D7" s="205">
        <v>258.01900000000001</v>
      </c>
      <c r="E7" s="219">
        <f>C7/C4</f>
        <v>0.10910139007839779</v>
      </c>
      <c r="F7" s="207">
        <v>367.09</v>
      </c>
      <c r="G7" s="207">
        <v>250.916</v>
      </c>
      <c r="H7" s="219">
        <f>F7/F4</f>
        <v>0.11143802377449745</v>
      </c>
      <c r="I7" s="41">
        <v>367.279</v>
      </c>
      <c r="J7" s="41">
        <v>327.83747119000003</v>
      </c>
      <c r="K7" s="220">
        <f>I7/I4</f>
        <v>0.11255141025204927</v>
      </c>
    </row>
    <row r="8" spans="1:11" ht="12.75" customHeight="1">
      <c r="A8" s="1273"/>
      <c r="B8" s="217" t="s">
        <v>1127</v>
      </c>
      <c r="C8" s="206">
        <v>110.30500000000001</v>
      </c>
      <c r="D8" s="206">
        <v>78.272000000000006</v>
      </c>
      <c r="E8" s="219">
        <f>C8/C5</f>
        <v>3.5307746033900307E-2</v>
      </c>
      <c r="F8" s="207">
        <v>110.095</v>
      </c>
      <c r="G8" s="207">
        <v>75.974000000000004</v>
      </c>
      <c r="H8" s="219">
        <f>F8/F5</f>
        <v>3.5770970912428618E-2</v>
      </c>
      <c r="I8" s="41">
        <v>117.92400000000001</v>
      </c>
      <c r="J8" s="41">
        <v>105.73123038</v>
      </c>
      <c r="K8" s="220">
        <f>I8/I5</f>
        <v>3.8555915461045032E-2</v>
      </c>
    </row>
    <row r="9" spans="1:11" ht="15">
      <c r="A9" s="1273"/>
      <c r="B9" s="217" t="s">
        <v>1128</v>
      </c>
      <c r="C9" s="206">
        <v>254.02600000000001</v>
      </c>
      <c r="D9" s="206">
        <v>179.74700000000001</v>
      </c>
      <c r="E9" s="219">
        <f>C9/C6</f>
        <v>0.14405875180763889</v>
      </c>
      <c r="F9" s="207">
        <v>256.995</v>
      </c>
      <c r="G9" s="207">
        <v>174.94200000000001</v>
      </c>
      <c r="H9" s="219">
        <f>F9/F6</f>
        <v>0.1433279272928453</v>
      </c>
      <c r="I9" s="41">
        <v>249.35499999999996</v>
      </c>
      <c r="J9" s="41">
        <v>222.10624081000003</v>
      </c>
      <c r="K9" s="220">
        <f>I9/I6</f>
        <v>0.13988895502493376</v>
      </c>
    </row>
    <row r="10" spans="1:11" ht="30">
      <c r="A10" s="1273" t="s">
        <v>248</v>
      </c>
      <c r="B10" s="216" t="s">
        <v>386</v>
      </c>
      <c r="C10" s="206">
        <v>-7.9980000000000002</v>
      </c>
      <c r="D10" s="205">
        <v>-5.827</v>
      </c>
      <c r="E10" s="219">
        <f>C10/C4</f>
        <v>-2.3950553695596187E-3</v>
      </c>
      <c r="F10" s="207">
        <v>-23.553999999999998</v>
      </c>
      <c r="G10" s="208">
        <v>-17.652999999999999</v>
      </c>
      <c r="H10" s="219">
        <f>F10/F4</f>
        <v>-7.150320662465643E-3</v>
      </c>
      <c r="I10" s="41">
        <v>-51.86</v>
      </c>
      <c r="J10" s="41">
        <v>-43.369341340000013</v>
      </c>
      <c r="K10" s="220">
        <f>I10/I4</f>
        <v>-1.5892322010436957E-2</v>
      </c>
    </row>
    <row r="11" spans="1:11" ht="12.75" customHeight="1">
      <c r="A11" s="1273"/>
      <c r="B11" s="217" t="s">
        <v>1127</v>
      </c>
      <c r="C11" s="206">
        <v>-57.29</v>
      </c>
      <c r="D11" s="206">
        <v>-40.543999999999997</v>
      </c>
      <c r="E11" s="219">
        <f>C11/C5</f>
        <v>-1.8338069627688212E-2</v>
      </c>
      <c r="F11" s="207">
        <v>-46.338999999999999</v>
      </c>
      <c r="G11" s="207">
        <v>-30.335999999999999</v>
      </c>
      <c r="H11" s="219">
        <f>F11/F5</f>
        <v>-1.5056006368236794E-2</v>
      </c>
      <c r="I11" s="41">
        <v>-48.676000000000002</v>
      </c>
      <c r="J11" s="41">
        <v>-43.346870030000005</v>
      </c>
      <c r="K11" s="220">
        <f>I11/I5</f>
        <v>-1.59148921422427E-2</v>
      </c>
    </row>
    <row r="12" spans="1:11" ht="15">
      <c r="A12" s="1273"/>
      <c r="B12" s="217" t="s">
        <v>1128</v>
      </c>
      <c r="C12" s="206">
        <v>49.292000000000002</v>
      </c>
      <c r="D12" s="206">
        <v>34.716999999999999</v>
      </c>
      <c r="E12" s="219">
        <f>C12/C6</f>
        <v>2.7953611024470471E-2</v>
      </c>
      <c r="F12" s="207">
        <v>22.785</v>
      </c>
      <c r="G12" s="207">
        <v>12.683</v>
      </c>
      <c r="H12" s="219">
        <f>F12/F6</f>
        <v>1.2707355486945193E-2</v>
      </c>
      <c r="I12" s="41">
        <v>-3.1840000000000028</v>
      </c>
      <c r="J12" s="41">
        <v>-2.2471310000002021E-2</v>
      </c>
      <c r="K12" s="220">
        <f>I12/I6</f>
        <v>-1.7862342154734796E-3</v>
      </c>
    </row>
    <row r="13" spans="1:11" ht="15">
      <c r="A13" s="92"/>
      <c r="B13" s="74"/>
      <c r="C13" s="74"/>
      <c r="D13" s="74"/>
      <c r="E13" s="74"/>
      <c r="F13" s="74"/>
      <c r="G13" s="74"/>
      <c r="H13" s="74"/>
      <c r="I13" s="74"/>
      <c r="J13" s="74"/>
      <c r="K13" s="74"/>
    </row>
    <row r="14" spans="1:11" ht="16.5" customHeight="1">
      <c r="A14" s="1273" t="s">
        <v>1213</v>
      </c>
      <c r="B14" s="1273"/>
      <c r="C14" s="1322">
        <v>2015</v>
      </c>
      <c r="D14" s="1322"/>
      <c r="E14" s="1322"/>
      <c r="F14" s="1321">
        <v>2016</v>
      </c>
      <c r="G14" s="1321"/>
      <c r="H14" s="1321"/>
      <c r="I14" s="1321">
        <v>2017</v>
      </c>
      <c r="J14" s="1321"/>
      <c r="K14" s="1321"/>
    </row>
    <row r="15" spans="1:11" ht="30.75" customHeight="1">
      <c r="A15" s="1273"/>
      <c r="B15" s="1273"/>
      <c r="C15" s="35" t="s">
        <v>384</v>
      </c>
      <c r="D15" s="43" t="s">
        <v>337</v>
      </c>
      <c r="E15" s="43" t="s">
        <v>1059</v>
      </c>
      <c r="F15" s="35" t="s">
        <v>384</v>
      </c>
      <c r="G15" s="43" t="s">
        <v>337</v>
      </c>
      <c r="H15" s="43" t="s">
        <v>1059</v>
      </c>
      <c r="I15" s="35" t="s">
        <v>384</v>
      </c>
      <c r="J15" s="43" t="s">
        <v>337</v>
      </c>
      <c r="K15" s="43" t="s">
        <v>1059</v>
      </c>
    </row>
    <row r="16" spans="1:11" ht="29.25" customHeight="1">
      <c r="A16" s="1273" t="s">
        <v>250</v>
      </c>
      <c r="B16" s="216" t="s">
        <v>386</v>
      </c>
      <c r="C16" s="41">
        <v>3072.9909999999995</v>
      </c>
      <c r="D16" s="41">
        <v>3536.1424982100002</v>
      </c>
      <c r="E16" s="235"/>
      <c r="F16" s="41">
        <v>2844.52</v>
      </c>
      <c r="G16" s="41">
        <v>3926.29</v>
      </c>
      <c r="H16" s="235"/>
      <c r="I16" s="41">
        <v>2766.9</v>
      </c>
      <c r="J16" s="41">
        <v>3931.99</v>
      </c>
      <c r="K16" s="235"/>
    </row>
    <row r="17" spans="1:11" ht="19.5" customHeight="1">
      <c r="A17" s="1273"/>
      <c r="B17" s="217" t="s">
        <v>1127</v>
      </c>
      <c r="C17" s="41">
        <v>2870.5869999999995</v>
      </c>
      <c r="D17" s="41">
        <v>3302.9259807500002</v>
      </c>
      <c r="E17" s="220">
        <f>C17/C16</f>
        <v>0.93413452886780335</v>
      </c>
      <c r="F17" s="41">
        <v>2637.43</v>
      </c>
      <c r="G17" s="41">
        <v>3640.76</v>
      </c>
      <c r="H17" s="220">
        <f>F17/F16</f>
        <v>0.92719685570852017</v>
      </c>
      <c r="I17" s="41">
        <v>2570.23</v>
      </c>
      <c r="J17" s="41">
        <v>3652.51</v>
      </c>
      <c r="K17" s="220">
        <f>I17/I16</f>
        <v>0.92892045249195854</v>
      </c>
    </row>
    <row r="18" spans="1:11" ht="21.75" customHeight="1">
      <c r="A18" s="1273"/>
      <c r="B18" s="217" t="s">
        <v>1128</v>
      </c>
      <c r="C18" s="41">
        <v>1772.2400000000002</v>
      </c>
      <c r="D18" s="41">
        <v>2043.4282953700001</v>
      </c>
      <c r="E18" s="220">
        <f>C18/C16</f>
        <v>0.57671499851447683</v>
      </c>
      <c r="F18" s="41">
        <v>1827.29</v>
      </c>
      <c r="G18" s="41">
        <v>2520.65</v>
      </c>
      <c r="H18" s="220">
        <f>F18/F16</f>
        <v>0.64238957715185685</v>
      </c>
      <c r="I18" s="41">
        <v>1832.04</v>
      </c>
      <c r="J18" s="41">
        <v>2603.13</v>
      </c>
      <c r="K18" s="220">
        <f>I18/I16</f>
        <v>0.66212729046947849</v>
      </c>
    </row>
    <row r="19" spans="1:11" ht="30">
      <c r="A19" s="1273" t="s">
        <v>249</v>
      </c>
      <c r="B19" s="216" t="s">
        <v>386</v>
      </c>
      <c r="C19" s="41">
        <v>371.78900000000004</v>
      </c>
      <c r="D19" s="41">
        <v>428.45496895000008</v>
      </c>
      <c r="E19" s="220">
        <f>C19/C16</f>
        <v>0.12098603608015777</v>
      </c>
      <c r="F19" s="41">
        <v>394.84</v>
      </c>
      <c r="G19" s="41">
        <v>545.72</v>
      </c>
      <c r="H19" s="220">
        <f>F19/F16</f>
        <v>0.13880725043241038</v>
      </c>
      <c r="I19" s="41">
        <v>401.32</v>
      </c>
      <c r="J19" s="41">
        <v>570.20000000000005</v>
      </c>
      <c r="K19" s="220">
        <f>I19/I16</f>
        <v>0.14504318912862771</v>
      </c>
    </row>
    <row r="20" spans="1:11" ht="12.75" customHeight="1">
      <c r="A20" s="1273"/>
      <c r="B20" s="217" t="s">
        <v>1127</v>
      </c>
      <c r="C20" s="41">
        <v>117.52599999999998</v>
      </c>
      <c r="D20" s="41">
        <v>135.69020810999999</v>
      </c>
      <c r="E20" s="220">
        <f>C20/C17</f>
        <v>4.0941452044477314E-2</v>
      </c>
      <c r="F20" s="41">
        <v>117.88</v>
      </c>
      <c r="G20" s="41">
        <v>163.33000000000001</v>
      </c>
      <c r="H20" s="220">
        <f>F20/F17</f>
        <v>4.4695025081234387E-2</v>
      </c>
      <c r="I20" s="41">
        <v>121.54</v>
      </c>
      <c r="J20" s="41">
        <v>172.76</v>
      </c>
      <c r="K20" s="220">
        <f>I20/I17</f>
        <v>4.7287596829855699E-2</v>
      </c>
    </row>
    <row r="21" spans="1:11" ht="15">
      <c r="A21" s="1273"/>
      <c r="B21" s="217" t="s">
        <v>1128</v>
      </c>
      <c r="C21" s="41">
        <v>254.26300000000003</v>
      </c>
      <c r="D21" s="41">
        <v>292.76476084000001</v>
      </c>
      <c r="E21" s="220">
        <f>C21/C18</f>
        <v>0.14346984607050964</v>
      </c>
      <c r="F21" s="41">
        <v>276.95999999999998</v>
      </c>
      <c r="G21" s="41">
        <v>382.39</v>
      </c>
      <c r="H21" s="220">
        <f>F21/F18</f>
        <v>0.15156871651462001</v>
      </c>
      <c r="I21" s="41">
        <v>279.79000000000002</v>
      </c>
      <c r="J21" s="41">
        <v>397.45</v>
      </c>
      <c r="K21" s="220">
        <f>I21/I18</f>
        <v>0.15272046461867647</v>
      </c>
    </row>
    <row r="22" spans="1:11" ht="30">
      <c r="A22" s="1273" t="s">
        <v>248</v>
      </c>
      <c r="B22" s="216" t="s">
        <v>386</v>
      </c>
      <c r="C22" s="41">
        <v>-56.854999999999997</v>
      </c>
      <c r="D22" s="41">
        <v>-63.576139619999992</v>
      </c>
      <c r="E22" s="220">
        <f>C22/C16</f>
        <v>-1.8501518553096969E-2</v>
      </c>
      <c r="F22" s="41">
        <v>-59.63</v>
      </c>
      <c r="G22" s="41">
        <v>-77.48</v>
      </c>
      <c r="H22" s="220">
        <f>F22/F16</f>
        <v>-2.0963115042256692E-2</v>
      </c>
      <c r="I22" s="41">
        <v>-61.7</v>
      </c>
      <c r="J22" s="41">
        <v>-87.36</v>
      </c>
      <c r="K22" s="220">
        <f>I22/I16</f>
        <v>-2.2299324153384655E-2</v>
      </c>
    </row>
    <row r="23" spans="1:11" ht="12.75" customHeight="1">
      <c r="A23" s="1273"/>
      <c r="B23" s="217" t="s">
        <v>1127</v>
      </c>
      <c r="C23" s="41">
        <v>-49.044000000000004</v>
      </c>
      <c r="D23" s="41">
        <v>-56.331095160000011</v>
      </c>
      <c r="E23" s="220">
        <f>C23/C17</f>
        <v>-1.7085007352154808E-2</v>
      </c>
      <c r="F23" s="41">
        <v>-11.53</v>
      </c>
      <c r="G23" s="41">
        <v>-13.88</v>
      </c>
      <c r="H23" s="220">
        <f>F23/F17</f>
        <v>-4.3716800066731631E-3</v>
      </c>
      <c r="I23" s="41">
        <v>-11.7</v>
      </c>
      <c r="J23" s="41">
        <v>-16.62</v>
      </c>
      <c r="K23" s="220">
        <f>I23/I17</f>
        <v>-4.5521217945475694E-3</v>
      </c>
    </row>
    <row r="24" spans="1:11" ht="15">
      <c r="A24" s="1273"/>
      <c r="B24" s="217" t="s">
        <v>1128</v>
      </c>
      <c r="C24" s="41">
        <v>-7.8109999999999973</v>
      </c>
      <c r="D24" s="41">
        <v>-7.2450444599999955</v>
      </c>
      <c r="E24" s="220">
        <f>C24/C18</f>
        <v>-4.4074166027174627E-3</v>
      </c>
      <c r="F24" s="41">
        <v>-48.1</v>
      </c>
      <c r="G24" s="41">
        <v>-63.6</v>
      </c>
      <c r="H24" s="220">
        <f>F24/F18</f>
        <v>-2.6323134258929893E-2</v>
      </c>
      <c r="I24" s="41">
        <v>-50.01</v>
      </c>
      <c r="J24" s="41">
        <v>-70.739999999999995</v>
      </c>
      <c r="K24" s="220">
        <f>I24/I18</f>
        <v>-2.7297438920547586E-2</v>
      </c>
    </row>
    <row r="25" spans="1:11" ht="15">
      <c r="A25" s="65"/>
      <c r="B25" s="38"/>
      <c r="C25" s="38"/>
      <c r="D25" s="38"/>
      <c r="E25" s="38"/>
      <c r="F25" s="38"/>
      <c r="G25" s="38"/>
      <c r="H25" s="38"/>
      <c r="I25" s="74"/>
      <c r="J25" s="74"/>
      <c r="K25" s="38"/>
    </row>
    <row r="26" spans="1:11" ht="108.75" customHeight="1">
      <c r="A26" s="1320" t="s">
        <v>465</v>
      </c>
      <c r="B26" s="1320"/>
      <c r="C26" s="1320"/>
      <c r="D26" s="1320"/>
      <c r="E26" s="1320"/>
      <c r="F26" s="1320"/>
      <c r="G26" s="1320"/>
      <c r="H26" s="1320"/>
      <c r="I26" s="1320"/>
      <c r="J26" s="1320"/>
      <c r="K26" s="1320"/>
    </row>
    <row r="27" spans="1:11">
      <c r="A27" s="133"/>
      <c r="B27" s="133"/>
      <c r="C27" s="133"/>
      <c r="D27" s="133"/>
      <c r="E27" s="133"/>
      <c r="F27" s="133"/>
      <c r="G27" s="133"/>
      <c r="H27" s="133"/>
      <c r="I27" s="133"/>
      <c r="J27" s="133"/>
      <c r="K27" s="133"/>
    </row>
    <row r="28" spans="1:11" ht="31.5" customHeight="1">
      <c r="A28" s="1320" t="s">
        <v>448</v>
      </c>
      <c r="B28" s="1320"/>
      <c r="C28" s="1320"/>
      <c r="D28" s="1320"/>
      <c r="E28" s="1320"/>
      <c r="F28" s="1320"/>
      <c r="G28" s="1320"/>
      <c r="H28" s="1320"/>
      <c r="I28" s="1320"/>
      <c r="J28" s="1320"/>
      <c r="K28" s="1320"/>
    </row>
    <row r="29" spans="1:11">
      <c r="A29" s="133"/>
      <c r="B29" s="133"/>
      <c r="C29" s="133"/>
      <c r="D29" s="133"/>
      <c r="E29" s="133"/>
      <c r="F29" s="133"/>
      <c r="G29" s="133"/>
      <c r="H29" s="133"/>
      <c r="I29" s="133"/>
      <c r="J29" s="133"/>
      <c r="K29" s="133"/>
    </row>
    <row r="30" spans="1:11">
      <c r="A30" s="27"/>
      <c r="B30" s="27"/>
      <c r="C30" s="27"/>
      <c r="D30" s="27"/>
      <c r="E30" s="27"/>
      <c r="F30" s="27"/>
      <c r="G30" s="27"/>
      <c r="H30" s="27"/>
      <c r="I30" s="27"/>
      <c r="J30" s="27"/>
      <c r="K30" s="27"/>
    </row>
    <row r="31" spans="1:11">
      <c r="A31" s="27"/>
      <c r="B31" s="27"/>
      <c r="C31" s="27"/>
      <c r="D31" s="27"/>
      <c r="E31" s="27"/>
      <c r="F31" s="27"/>
      <c r="G31" s="27"/>
      <c r="H31" s="27"/>
      <c r="I31" s="27"/>
      <c r="J31" s="27"/>
      <c r="K31" s="27"/>
    </row>
    <row r="32" spans="1:11">
      <c r="A32" s="27"/>
      <c r="B32" s="27"/>
      <c r="C32" s="27"/>
      <c r="D32" s="27"/>
      <c r="E32" s="27"/>
      <c r="F32" s="27"/>
      <c r="G32" s="27"/>
      <c r="H32" s="27"/>
      <c r="I32" s="27"/>
      <c r="J32" s="27"/>
      <c r="K32" s="27"/>
    </row>
    <row r="33" spans="1:11">
      <c r="A33" s="27"/>
      <c r="B33" s="27"/>
      <c r="C33" s="27"/>
      <c r="D33" s="27"/>
      <c r="E33" s="27"/>
      <c r="F33" s="27"/>
      <c r="G33" s="27"/>
      <c r="H33" s="27"/>
      <c r="I33" s="27"/>
      <c r="J33" s="27"/>
      <c r="K33" s="27"/>
    </row>
    <row r="34" spans="1:11">
      <c r="A34" s="27"/>
      <c r="B34" s="27"/>
      <c r="C34" s="27"/>
      <c r="D34" s="27"/>
      <c r="E34" s="27"/>
      <c r="F34" s="27"/>
      <c r="G34" s="27"/>
      <c r="H34" s="27"/>
      <c r="I34" s="27"/>
      <c r="J34" s="27"/>
      <c r="K34" s="27"/>
    </row>
    <row r="35" spans="1:11">
      <c r="A35" s="27"/>
      <c r="B35" s="27"/>
      <c r="C35" s="27"/>
      <c r="D35" s="27"/>
      <c r="E35" s="27"/>
      <c r="F35" s="27"/>
      <c r="G35" s="27"/>
      <c r="H35" s="27"/>
      <c r="I35" s="27"/>
      <c r="J35" s="27"/>
      <c r="K35" s="27"/>
    </row>
  </sheetData>
  <mergeCells count="17">
    <mergeCell ref="A1:K1"/>
    <mergeCell ref="A2:B3"/>
    <mergeCell ref="C2:E2"/>
    <mergeCell ref="A4:A6"/>
    <mergeCell ref="F2:H2"/>
    <mergeCell ref="I2:K2"/>
    <mergeCell ref="A28:K28"/>
    <mergeCell ref="A7:A9"/>
    <mergeCell ref="A10:A12"/>
    <mergeCell ref="I14:K14"/>
    <mergeCell ref="A16:A18"/>
    <mergeCell ref="A19:A21"/>
    <mergeCell ref="A22:A24"/>
    <mergeCell ref="A26:K26"/>
    <mergeCell ref="A14:B15"/>
    <mergeCell ref="C14:E14"/>
    <mergeCell ref="F14:H14"/>
  </mergeCells>
  <phoneticPr fontId="3" type="noConversion"/>
  <pageMargins left="0.82" right="0.16" top="0.59" bottom="0.64"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FFFF00"/>
  </sheetPr>
  <dimension ref="A1:P182"/>
  <sheetViews>
    <sheetView view="pageBreakPreview" zoomScale="85" zoomScaleNormal="85" zoomScaleSheetLayoutView="85" workbookViewId="0">
      <pane ySplit="6" topLeftCell="A161" activePane="bottomLeft" state="frozen"/>
      <selection pane="bottomLeft" activeCell="G161" sqref="G161"/>
    </sheetView>
  </sheetViews>
  <sheetFormatPr defaultColWidth="9.140625" defaultRowHeight="12.75"/>
  <cols>
    <col min="1" max="1" width="3.5703125" style="76" customWidth="1"/>
    <col min="2" max="2" width="31.42578125" style="76" customWidth="1"/>
    <col min="3" max="3" width="10.140625" style="76" customWidth="1"/>
    <col min="4" max="4" width="11.140625" style="76" customWidth="1"/>
    <col min="5" max="5" width="15.7109375" style="76" customWidth="1"/>
    <col min="6" max="6" width="13.28515625" style="76" customWidth="1"/>
    <col min="7" max="7" width="16.42578125" style="76" customWidth="1"/>
    <col min="8" max="8" width="14.7109375" style="76" customWidth="1"/>
    <col min="9" max="9" width="13.85546875" style="76" customWidth="1"/>
    <col min="10" max="10" width="16.28515625" style="76" customWidth="1"/>
    <col min="11" max="11" width="13.42578125" style="76" customWidth="1"/>
    <col min="12" max="12" width="11.85546875" style="76" customWidth="1"/>
    <col min="13" max="13" width="12.42578125" style="76" customWidth="1"/>
    <col min="14" max="14" width="9.140625" style="1092"/>
    <col min="15" max="16" width="9.5703125" style="76" customWidth="1"/>
    <col min="17" max="16384" width="9.140625" style="76"/>
  </cols>
  <sheetData>
    <row r="1" spans="1:16" ht="18.75">
      <c r="A1" s="79"/>
      <c r="B1" s="79"/>
      <c r="C1" s="79"/>
      <c r="D1" s="79"/>
      <c r="E1" s="79"/>
      <c r="F1" s="79"/>
      <c r="G1" s="113"/>
      <c r="H1" s="79"/>
      <c r="I1" s="79"/>
      <c r="J1" s="79"/>
      <c r="K1" s="79"/>
      <c r="L1" s="79"/>
      <c r="M1" s="79"/>
    </row>
    <row r="2" spans="1:16" ht="15.75">
      <c r="A2" s="79"/>
      <c r="B2" s="79"/>
      <c r="C2" s="79"/>
      <c r="D2" s="79"/>
      <c r="E2" s="79"/>
      <c r="F2" s="79"/>
      <c r="G2" s="79"/>
      <c r="H2" s="79"/>
      <c r="I2" s="79"/>
      <c r="J2" s="104"/>
      <c r="K2" s="104"/>
      <c r="L2" s="1146"/>
      <c r="M2" s="1146"/>
    </row>
    <row r="3" spans="1:16">
      <c r="A3" s="79"/>
      <c r="B3" s="79"/>
      <c r="C3" s="79"/>
      <c r="D3" s="79"/>
      <c r="E3" s="79"/>
      <c r="F3" s="79"/>
      <c r="G3" s="79"/>
      <c r="H3" s="79"/>
      <c r="I3" s="79"/>
      <c r="J3" s="79"/>
      <c r="K3" s="79"/>
      <c r="L3" s="79"/>
      <c r="M3" s="79"/>
    </row>
    <row r="4" spans="1:16" ht="20.25" customHeight="1">
      <c r="A4" s="1147" t="s">
        <v>1335</v>
      </c>
      <c r="B4" s="1147"/>
      <c r="C4" s="1147"/>
      <c r="D4" s="1147"/>
      <c r="E4" s="1147"/>
      <c r="F4" s="1147"/>
      <c r="G4" s="1147"/>
      <c r="H4" s="1147"/>
      <c r="I4" s="1147"/>
      <c r="J4" s="1147"/>
      <c r="K4" s="1147"/>
      <c r="L4" s="1147"/>
      <c r="M4" s="1147"/>
    </row>
    <row r="5" spans="1:16" s="77" customFormat="1" ht="111.75" customHeight="1">
      <c r="A5" s="11" t="s">
        <v>1056</v>
      </c>
      <c r="B5" s="11" t="s">
        <v>1161</v>
      </c>
      <c r="C5" s="11" t="s">
        <v>1336</v>
      </c>
      <c r="D5" s="11" t="s">
        <v>471</v>
      </c>
      <c r="E5" s="11" t="s">
        <v>1470</v>
      </c>
      <c r="F5" s="11" t="s">
        <v>1471</v>
      </c>
      <c r="G5" s="11" t="s">
        <v>1472</v>
      </c>
      <c r="H5" s="11" t="s">
        <v>1474</v>
      </c>
      <c r="I5" s="11" t="s">
        <v>1473</v>
      </c>
      <c r="J5" s="11" t="s">
        <v>1475</v>
      </c>
      <c r="K5" s="11" t="s">
        <v>325</v>
      </c>
      <c r="L5" s="11" t="s">
        <v>1076</v>
      </c>
      <c r="M5" s="11" t="s">
        <v>1162</v>
      </c>
      <c r="N5" s="1093"/>
    </row>
    <row r="6" spans="1:16">
      <c r="A6" s="434">
        <v>1</v>
      </c>
      <c r="B6" s="435">
        <v>2</v>
      </c>
      <c r="C6" s="435">
        <v>3</v>
      </c>
      <c r="D6" s="435">
        <v>4</v>
      </c>
      <c r="E6" s="435">
        <v>5</v>
      </c>
      <c r="F6" s="435">
        <v>6</v>
      </c>
      <c r="G6" s="435">
        <v>7</v>
      </c>
      <c r="H6" s="435">
        <v>8</v>
      </c>
      <c r="I6" s="435" t="s">
        <v>338</v>
      </c>
      <c r="J6" s="435">
        <v>10</v>
      </c>
      <c r="K6" s="435">
        <v>11</v>
      </c>
      <c r="L6" s="435">
        <v>12</v>
      </c>
      <c r="M6" s="435">
        <v>13</v>
      </c>
    </row>
    <row r="7" spans="1:16" ht="18.75">
      <c r="A7" s="78"/>
      <c r="B7" s="1145" t="s">
        <v>1469</v>
      </c>
      <c r="C7" s="1145"/>
      <c r="D7" s="1145"/>
      <c r="E7" s="1145"/>
      <c r="F7" s="1145"/>
      <c r="G7" s="1145"/>
      <c r="H7" s="1145"/>
      <c r="I7" s="1145"/>
      <c r="J7" s="1145"/>
      <c r="K7" s="1145"/>
      <c r="L7" s="1145"/>
      <c r="M7" s="1145"/>
    </row>
    <row r="8" spans="1:16" s="1088" customFormat="1" ht="38.25">
      <c r="A8" s="580">
        <v>1</v>
      </c>
      <c r="B8" s="11" t="s">
        <v>1767</v>
      </c>
      <c r="C8" s="11">
        <v>2017</v>
      </c>
      <c r="D8" s="1091">
        <v>979.7</v>
      </c>
      <c r="E8" s="1091">
        <v>0</v>
      </c>
      <c r="F8" s="1091">
        <v>0</v>
      </c>
      <c r="G8" s="1091">
        <v>0</v>
      </c>
      <c r="H8" s="1091">
        <f>F8</f>
        <v>0</v>
      </c>
      <c r="I8" s="1091">
        <f>D8-E8</f>
        <v>979.7</v>
      </c>
      <c r="J8" s="1091">
        <v>622.32899999999995</v>
      </c>
      <c r="K8" s="580" t="s">
        <v>2019</v>
      </c>
      <c r="L8" s="580"/>
      <c r="M8" s="11" t="s">
        <v>2144</v>
      </c>
      <c r="N8" s="1094"/>
    </row>
    <row r="9" spans="1:16" s="1088" customFormat="1" ht="38.25">
      <c r="A9" s="580">
        <v>2</v>
      </c>
      <c r="B9" s="11" t="s">
        <v>1660</v>
      </c>
      <c r="C9" s="11">
        <v>2017</v>
      </c>
      <c r="D9" s="1091">
        <v>240.19</v>
      </c>
      <c r="E9" s="1091">
        <v>0</v>
      </c>
      <c r="F9" s="1091">
        <v>0</v>
      </c>
      <c r="G9" s="1091">
        <v>0</v>
      </c>
      <c r="H9" s="1091">
        <f>F9</f>
        <v>0</v>
      </c>
      <c r="I9" s="1091">
        <f>D9-E9</f>
        <v>240.19</v>
      </c>
      <c r="J9" s="1091">
        <v>230.62</v>
      </c>
      <c r="K9" s="580" t="s">
        <v>2020</v>
      </c>
      <c r="L9" s="580"/>
      <c r="M9" s="11" t="s">
        <v>2144</v>
      </c>
      <c r="N9" s="1094"/>
    </row>
    <row r="10" spans="1:16" ht="63.75">
      <c r="A10" s="11">
        <v>3</v>
      </c>
      <c r="B10" s="11" t="s">
        <v>1783</v>
      </c>
      <c r="C10" s="11">
        <v>2017</v>
      </c>
      <c r="D10" s="1090">
        <v>1096.55</v>
      </c>
      <c r="E10" s="1091">
        <v>0</v>
      </c>
      <c r="F10" s="1091">
        <v>0</v>
      </c>
      <c r="G10" s="1091">
        <v>0</v>
      </c>
      <c r="H10" s="1091">
        <f>F10</f>
        <v>0</v>
      </c>
      <c r="I10" s="1091">
        <f>D10-E10</f>
        <v>1096.55</v>
      </c>
      <c r="J10" s="1091">
        <v>796.15499999999997</v>
      </c>
      <c r="K10" s="580" t="s">
        <v>2020</v>
      </c>
      <c r="L10" s="580"/>
      <c r="M10" s="11" t="s">
        <v>2144</v>
      </c>
      <c r="N10" s="1095"/>
      <c r="O10" s="1089"/>
      <c r="P10" s="1089"/>
    </row>
    <row r="11" spans="1:16" ht="38.25">
      <c r="A11" s="580">
        <v>4</v>
      </c>
      <c r="B11" s="11" t="s">
        <v>1663</v>
      </c>
      <c r="C11" s="11">
        <v>2017</v>
      </c>
      <c r="D11" s="1090">
        <v>3010.81</v>
      </c>
      <c r="E11" s="1090">
        <v>0</v>
      </c>
      <c r="F11" s="1090">
        <v>34.734610000000004</v>
      </c>
      <c r="G11" s="1090">
        <v>0</v>
      </c>
      <c r="H11" s="1090">
        <v>3010.81</v>
      </c>
      <c r="I11" s="1090">
        <v>3010.81</v>
      </c>
      <c r="J11" s="1090">
        <v>2881.9430000000002</v>
      </c>
      <c r="K11" s="580" t="s">
        <v>2020</v>
      </c>
      <c r="L11" s="11"/>
      <c r="M11" s="11" t="s">
        <v>2144</v>
      </c>
      <c r="N11" s="1096"/>
      <c r="O11" s="1089"/>
      <c r="P11" s="1089"/>
    </row>
    <row r="12" spans="1:16" ht="38.25">
      <c r="A12" s="580">
        <v>5</v>
      </c>
      <c r="B12" s="11" t="s">
        <v>1664</v>
      </c>
      <c r="C12" s="11">
        <v>2017</v>
      </c>
      <c r="D12" s="1090">
        <v>3492.78</v>
      </c>
      <c r="E12" s="1090">
        <v>0</v>
      </c>
      <c r="F12" s="1090">
        <v>24.319749999999999</v>
      </c>
      <c r="G12" s="1090">
        <v>0</v>
      </c>
      <c r="H12" s="1090">
        <f>D12</f>
        <v>3492.78</v>
      </c>
      <c r="I12" s="1090">
        <f>D12</f>
        <v>3492.78</v>
      </c>
      <c r="J12" s="1090">
        <v>3348.0910000000003</v>
      </c>
      <c r="K12" s="580" t="s">
        <v>2020</v>
      </c>
      <c r="L12" s="11"/>
      <c r="M12" s="11" t="s">
        <v>2144</v>
      </c>
      <c r="N12" s="1096"/>
      <c r="O12" s="1089"/>
      <c r="P12" s="1089"/>
    </row>
    <row r="13" spans="1:16" ht="38.25">
      <c r="A13" s="11">
        <v>6</v>
      </c>
      <c r="B13" s="11" t="s">
        <v>1705</v>
      </c>
      <c r="C13" s="11">
        <v>2016</v>
      </c>
      <c r="D13" s="1090">
        <v>2924.7339999999999</v>
      </c>
      <c r="E13" s="1090">
        <v>28.896940000000001</v>
      </c>
      <c r="F13" s="1090">
        <v>0</v>
      </c>
      <c r="G13" s="1090">
        <f>E13</f>
        <v>28.896940000000001</v>
      </c>
      <c r="H13" s="1090">
        <f>D13-E13</f>
        <v>2895.8370599999998</v>
      </c>
      <c r="I13" s="1090">
        <f>D13-E13</f>
        <v>2895.8370599999998</v>
      </c>
      <c r="J13" s="1090">
        <v>2684.5889999999999</v>
      </c>
      <c r="K13" s="11" t="s">
        <v>2020</v>
      </c>
      <c r="L13" s="11"/>
      <c r="M13" s="11" t="s">
        <v>2144</v>
      </c>
      <c r="N13" s="1096"/>
      <c r="O13" s="1089"/>
      <c r="P13" s="1089"/>
    </row>
    <row r="14" spans="1:16" ht="38.25">
      <c r="A14" s="580">
        <v>7</v>
      </c>
      <c r="B14" s="11" t="s">
        <v>1665</v>
      </c>
      <c r="C14" s="11">
        <v>2016</v>
      </c>
      <c r="D14" s="1090">
        <v>1644.6</v>
      </c>
      <c r="E14" s="1090">
        <v>0</v>
      </c>
      <c r="F14" s="1090">
        <v>0</v>
      </c>
      <c r="G14" s="1090">
        <v>0</v>
      </c>
      <c r="H14" s="1090">
        <v>0</v>
      </c>
      <c r="I14" s="1090">
        <f>D14</f>
        <v>1644.6</v>
      </c>
      <c r="J14" s="1090">
        <v>1601.585</v>
      </c>
      <c r="K14" s="11" t="s">
        <v>2020</v>
      </c>
      <c r="L14" s="11"/>
      <c r="M14" s="11" t="s">
        <v>2144</v>
      </c>
      <c r="N14" s="1096"/>
      <c r="O14" s="1089"/>
      <c r="P14" s="1089"/>
    </row>
    <row r="15" spans="1:16" ht="38.25">
      <c r="A15" s="580">
        <v>8</v>
      </c>
      <c r="B15" s="11" t="s">
        <v>1666</v>
      </c>
      <c r="C15" s="11">
        <v>2016</v>
      </c>
      <c r="D15" s="1090">
        <v>1577.07</v>
      </c>
      <c r="E15" s="1090">
        <v>0</v>
      </c>
      <c r="F15" s="1090">
        <v>0</v>
      </c>
      <c r="G15" s="1090">
        <v>0</v>
      </c>
      <c r="H15" s="1090">
        <v>0</v>
      </c>
      <c r="I15" s="1090">
        <f t="shared" ref="I15:I16" si="0">D15</f>
        <v>1577.07</v>
      </c>
      <c r="J15" s="1090">
        <v>1536.9349999999999</v>
      </c>
      <c r="K15" s="11" t="s">
        <v>2020</v>
      </c>
      <c r="L15" s="11"/>
      <c r="M15" s="11" t="s">
        <v>2144</v>
      </c>
      <c r="N15" s="1096"/>
      <c r="O15" s="1089"/>
      <c r="P15" s="1089"/>
    </row>
    <row r="16" spans="1:16" ht="38.25">
      <c r="A16" s="11">
        <v>9</v>
      </c>
      <c r="B16" s="11" t="s">
        <v>1730</v>
      </c>
      <c r="C16" s="11">
        <v>2016</v>
      </c>
      <c r="D16" s="1090">
        <v>980.3</v>
      </c>
      <c r="E16" s="1090">
        <v>0</v>
      </c>
      <c r="F16" s="1090">
        <v>0</v>
      </c>
      <c r="G16" s="1090">
        <v>0</v>
      </c>
      <c r="H16" s="1090">
        <v>0</v>
      </c>
      <c r="I16" s="1090">
        <f t="shared" si="0"/>
        <v>980.3</v>
      </c>
      <c r="J16" s="1090">
        <v>977.45499999999993</v>
      </c>
      <c r="K16" s="11" t="s">
        <v>2020</v>
      </c>
      <c r="L16" s="11"/>
      <c r="M16" s="11" t="s">
        <v>2144</v>
      </c>
      <c r="N16" s="1096"/>
      <c r="O16" s="1089"/>
      <c r="P16" s="1089"/>
    </row>
    <row r="17" spans="1:16" ht="38.25">
      <c r="A17" s="580">
        <v>10</v>
      </c>
      <c r="B17" s="11" t="s">
        <v>1760</v>
      </c>
      <c r="C17" s="11">
        <v>2016</v>
      </c>
      <c r="D17" s="1090">
        <v>1811.35</v>
      </c>
      <c r="E17" s="1090">
        <v>26.518000000000001</v>
      </c>
      <c r="F17" s="1090">
        <v>0</v>
      </c>
      <c r="G17" s="1090">
        <f>E17</f>
        <v>26.518000000000001</v>
      </c>
      <c r="H17" s="1090">
        <f>D17-G17</f>
        <v>1784.8319999999999</v>
      </c>
      <c r="I17" s="1090">
        <f>D17-E17</f>
        <v>1784.8319999999999</v>
      </c>
      <c r="J17" s="1090">
        <v>1779.6030000000001</v>
      </c>
      <c r="K17" s="11" t="s">
        <v>2020</v>
      </c>
      <c r="L17" s="11"/>
      <c r="M17" s="11" t="s">
        <v>2144</v>
      </c>
      <c r="N17" s="1096"/>
      <c r="O17" s="1089"/>
      <c r="P17" s="1089"/>
    </row>
    <row r="18" spans="1:16" ht="38.25">
      <c r="A18" s="580">
        <v>11</v>
      </c>
      <c r="B18" s="11" t="s">
        <v>1748</v>
      </c>
      <c r="C18" s="11">
        <v>2016</v>
      </c>
      <c r="D18" s="1090">
        <v>579.66</v>
      </c>
      <c r="E18" s="1090">
        <v>13.593999999999999</v>
      </c>
      <c r="F18" s="1090">
        <v>0</v>
      </c>
      <c r="G18" s="1090">
        <f t="shared" ref="G18:G34" si="1">E18</f>
        <v>13.593999999999999</v>
      </c>
      <c r="H18" s="1090">
        <f t="shared" ref="H18:H34" si="2">D18-G18</f>
        <v>566.06599999999992</v>
      </c>
      <c r="I18" s="1090">
        <f t="shared" ref="I18:I34" si="3">D18-E18</f>
        <v>566.06599999999992</v>
      </c>
      <c r="J18" s="1090">
        <v>563.15</v>
      </c>
      <c r="K18" s="11" t="s">
        <v>2020</v>
      </c>
      <c r="L18" s="11"/>
      <c r="M18" s="11" t="s">
        <v>2144</v>
      </c>
      <c r="N18" s="1096"/>
      <c r="O18" s="1089"/>
      <c r="P18" s="1089"/>
    </row>
    <row r="19" spans="1:16" ht="38.25">
      <c r="A19" s="11">
        <v>12</v>
      </c>
      <c r="B19" s="580" t="s">
        <v>1749</v>
      </c>
      <c r="C19" s="580">
        <v>2016</v>
      </c>
      <c r="D19" s="1091">
        <v>790.87</v>
      </c>
      <c r="E19" s="1091">
        <v>24.898</v>
      </c>
      <c r="F19" s="1091">
        <v>0</v>
      </c>
      <c r="G19" s="1090">
        <f t="shared" si="1"/>
        <v>24.898</v>
      </c>
      <c r="H19" s="1090">
        <f t="shared" si="2"/>
        <v>765.97199999999998</v>
      </c>
      <c r="I19" s="1090">
        <f t="shared" si="3"/>
        <v>765.97199999999998</v>
      </c>
      <c r="J19" s="1090">
        <v>781.21</v>
      </c>
      <c r="K19" s="11" t="s">
        <v>2020</v>
      </c>
      <c r="L19" s="580"/>
      <c r="M19" s="11" t="s">
        <v>2144</v>
      </c>
      <c r="N19" s="1096"/>
    </row>
    <row r="20" spans="1:16" ht="38.25">
      <c r="A20" s="580">
        <v>13</v>
      </c>
      <c r="B20" s="580" t="s">
        <v>1668</v>
      </c>
      <c r="C20" s="580">
        <v>2016</v>
      </c>
      <c r="D20" s="1091">
        <v>1604.8</v>
      </c>
      <c r="E20" s="1091">
        <v>12.263</v>
      </c>
      <c r="F20" s="1091">
        <v>0</v>
      </c>
      <c r="G20" s="1090">
        <f t="shared" si="1"/>
        <v>12.263</v>
      </c>
      <c r="H20" s="1090">
        <f t="shared" si="2"/>
        <v>1592.537</v>
      </c>
      <c r="I20" s="1090">
        <f t="shared" si="3"/>
        <v>1592.537</v>
      </c>
      <c r="J20" s="1090">
        <v>1569.789</v>
      </c>
      <c r="K20" s="11" t="s">
        <v>2020</v>
      </c>
      <c r="L20" s="580"/>
      <c r="M20" s="11" t="s">
        <v>2144</v>
      </c>
      <c r="N20" s="1096"/>
    </row>
    <row r="21" spans="1:16" ht="38.25">
      <c r="A21" s="580">
        <v>14</v>
      </c>
      <c r="B21" s="580" t="s">
        <v>1711</v>
      </c>
      <c r="C21" s="580">
        <v>2016</v>
      </c>
      <c r="D21" s="1091">
        <v>1854.1</v>
      </c>
      <c r="E21" s="1091">
        <v>25.338480000000001</v>
      </c>
      <c r="F21" s="1091">
        <v>0</v>
      </c>
      <c r="G21" s="1090">
        <f t="shared" si="1"/>
        <v>25.338480000000001</v>
      </c>
      <c r="H21" s="1090">
        <f t="shared" si="2"/>
        <v>1828.76152</v>
      </c>
      <c r="I21" s="1090">
        <f t="shared" si="3"/>
        <v>1828.76152</v>
      </c>
      <c r="J21" s="1090">
        <v>1848.6850000000002</v>
      </c>
      <c r="K21" s="11" t="s">
        <v>2020</v>
      </c>
      <c r="L21" s="580"/>
      <c r="M21" s="11" t="s">
        <v>2144</v>
      </c>
      <c r="N21" s="1096"/>
    </row>
    <row r="22" spans="1:16" ht="38.25">
      <c r="A22" s="11">
        <v>15</v>
      </c>
      <c r="B22" s="580" t="s">
        <v>1712</v>
      </c>
      <c r="C22" s="580">
        <v>2016</v>
      </c>
      <c r="D22" s="1091">
        <v>553.54999999999995</v>
      </c>
      <c r="E22" s="1091">
        <v>4.97</v>
      </c>
      <c r="F22" s="1091">
        <v>0</v>
      </c>
      <c r="G22" s="1090">
        <f t="shared" si="1"/>
        <v>4.97</v>
      </c>
      <c r="H22" s="1090">
        <f t="shared" si="2"/>
        <v>548.57999999999993</v>
      </c>
      <c r="I22" s="1090">
        <f t="shared" si="3"/>
        <v>548.57999999999993</v>
      </c>
      <c r="J22" s="1090">
        <v>537.10199999999998</v>
      </c>
      <c r="K22" s="11" t="s">
        <v>2020</v>
      </c>
      <c r="L22" s="580"/>
      <c r="M22" s="11" t="s">
        <v>2144</v>
      </c>
      <c r="N22" s="1096"/>
    </row>
    <row r="23" spans="1:16" ht="38.25">
      <c r="A23" s="580">
        <v>16</v>
      </c>
      <c r="B23" s="580" t="s">
        <v>1750</v>
      </c>
      <c r="C23" s="580">
        <v>2016</v>
      </c>
      <c r="D23" s="1091">
        <v>1579.62</v>
      </c>
      <c r="E23" s="1091">
        <v>28.229279999999999</v>
      </c>
      <c r="F23" s="1091"/>
      <c r="G23" s="1090">
        <f t="shared" si="1"/>
        <v>28.229279999999999</v>
      </c>
      <c r="H23" s="1090">
        <f t="shared" si="2"/>
        <v>1551.3907199999999</v>
      </c>
      <c r="I23" s="1090">
        <f t="shared" si="3"/>
        <v>1551.3907199999999</v>
      </c>
      <c r="J23" s="1090">
        <v>1543.3970000000002</v>
      </c>
      <c r="K23" s="11" t="s">
        <v>2020</v>
      </c>
      <c r="L23" s="580"/>
      <c r="M23" s="11" t="s">
        <v>2144</v>
      </c>
      <c r="N23" s="1096"/>
    </row>
    <row r="24" spans="1:16" ht="38.25">
      <c r="A24" s="580">
        <v>17</v>
      </c>
      <c r="B24" s="580" t="s">
        <v>1670</v>
      </c>
      <c r="C24" s="580">
        <v>2016</v>
      </c>
      <c r="D24" s="1091">
        <v>1875.4</v>
      </c>
      <c r="E24" s="1091">
        <v>27.871929999999999</v>
      </c>
      <c r="F24" s="1091">
        <v>0</v>
      </c>
      <c r="G24" s="1090">
        <f t="shared" si="1"/>
        <v>27.871929999999999</v>
      </c>
      <c r="H24" s="1090">
        <f t="shared" si="2"/>
        <v>1847.5280700000001</v>
      </c>
      <c r="I24" s="1090">
        <f t="shared" si="3"/>
        <v>1847.5280700000001</v>
      </c>
      <c r="J24" s="1090">
        <v>1843.2000000000003</v>
      </c>
      <c r="K24" s="11" t="s">
        <v>2020</v>
      </c>
      <c r="L24" s="580"/>
      <c r="M24" s="11" t="s">
        <v>2144</v>
      </c>
    </row>
    <row r="25" spans="1:16" ht="38.25">
      <c r="A25" s="11">
        <v>18</v>
      </c>
      <c r="B25" s="580" t="s">
        <v>1751</v>
      </c>
      <c r="C25" s="580">
        <v>2016</v>
      </c>
      <c r="D25" s="1091">
        <v>1977.44</v>
      </c>
      <c r="E25" s="1091">
        <v>31.304680000000001</v>
      </c>
      <c r="F25" s="1091">
        <v>0</v>
      </c>
      <c r="G25" s="1090">
        <f t="shared" si="1"/>
        <v>31.304680000000001</v>
      </c>
      <c r="H25" s="1090">
        <f t="shared" si="2"/>
        <v>1946.1353200000001</v>
      </c>
      <c r="I25" s="1090">
        <f t="shared" si="3"/>
        <v>1946.1353200000001</v>
      </c>
      <c r="J25" s="1090">
        <v>1958.1439999999998</v>
      </c>
      <c r="K25" s="11" t="s">
        <v>2020</v>
      </c>
      <c r="L25" s="580"/>
      <c r="M25" s="11" t="s">
        <v>2144</v>
      </c>
    </row>
    <row r="26" spans="1:16" ht="38.25">
      <c r="A26" s="580">
        <v>19</v>
      </c>
      <c r="B26" s="580" t="s">
        <v>1672</v>
      </c>
      <c r="C26" s="580">
        <v>2016</v>
      </c>
      <c r="D26" s="1091">
        <v>2441.413</v>
      </c>
      <c r="E26" s="1091">
        <v>32.840000000000003</v>
      </c>
      <c r="F26" s="1091">
        <v>0</v>
      </c>
      <c r="G26" s="1090">
        <f t="shared" si="1"/>
        <v>32.840000000000003</v>
      </c>
      <c r="H26" s="1090">
        <f t="shared" si="2"/>
        <v>2408.5729999999999</v>
      </c>
      <c r="I26" s="1090">
        <f t="shared" si="3"/>
        <v>2408.5729999999999</v>
      </c>
      <c r="J26" s="1090">
        <v>2419.91</v>
      </c>
      <c r="K26" s="11" t="s">
        <v>2020</v>
      </c>
      <c r="L26" s="580"/>
      <c r="M26" s="11" t="s">
        <v>2144</v>
      </c>
    </row>
    <row r="27" spans="1:16" ht="38.25">
      <c r="A27" s="580">
        <v>20</v>
      </c>
      <c r="B27" s="580" t="s">
        <v>1673</v>
      </c>
      <c r="C27" s="580">
        <v>2016</v>
      </c>
      <c r="D27" s="1091">
        <v>2583.8000000000002</v>
      </c>
      <c r="E27" s="1091">
        <v>28.068999999999999</v>
      </c>
      <c r="F27" s="1091">
        <v>0</v>
      </c>
      <c r="G27" s="1090">
        <f t="shared" si="1"/>
        <v>28.068999999999999</v>
      </c>
      <c r="H27" s="1090">
        <f t="shared" si="2"/>
        <v>2555.7310000000002</v>
      </c>
      <c r="I27" s="1090">
        <f t="shared" si="3"/>
        <v>2555.7310000000002</v>
      </c>
      <c r="J27" s="1090">
        <v>2526.2640000000001</v>
      </c>
      <c r="K27" s="11" t="s">
        <v>2020</v>
      </c>
      <c r="L27" s="580"/>
      <c r="M27" s="11" t="s">
        <v>2144</v>
      </c>
    </row>
    <row r="28" spans="1:16" ht="38.25">
      <c r="A28" s="11">
        <v>21</v>
      </c>
      <c r="B28" s="580" t="s">
        <v>1713</v>
      </c>
      <c r="C28" s="580">
        <v>2016</v>
      </c>
      <c r="D28" s="1091">
        <v>1995</v>
      </c>
      <c r="E28" s="1091">
        <v>17.377590000000001</v>
      </c>
      <c r="F28" s="1091">
        <v>0</v>
      </c>
      <c r="G28" s="1090">
        <f t="shared" si="1"/>
        <v>17.377590000000001</v>
      </c>
      <c r="H28" s="1090">
        <f t="shared" si="2"/>
        <v>1977.6224099999999</v>
      </c>
      <c r="I28" s="1090">
        <f t="shared" si="3"/>
        <v>1977.6224099999999</v>
      </c>
      <c r="J28" s="1090">
        <v>1977.0920000000001</v>
      </c>
      <c r="K28" s="11" t="s">
        <v>2020</v>
      </c>
      <c r="L28" s="580"/>
      <c r="M28" s="11" t="s">
        <v>2144</v>
      </c>
    </row>
    <row r="29" spans="1:16" ht="38.25">
      <c r="A29" s="580">
        <v>22</v>
      </c>
      <c r="B29" s="580" t="s">
        <v>1714</v>
      </c>
      <c r="C29" s="580">
        <v>2016</v>
      </c>
      <c r="D29" s="1091">
        <v>1492.4</v>
      </c>
      <c r="E29" s="1091">
        <v>27.997</v>
      </c>
      <c r="F29" s="1091">
        <v>0</v>
      </c>
      <c r="G29" s="1090">
        <f t="shared" si="1"/>
        <v>27.997</v>
      </c>
      <c r="H29" s="1090">
        <f t="shared" si="2"/>
        <v>1464.403</v>
      </c>
      <c r="I29" s="1090">
        <f t="shared" si="3"/>
        <v>1464.403</v>
      </c>
      <c r="J29" s="1090">
        <v>1435.9169999999999</v>
      </c>
      <c r="K29" s="11" t="s">
        <v>2020</v>
      </c>
      <c r="L29" s="580"/>
      <c r="M29" s="11" t="s">
        <v>2144</v>
      </c>
    </row>
    <row r="30" spans="1:16" ht="38.25">
      <c r="A30" s="580">
        <v>23</v>
      </c>
      <c r="B30" s="580" t="s">
        <v>1715</v>
      </c>
      <c r="C30" s="580">
        <v>2016</v>
      </c>
      <c r="D30" s="1091">
        <v>1016.15</v>
      </c>
      <c r="E30" s="1091">
        <v>12.241</v>
      </c>
      <c r="F30" s="1091">
        <v>0</v>
      </c>
      <c r="G30" s="1090">
        <f t="shared" si="1"/>
        <v>12.241</v>
      </c>
      <c r="H30" s="1090">
        <f t="shared" si="2"/>
        <v>1003.909</v>
      </c>
      <c r="I30" s="1090">
        <f t="shared" si="3"/>
        <v>1003.909</v>
      </c>
      <c r="J30" s="1090">
        <v>982.48760000000004</v>
      </c>
      <c r="K30" s="11" t="s">
        <v>2020</v>
      </c>
      <c r="L30" s="580"/>
      <c r="M30" s="11" t="s">
        <v>2144</v>
      </c>
    </row>
    <row r="31" spans="1:16" ht="38.25">
      <c r="A31" s="11">
        <v>24</v>
      </c>
      <c r="B31" s="580" t="s">
        <v>1716</v>
      </c>
      <c r="C31" s="580">
        <v>2016</v>
      </c>
      <c r="D31" s="1091">
        <v>910</v>
      </c>
      <c r="E31" s="1091">
        <v>10.462999999999999</v>
      </c>
      <c r="F31" s="1091">
        <v>0</v>
      </c>
      <c r="G31" s="1090">
        <f t="shared" si="1"/>
        <v>10.462999999999999</v>
      </c>
      <c r="H31" s="1090">
        <f t="shared" si="2"/>
        <v>899.53700000000003</v>
      </c>
      <c r="I31" s="1090">
        <f t="shared" si="3"/>
        <v>899.53700000000003</v>
      </c>
      <c r="J31" s="1090">
        <v>880.24600000000009</v>
      </c>
      <c r="K31" s="11" t="s">
        <v>2020</v>
      </c>
      <c r="L31" s="580"/>
      <c r="M31" s="11" t="s">
        <v>2144</v>
      </c>
    </row>
    <row r="32" spans="1:16" ht="38.25">
      <c r="A32" s="580">
        <v>25</v>
      </c>
      <c r="B32" s="580" t="s">
        <v>1762</v>
      </c>
      <c r="C32" s="580">
        <v>2016</v>
      </c>
      <c r="D32" s="1091">
        <v>1539.72</v>
      </c>
      <c r="E32" s="1091">
        <v>22.192060000000001</v>
      </c>
      <c r="F32" s="1091">
        <v>0</v>
      </c>
      <c r="G32" s="1090">
        <f t="shared" si="1"/>
        <v>22.192060000000001</v>
      </c>
      <c r="H32" s="1090">
        <f t="shared" si="2"/>
        <v>1517.5279399999999</v>
      </c>
      <c r="I32" s="1090">
        <f t="shared" si="3"/>
        <v>1517.5279399999999</v>
      </c>
      <c r="J32" s="1090">
        <v>1489.2429999999999</v>
      </c>
      <c r="K32" s="11" t="s">
        <v>2020</v>
      </c>
      <c r="L32" s="580"/>
      <c r="M32" s="11" t="s">
        <v>2144</v>
      </c>
    </row>
    <row r="33" spans="1:13" ht="38.25">
      <c r="A33" s="580">
        <v>26</v>
      </c>
      <c r="B33" s="580" t="s">
        <v>1761</v>
      </c>
      <c r="C33" s="580">
        <v>2016</v>
      </c>
      <c r="D33" s="1091">
        <v>1883.65</v>
      </c>
      <c r="E33" s="1091">
        <v>24.901969999999999</v>
      </c>
      <c r="F33" s="1091">
        <v>0</v>
      </c>
      <c r="G33" s="1090">
        <f t="shared" si="1"/>
        <v>24.901969999999999</v>
      </c>
      <c r="H33" s="1090">
        <f t="shared" si="2"/>
        <v>1858.7480300000002</v>
      </c>
      <c r="I33" s="1090">
        <f t="shared" si="3"/>
        <v>1858.7480300000002</v>
      </c>
      <c r="J33" s="1090">
        <v>1844.2180000000001</v>
      </c>
      <c r="K33" s="11" t="s">
        <v>2020</v>
      </c>
      <c r="L33" s="580"/>
      <c r="M33" s="11" t="s">
        <v>2144</v>
      </c>
    </row>
    <row r="34" spans="1:13" ht="38.25">
      <c r="A34" s="11">
        <v>27</v>
      </c>
      <c r="B34" s="580" t="s">
        <v>1732</v>
      </c>
      <c r="C34" s="580">
        <v>2013</v>
      </c>
      <c r="D34" s="1091">
        <v>1566.4</v>
      </c>
      <c r="E34" s="1091">
        <v>0</v>
      </c>
      <c r="F34" s="1091">
        <v>0</v>
      </c>
      <c r="G34" s="1091">
        <f t="shared" si="1"/>
        <v>0</v>
      </c>
      <c r="H34" s="1091">
        <f t="shared" si="2"/>
        <v>1566.4</v>
      </c>
      <c r="I34" s="1091">
        <f t="shared" si="3"/>
        <v>1566.4</v>
      </c>
      <c r="J34" s="1090">
        <v>1542.954</v>
      </c>
      <c r="K34" s="11" t="s">
        <v>2020</v>
      </c>
      <c r="L34" s="580"/>
      <c r="M34" s="11" t="s">
        <v>2144</v>
      </c>
    </row>
    <row r="35" spans="1:13" ht="38.25">
      <c r="A35" s="580">
        <v>28</v>
      </c>
      <c r="B35" s="580" t="s">
        <v>1674</v>
      </c>
      <c r="C35" s="580">
        <v>2016</v>
      </c>
      <c r="D35" s="1091">
        <v>1908.4</v>
      </c>
      <c r="E35" s="1091">
        <v>24.19192</v>
      </c>
      <c r="F35" s="1091">
        <v>0</v>
      </c>
      <c r="G35" s="1090">
        <f t="shared" ref="G35" si="4">E35</f>
        <v>24.19192</v>
      </c>
      <c r="H35" s="1090">
        <f t="shared" ref="H35" si="5">D35-G35</f>
        <v>1884.2080800000001</v>
      </c>
      <c r="I35" s="1090">
        <f t="shared" ref="I35" si="6">D35-E35</f>
        <v>1884.2080800000001</v>
      </c>
      <c r="J35" s="1090">
        <v>1819.5360000000003</v>
      </c>
      <c r="K35" s="11" t="s">
        <v>2020</v>
      </c>
      <c r="L35" s="580"/>
      <c r="M35" s="11" t="s">
        <v>2144</v>
      </c>
    </row>
    <row r="36" spans="1:13" ht="38.25">
      <c r="A36" s="580">
        <v>29</v>
      </c>
      <c r="B36" s="580" t="s">
        <v>1717</v>
      </c>
      <c r="C36" s="580">
        <v>2016</v>
      </c>
      <c r="D36" s="1091">
        <v>787.2</v>
      </c>
      <c r="E36" s="1091">
        <v>15.473000000000001</v>
      </c>
      <c r="F36" s="1091">
        <v>0</v>
      </c>
      <c r="G36" s="1090">
        <f t="shared" ref="G36:G37" si="7">E36</f>
        <v>15.473000000000001</v>
      </c>
      <c r="H36" s="1090">
        <f t="shared" ref="H36:H37" si="8">D36-G36</f>
        <v>771.72700000000009</v>
      </c>
      <c r="I36" s="1090">
        <f t="shared" ref="I36:I37" si="9">D36-E36</f>
        <v>771.72700000000009</v>
      </c>
      <c r="J36" s="1090">
        <v>770.08600000000001</v>
      </c>
      <c r="K36" s="11" t="s">
        <v>2020</v>
      </c>
      <c r="L36" s="580"/>
      <c r="M36" s="11" t="s">
        <v>2144</v>
      </c>
    </row>
    <row r="37" spans="1:13" ht="38.25">
      <c r="A37" s="11">
        <v>30</v>
      </c>
      <c r="B37" s="580" t="s">
        <v>1718</v>
      </c>
      <c r="C37" s="580">
        <v>2016</v>
      </c>
      <c r="D37" s="1091">
        <v>650</v>
      </c>
      <c r="E37" s="1091">
        <v>10.637</v>
      </c>
      <c r="F37" s="1091">
        <v>0</v>
      </c>
      <c r="G37" s="1090">
        <f t="shared" si="7"/>
        <v>10.637</v>
      </c>
      <c r="H37" s="1090">
        <f t="shared" si="8"/>
        <v>639.36300000000006</v>
      </c>
      <c r="I37" s="1090">
        <f t="shared" si="9"/>
        <v>639.36300000000006</v>
      </c>
      <c r="J37" s="1090">
        <v>618.48599999999999</v>
      </c>
      <c r="K37" s="11" t="s">
        <v>2020</v>
      </c>
      <c r="L37" s="580"/>
      <c r="M37" s="11" t="s">
        <v>2144</v>
      </c>
    </row>
    <row r="38" spans="1:13" ht="38.25">
      <c r="A38" s="580">
        <v>31</v>
      </c>
      <c r="B38" s="580" t="s">
        <v>1676</v>
      </c>
      <c r="C38" s="580">
        <v>2016</v>
      </c>
      <c r="D38" s="1091">
        <v>1245.8800000000001</v>
      </c>
      <c r="E38" s="1091">
        <v>0</v>
      </c>
      <c r="F38" s="1090">
        <v>0</v>
      </c>
      <c r="G38" s="1090">
        <v>0</v>
      </c>
      <c r="H38" s="1090">
        <v>0</v>
      </c>
      <c r="I38" s="1090">
        <f t="shared" ref="I38:I39" si="10">D38</f>
        <v>1245.8800000000001</v>
      </c>
      <c r="J38" s="1090">
        <v>1202.8309999999999</v>
      </c>
      <c r="K38" s="11" t="s">
        <v>2020</v>
      </c>
      <c r="L38" s="580"/>
      <c r="M38" s="11" t="s">
        <v>2144</v>
      </c>
    </row>
    <row r="39" spans="1:13" ht="38.25">
      <c r="A39" s="580">
        <v>32</v>
      </c>
      <c r="B39" s="580" t="s">
        <v>1677</v>
      </c>
      <c r="C39" s="580">
        <v>2016</v>
      </c>
      <c r="D39" s="1091">
        <v>1188.0550000000001</v>
      </c>
      <c r="E39" s="1091">
        <v>0</v>
      </c>
      <c r="F39" s="1090">
        <v>0</v>
      </c>
      <c r="G39" s="1090">
        <v>0</v>
      </c>
      <c r="H39" s="1090">
        <v>0</v>
      </c>
      <c r="I39" s="1090">
        <f t="shared" si="10"/>
        <v>1188.0550000000001</v>
      </c>
      <c r="J39" s="1090">
        <v>1148.904</v>
      </c>
      <c r="K39" s="11" t="s">
        <v>2020</v>
      </c>
      <c r="L39" s="580"/>
      <c r="M39" s="11" t="s">
        <v>2144</v>
      </c>
    </row>
    <row r="40" spans="1:13" ht="38.25">
      <c r="A40" s="11">
        <v>33</v>
      </c>
      <c r="B40" s="580" t="s">
        <v>1763</v>
      </c>
      <c r="C40" s="580">
        <v>2017</v>
      </c>
      <c r="D40" s="1091">
        <v>1366.806</v>
      </c>
      <c r="E40" s="1090">
        <v>0</v>
      </c>
      <c r="F40" s="1091">
        <v>19.96781</v>
      </c>
      <c r="G40" s="1090">
        <v>0</v>
      </c>
      <c r="H40" s="1091">
        <f>D40</f>
        <v>1366.806</v>
      </c>
      <c r="I40" s="1091">
        <f>D40</f>
        <v>1366.806</v>
      </c>
      <c r="J40" s="1090">
        <v>1332.876</v>
      </c>
      <c r="K40" s="580" t="s">
        <v>2020</v>
      </c>
      <c r="L40" s="580"/>
      <c r="M40" s="11" t="s">
        <v>2144</v>
      </c>
    </row>
    <row r="41" spans="1:13" ht="38.25">
      <c r="A41" s="580">
        <v>34</v>
      </c>
      <c r="B41" s="580" t="s">
        <v>1679</v>
      </c>
      <c r="C41" s="580">
        <v>2017</v>
      </c>
      <c r="D41" s="1091">
        <v>1424.02</v>
      </c>
      <c r="E41" s="1090">
        <v>0</v>
      </c>
      <c r="F41" s="1091">
        <v>15.543530000000001</v>
      </c>
      <c r="G41" s="1090">
        <v>0</v>
      </c>
      <c r="H41" s="1091">
        <f>D41</f>
        <v>1424.02</v>
      </c>
      <c r="I41" s="1091">
        <f>D41</f>
        <v>1424.02</v>
      </c>
      <c r="J41" s="1090">
        <v>1371.6880000000001</v>
      </c>
      <c r="K41" s="580" t="s">
        <v>2020</v>
      </c>
      <c r="L41" s="580"/>
      <c r="M41" s="11" t="s">
        <v>2144</v>
      </c>
    </row>
    <row r="42" spans="1:13" ht="38.25">
      <c r="A42" s="580">
        <v>35</v>
      </c>
      <c r="B42" s="580" t="s">
        <v>1680</v>
      </c>
      <c r="C42" s="580">
        <v>2017</v>
      </c>
      <c r="D42" s="1091">
        <v>1287.3</v>
      </c>
      <c r="E42" s="1090">
        <v>0</v>
      </c>
      <c r="F42" s="1091">
        <v>15.54354</v>
      </c>
      <c r="G42" s="1090">
        <v>0</v>
      </c>
      <c r="H42" s="1091">
        <f>D42</f>
        <v>1287.3</v>
      </c>
      <c r="I42" s="1091">
        <f>D42</f>
        <v>1287.3</v>
      </c>
      <c r="J42" s="1090">
        <v>1242.1679999999999</v>
      </c>
      <c r="K42" s="580" t="s">
        <v>2020</v>
      </c>
      <c r="L42" s="580"/>
      <c r="M42" s="11" t="s">
        <v>2144</v>
      </c>
    </row>
    <row r="43" spans="1:13" ht="38.25">
      <c r="A43" s="11">
        <v>36</v>
      </c>
      <c r="B43" s="580" t="s">
        <v>1764</v>
      </c>
      <c r="C43" s="580">
        <v>2017</v>
      </c>
      <c r="D43" s="1091">
        <v>1292.26</v>
      </c>
      <c r="E43" s="1091">
        <v>0</v>
      </c>
      <c r="F43" s="1090">
        <v>0</v>
      </c>
      <c r="G43" s="1090">
        <v>0</v>
      </c>
      <c r="H43" s="1090">
        <v>0</v>
      </c>
      <c r="I43" s="1090">
        <f t="shared" ref="I43:I48" si="11">D43</f>
        <v>1292.26</v>
      </c>
      <c r="J43" s="1090">
        <v>1286.0060000000001</v>
      </c>
      <c r="K43" s="11" t="s">
        <v>2020</v>
      </c>
      <c r="L43" s="580"/>
      <c r="M43" s="11" t="s">
        <v>2144</v>
      </c>
    </row>
    <row r="44" spans="1:13" ht="38.25">
      <c r="A44" s="580">
        <v>37</v>
      </c>
      <c r="B44" s="580" t="s">
        <v>1682</v>
      </c>
      <c r="C44" s="580">
        <v>2016</v>
      </c>
      <c r="D44" s="1091">
        <v>850.65</v>
      </c>
      <c r="E44" s="1091">
        <v>0</v>
      </c>
      <c r="F44" s="1090">
        <v>0</v>
      </c>
      <c r="G44" s="1090">
        <v>0</v>
      </c>
      <c r="H44" s="1090">
        <v>0</v>
      </c>
      <c r="I44" s="1090">
        <f t="shared" si="11"/>
        <v>850.65</v>
      </c>
      <c r="J44" s="1090">
        <v>827.654</v>
      </c>
      <c r="K44" s="11" t="s">
        <v>2020</v>
      </c>
      <c r="L44" s="580"/>
      <c r="M44" s="11" t="s">
        <v>2144</v>
      </c>
    </row>
    <row r="45" spans="1:13" ht="38.25">
      <c r="A45" s="580">
        <v>38</v>
      </c>
      <c r="B45" s="580" t="s">
        <v>1683</v>
      </c>
      <c r="C45" s="580">
        <v>2016</v>
      </c>
      <c r="D45" s="1091">
        <v>800.77</v>
      </c>
      <c r="E45" s="1091">
        <v>0</v>
      </c>
      <c r="F45" s="1090">
        <v>0</v>
      </c>
      <c r="G45" s="1090">
        <v>0</v>
      </c>
      <c r="H45" s="1090">
        <v>0</v>
      </c>
      <c r="I45" s="1090">
        <f t="shared" si="11"/>
        <v>800.77</v>
      </c>
      <c r="J45" s="1090">
        <v>752.54899999999998</v>
      </c>
      <c r="K45" s="11" t="s">
        <v>2020</v>
      </c>
      <c r="L45" s="580"/>
      <c r="M45" s="11" t="s">
        <v>2144</v>
      </c>
    </row>
    <row r="46" spans="1:13" ht="38.25">
      <c r="A46" s="11">
        <v>39</v>
      </c>
      <c r="B46" s="580" t="s">
        <v>1685</v>
      </c>
      <c r="C46" s="580">
        <v>2016</v>
      </c>
      <c r="D46" s="1091">
        <v>2943.97</v>
      </c>
      <c r="E46" s="1091">
        <v>0</v>
      </c>
      <c r="F46" s="1090">
        <v>0</v>
      </c>
      <c r="G46" s="1090">
        <v>0</v>
      </c>
      <c r="H46" s="1090">
        <v>0</v>
      </c>
      <c r="I46" s="1090">
        <f t="shared" si="11"/>
        <v>2943.97</v>
      </c>
      <c r="J46" s="1090">
        <v>2919.4740000000002</v>
      </c>
      <c r="K46" s="11" t="s">
        <v>2020</v>
      </c>
      <c r="L46" s="580"/>
      <c r="M46" s="11" t="s">
        <v>2144</v>
      </c>
    </row>
    <row r="47" spans="1:13" ht="38.25">
      <c r="A47" s="580">
        <v>40</v>
      </c>
      <c r="B47" s="580" t="s">
        <v>1686</v>
      </c>
      <c r="C47" s="580">
        <v>2017</v>
      </c>
      <c r="D47" s="1091">
        <v>946.98</v>
      </c>
      <c r="E47" s="1091">
        <v>0</v>
      </c>
      <c r="F47" s="1090">
        <v>0</v>
      </c>
      <c r="G47" s="1090">
        <v>0</v>
      </c>
      <c r="H47" s="1090">
        <v>0</v>
      </c>
      <c r="I47" s="1090">
        <f t="shared" si="11"/>
        <v>946.98</v>
      </c>
      <c r="J47" s="1090">
        <v>917.48899999999992</v>
      </c>
      <c r="K47" s="11" t="s">
        <v>2020</v>
      </c>
      <c r="L47" s="580"/>
      <c r="M47" s="11" t="s">
        <v>2144</v>
      </c>
    </row>
    <row r="48" spans="1:13" ht="38.25">
      <c r="A48" s="580">
        <v>41</v>
      </c>
      <c r="B48" s="580" t="s">
        <v>1766</v>
      </c>
      <c r="C48" s="580">
        <v>2017</v>
      </c>
      <c r="D48" s="1091">
        <v>1609.46</v>
      </c>
      <c r="E48" s="1091">
        <v>0</v>
      </c>
      <c r="F48" s="1090">
        <v>0</v>
      </c>
      <c r="G48" s="1090">
        <v>0</v>
      </c>
      <c r="H48" s="1090">
        <v>0</v>
      </c>
      <c r="I48" s="1090">
        <f t="shared" si="11"/>
        <v>1609.46</v>
      </c>
      <c r="J48" s="1090">
        <v>1587.8</v>
      </c>
      <c r="K48" s="11" t="s">
        <v>2020</v>
      </c>
      <c r="L48" s="580"/>
      <c r="M48" s="11" t="s">
        <v>2144</v>
      </c>
    </row>
    <row r="49" spans="1:13" ht="38.25">
      <c r="A49" s="11">
        <v>42</v>
      </c>
      <c r="B49" s="580" t="s">
        <v>1688</v>
      </c>
      <c r="C49" s="580">
        <v>2016</v>
      </c>
      <c r="D49" s="1091">
        <v>1939.35</v>
      </c>
      <c r="E49" s="1091">
        <v>18.76201</v>
      </c>
      <c r="F49" s="1091">
        <v>0</v>
      </c>
      <c r="G49" s="1090">
        <f t="shared" ref="G49:G50" si="12">E49</f>
        <v>18.76201</v>
      </c>
      <c r="H49" s="1090">
        <f t="shared" ref="H49:H50" si="13">D49-G49</f>
        <v>1920.58799</v>
      </c>
      <c r="I49" s="1090">
        <f t="shared" ref="I49:I50" si="14">D49-E49</f>
        <v>1920.58799</v>
      </c>
      <c r="J49" s="1090">
        <v>1897.2760000000003</v>
      </c>
      <c r="K49" s="11" t="s">
        <v>2020</v>
      </c>
      <c r="L49" s="580"/>
      <c r="M49" s="11" t="s">
        <v>2144</v>
      </c>
    </row>
    <row r="50" spans="1:13" ht="38.25">
      <c r="A50" s="580">
        <v>43</v>
      </c>
      <c r="B50" s="580" t="s">
        <v>1733</v>
      </c>
      <c r="C50" s="580">
        <v>2016</v>
      </c>
      <c r="D50" s="1091">
        <v>1527.08</v>
      </c>
      <c r="E50" s="1091">
        <v>18.331</v>
      </c>
      <c r="F50" s="1091">
        <v>0</v>
      </c>
      <c r="G50" s="1090">
        <f t="shared" si="12"/>
        <v>18.331</v>
      </c>
      <c r="H50" s="1090">
        <f t="shared" si="13"/>
        <v>1508.749</v>
      </c>
      <c r="I50" s="1090">
        <f t="shared" si="14"/>
        <v>1508.749</v>
      </c>
      <c r="J50" s="1090">
        <v>1495.616</v>
      </c>
      <c r="K50" s="11" t="s">
        <v>2020</v>
      </c>
      <c r="L50" s="580"/>
      <c r="M50" s="11" t="s">
        <v>2144</v>
      </c>
    </row>
    <row r="51" spans="1:13" ht="63.75">
      <c r="A51" s="580">
        <v>44</v>
      </c>
      <c r="B51" s="11" t="s">
        <v>1728</v>
      </c>
      <c r="C51" s="580">
        <v>2016</v>
      </c>
      <c r="D51" s="1091">
        <v>1448.94</v>
      </c>
      <c r="E51" s="1091">
        <v>0</v>
      </c>
      <c r="F51" s="1090">
        <v>0</v>
      </c>
      <c r="G51" s="1090">
        <v>0</v>
      </c>
      <c r="H51" s="1090">
        <v>0</v>
      </c>
      <c r="I51" s="1090">
        <f t="shared" ref="I51:I53" si="15">D51</f>
        <v>1448.94</v>
      </c>
      <c r="J51" s="1091">
        <v>1448.097</v>
      </c>
      <c r="K51" s="11" t="s">
        <v>2020</v>
      </c>
      <c r="L51" s="580"/>
      <c r="M51" s="11" t="s">
        <v>2144</v>
      </c>
    </row>
    <row r="52" spans="1:13" ht="51">
      <c r="A52" s="11">
        <v>45</v>
      </c>
      <c r="B52" s="11" t="s">
        <v>1786</v>
      </c>
      <c r="C52" s="580">
        <v>2016</v>
      </c>
      <c r="D52" s="1091">
        <v>1407.04</v>
      </c>
      <c r="E52" s="1091">
        <v>0</v>
      </c>
      <c r="F52" s="1090">
        <v>0</v>
      </c>
      <c r="G52" s="1090">
        <v>0</v>
      </c>
      <c r="H52" s="1090">
        <v>0</v>
      </c>
      <c r="I52" s="1090">
        <f t="shared" si="15"/>
        <v>1407.04</v>
      </c>
      <c r="J52" s="1091">
        <v>1405.557</v>
      </c>
      <c r="K52" s="11" t="s">
        <v>2020</v>
      </c>
      <c r="L52" s="580"/>
      <c r="M52" s="11" t="s">
        <v>2144</v>
      </c>
    </row>
    <row r="53" spans="1:13" ht="38.25">
      <c r="A53" s="580">
        <v>46</v>
      </c>
      <c r="B53" s="11" t="s">
        <v>1729</v>
      </c>
      <c r="C53" s="580">
        <v>2016</v>
      </c>
      <c r="D53" s="1091">
        <v>1256.33</v>
      </c>
      <c r="E53" s="1091">
        <v>0</v>
      </c>
      <c r="F53" s="1090">
        <v>0</v>
      </c>
      <c r="G53" s="1090">
        <v>0</v>
      </c>
      <c r="H53" s="1090">
        <v>0</v>
      </c>
      <c r="I53" s="1090">
        <f t="shared" si="15"/>
        <v>1256.33</v>
      </c>
      <c r="J53" s="1091">
        <v>1256.33</v>
      </c>
      <c r="K53" s="11" t="s">
        <v>2020</v>
      </c>
      <c r="L53" s="580"/>
      <c r="M53" s="11" t="s">
        <v>2144</v>
      </c>
    </row>
    <row r="54" spans="1:13" ht="38.25">
      <c r="A54" s="11">
        <v>48</v>
      </c>
      <c r="B54" s="11" t="s">
        <v>1771</v>
      </c>
      <c r="C54" s="580">
        <v>2014</v>
      </c>
      <c r="D54" s="1091">
        <v>2548</v>
      </c>
      <c r="E54" s="1091">
        <v>36.565159999999999</v>
      </c>
      <c r="F54" s="1091">
        <v>0</v>
      </c>
      <c r="G54" s="1090">
        <f t="shared" ref="G54:G56" si="16">E54</f>
        <v>36.565159999999999</v>
      </c>
      <c r="H54" s="1090">
        <f t="shared" ref="H54:H56" si="17">D54-G54</f>
        <v>2511.4348399999999</v>
      </c>
      <c r="I54" s="1090">
        <f t="shared" ref="I54:I56" si="18">D54-E54</f>
        <v>2511.4348399999999</v>
      </c>
      <c r="J54" s="1091">
        <v>2505.7570000000001</v>
      </c>
      <c r="K54" s="11" t="s">
        <v>2020</v>
      </c>
      <c r="L54" s="580"/>
      <c r="M54" s="11" t="s">
        <v>2144</v>
      </c>
    </row>
    <row r="55" spans="1:13" ht="38.25">
      <c r="A55" s="580">
        <v>49</v>
      </c>
      <c r="B55" s="11" t="s">
        <v>1812</v>
      </c>
      <c r="C55" s="580">
        <v>2014</v>
      </c>
      <c r="D55" s="1091">
        <v>3540</v>
      </c>
      <c r="E55" s="1091">
        <v>43.647779999999997</v>
      </c>
      <c r="F55" s="1091">
        <v>0</v>
      </c>
      <c r="G55" s="1090">
        <f t="shared" si="16"/>
        <v>43.647779999999997</v>
      </c>
      <c r="H55" s="1090">
        <f t="shared" si="17"/>
        <v>3496.3522200000002</v>
      </c>
      <c r="I55" s="1090">
        <f t="shared" si="18"/>
        <v>3496.3522200000002</v>
      </c>
      <c r="J55" s="1091">
        <v>3480.002</v>
      </c>
      <c r="K55" s="11" t="s">
        <v>2020</v>
      </c>
      <c r="L55" s="580"/>
      <c r="M55" s="11" t="s">
        <v>2144</v>
      </c>
    </row>
    <row r="56" spans="1:13" ht="38.25">
      <c r="A56" s="580">
        <v>50</v>
      </c>
      <c r="B56" s="11" t="s">
        <v>1772</v>
      </c>
      <c r="C56" s="580">
        <v>2016</v>
      </c>
      <c r="D56" s="1091">
        <v>745.6</v>
      </c>
      <c r="E56" s="1091">
        <v>0</v>
      </c>
      <c r="F56" s="1091">
        <v>0</v>
      </c>
      <c r="G56" s="1090">
        <f t="shared" si="16"/>
        <v>0</v>
      </c>
      <c r="H56" s="1090">
        <f t="shared" si="17"/>
        <v>745.6</v>
      </c>
      <c r="I56" s="1090">
        <f t="shared" si="18"/>
        <v>745.6</v>
      </c>
      <c r="J56" s="1091">
        <v>745.54499999999996</v>
      </c>
      <c r="K56" s="11" t="s">
        <v>2020</v>
      </c>
      <c r="L56" s="580"/>
      <c r="M56" s="11" t="s">
        <v>2144</v>
      </c>
    </row>
    <row r="57" spans="1:13" ht="38.25">
      <c r="A57" s="11">
        <v>51</v>
      </c>
      <c r="B57" s="11" t="s">
        <v>1486</v>
      </c>
      <c r="C57" s="580">
        <v>2012</v>
      </c>
      <c r="D57" s="1091">
        <v>5840</v>
      </c>
      <c r="E57" s="1091">
        <v>41.53</v>
      </c>
      <c r="F57" s="1091">
        <v>0</v>
      </c>
      <c r="G57" s="1091">
        <f>E57</f>
        <v>41.53</v>
      </c>
      <c r="H57" s="1090">
        <f t="shared" ref="H57:H58" si="19">D57-G57</f>
        <v>5798.47</v>
      </c>
      <c r="I57" s="1090">
        <f t="shared" ref="I57:I58" si="20">D57-E57</f>
        <v>5798.47</v>
      </c>
      <c r="J57" s="1091">
        <v>5698.36</v>
      </c>
      <c r="K57" s="11" t="s">
        <v>2020</v>
      </c>
      <c r="L57" s="580"/>
      <c r="M57" s="11" t="s">
        <v>2144</v>
      </c>
    </row>
    <row r="58" spans="1:13" ht="63.75">
      <c r="A58" s="580">
        <v>52</v>
      </c>
      <c r="B58" s="11" t="s">
        <v>1739</v>
      </c>
      <c r="C58" s="11">
        <v>2016</v>
      </c>
      <c r="D58" s="1090">
        <v>8451.2999999999993</v>
      </c>
      <c r="E58" s="1090">
        <v>218</v>
      </c>
      <c r="F58" s="1090">
        <v>0</v>
      </c>
      <c r="G58" s="1090">
        <f>E58</f>
        <v>218</v>
      </c>
      <c r="H58" s="1090">
        <f t="shared" si="19"/>
        <v>8233.2999999999993</v>
      </c>
      <c r="I58" s="1090">
        <f t="shared" si="20"/>
        <v>8233.2999999999993</v>
      </c>
      <c r="J58" s="1090">
        <v>7888</v>
      </c>
      <c r="K58" s="11" t="s">
        <v>2020</v>
      </c>
      <c r="L58" s="11"/>
      <c r="M58" s="11" t="s">
        <v>2144</v>
      </c>
    </row>
    <row r="59" spans="1:13" ht="38.25">
      <c r="A59" s="11">
        <v>53</v>
      </c>
      <c r="B59" s="11" t="s">
        <v>1787</v>
      </c>
      <c r="C59" s="11">
        <v>2016</v>
      </c>
      <c r="D59" s="1090">
        <v>309.98</v>
      </c>
      <c r="E59" s="1090">
        <v>21.865030000000001</v>
      </c>
      <c r="F59" s="1090">
        <v>0</v>
      </c>
      <c r="G59" s="1090">
        <f t="shared" ref="G59" si="21">E59</f>
        <v>21.865030000000001</v>
      </c>
      <c r="H59" s="1090">
        <f t="shared" ref="H59" si="22">D59-G59</f>
        <v>288.11497000000003</v>
      </c>
      <c r="I59" s="1090">
        <f t="shared" ref="I59" si="23">D59-E59</f>
        <v>288.11497000000003</v>
      </c>
      <c r="J59" s="1090">
        <v>276.95799999999997</v>
      </c>
      <c r="K59" s="11" t="s">
        <v>2019</v>
      </c>
      <c r="L59" s="11"/>
      <c r="M59" s="11" t="s">
        <v>2144</v>
      </c>
    </row>
    <row r="60" spans="1:13" ht="25.9" customHeight="1">
      <c r="A60" s="580">
        <v>54</v>
      </c>
      <c r="B60" s="11" t="s">
        <v>1692</v>
      </c>
      <c r="C60" s="11">
        <v>2017</v>
      </c>
      <c r="D60" s="1090">
        <v>309.98</v>
      </c>
      <c r="E60" s="1090">
        <v>0</v>
      </c>
      <c r="F60" s="1090">
        <v>0</v>
      </c>
      <c r="G60" s="1090">
        <v>0</v>
      </c>
      <c r="H60" s="1090">
        <v>0</v>
      </c>
      <c r="I60" s="1090">
        <f t="shared" ref="I60:I63" si="24">D60</f>
        <v>309.98</v>
      </c>
      <c r="J60" s="1090">
        <v>279.36900000000003</v>
      </c>
      <c r="K60" s="11" t="s">
        <v>2019</v>
      </c>
      <c r="L60" s="11"/>
      <c r="M60" s="11" t="s">
        <v>2144</v>
      </c>
    </row>
    <row r="61" spans="1:13" ht="38.25">
      <c r="A61" s="580">
        <v>55</v>
      </c>
      <c r="B61" s="11" t="s">
        <v>1694</v>
      </c>
      <c r="C61" s="11">
        <v>2016</v>
      </c>
      <c r="D61" s="1090">
        <v>200.86</v>
      </c>
      <c r="E61" s="1090">
        <v>0</v>
      </c>
      <c r="F61" s="1090">
        <v>0</v>
      </c>
      <c r="G61" s="1090">
        <v>0</v>
      </c>
      <c r="H61" s="1090">
        <v>0</v>
      </c>
      <c r="I61" s="1090">
        <f t="shared" si="24"/>
        <v>200.86</v>
      </c>
      <c r="J61" s="1090">
        <v>185.30099999999999</v>
      </c>
      <c r="K61" s="11" t="s">
        <v>2019</v>
      </c>
      <c r="L61" s="11"/>
      <c r="M61" s="11" t="s">
        <v>2144</v>
      </c>
    </row>
    <row r="62" spans="1:13" ht="38.25">
      <c r="A62" s="11">
        <v>56</v>
      </c>
      <c r="B62" s="11" t="s">
        <v>2037</v>
      </c>
      <c r="C62" s="11">
        <v>2014</v>
      </c>
      <c r="D62" s="1090">
        <v>160.24</v>
      </c>
      <c r="E62" s="1090">
        <v>0</v>
      </c>
      <c r="F62" s="1090">
        <v>0</v>
      </c>
      <c r="G62" s="1090">
        <v>0</v>
      </c>
      <c r="H62" s="1090">
        <v>0</v>
      </c>
      <c r="I62" s="1090">
        <f t="shared" si="24"/>
        <v>160.24</v>
      </c>
      <c r="J62" s="1090">
        <v>142.93799999999999</v>
      </c>
      <c r="K62" s="11" t="s">
        <v>2019</v>
      </c>
      <c r="L62" s="11"/>
      <c r="M62" s="11" t="s">
        <v>2144</v>
      </c>
    </row>
    <row r="63" spans="1:13" ht="38.25">
      <c r="A63" s="580">
        <v>57</v>
      </c>
      <c r="B63" s="11" t="s">
        <v>1768</v>
      </c>
      <c r="C63" s="11">
        <v>2017</v>
      </c>
      <c r="D63" s="1090">
        <v>404.29</v>
      </c>
      <c r="E63" s="1090">
        <v>0</v>
      </c>
      <c r="F63" s="1090">
        <v>0</v>
      </c>
      <c r="G63" s="1090">
        <v>0</v>
      </c>
      <c r="H63" s="1090">
        <v>0</v>
      </c>
      <c r="I63" s="1090">
        <f t="shared" si="24"/>
        <v>404.29</v>
      </c>
      <c r="J63" s="1090">
        <v>374.387</v>
      </c>
      <c r="K63" s="11" t="s">
        <v>2019</v>
      </c>
      <c r="L63" s="11"/>
      <c r="M63" s="11" t="s">
        <v>2144</v>
      </c>
    </row>
    <row r="64" spans="1:13" ht="38.25">
      <c r="A64" s="11">
        <v>58</v>
      </c>
      <c r="B64" s="11" t="s">
        <v>1695</v>
      </c>
      <c r="C64" s="11">
        <v>2017</v>
      </c>
      <c r="D64" s="1090">
        <v>288.10000000000002</v>
      </c>
      <c r="E64" s="1090">
        <v>0</v>
      </c>
      <c r="F64" s="1090">
        <v>0</v>
      </c>
      <c r="G64" s="1090">
        <v>0</v>
      </c>
      <c r="H64" s="1090">
        <v>0</v>
      </c>
      <c r="I64" s="1090">
        <f>D64</f>
        <v>288.10000000000002</v>
      </c>
      <c r="J64" s="1090">
        <v>231.65299999999999</v>
      </c>
      <c r="K64" s="11" t="s">
        <v>2019</v>
      </c>
      <c r="L64" s="11"/>
      <c r="M64" s="11" t="s">
        <v>2144</v>
      </c>
    </row>
    <row r="65" spans="1:13" ht="38.25">
      <c r="A65" s="580">
        <v>59</v>
      </c>
      <c r="B65" s="11" t="s">
        <v>1769</v>
      </c>
      <c r="C65" s="11">
        <v>2017</v>
      </c>
      <c r="D65" s="1090">
        <v>1105.0999999999999</v>
      </c>
      <c r="E65" s="1090">
        <v>0</v>
      </c>
      <c r="F65" s="1090">
        <v>0</v>
      </c>
      <c r="G65" s="1090">
        <v>0</v>
      </c>
      <c r="H65" s="1090">
        <v>0</v>
      </c>
      <c r="I65" s="1090">
        <f>D65</f>
        <v>1105.0999999999999</v>
      </c>
      <c r="J65" s="1090">
        <v>683.66800000000001</v>
      </c>
      <c r="K65" s="11" t="s">
        <v>2019</v>
      </c>
      <c r="L65" s="11"/>
      <c r="M65" s="11" t="s">
        <v>2144</v>
      </c>
    </row>
    <row r="66" spans="1:13" ht="38.25">
      <c r="A66" s="580">
        <v>60</v>
      </c>
      <c r="B66" s="11" t="s">
        <v>1788</v>
      </c>
      <c r="C66" s="11">
        <v>2017</v>
      </c>
      <c r="D66" s="1090">
        <v>395.6</v>
      </c>
      <c r="E66" s="1090">
        <v>0</v>
      </c>
      <c r="F66" s="1090">
        <v>0</v>
      </c>
      <c r="G66" s="1090">
        <v>0</v>
      </c>
      <c r="H66" s="1090">
        <v>0</v>
      </c>
      <c r="I66" s="1090">
        <f>D66</f>
        <v>395.6</v>
      </c>
      <c r="J66" s="1090">
        <v>391.47199999999998</v>
      </c>
      <c r="K66" s="11" t="s">
        <v>2019</v>
      </c>
      <c r="L66" s="11"/>
      <c r="M66" s="11" t="s">
        <v>2144</v>
      </c>
    </row>
    <row r="67" spans="1:13" ht="38.25">
      <c r="A67" s="11">
        <v>61</v>
      </c>
      <c r="B67" s="11" t="s">
        <v>1696</v>
      </c>
      <c r="C67" s="11">
        <v>2015</v>
      </c>
      <c r="D67" s="1090">
        <v>193.07</v>
      </c>
      <c r="E67" s="1090">
        <v>0</v>
      </c>
      <c r="F67" s="1090">
        <v>0</v>
      </c>
      <c r="G67" s="1090">
        <v>0</v>
      </c>
      <c r="H67" s="1090">
        <v>0</v>
      </c>
      <c r="I67" s="1090">
        <f t="shared" ref="I67:I70" si="25">D67</f>
        <v>193.07</v>
      </c>
      <c r="J67" s="1090">
        <v>177.63800000000001</v>
      </c>
      <c r="K67" s="11" t="s">
        <v>2019</v>
      </c>
      <c r="L67" s="11"/>
      <c r="M67" s="11" t="s">
        <v>2144</v>
      </c>
    </row>
    <row r="68" spans="1:13" ht="38.25">
      <c r="A68" s="580">
        <v>62</v>
      </c>
      <c r="B68" s="11" t="s">
        <v>1815</v>
      </c>
      <c r="C68" s="11">
        <v>2015</v>
      </c>
      <c r="D68" s="1090">
        <v>639.48</v>
      </c>
      <c r="E68" s="1090">
        <v>0</v>
      </c>
      <c r="F68" s="1090">
        <v>0</v>
      </c>
      <c r="G68" s="1090">
        <v>0</v>
      </c>
      <c r="H68" s="1090">
        <v>0</v>
      </c>
      <c r="I68" s="1090">
        <f t="shared" si="25"/>
        <v>639.48</v>
      </c>
      <c r="J68" s="1090">
        <v>462.65100000000001</v>
      </c>
      <c r="K68" s="11" t="s">
        <v>2019</v>
      </c>
      <c r="L68" s="11"/>
      <c r="M68" s="11" t="s">
        <v>2144</v>
      </c>
    </row>
    <row r="69" spans="1:13" ht="38.25">
      <c r="A69" s="580">
        <v>63</v>
      </c>
      <c r="B69" s="11" t="s">
        <v>2046</v>
      </c>
      <c r="C69" s="11">
        <v>2018</v>
      </c>
      <c r="D69" s="1090">
        <v>581</v>
      </c>
      <c r="E69" s="1090">
        <v>0</v>
      </c>
      <c r="F69" s="1090">
        <v>0</v>
      </c>
      <c r="G69" s="1090">
        <v>0</v>
      </c>
      <c r="H69" s="1090">
        <v>0</v>
      </c>
      <c r="I69" s="1090">
        <f t="shared" si="25"/>
        <v>581</v>
      </c>
      <c r="J69" s="1090">
        <v>0</v>
      </c>
      <c r="K69" s="11" t="s">
        <v>2020</v>
      </c>
      <c r="L69" s="11"/>
      <c r="M69" s="11" t="s">
        <v>2154</v>
      </c>
    </row>
    <row r="70" spans="1:13" ht="38.25">
      <c r="A70" s="11">
        <v>64</v>
      </c>
      <c r="B70" s="11" t="s">
        <v>2047</v>
      </c>
      <c r="C70" s="11">
        <v>2017</v>
      </c>
      <c r="D70" s="1090">
        <v>3351.6190000000001</v>
      </c>
      <c r="E70" s="1090">
        <v>0</v>
      </c>
      <c r="F70" s="1090">
        <v>0</v>
      </c>
      <c r="G70" s="1090">
        <v>0</v>
      </c>
      <c r="H70" s="1090">
        <v>0</v>
      </c>
      <c r="I70" s="1090">
        <f t="shared" si="25"/>
        <v>3351.6190000000001</v>
      </c>
      <c r="J70" s="1090">
        <v>0</v>
      </c>
      <c r="K70" s="11" t="s">
        <v>2020</v>
      </c>
      <c r="L70" s="11"/>
      <c r="M70" s="11" t="s">
        <v>2154</v>
      </c>
    </row>
    <row r="71" spans="1:13" ht="38.25">
      <c r="A71" s="580">
        <v>65</v>
      </c>
      <c r="B71" s="11" t="s">
        <v>2048</v>
      </c>
      <c r="C71" s="11">
        <v>2016</v>
      </c>
      <c r="D71" s="1090">
        <v>3540.8649999999998</v>
      </c>
      <c r="E71" s="1090">
        <v>27.206959999999999</v>
      </c>
      <c r="F71" s="1090">
        <v>0</v>
      </c>
      <c r="G71" s="1090">
        <f t="shared" ref="G71:G73" si="26">E71</f>
        <v>27.206959999999999</v>
      </c>
      <c r="H71" s="1090">
        <f t="shared" ref="H71:H73" si="27">D71-G71</f>
        <v>3513.6580399999998</v>
      </c>
      <c r="I71" s="1090">
        <f t="shared" ref="I71:I73" si="28">D71-E71</f>
        <v>3513.6580399999998</v>
      </c>
      <c r="J71" s="1090">
        <v>0</v>
      </c>
      <c r="K71" s="11" t="s">
        <v>2020</v>
      </c>
      <c r="L71" s="11"/>
      <c r="M71" s="11" t="s">
        <v>2154</v>
      </c>
    </row>
    <row r="72" spans="1:13" ht="38.25">
      <c r="A72" s="580">
        <v>66</v>
      </c>
      <c r="B72" s="11" t="s">
        <v>2049</v>
      </c>
      <c r="C72" s="11">
        <v>2016</v>
      </c>
      <c r="D72" s="1090">
        <v>2263.4949999999999</v>
      </c>
      <c r="E72" s="1090">
        <v>27.821000000000002</v>
      </c>
      <c r="F72" s="1090">
        <v>0</v>
      </c>
      <c r="G72" s="1090">
        <f t="shared" si="26"/>
        <v>27.821000000000002</v>
      </c>
      <c r="H72" s="1090">
        <f t="shared" si="27"/>
        <v>2235.674</v>
      </c>
      <c r="I72" s="1090">
        <f t="shared" si="28"/>
        <v>2235.674</v>
      </c>
      <c r="J72" s="1090">
        <v>0</v>
      </c>
      <c r="K72" s="11" t="s">
        <v>2020</v>
      </c>
      <c r="L72" s="11"/>
      <c r="M72" s="11" t="s">
        <v>2154</v>
      </c>
    </row>
    <row r="73" spans="1:13" ht="38.25">
      <c r="A73" s="11">
        <v>67</v>
      </c>
      <c r="B73" s="11" t="s">
        <v>2050</v>
      </c>
      <c r="C73" s="11">
        <v>2016</v>
      </c>
      <c r="D73" s="1090">
        <v>1552.836</v>
      </c>
      <c r="E73" s="1090">
        <v>22.274999999999999</v>
      </c>
      <c r="F73" s="1090">
        <v>0</v>
      </c>
      <c r="G73" s="1090">
        <f t="shared" si="26"/>
        <v>22.274999999999999</v>
      </c>
      <c r="H73" s="1090">
        <f t="shared" si="27"/>
        <v>1530.5609999999999</v>
      </c>
      <c r="I73" s="1090">
        <f t="shared" si="28"/>
        <v>1530.5609999999999</v>
      </c>
      <c r="J73" s="1090">
        <v>0</v>
      </c>
      <c r="K73" s="11" t="s">
        <v>2020</v>
      </c>
      <c r="L73" s="11"/>
      <c r="M73" s="11" t="s">
        <v>2155</v>
      </c>
    </row>
    <row r="74" spans="1:13" ht="38.25">
      <c r="A74" s="580">
        <v>68</v>
      </c>
      <c r="B74" s="11" t="s">
        <v>2051</v>
      </c>
      <c r="C74" s="11">
        <v>2017</v>
      </c>
      <c r="D74" s="1090">
        <v>6692.2</v>
      </c>
      <c r="E74" s="1090">
        <v>0</v>
      </c>
      <c r="F74" s="1090">
        <v>44.500599999999999</v>
      </c>
      <c r="G74" s="1090">
        <v>0</v>
      </c>
      <c r="H74" s="1090">
        <f>D74</f>
        <v>6692.2</v>
      </c>
      <c r="I74" s="1090">
        <f>D74</f>
        <v>6692.2</v>
      </c>
      <c r="J74" s="1090">
        <v>0</v>
      </c>
      <c r="K74" s="580" t="s">
        <v>2020</v>
      </c>
      <c r="L74" s="11"/>
      <c r="M74" s="11" t="s">
        <v>2154</v>
      </c>
    </row>
    <row r="75" spans="1:13" ht="38.25">
      <c r="A75" s="580">
        <v>69</v>
      </c>
      <c r="B75" s="11" t="s">
        <v>2052</v>
      </c>
      <c r="C75" s="11">
        <v>2015</v>
      </c>
      <c r="D75" s="1090">
        <v>4001</v>
      </c>
      <c r="E75" s="1090">
        <v>0</v>
      </c>
      <c r="F75" s="1090">
        <v>0</v>
      </c>
      <c r="G75" s="1090">
        <v>0</v>
      </c>
      <c r="H75" s="1090">
        <v>0</v>
      </c>
      <c r="I75" s="1090">
        <f>D75</f>
        <v>4001</v>
      </c>
      <c r="J75" s="1090">
        <v>0</v>
      </c>
      <c r="K75" s="11" t="s">
        <v>2020</v>
      </c>
      <c r="L75" s="11"/>
      <c r="M75" s="11" t="s">
        <v>2154</v>
      </c>
    </row>
    <row r="76" spans="1:13" ht="38.25">
      <c r="A76" s="11">
        <v>70</v>
      </c>
      <c r="B76" s="11" t="s">
        <v>2053</v>
      </c>
      <c r="C76" s="11">
        <v>2016</v>
      </c>
      <c r="D76" s="1090">
        <v>2873.3719999999998</v>
      </c>
      <c r="E76" s="1090">
        <v>27.109950000000001</v>
      </c>
      <c r="F76" s="1090">
        <v>0</v>
      </c>
      <c r="G76" s="1090">
        <f t="shared" ref="G76" si="29">E76</f>
        <v>27.109950000000001</v>
      </c>
      <c r="H76" s="1090">
        <f t="shared" ref="H76" si="30">D76-G76</f>
        <v>2846.2620499999998</v>
      </c>
      <c r="I76" s="1090">
        <f t="shared" ref="I76" si="31">D76-E76</f>
        <v>2846.2620499999998</v>
      </c>
      <c r="J76" s="1090">
        <v>0</v>
      </c>
      <c r="K76" s="11" t="s">
        <v>2020</v>
      </c>
      <c r="L76" s="11"/>
      <c r="M76" s="11" t="s">
        <v>2155</v>
      </c>
    </row>
    <row r="77" spans="1:13" ht="38.25">
      <c r="A77" s="580">
        <v>71</v>
      </c>
      <c r="B77" s="11" t="s">
        <v>2054</v>
      </c>
      <c r="C77" s="11">
        <v>2015</v>
      </c>
      <c r="D77" s="1090">
        <v>3771.7</v>
      </c>
      <c r="E77" s="1090">
        <v>26.684999999999999</v>
      </c>
      <c r="F77" s="1090">
        <v>0</v>
      </c>
      <c r="G77" s="1090">
        <f t="shared" ref="G77:G79" si="32">E77</f>
        <v>26.684999999999999</v>
      </c>
      <c r="H77" s="1090">
        <f t="shared" ref="H77:H79" si="33">D77-G77</f>
        <v>3745.0149999999999</v>
      </c>
      <c r="I77" s="1090">
        <f t="shared" ref="I77:I79" si="34">D77-E77</f>
        <v>3745.0149999999999</v>
      </c>
      <c r="J77" s="1090">
        <v>0</v>
      </c>
      <c r="K77" s="11" t="s">
        <v>2020</v>
      </c>
      <c r="L77" s="11"/>
      <c r="M77" s="11" t="s">
        <v>2155</v>
      </c>
    </row>
    <row r="78" spans="1:13" ht="38.25">
      <c r="A78" s="580">
        <v>72</v>
      </c>
      <c r="B78" s="11" t="s">
        <v>2055</v>
      </c>
      <c r="C78" s="11">
        <v>2016</v>
      </c>
      <c r="D78" s="1090">
        <v>1546.7729999999999</v>
      </c>
      <c r="E78" s="1090">
        <v>21.313600000000001</v>
      </c>
      <c r="F78" s="1090">
        <v>0</v>
      </c>
      <c r="G78" s="1090">
        <f t="shared" si="32"/>
        <v>21.313600000000001</v>
      </c>
      <c r="H78" s="1090">
        <f t="shared" si="33"/>
        <v>1525.4594</v>
      </c>
      <c r="I78" s="1090">
        <f t="shared" si="34"/>
        <v>1525.4594</v>
      </c>
      <c r="J78" s="1090">
        <v>0</v>
      </c>
      <c r="K78" s="11" t="s">
        <v>2020</v>
      </c>
      <c r="L78" s="11"/>
      <c r="M78" s="11" t="s">
        <v>2155</v>
      </c>
    </row>
    <row r="79" spans="1:13" ht="38.25">
      <c r="A79" s="11">
        <v>73</v>
      </c>
      <c r="B79" s="11" t="s">
        <v>2056</v>
      </c>
      <c r="C79" s="11">
        <v>2016</v>
      </c>
      <c r="D79" s="1090">
        <v>1398.2860000000001</v>
      </c>
      <c r="E79" s="1090">
        <v>22.997710000000001</v>
      </c>
      <c r="F79" s="1090">
        <v>0</v>
      </c>
      <c r="G79" s="1090">
        <f t="shared" si="32"/>
        <v>22.997710000000001</v>
      </c>
      <c r="H79" s="1090">
        <f t="shared" si="33"/>
        <v>1375.28829</v>
      </c>
      <c r="I79" s="1090">
        <f t="shared" si="34"/>
        <v>1375.28829</v>
      </c>
      <c r="J79" s="1090">
        <v>0</v>
      </c>
      <c r="K79" s="11" t="s">
        <v>2020</v>
      </c>
      <c r="L79" s="11"/>
      <c r="M79" s="11" t="s">
        <v>2155</v>
      </c>
    </row>
    <row r="80" spans="1:13" ht="38.25">
      <c r="A80" s="580">
        <v>74</v>
      </c>
      <c r="B80" s="11" t="s">
        <v>2057</v>
      </c>
      <c r="C80" s="11">
        <v>2018</v>
      </c>
      <c r="D80" s="1090">
        <v>2876.4830000000002</v>
      </c>
      <c r="E80" s="1090">
        <v>0</v>
      </c>
      <c r="F80" s="1090">
        <v>0</v>
      </c>
      <c r="G80" s="1090">
        <v>0</v>
      </c>
      <c r="H80" s="1090">
        <v>0</v>
      </c>
      <c r="I80" s="1090">
        <f t="shared" ref="I80:I84" si="35">D80</f>
        <v>2876.4830000000002</v>
      </c>
      <c r="J80" s="1090">
        <v>0</v>
      </c>
      <c r="K80" s="11" t="s">
        <v>2020</v>
      </c>
      <c r="L80" s="11"/>
      <c r="M80" s="11" t="s">
        <v>2155</v>
      </c>
    </row>
    <row r="81" spans="1:13" ht="38.25">
      <c r="A81" s="580">
        <v>75</v>
      </c>
      <c r="B81" s="11" t="s">
        <v>2058</v>
      </c>
      <c r="C81" s="11">
        <v>2017</v>
      </c>
      <c r="D81" s="1090">
        <v>755.5</v>
      </c>
      <c r="E81" s="1090">
        <v>0</v>
      </c>
      <c r="F81" s="1090">
        <v>0</v>
      </c>
      <c r="G81" s="1090">
        <v>0</v>
      </c>
      <c r="H81" s="1090">
        <v>0</v>
      </c>
      <c r="I81" s="1090">
        <f t="shared" si="35"/>
        <v>755.5</v>
      </c>
      <c r="J81" s="1090">
        <v>0</v>
      </c>
      <c r="K81" s="11" t="s">
        <v>2020</v>
      </c>
      <c r="L81" s="11"/>
      <c r="M81" s="11" t="s">
        <v>2155</v>
      </c>
    </row>
    <row r="82" spans="1:13" ht="38.25">
      <c r="A82" s="11">
        <v>76</v>
      </c>
      <c r="B82" s="11" t="s">
        <v>2059</v>
      </c>
      <c r="C82" s="11">
        <v>2017</v>
      </c>
      <c r="D82" s="1090">
        <v>649.69100000000003</v>
      </c>
      <c r="E82" s="1090">
        <v>0</v>
      </c>
      <c r="F82" s="1090">
        <v>0</v>
      </c>
      <c r="G82" s="1090">
        <v>0</v>
      </c>
      <c r="H82" s="1090">
        <v>0</v>
      </c>
      <c r="I82" s="1090">
        <f t="shared" si="35"/>
        <v>649.69100000000003</v>
      </c>
      <c r="J82" s="1090">
        <v>0</v>
      </c>
      <c r="K82" s="11" t="s">
        <v>2020</v>
      </c>
      <c r="L82" s="11"/>
      <c r="M82" s="11" t="s">
        <v>2154</v>
      </c>
    </row>
    <row r="83" spans="1:13" ht="38.25">
      <c r="A83" s="580">
        <v>77</v>
      </c>
      <c r="B83" s="11" t="s">
        <v>2060</v>
      </c>
      <c r="C83" s="11">
        <v>2017</v>
      </c>
      <c r="D83" s="1090">
        <v>2197.2000000000003</v>
      </c>
      <c r="E83" s="1090">
        <v>0</v>
      </c>
      <c r="F83" s="1090">
        <v>0</v>
      </c>
      <c r="G83" s="1090">
        <v>0</v>
      </c>
      <c r="H83" s="1090">
        <v>0</v>
      </c>
      <c r="I83" s="1090">
        <f t="shared" si="35"/>
        <v>2197.2000000000003</v>
      </c>
      <c r="J83" s="1090">
        <v>0</v>
      </c>
      <c r="K83" s="11" t="s">
        <v>2020</v>
      </c>
      <c r="L83" s="11"/>
      <c r="M83" s="11" t="s">
        <v>2155</v>
      </c>
    </row>
    <row r="84" spans="1:13" ht="38.25">
      <c r="A84" s="580">
        <v>78</v>
      </c>
      <c r="B84" s="11" t="s">
        <v>2061</v>
      </c>
      <c r="C84" s="11">
        <v>2017</v>
      </c>
      <c r="D84" s="1090">
        <v>319.5</v>
      </c>
      <c r="E84" s="1090">
        <v>0</v>
      </c>
      <c r="F84" s="1090">
        <v>0</v>
      </c>
      <c r="G84" s="1090">
        <v>0</v>
      </c>
      <c r="H84" s="1090">
        <v>0</v>
      </c>
      <c r="I84" s="1090">
        <f t="shared" si="35"/>
        <v>319.5</v>
      </c>
      <c r="J84" s="1090">
        <v>0</v>
      </c>
      <c r="K84" s="11" t="s">
        <v>2020</v>
      </c>
      <c r="L84" s="11"/>
      <c r="M84" s="11" t="s">
        <v>2155</v>
      </c>
    </row>
    <row r="85" spans="1:13" ht="38.25">
      <c r="A85" s="11">
        <v>79</v>
      </c>
      <c r="B85" s="11" t="s">
        <v>2062</v>
      </c>
      <c r="C85" s="11">
        <v>2016</v>
      </c>
      <c r="D85" s="1090">
        <v>680</v>
      </c>
      <c r="E85" s="1090">
        <v>9.9974799999999995</v>
      </c>
      <c r="F85" s="1090">
        <v>0</v>
      </c>
      <c r="G85" s="1090">
        <f t="shared" ref="G85:G86" si="36">E85</f>
        <v>9.9974799999999995</v>
      </c>
      <c r="H85" s="1090">
        <f t="shared" ref="H85:H86" si="37">D85-G85</f>
        <v>670.00252</v>
      </c>
      <c r="I85" s="1090">
        <f t="shared" ref="I85:I86" si="38">D85-E85</f>
        <v>670.00252</v>
      </c>
      <c r="J85" s="1090">
        <v>0</v>
      </c>
      <c r="K85" s="11" t="s">
        <v>2020</v>
      </c>
      <c r="L85" s="11"/>
      <c r="M85" s="11" t="s">
        <v>2155</v>
      </c>
    </row>
    <row r="86" spans="1:13" ht="38.25">
      <c r="A86" s="580">
        <v>80</v>
      </c>
      <c r="B86" s="11" t="s">
        <v>2063</v>
      </c>
      <c r="C86" s="11">
        <v>2016</v>
      </c>
      <c r="D86" s="1090">
        <v>1542.114</v>
      </c>
      <c r="E86" s="1090">
        <v>17.675560000000001</v>
      </c>
      <c r="F86" s="1090">
        <v>0</v>
      </c>
      <c r="G86" s="1090">
        <f t="shared" si="36"/>
        <v>17.675560000000001</v>
      </c>
      <c r="H86" s="1090">
        <f t="shared" si="37"/>
        <v>1524.4384400000001</v>
      </c>
      <c r="I86" s="1090">
        <f t="shared" si="38"/>
        <v>1524.4384400000001</v>
      </c>
      <c r="J86" s="1090">
        <v>0</v>
      </c>
      <c r="K86" s="11" t="s">
        <v>2020</v>
      </c>
      <c r="L86" s="11"/>
      <c r="M86" s="11" t="s">
        <v>2154</v>
      </c>
    </row>
    <row r="87" spans="1:13" ht="38.25">
      <c r="A87" s="580">
        <v>81</v>
      </c>
      <c r="B87" s="11" t="s">
        <v>2064</v>
      </c>
      <c r="C87" s="11">
        <v>2017</v>
      </c>
      <c r="D87" s="1090">
        <v>2366.9189999999999</v>
      </c>
      <c r="E87" s="1090">
        <v>0</v>
      </c>
      <c r="F87" s="1090">
        <v>12.55729</v>
      </c>
      <c r="G87" s="1090">
        <v>0</v>
      </c>
      <c r="H87" s="1090">
        <f t="shared" ref="H87:H88" si="39">D87</f>
        <v>2366.9189999999999</v>
      </c>
      <c r="I87" s="1090">
        <f t="shared" ref="I87:I89" si="40">D87</f>
        <v>2366.9189999999999</v>
      </c>
      <c r="J87" s="1090">
        <v>0</v>
      </c>
      <c r="K87" s="580" t="s">
        <v>2020</v>
      </c>
      <c r="L87" s="11"/>
      <c r="M87" s="11" t="s">
        <v>2155</v>
      </c>
    </row>
    <row r="88" spans="1:13" ht="38.25">
      <c r="A88" s="11">
        <v>82</v>
      </c>
      <c r="B88" s="11" t="s">
        <v>2065</v>
      </c>
      <c r="C88" s="11">
        <v>2017</v>
      </c>
      <c r="D88" s="1090">
        <v>1845.1759999999999</v>
      </c>
      <c r="E88" s="1090">
        <v>0</v>
      </c>
      <c r="F88" s="1090">
        <v>27.42745</v>
      </c>
      <c r="G88" s="1090">
        <v>0</v>
      </c>
      <c r="H88" s="1090">
        <f t="shared" si="39"/>
        <v>1845.1759999999999</v>
      </c>
      <c r="I88" s="1090">
        <f t="shared" si="40"/>
        <v>1845.1759999999999</v>
      </c>
      <c r="J88" s="1090">
        <v>0</v>
      </c>
      <c r="K88" s="580" t="s">
        <v>2020</v>
      </c>
      <c r="L88" s="11"/>
      <c r="M88" s="11" t="s">
        <v>2155</v>
      </c>
    </row>
    <row r="89" spans="1:13" ht="38.25">
      <c r="A89" s="580">
        <v>83</v>
      </c>
      <c r="B89" s="11" t="s">
        <v>2066</v>
      </c>
      <c r="C89" s="11">
        <v>2013</v>
      </c>
      <c r="D89" s="1090">
        <v>1703</v>
      </c>
      <c r="E89" s="1090">
        <v>0</v>
      </c>
      <c r="F89" s="1090">
        <v>0</v>
      </c>
      <c r="G89" s="1090">
        <v>0</v>
      </c>
      <c r="H89" s="1090">
        <v>0</v>
      </c>
      <c r="I89" s="1090">
        <f t="shared" si="40"/>
        <v>1703</v>
      </c>
      <c r="J89" s="1090">
        <v>0</v>
      </c>
      <c r="K89" s="580" t="s">
        <v>2020</v>
      </c>
      <c r="L89" s="11"/>
      <c r="M89" s="11" t="s">
        <v>2155</v>
      </c>
    </row>
    <row r="90" spans="1:13" ht="38.25">
      <c r="A90" s="580">
        <v>84</v>
      </c>
      <c r="B90" s="11" t="s">
        <v>2067</v>
      </c>
      <c r="C90" s="11">
        <v>2016</v>
      </c>
      <c r="D90" s="1090">
        <v>2560.8180000000002</v>
      </c>
      <c r="E90" s="1090">
        <v>30.327999999999999</v>
      </c>
      <c r="F90" s="1090">
        <v>0</v>
      </c>
      <c r="G90" s="1090">
        <f t="shared" ref="G90" si="41">E90</f>
        <v>30.327999999999999</v>
      </c>
      <c r="H90" s="1090">
        <f t="shared" ref="H90" si="42">D90-G90</f>
        <v>2530.4900000000002</v>
      </c>
      <c r="I90" s="1090">
        <f t="shared" ref="I90" si="43">D90-E90</f>
        <v>2530.4900000000002</v>
      </c>
      <c r="J90" s="1090">
        <v>0</v>
      </c>
      <c r="K90" s="11" t="s">
        <v>2020</v>
      </c>
      <c r="L90" s="11"/>
      <c r="M90" s="11" t="s">
        <v>2154</v>
      </c>
    </row>
    <row r="91" spans="1:13" ht="38.25">
      <c r="A91" s="11">
        <v>85</v>
      </c>
      <c r="B91" s="11" t="s">
        <v>2068</v>
      </c>
      <c r="C91" s="11">
        <v>2016</v>
      </c>
      <c r="D91" s="1090">
        <v>1368.1869999999999</v>
      </c>
      <c r="E91" s="1090">
        <v>0</v>
      </c>
      <c r="F91" s="1090">
        <v>0</v>
      </c>
      <c r="G91" s="1090">
        <v>0</v>
      </c>
      <c r="H91" s="1090">
        <v>0</v>
      </c>
      <c r="I91" s="1090">
        <f t="shared" ref="I91" si="44">D91</f>
        <v>1368.1869999999999</v>
      </c>
      <c r="J91" s="1090">
        <v>0</v>
      </c>
      <c r="K91" s="580" t="s">
        <v>2020</v>
      </c>
      <c r="L91" s="11"/>
      <c r="M91" s="11" t="s">
        <v>2154</v>
      </c>
    </row>
    <row r="92" spans="1:13" ht="38.25">
      <c r="A92" s="580">
        <v>86</v>
      </c>
      <c r="B92" s="11" t="s">
        <v>2069</v>
      </c>
      <c r="C92" s="11">
        <v>2016</v>
      </c>
      <c r="D92" s="1090">
        <v>1565</v>
      </c>
      <c r="E92" s="1090">
        <v>20.62</v>
      </c>
      <c r="F92" s="1090">
        <v>0</v>
      </c>
      <c r="G92" s="1090">
        <f t="shared" ref="G92:G93" si="45">E92</f>
        <v>20.62</v>
      </c>
      <c r="H92" s="1090">
        <f t="shared" ref="H92:H93" si="46">D92-G92</f>
        <v>1544.38</v>
      </c>
      <c r="I92" s="1090">
        <f t="shared" ref="I92:I93" si="47">D92-E92</f>
        <v>1544.38</v>
      </c>
      <c r="J92" s="1090">
        <v>0</v>
      </c>
      <c r="K92" s="11" t="s">
        <v>2020</v>
      </c>
      <c r="L92" s="11"/>
      <c r="M92" s="11" t="s">
        <v>2154</v>
      </c>
    </row>
    <row r="93" spans="1:13" ht="38.25">
      <c r="A93" s="580">
        <v>87</v>
      </c>
      <c r="B93" s="11" t="s">
        <v>2070</v>
      </c>
      <c r="C93" s="11">
        <v>2016</v>
      </c>
      <c r="D93" s="1090">
        <v>1326.9079999999999</v>
      </c>
      <c r="E93" s="1090">
        <v>16.41093</v>
      </c>
      <c r="F93" s="1090">
        <v>0</v>
      </c>
      <c r="G93" s="1090">
        <f t="shared" si="45"/>
        <v>16.41093</v>
      </c>
      <c r="H93" s="1090">
        <f t="shared" si="46"/>
        <v>1310.4970699999999</v>
      </c>
      <c r="I93" s="1090">
        <f t="shared" si="47"/>
        <v>1310.4970699999999</v>
      </c>
      <c r="J93" s="1090">
        <v>0</v>
      </c>
      <c r="K93" s="11" t="s">
        <v>2020</v>
      </c>
      <c r="L93" s="11"/>
      <c r="M93" s="11" t="s">
        <v>2154</v>
      </c>
    </row>
    <row r="94" spans="1:13" ht="38.25">
      <c r="A94" s="11">
        <v>88</v>
      </c>
      <c r="B94" s="11" t="s">
        <v>2071</v>
      </c>
      <c r="C94" s="11">
        <v>2017</v>
      </c>
      <c r="D94" s="1090">
        <v>1251.9949999999999</v>
      </c>
      <c r="E94" s="1090">
        <v>0</v>
      </c>
      <c r="F94" s="1090">
        <v>16.088280000000001</v>
      </c>
      <c r="G94" s="1090">
        <v>0</v>
      </c>
      <c r="H94" s="1090">
        <f t="shared" ref="H94:H99" si="48">D94</f>
        <v>1251.9949999999999</v>
      </c>
      <c r="I94" s="1090">
        <f t="shared" ref="I94:I99" si="49">D94</f>
        <v>1251.9949999999999</v>
      </c>
      <c r="J94" s="1090">
        <v>0</v>
      </c>
      <c r="K94" s="580" t="s">
        <v>2020</v>
      </c>
      <c r="L94" s="11"/>
      <c r="M94" s="11" t="s">
        <v>2155</v>
      </c>
    </row>
    <row r="95" spans="1:13" ht="38.25">
      <c r="A95" s="580">
        <v>89</v>
      </c>
      <c r="B95" s="11" t="s">
        <v>2072</v>
      </c>
      <c r="C95" s="11">
        <v>2017</v>
      </c>
      <c r="D95" s="1090">
        <v>1396.6120000000001</v>
      </c>
      <c r="E95" s="1090">
        <v>0</v>
      </c>
      <c r="F95" s="1090">
        <v>18.503240000000002</v>
      </c>
      <c r="G95" s="1090">
        <v>0</v>
      </c>
      <c r="H95" s="1090">
        <f t="shared" si="48"/>
        <v>1396.6120000000001</v>
      </c>
      <c r="I95" s="1090">
        <f t="shared" si="49"/>
        <v>1396.6120000000001</v>
      </c>
      <c r="J95" s="1090">
        <v>0</v>
      </c>
      <c r="K95" s="580" t="s">
        <v>2020</v>
      </c>
      <c r="L95" s="11"/>
      <c r="M95" s="11" t="s">
        <v>2154</v>
      </c>
    </row>
    <row r="96" spans="1:13" ht="38.25">
      <c r="A96" s="580">
        <v>90</v>
      </c>
      <c r="B96" s="11" t="s">
        <v>2073</v>
      </c>
      <c r="C96" s="11">
        <v>2017</v>
      </c>
      <c r="D96" s="1090">
        <v>549.03099999999995</v>
      </c>
      <c r="E96" s="1090">
        <v>0</v>
      </c>
      <c r="F96" s="1090">
        <v>18.239409999999999</v>
      </c>
      <c r="G96" s="1090">
        <v>0</v>
      </c>
      <c r="H96" s="1090">
        <f t="shared" si="48"/>
        <v>549.03099999999995</v>
      </c>
      <c r="I96" s="1090">
        <f t="shared" si="49"/>
        <v>549.03099999999995</v>
      </c>
      <c r="J96" s="1090">
        <v>0</v>
      </c>
      <c r="K96" s="580" t="s">
        <v>2020</v>
      </c>
      <c r="L96" s="11"/>
      <c r="M96" s="11" t="s">
        <v>2155</v>
      </c>
    </row>
    <row r="97" spans="1:13" ht="38.25">
      <c r="A97" s="11">
        <v>91</v>
      </c>
      <c r="B97" s="11" t="s">
        <v>2074</v>
      </c>
      <c r="C97" s="11">
        <v>2017</v>
      </c>
      <c r="D97" s="1090">
        <v>2281.279</v>
      </c>
      <c r="E97" s="1090">
        <v>0</v>
      </c>
      <c r="F97" s="1090">
        <v>22.591190000000001</v>
      </c>
      <c r="G97" s="1090">
        <v>0</v>
      </c>
      <c r="H97" s="1090">
        <f t="shared" si="48"/>
        <v>2281.279</v>
      </c>
      <c r="I97" s="1090">
        <f t="shared" si="49"/>
        <v>2281.279</v>
      </c>
      <c r="J97" s="1090">
        <v>0</v>
      </c>
      <c r="K97" s="580" t="s">
        <v>2020</v>
      </c>
      <c r="L97" s="11"/>
      <c r="M97" s="11" t="s">
        <v>2154</v>
      </c>
    </row>
    <row r="98" spans="1:13" ht="38.25">
      <c r="A98" s="580">
        <v>92</v>
      </c>
      <c r="B98" s="11" t="s">
        <v>2075</v>
      </c>
      <c r="C98" s="11">
        <v>2017</v>
      </c>
      <c r="D98" s="1090">
        <v>816.81599999999992</v>
      </c>
      <c r="E98" s="1090">
        <v>0</v>
      </c>
      <c r="F98" s="1090">
        <v>21.99389</v>
      </c>
      <c r="G98" s="1090">
        <v>0</v>
      </c>
      <c r="H98" s="1090">
        <f t="shared" si="48"/>
        <v>816.81599999999992</v>
      </c>
      <c r="I98" s="1090">
        <f t="shared" si="49"/>
        <v>816.81599999999992</v>
      </c>
      <c r="J98" s="1090">
        <v>0</v>
      </c>
      <c r="K98" s="580" t="s">
        <v>2020</v>
      </c>
      <c r="L98" s="11"/>
      <c r="M98" s="11" t="s">
        <v>2154</v>
      </c>
    </row>
    <row r="99" spans="1:13" ht="38.25">
      <c r="A99" s="580">
        <v>93</v>
      </c>
      <c r="B99" s="11" t="s">
        <v>2076</v>
      </c>
      <c r="C99" s="11">
        <v>2017</v>
      </c>
      <c r="D99" s="1090">
        <v>1535</v>
      </c>
      <c r="E99" s="1090">
        <v>0</v>
      </c>
      <c r="F99" s="1090">
        <v>25.861999999999998</v>
      </c>
      <c r="G99" s="1090">
        <v>0</v>
      </c>
      <c r="H99" s="1090">
        <f t="shared" si="48"/>
        <v>1535</v>
      </c>
      <c r="I99" s="1090">
        <f t="shared" si="49"/>
        <v>1535</v>
      </c>
      <c r="J99" s="1090">
        <v>0</v>
      </c>
      <c r="K99" s="580" t="s">
        <v>2020</v>
      </c>
      <c r="L99" s="11"/>
      <c r="M99" s="11" t="s">
        <v>2155</v>
      </c>
    </row>
    <row r="100" spans="1:13" ht="38.25">
      <c r="A100" s="11">
        <v>94</v>
      </c>
      <c r="B100" s="11" t="s">
        <v>2077</v>
      </c>
      <c r="C100" s="11">
        <v>2018</v>
      </c>
      <c r="D100" s="1090">
        <v>2119.5</v>
      </c>
      <c r="E100" s="1090">
        <v>0</v>
      </c>
      <c r="F100" s="1090">
        <v>0</v>
      </c>
      <c r="G100" s="1090">
        <v>0</v>
      </c>
      <c r="H100" s="1090">
        <v>0</v>
      </c>
      <c r="I100" s="1090">
        <f t="shared" ref="I100:I106" si="50">D100</f>
        <v>2119.5</v>
      </c>
      <c r="J100" s="1090">
        <v>0</v>
      </c>
      <c r="K100" s="11" t="s">
        <v>2020</v>
      </c>
      <c r="L100" s="11"/>
      <c r="M100" s="11" t="s">
        <v>2155</v>
      </c>
    </row>
    <row r="101" spans="1:13" ht="38.25">
      <c r="A101" s="580">
        <v>95</v>
      </c>
      <c r="B101" s="11" t="s">
        <v>2078</v>
      </c>
      <c r="C101" s="11">
        <v>2017</v>
      </c>
      <c r="D101" s="1090">
        <v>965.5</v>
      </c>
      <c r="E101" s="1090">
        <v>0</v>
      </c>
      <c r="F101" s="1090">
        <v>0</v>
      </c>
      <c r="G101" s="1090">
        <v>0</v>
      </c>
      <c r="H101" s="1090">
        <v>0</v>
      </c>
      <c r="I101" s="1090">
        <f t="shared" si="50"/>
        <v>965.5</v>
      </c>
      <c r="J101" s="1090">
        <v>0</v>
      </c>
      <c r="K101" s="11" t="s">
        <v>2020</v>
      </c>
      <c r="L101" s="11"/>
      <c r="M101" s="11" t="s">
        <v>2154</v>
      </c>
    </row>
    <row r="102" spans="1:13" ht="38.25">
      <c r="A102" s="580">
        <v>96</v>
      </c>
      <c r="B102" s="11" t="s">
        <v>2079</v>
      </c>
      <c r="C102" s="11">
        <v>2017</v>
      </c>
      <c r="D102" s="1090">
        <v>1209.027</v>
      </c>
      <c r="E102" s="1090">
        <v>0</v>
      </c>
      <c r="F102" s="1090">
        <v>0</v>
      </c>
      <c r="G102" s="1090">
        <v>0</v>
      </c>
      <c r="H102" s="1090">
        <v>0</v>
      </c>
      <c r="I102" s="1090">
        <f t="shared" si="50"/>
        <v>1209.027</v>
      </c>
      <c r="J102" s="1090">
        <v>0</v>
      </c>
      <c r="K102" s="11" t="s">
        <v>2020</v>
      </c>
      <c r="L102" s="11"/>
      <c r="M102" s="11" t="s">
        <v>2154</v>
      </c>
    </row>
    <row r="103" spans="1:13" ht="38.25">
      <c r="A103" s="11">
        <v>97</v>
      </c>
      <c r="B103" s="11" t="s">
        <v>2080</v>
      </c>
      <c r="C103" s="11">
        <v>2017</v>
      </c>
      <c r="D103" s="1090">
        <v>2759.35</v>
      </c>
      <c r="E103" s="1090">
        <v>0</v>
      </c>
      <c r="F103" s="1090">
        <v>45.992890000000003</v>
      </c>
      <c r="G103" s="1090">
        <v>0</v>
      </c>
      <c r="H103" s="1090">
        <f t="shared" ref="H103:H106" si="51">D103</f>
        <v>2759.35</v>
      </c>
      <c r="I103" s="1090">
        <f t="shared" si="50"/>
        <v>2759.35</v>
      </c>
      <c r="J103" s="1090">
        <v>0</v>
      </c>
      <c r="K103" s="580" t="s">
        <v>2020</v>
      </c>
      <c r="L103" s="11"/>
      <c r="M103" s="11" t="s">
        <v>2154</v>
      </c>
    </row>
    <row r="104" spans="1:13" ht="38.25">
      <c r="A104" s="580">
        <v>98</v>
      </c>
      <c r="B104" s="11" t="s">
        <v>2081</v>
      </c>
      <c r="C104" s="11">
        <v>2017</v>
      </c>
      <c r="D104" s="1090">
        <v>3221.8780000000002</v>
      </c>
      <c r="E104" s="1090">
        <v>0</v>
      </c>
      <c r="F104" s="1090">
        <v>40.592700000000001</v>
      </c>
      <c r="G104" s="1090">
        <v>0</v>
      </c>
      <c r="H104" s="1090">
        <f t="shared" si="51"/>
        <v>3221.8780000000002</v>
      </c>
      <c r="I104" s="1090">
        <f t="shared" si="50"/>
        <v>3221.8780000000002</v>
      </c>
      <c r="J104" s="1090">
        <v>0</v>
      </c>
      <c r="K104" s="580" t="s">
        <v>2020</v>
      </c>
      <c r="L104" s="11"/>
      <c r="M104" s="11" t="s">
        <v>2155</v>
      </c>
    </row>
    <row r="105" spans="1:13" ht="38.25">
      <c r="A105" s="580">
        <v>99</v>
      </c>
      <c r="B105" s="11" t="s">
        <v>2082</v>
      </c>
      <c r="C105" s="11">
        <v>2017</v>
      </c>
      <c r="D105" s="1090">
        <v>2516.4</v>
      </c>
      <c r="E105" s="1090">
        <v>0</v>
      </c>
      <c r="F105" s="1090">
        <v>24.17755</v>
      </c>
      <c r="G105" s="1090">
        <v>0</v>
      </c>
      <c r="H105" s="1090">
        <f t="shared" si="51"/>
        <v>2516.4</v>
      </c>
      <c r="I105" s="1090">
        <f t="shared" si="50"/>
        <v>2516.4</v>
      </c>
      <c r="J105" s="1090">
        <v>0</v>
      </c>
      <c r="K105" s="580" t="s">
        <v>2020</v>
      </c>
      <c r="L105" s="11"/>
      <c r="M105" s="11" t="s">
        <v>2155</v>
      </c>
    </row>
    <row r="106" spans="1:13" ht="38.25">
      <c r="A106" s="11">
        <v>100</v>
      </c>
      <c r="B106" s="11" t="s">
        <v>2083</v>
      </c>
      <c r="C106" s="11">
        <v>2017</v>
      </c>
      <c r="D106" s="1090">
        <v>2065.0500000000002</v>
      </c>
      <c r="E106" s="1090">
        <v>0</v>
      </c>
      <c r="F106" s="1090">
        <v>26.964310000000001</v>
      </c>
      <c r="G106" s="1090">
        <v>0</v>
      </c>
      <c r="H106" s="1090">
        <f t="shared" si="51"/>
        <v>2065.0500000000002</v>
      </c>
      <c r="I106" s="1090">
        <f t="shared" si="50"/>
        <v>2065.0500000000002</v>
      </c>
      <c r="J106" s="1090">
        <v>0</v>
      </c>
      <c r="K106" s="580" t="s">
        <v>2020</v>
      </c>
      <c r="L106" s="11"/>
      <c r="M106" s="11" t="s">
        <v>2155</v>
      </c>
    </row>
    <row r="107" spans="1:13" ht="38.25">
      <c r="A107" s="580">
        <v>101</v>
      </c>
      <c r="B107" s="11" t="s">
        <v>2084</v>
      </c>
      <c r="C107" s="11">
        <v>2016</v>
      </c>
      <c r="D107" s="1090">
        <v>3322</v>
      </c>
      <c r="E107" s="1090">
        <v>26.236529999999998</v>
      </c>
      <c r="F107" s="1090">
        <v>0</v>
      </c>
      <c r="G107" s="1090">
        <f t="shared" ref="G107" si="52">E107</f>
        <v>26.236529999999998</v>
      </c>
      <c r="H107" s="1090">
        <f t="shared" ref="H107" si="53">D107-G107</f>
        <v>3295.7634699999999</v>
      </c>
      <c r="I107" s="1090">
        <f t="shared" ref="I107" si="54">D107-E107</f>
        <v>3295.7634699999999</v>
      </c>
      <c r="J107" s="1090">
        <v>0</v>
      </c>
      <c r="K107" s="11" t="s">
        <v>2020</v>
      </c>
      <c r="L107" s="11"/>
      <c r="M107" s="11" t="s">
        <v>2154</v>
      </c>
    </row>
    <row r="108" spans="1:13" ht="38.25">
      <c r="A108" s="580">
        <v>102</v>
      </c>
      <c r="B108" s="11" t="s">
        <v>2085</v>
      </c>
      <c r="C108" s="11">
        <v>2017</v>
      </c>
      <c r="D108" s="1090">
        <v>2069.2159999999999</v>
      </c>
      <c r="E108" s="1090">
        <v>0</v>
      </c>
      <c r="F108" s="1090">
        <v>0</v>
      </c>
      <c r="G108" s="1090">
        <v>0</v>
      </c>
      <c r="H108" s="1090">
        <v>0</v>
      </c>
      <c r="I108" s="1090">
        <f t="shared" ref="I108:I111" si="55">D108</f>
        <v>2069.2159999999999</v>
      </c>
      <c r="J108" s="1090">
        <v>0</v>
      </c>
      <c r="K108" s="11" t="s">
        <v>2020</v>
      </c>
      <c r="L108" s="11"/>
      <c r="M108" s="11" t="s">
        <v>2154</v>
      </c>
    </row>
    <row r="109" spans="1:13" ht="38.25">
      <c r="A109" s="11">
        <v>103</v>
      </c>
      <c r="B109" s="11" t="s">
        <v>2086</v>
      </c>
      <c r="C109" s="11">
        <v>2015</v>
      </c>
      <c r="D109" s="1090">
        <v>793.38699999999994</v>
      </c>
      <c r="E109" s="1090">
        <v>0</v>
      </c>
      <c r="F109" s="1090">
        <v>0</v>
      </c>
      <c r="G109" s="1090">
        <v>0</v>
      </c>
      <c r="H109" s="1090">
        <v>0</v>
      </c>
      <c r="I109" s="1090">
        <f t="shared" si="55"/>
        <v>793.38699999999994</v>
      </c>
      <c r="J109" s="1090">
        <v>0</v>
      </c>
      <c r="K109" s="11" t="s">
        <v>2020</v>
      </c>
      <c r="L109" s="11"/>
      <c r="M109" s="11" t="s">
        <v>2154</v>
      </c>
    </row>
    <row r="110" spans="1:13" ht="38.25">
      <c r="A110" s="580">
        <v>104</v>
      </c>
      <c r="B110" s="11" t="s">
        <v>2087</v>
      </c>
      <c r="C110" s="11">
        <v>2016</v>
      </c>
      <c r="D110" s="1090">
        <v>313.5</v>
      </c>
      <c r="E110" s="1090">
        <v>0</v>
      </c>
      <c r="F110" s="1090">
        <v>0</v>
      </c>
      <c r="G110" s="1090">
        <v>0</v>
      </c>
      <c r="H110" s="1090">
        <v>0</v>
      </c>
      <c r="I110" s="1090">
        <f t="shared" si="55"/>
        <v>313.5</v>
      </c>
      <c r="J110" s="1090">
        <v>0</v>
      </c>
      <c r="K110" s="11" t="s">
        <v>2020</v>
      </c>
      <c r="L110" s="11"/>
      <c r="M110" s="11" t="s">
        <v>2154</v>
      </c>
    </row>
    <row r="111" spans="1:13" ht="38.25">
      <c r="A111" s="580">
        <v>105</v>
      </c>
      <c r="B111" s="11" t="s">
        <v>2088</v>
      </c>
      <c r="C111" s="11">
        <v>2018</v>
      </c>
      <c r="D111" s="1090">
        <v>569.5</v>
      </c>
      <c r="E111" s="1090">
        <v>0</v>
      </c>
      <c r="F111" s="1090">
        <v>0</v>
      </c>
      <c r="G111" s="1090">
        <v>0</v>
      </c>
      <c r="H111" s="1090">
        <v>0</v>
      </c>
      <c r="I111" s="1090">
        <f t="shared" si="55"/>
        <v>569.5</v>
      </c>
      <c r="J111" s="1090">
        <v>0</v>
      </c>
      <c r="K111" s="11" t="s">
        <v>2020</v>
      </c>
      <c r="L111" s="11"/>
      <c r="M111" s="11" t="s">
        <v>2155</v>
      </c>
    </row>
    <row r="112" spans="1:13" ht="38.25">
      <c r="A112" s="11">
        <v>106</v>
      </c>
      <c r="B112" s="11" t="s">
        <v>2089</v>
      </c>
      <c r="C112" s="11">
        <v>2016</v>
      </c>
      <c r="D112" s="1090">
        <v>2774.54</v>
      </c>
      <c r="E112" s="1090">
        <v>26.161899999999999</v>
      </c>
      <c r="F112" s="1090">
        <v>0</v>
      </c>
      <c r="G112" s="1090">
        <f t="shared" ref="G112" si="56">E112</f>
        <v>26.161899999999999</v>
      </c>
      <c r="H112" s="1090">
        <f t="shared" ref="H112" si="57">D112-G112</f>
        <v>2748.3780999999999</v>
      </c>
      <c r="I112" s="1090">
        <f t="shared" ref="I112:I113" si="58">D112-E112</f>
        <v>2748.3780999999999</v>
      </c>
      <c r="J112" s="1090">
        <v>0</v>
      </c>
      <c r="K112" s="11" t="s">
        <v>2020</v>
      </c>
      <c r="L112" s="11"/>
      <c r="M112" s="11" t="s">
        <v>2155</v>
      </c>
    </row>
    <row r="113" spans="1:13" ht="38.25">
      <c r="A113" s="580">
        <v>107</v>
      </c>
      <c r="B113" s="11" t="s">
        <v>2090</v>
      </c>
      <c r="C113" s="11">
        <v>2012</v>
      </c>
      <c r="D113" s="1090">
        <v>1218</v>
      </c>
      <c r="E113" s="1090">
        <v>0</v>
      </c>
      <c r="F113" s="1090">
        <v>0</v>
      </c>
      <c r="G113" s="1090">
        <v>0</v>
      </c>
      <c r="H113" s="1090">
        <v>0</v>
      </c>
      <c r="I113" s="1090">
        <f t="shared" si="58"/>
        <v>1218</v>
      </c>
      <c r="J113" s="1090">
        <v>0</v>
      </c>
      <c r="K113" s="11" t="s">
        <v>2020</v>
      </c>
      <c r="L113" s="11"/>
      <c r="M113" s="11" t="s">
        <v>2155</v>
      </c>
    </row>
    <row r="114" spans="1:13" ht="38.25">
      <c r="A114" s="580">
        <v>108</v>
      </c>
      <c r="B114" s="11" t="s">
        <v>2091</v>
      </c>
      <c r="C114" s="11">
        <v>2016</v>
      </c>
      <c r="D114" s="1090">
        <v>1040.5</v>
      </c>
      <c r="E114" s="1090">
        <v>0</v>
      </c>
      <c r="F114" s="1090">
        <v>0</v>
      </c>
      <c r="G114" s="1090">
        <v>0</v>
      </c>
      <c r="H114" s="1090">
        <v>0</v>
      </c>
      <c r="I114" s="1090">
        <f t="shared" ref="I114:I116" si="59">D114</f>
        <v>1040.5</v>
      </c>
      <c r="J114" s="1090">
        <v>0</v>
      </c>
      <c r="K114" s="11" t="s">
        <v>2020</v>
      </c>
      <c r="L114" s="11"/>
      <c r="M114" s="11" t="s">
        <v>2155</v>
      </c>
    </row>
    <row r="115" spans="1:13" ht="38.25">
      <c r="A115" s="11">
        <v>109</v>
      </c>
      <c r="B115" s="11" t="s">
        <v>2092</v>
      </c>
      <c r="C115" s="11">
        <v>2016</v>
      </c>
      <c r="D115" s="1090">
        <v>457.5</v>
      </c>
      <c r="E115" s="1090">
        <v>0</v>
      </c>
      <c r="F115" s="1090">
        <v>0</v>
      </c>
      <c r="G115" s="1090">
        <v>0</v>
      </c>
      <c r="H115" s="1090">
        <v>0</v>
      </c>
      <c r="I115" s="1090">
        <f t="shared" si="59"/>
        <v>457.5</v>
      </c>
      <c r="J115" s="1090">
        <v>0</v>
      </c>
      <c r="K115" s="11" t="s">
        <v>2020</v>
      </c>
      <c r="L115" s="11"/>
      <c r="M115" s="11" t="s">
        <v>2154</v>
      </c>
    </row>
    <row r="116" spans="1:13" ht="38.25">
      <c r="A116" s="580">
        <v>110</v>
      </c>
      <c r="B116" s="11" t="s">
        <v>2093</v>
      </c>
      <c r="C116" s="11">
        <v>2016</v>
      </c>
      <c r="D116" s="1090">
        <v>2036</v>
      </c>
      <c r="E116" s="1090">
        <v>0</v>
      </c>
      <c r="F116" s="1090">
        <v>0</v>
      </c>
      <c r="G116" s="1090">
        <v>0</v>
      </c>
      <c r="H116" s="1090">
        <v>0</v>
      </c>
      <c r="I116" s="1090">
        <f t="shared" si="59"/>
        <v>2036</v>
      </c>
      <c r="J116" s="1090">
        <v>0</v>
      </c>
      <c r="K116" s="11" t="s">
        <v>2020</v>
      </c>
      <c r="L116" s="11"/>
      <c r="M116" s="11" t="s">
        <v>2155</v>
      </c>
    </row>
    <row r="117" spans="1:13" ht="38.25">
      <c r="A117" s="580">
        <v>111</v>
      </c>
      <c r="B117" s="11" t="s">
        <v>2094</v>
      </c>
      <c r="C117" s="11">
        <v>2016</v>
      </c>
      <c r="D117" s="1090">
        <v>676.24699999999996</v>
      </c>
      <c r="E117" s="1090">
        <v>14.513680000000001</v>
      </c>
      <c r="F117" s="1090">
        <v>0</v>
      </c>
      <c r="G117" s="1090">
        <f t="shared" ref="G117:G118" si="60">E117</f>
        <v>14.513680000000001</v>
      </c>
      <c r="H117" s="1090">
        <f t="shared" ref="H117:H118" si="61">D117-G117</f>
        <v>661.73331999999994</v>
      </c>
      <c r="I117" s="1090">
        <f t="shared" ref="I117:I118" si="62">D117-E117</f>
        <v>661.73331999999994</v>
      </c>
      <c r="J117" s="1090">
        <v>0</v>
      </c>
      <c r="K117" s="11" t="s">
        <v>2020</v>
      </c>
      <c r="L117" s="11"/>
      <c r="M117" s="11" t="s">
        <v>2154</v>
      </c>
    </row>
    <row r="118" spans="1:13" ht="38.25">
      <c r="A118" s="11">
        <v>112</v>
      </c>
      <c r="B118" s="11" t="s">
        <v>2095</v>
      </c>
      <c r="C118" s="11">
        <v>2016</v>
      </c>
      <c r="D118" s="1090">
        <v>967.04399999999998</v>
      </c>
      <c r="E118" s="1090">
        <v>15.300509999999999</v>
      </c>
      <c r="F118" s="1090">
        <v>0</v>
      </c>
      <c r="G118" s="1090">
        <f t="shared" si="60"/>
        <v>15.300509999999999</v>
      </c>
      <c r="H118" s="1090">
        <f t="shared" si="61"/>
        <v>951.74348999999995</v>
      </c>
      <c r="I118" s="1090">
        <f t="shared" si="62"/>
        <v>951.74348999999995</v>
      </c>
      <c r="J118" s="1090">
        <v>0</v>
      </c>
      <c r="K118" s="11" t="s">
        <v>2020</v>
      </c>
      <c r="L118" s="11"/>
      <c r="M118" s="11" t="s">
        <v>2154</v>
      </c>
    </row>
    <row r="119" spans="1:13" ht="38.25">
      <c r="A119" s="580">
        <v>113</v>
      </c>
      <c r="B119" s="11" t="s">
        <v>2096</v>
      </c>
      <c r="C119" s="11">
        <v>2017</v>
      </c>
      <c r="D119" s="1090">
        <v>2296.3000000000002</v>
      </c>
      <c r="E119" s="1090">
        <v>0</v>
      </c>
      <c r="F119" s="1090">
        <v>0</v>
      </c>
      <c r="G119" s="1090">
        <v>0</v>
      </c>
      <c r="H119" s="1090">
        <v>0</v>
      </c>
      <c r="I119" s="1090">
        <f>D119</f>
        <v>2296.3000000000002</v>
      </c>
      <c r="J119" s="1090">
        <v>0</v>
      </c>
      <c r="K119" s="11" t="s">
        <v>2020</v>
      </c>
      <c r="L119" s="11"/>
      <c r="M119" s="11" t="s">
        <v>2154</v>
      </c>
    </row>
    <row r="120" spans="1:13" ht="38.25">
      <c r="A120" s="580">
        <v>114</v>
      </c>
      <c r="B120" s="11" t="s">
        <v>2097</v>
      </c>
      <c r="C120" s="11">
        <v>2017</v>
      </c>
      <c r="D120" s="1090">
        <v>1747.65</v>
      </c>
      <c r="E120" s="1090">
        <v>0</v>
      </c>
      <c r="F120" s="1090">
        <v>26.025040000000001</v>
      </c>
      <c r="G120" s="1090">
        <v>0</v>
      </c>
      <c r="H120" s="1090">
        <f t="shared" ref="H120:H121" si="63">D120</f>
        <v>1747.65</v>
      </c>
      <c r="I120" s="1090">
        <f t="shared" ref="I120:I121" si="64">D120</f>
        <v>1747.65</v>
      </c>
      <c r="J120" s="1090">
        <v>0</v>
      </c>
      <c r="K120" s="580" t="s">
        <v>2020</v>
      </c>
      <c r="L120" s="11"/>
      <c r="M120" s="11" t="s">
        <v>2155</v>
      </c>
    </row>
    <row r="121" spans="1:13" ht="38.25">
      <c r="A121" s="11">
        <v>115</v>
      </c>
      <c r="B121" s="11" t="s">
        <v>2098</v>
      </c>
      <c r="C121" s="11">
        <v>2017</v>
      </c>
      <c r="D121" s="1090">
        <v>3977.8500000000004</v>
      </c>
      <c r="E121" s="1090">
        <v>0</v>
      </c>
      <c r="F121" s="1090">
        <v>32.055430000000001</v>
      </c>
      <c r="G121" s="1090">
        <v>0</v>
      </c>
      <c r="H121" s="1090">
        <f t="shared" si="63"/>
        <v>3977.8500000000004</v>
      </c>
      <c r="I121" s="1090">
        <f t="shared" si="64"/>
        <v>3977.8500000000004</v>
      </c>
      <c r="J121" s="1090">
        <v>0</v>
      </c>
      <c r="K121" s="580" t="s">
        <v>2020</v>
      </c>
      <c r="L121" s="11"/>
      <c r="M121" s="11" t="s">
        <v>2154</v>
      </c>
    </row>
    <row r="122" spans="1:13" ht="38.25">
      <c r="A122" s="580">
        <v>116</v>
      </c>
      <c r="B122" s="11" t="s">
        <v>2099</v>
      </c>
      <c r="C122" s="11">
        <v>2016</v>
      </c>
      <c r="D122" s="1090">
        <v>513.5</v>
      </c>
      <c r="E122" s="1090">
        <v>0</v>
      </c>
      <c r="F122" s="1090">
        <v>0</v>
      </c>
      <c r="G122" s="1090">
        <v>0</v>
      </c>
      <c r="H122" s="1090">
        <v>0</v>
      </c>
      <c r="I122" s="1090">
        <f t="shared" ref="I122:I123" si="65">D122</f>
        <v>513.5</v>
      </c>
      <c r="J122" s="1090">
        <v>0</v>
      </c>
      <c r="K122" s="11" t="s">
        <v>2020</v>
      </c>
      <c r="L122" s="11"/>
      <c r="M122" s="11" t="s">
        <v>2154</v>
      </c>
    </row>
    <row r="123" spans="1:13" ht="38.25">
      <c r="A123" s="580">
        <v>117</v>
      </c>
      <c r="B123" s="11" t="s">
        <v>2100</v>
      </c>
      <c r="C123" s="11">
        <v>2016</v>
      </c>
      <c r="D123" s="1090">
        <v>1157.55</v>
      </c>
      <c r="E123" s="1090">
        <v>0</v>
      </c>
      <c r="F123" s="1090">
        <v>0</v>
      </c>
      <c r="G123" s="1090">
        <v>0</v>
      </c>
      <c r="H123" s="1090">
        <v>0</v>
      </c>
      <c r="I123" s="1090">
        <f t="shared" si="65"/>
        <v>1157.55</v>
      </c>
      <c r="J123" s="1090">
        <v>0</v>
      </c>
      <c r="K123" s="11" t="s">
        <v>2020</v>
      </c>
      <c r="L123" s="11"/>
      <c r="M123" s="11" t="s">
        <v>2155</v>
      </c>
    </row>
    <row r="124" spans="1:13" ht="38.25">
      <c r="A124" s="11">
        <v>118</v>
      </c>
      <c r="B124" s="11" t="s">
        <v>2101</v>
      </c>
      <c r="C124" s="11">
        <v>2016</v>
      </c>
      <c r="D124" s="1090">
        <v>2507.25</v>
      </c>
      <c r="E124" s="1090">
        <v>24.27216</v>
      </c>
      <c r="F124" s="1090">
        <v>0</v>
      </c>
      <c r="G124" s="1090">
        <f t="shared" ref="G124:G125" si="66">E124</f>
        <v>24.27216</v>
      </c>
      <c r="H124" s="1090">
        <f t="shared" ref="H124:H125" si="67">D124-G124</f>
        <v>2482.97784</v>
      </c>
      <c r="I124" s="1090">
        <f t="shared" ref="I124:I125" si="68">D124-E124</f>
        <v>2482.97784</v>
      </c>
      <c r="J124" s="1090">
        <v>0</v>
      </c>
      <c r="K124" s="11" t="s">
        <v>2020</v>
      </c>
      <c r="L124" s="11"/>
      <c r="M124" s="11" t="s">
        <v>2155</v>
      </c>
    </row>
    <row r="125" spans="1:13" ht="38.25">
      <c r="A125" s="580">
        <v>119</v>
      </c>
      <c r="B125" s="11" t="s">
        <v>2102</v>
      </c>
      <c r="C125" s="11">
        <v>2016</v>
      </c>
      <c r="D125" s="1090">
        <v>490</v>
      </c>
      <c r="E125" s="1090">
        <v>7.36625</v>
      </c>
      <c r="F125" s="1090">
        <v>0</v>
      </c>
      <c r="G125" s="1090">
        <f t="shared" si="66"/>
        <v>7.36625</v>
      </c>
      <c r="H125" s="1090">
        <f t="shared" si="67"/>
        <v>482.63375000000002</v>
      </c>
      <c r="I125" s="1090">
        <f t="shared" si="68"/>
        <v>482.63375000000002</v>
      </c>
      <c r="J125" s="1090">
        <v>0</v>
      </c>
      <c r="K125" s="11" t="s">
        <v>2020</v>
      </c>
      <c r="L125" s="11"/>
      <c r="M125" s="11" t="s">
        <v>2155</v>
      </c>
    </row>
    <row r="126" spans="1:13" ht="38.25">
      <c r="A126" s="580">
        <v>120</v>
      </c>
      <c r="B126" s="11" t="s">
        <v>2103</v>
      </c>
      <c r="C126" s="11">
        <v>2017</v>
      </c>
      <c r="D126" s="1090">
        <v>3084.8</v>
      </c>
      <c r="E126" s="1090">
        <v>0</v>
      </c>
      <c r="F126" s="1090">
        <v>24.037369999999999</v>
      </c>
      <c r="G126" s="1090">
        <v>0</v>
      </c>
      <c r="H126" s="1090">
        <f t="shared" ref="H126:H127" si="69">D126</f>
        <v>3084.8</v>
      </c>
      <c r="I126" s="1090">
        <f t="shared" ref="I126:I127" si="70">D126</f>
        <v>3084.8</v>
      </c>
      <c r="J126" s="1090">
        <v>0</v>
      </c>
      <c r="K126" s="580" t="s">
        <v>2020</v>
      </c>
      <c r="L126" s="11"/>
      <c r="M126" s="11" t="s">
        <v>2155</v>
      </c>
    </row>
    <row r="127" spans="1:13" ht="38.25">
      <c r="A127" s="11">
        <v>121</v>
      </c>
      <c r="B127" s="11" t="s">
        <v>2104</v>
      </c>
      <c r="C127" s="11">
        <v>2017</v>
      </c>
      <c r="D127" s="1090">
        <v>3084.15</v>
      </c>
      <c r="E127" s="1090">
        <v>0</v>
      </c>
      <c r="F127" s="1090">
        <v>24.829910000000002</v>
      </c>
      <c r="G127" s="1090">
        <v>0</v>
      </c>
      <c r="H127" s="1090">
        <f t="shared" si="69"/>
        <v>3084.15</v>
      </c>
      <c r="I127" s="1090">
        <f t="shared" si="70"/>
        <v>3084.15</v>
      </c>
      <c r="J127" s="1090">
        <v>0</v>
      </c>
      <c r="K127" s="580" t="s">
        <v>2020</v>
      </c>
      <c r="L127" s="11"/>
      <c r="M127" s="11" t="s">
        <v>2155</v>
      </c>
    </row>
    <row r="128" spans="1:13" ht="38.25">
      <c r="A128" s="580">
        <v>122</v>
      </c>
      <c r="B128" s="11" t="s">
        <v>2105</v>
      </c>
      <c r="C128" s="11">
        <v>2018</v>
      </c>
      <c r="D128" s="1090">
        <v>637.5</v>
      </c>
      <c r="E128" s="1090">
        <v>0</v>
      </c>
      <c r="F128" s="1090">
        <v>0</v>
      </c>
      <c r="G128" s="1090">
        <v>0</v>
      </c>
      <c r="H128" s="1090">
        <v>0</v>
      </c>
      <c r="I128" s="1090">
        <f>D128</f>
        <v>637.5</v>
      </c>
      <c r="J128" s="1090">
        <v>0</v>
      </c>
      <c r="K128" s="11" t="s">
        <v>2020</v>
      </c>
      <c r="L128" s="11"/>
      <c r="M128" s="11" t="s">
        <v>2155</v>
      </c>
    </row>
    <row r="129" spans="1:13" ht="38.25">
      <c r="A129" s="580">
        <v>123</v>
      </c>
      <c r="B129" s="11" t="s">
        <v>2106</v>
      </c>
      <c r="C129" s="11">
        <v>2016</v>
      </c>
      <c r="D129" s="1090">
        <v>2173.3359999999998</v>
      </c>
      <c r="E129" s="1090">
        <v>22.085000000000001</v>
      </c>
      <c r="F129" s="1090">
        <v>0</v>
      </c>
      <c r="G129" s="1090">
        <f t="shared" ref="G129:G131" si="71">E129</f>
        <v>22.085000000000001</v>
      </c>
      <c r="H129" s="1090">
        <f t="shared" ref="H129:H131" si="72">D129-G129</f>
        <v>2151.2509999999997</v>
      </c>
      <c r="I129" s="1090">
        <f t="shared" ref="I129:I131" si="73">D129-E129</f>
        <v>2151.2509999999997</v>
      </c>
      <c r="J129" s="1090">
        <v>0</v>
      </c>
      <c r="K129" s="11" t="s">
        <v>2020</v>
      </c>
      <c r="L129" s="11"/>
      <c r="M129" s="11" t="s">
        <v>2154</v>
      </c>
    </row>
    <row r="130" spans="1:13" ht="38.25">
      <c r="A130" s="11">
        <v>124</v>
      </c>
      <c r="B130" s="11" t="s">
        <v>2107</v>
      </c>
      <c r="C130" s="11">
        <v>2016</v>
      </c>
      <c r="D130" s="1090">
        <v>1875</v>
      </c>
      <c r="E130" s="1090">
        <v>29.908000000000001</v>
      </c>
      <c r="F130" s="1090">
        <v>0</v>
      </c>
      <c r="G130" s="1090">
        <f t="shared" si="71"/>
        <v>29.908000000000001</v>
      </c>
      <c r="H130" s="1090">
        <f t="shared" si="72"/>
        <v>1845.0920000000001</v>
      </c>
      <c r="I130" s="1090">
        <f t="shared" si="73"/>
        <v>1845.0920000000001</v>
      </c>
      <c r="J130" s="1090">
        <v>0</v>
      </c>
      <c r="K130" s="11" t="s">
        <v>2020</v>
      </c>
      <c r="L130" s="11"/>
      <c r="M130" s="11" t="s">
        <v>2155</v>
      </c>
    </row>
    <row r="131" spans="1:13" ht="38.25">
      <c r="A131" s="580">
        <v>125</v>
      </c>
      <c r="B131" s="11" t="s">
        <v>2108</v>
      </c>
      <c r="C131" s="11">
        <v>2016</v>
      </c>
      <c r="D131" s="1090">
        <v>2160.4720000000002</v>
      </c>
      <c r="E131" s="1090">
        <v>30.472000000000001</v>
      </c>
      <c r="F131" s="1090">
        <v>0</v>
      </c>
      <c r="G131" s="1090">
        <f t="shared" si="71"/>
        <v>30.472000000000001</v>
      </c>
      <c r="H131" s="1090">
        <f t="shared" si="72"/>
        <v>2130</v>
      </c>
      <c r="I131" s="1090">
        <f t="shared" si="73"/>
        <v>2130</v>
      </c>
      <c r="J131" s="1090">
        <v>0</v>
      </c>
      <c r="K131" s="11" t="s">
        <v>2020</v>
      </c>
      <c r="L131" s="11"/>
      <c r="M131" s="11" t="s">
        <v>2154</v>
      </c>
    </row>
    <row r="132" spans="1:13" ht="38.25">
      <c r="A132" s="580">
        <v>126</v>
      </c>
      <c r="B132" s="11" t="s">
        <v>2109</v>
      </c>
      <c r="C132" s="11">
        <v>2016</v>
      </c>
      <c r="D132" s="1090">
        <v>835</v>
      </c>
      <c r="E132" s="1090">
        <v>0</v>
      </c>
      <c r="F132" s="1090">
        <v>0</v>
      </c>
      <c r="G132" s="1090">
        <v>0</v>
      </c>
      <c r="H132" s="1090">
        <v>0</v>
      </c>
      <c r="I132" s="1090">
        <f>D132</f>
        <v>835</v>
      </c>
      <c r="J132" s="1090">
        <v>0</v>
      </c>
      <c r="K132" s="11" t="s">
        <v>2020</v>
      </c>
      <c r="L132" s="11"/>
      <c r="M132" s="11" t="s">
        <v>2155</v>
      </c>
    </row>
    <row r="133" spans="1:13" ht="38.25">
      <c r="A133" s="11">
        <v>127</v>
      </c>
      <c r="B133" s="11" t="s">
        <v>2110</v>
      </c>
      <c r="C133" s="11">
        <v>2016</v>
      </c>
      <c r="D133" s="1090">
        <v>1855</v>
      </c>
      <c r="E133" s="1090">
        <v>26.507000000000001</v>
      </c>
      <c r="F133" s="1090">
        <v>0</v>
      </c>
      <c r="G133" s="1090">
        <f t="shared" ref="G133:G135" si="74">E133</f>
        <v>26.507000000000001</v>
      </c>
      <c r="H133" s="1090">
        <f t="shared" ref="H133:H135" si="75">D133-G133</f>
        <v>1828.4929999999999</v>
      </c>
      <c r="I133" s="1090">
        <f t="shared" ref="I133:I136" si="76">D133-E133</f>
        <v>1828.4929999999999</v>
      </c>
      <c r="J133" s="1090">
        <v>0</v>
      </c>
      <c r="K133" s="11" t="s">
        <v>2020</v>
      </c>
      <c r="L133" s="11"/>
      <c r="M133" s="11" t="s">
        <v>2155</v>
      </c>
    </row>
    <row r="134" spans="1:13" ht="38.25">
      <c r="A134" s="580">
        <v>128</v>
      </c>
      <c r="B134" s="11" t="s">
        <v>2111</v>
      </c>
      <c r="C134" s="11">
        <v>2016</v>
      </c>
      <c r="D134" s="1090">
        <v>930</v>
      </c>
      <c r="E134" s="1090">
        <v>31.50975</v>
      </c>
      <c r="F134" s="1090">
        <v>0</v>
      </c>
      <c r="G134" s="1090">
        <f t="shared" si="74"/>
        <v>31.50975</v>
      </c>
      <c r="H134" s="1090">
        <f t="shared" si="75"/>
        <v>898.49024999999995</v>
      </c>
      <c r="I134" s="1090">
        <f t="shared" si="76"/>
        <v>898.49024999999995</v>
      </c>
      <c r="J134" s="1090">
        <v>0</v>
      </c>
      <c r="K134" s="11" t="s">
        <v>2020</v>
      </c>
      <c r="L134" s="11"/>
      <c r="M134" s="11" t="s">
        <v>2155</v>
      </c>
    </row>
    <row r="135" spans="1:13" ht="38.25">
      <c r="A135" s="580">
        <v>129</v>
      </c>
      <c r="B135" s="11" t="s">
        <v>2112</v>
      </c>
      <c r="C135" s="11">
        <v>2016</v>
      </c>
      <c r="D135" s="1090">
        <v>2533.75</v>
      </c>
      <c r="E135" s="1090">
        <v>25.968</v>
      </c>
      <c r="F135" s="1090">
        <v>0</v>
      </c>
      <c r="G135" s="1090">
        <f t="shared" si="74"/>
        <v>25.968</v>
      </c>
      <c r="H135" s="1090">
        <f t="shared" si="75"/>
        <v>2507.7820000000002</v>
      </c>
      <c r="I135" s="1090">
        <f t="shared" si="76"/>
        <v>2507.7820000000002</v>
      </c>
      <c r="J135" s="1090">
        <v>0</v>
      </c>
      <c r="K135" s="11" t="s">
        <v>2020</v>
      </c>
      <c r="L135" s="11"/>
      <c r="M135" s="11" t="s">
        <v>2155</v>
      </c>
    </row>
    <row r="136" spans="1:13" ht="38.25">
      <c r="A136" s="11">
        <v>130</v>
      </c>
      <c r="B136" s="11" t="s">
        <v>2113</v>
      </c>
      <c r="C136" s="11">
        <v>2014</v>
      </c>
      <c r="D136" s="1090">
        <v>1950</v>
      </c>
      <c r="E136" s="1090">
        <v>0</v>
      </c>
      <c r="F136" s="1090">
        <v>0</v>
      </c>
      <c r="G136" s="1090">
        <v>0</v>
      </c>
      <c r="H136" s="1090">
        <v>0</v>
      </c>
      <c r="I136" s="1090">
        <f t="shared" si="76"/>
        <v>1950</v>
      </c>
      <c r="J136" s="1090">
        <v>0</v>
      </c>
      <c r="K136" s="11" t="s">
        <v>2020</v>
      </c>
      <c r="L136" s="11"/>
      <c r="M136" s="11" t="s">
        <v>2155</v>
      </c>
    </row>
    <row r="137" spans="1:13" ht="38.25">
      <c r="A137" s="580">
        <v>131</v>
      </c>
      <c r="B137" s="11" t="s">
        <v>2114</v>
      </c>
      <c r="C137" s="11">
        <v>2014</v>
      </c>
      <c r="D137" s="1090">
        <v>400</v>
      </c>
      <c r="E137" s="1090">
        <v>4.3593099999999998</v>
      </c>
      <c r="F137" s="1090">
        <v>0</v>
      </c>
      <c r="G137" s="1090">
        <f t="shared" ref="G137:G140" si="77">E137</f>
        <v>4.3593099999999998</v>
      </c>
      <c r="H137" s="1090">
        <f t="shared" ref="H137:H140" si="78">D137-G137</f>
        <v>395.64069000000001</v>
      </c>
      <c r="I137" s="1090">
        <f t="shared" ref="I137:I140" si="79">D137-E137</f>
        <v>395.64069000000001</v>
      </c>
      <c r="J137" s="1090">
        <v>0</v>
      </c>
      <c r="K137" s="11" t="s">
        <v>2020</v>
      </c>
      <c r="L137" s="11"/>
      <c r="M137" s="11" t="s">
        <v>2155</v>
      </c>
    </row>
    <row r="138" spans="1:13" ht="38.25">
      <c r="A138" s="580">
        <v>132</v>
      </c>
      <c r="B138" s="11" t="s">
        <v>2115</v>
      </c>
      <c r="C138" s="11">
        <v>2014</v>
      </c>
      <c r="D138" s="1090">
        <v>1440.93</v>
      </c>
      <c r="E138" s="1090">
        <v>6.1798599999999997</v>
      </c>
      <c r="F138" s="1090">
        <v>0</v>
      </c>
      <c r="G138" s="1090">
        <f t="shared" si="77"/>
        <v>6.1798599999999997</v>
      </c>
      <c r="H138" s="1090">
        <f t="shared" si="78"/>
        <v>1434.7501400000001</v>
      </c>
      <c r="I138" s="1090">
        <f t="shared" si="79"/>
        <v>1434.7501400000001</v>
      </c>
      <c r="J138" s="1090">
        <v>0</v>
      </c>
      <c r="K138" s="11" t="s">
        <v>2020</v>
      </c>
      <c r="L138" s="11"/>
      <c r="M138" s="11" t="s">
        <v>2155</v>
      </c>
    </row>
    <row r="139" spans="1:13" ht="38.25">
      <c r="A139" s="11">
        <v>133</v>
      </c>
      <c r="B139" s="11" t="s">
        <v>2116</v>
      </c>
      <c r="C139" s="11">
        <v>2014</v>
      </c>
      <c r="D139" s="1090">
        <v>714.88</v>
      </c>
      <c r="E139" s="1090">
        <v>1.44784</v>
      </c>
      <c r="F139" s="1090">
        <v>0</v>
      </c>
      <c r="G139" s="1090">
        <f t="shared" si="77"/>
        <v>1.44784</v>
      </c>
      <c r="H139" s="1090">
        <f t="shared" si="78"/>
        <v>713.43215999999995</v>
      </c>
      <c r="I139" s="1090">
        <f t="shared" si="79"/>
        <v>713.43215999999995</v>
      </c>
      <c r="J139" s="1090">
        <v>0</v>
      </c>
      <c r="K139" s="11" t="s">
        <v>2020</v>
      </c>
      <c r="L139" s="11"/>
      <c r="M139" s="11" t="s">
        <v>2155</v>
      </c>
    </row>
    <row r="140" spans="1:13" ht="38.25">
      <c r="A140" s="580">
        <v>134</v>
      </c>
      <c r="B140" s="11" t="s">
        <v>2117</v>
      </c>
      <c r="C140" s="11">
        <v>2016</v>
      </c>
      <c r="D140" s="1090">
        <v>675.54</v>
      </c>
      <c r="E140" s="1090">
        <v>8.625</v>
      </c>
      <c r="F140" s="1090">
        <v>0</v>
      </c>
      <c r="G140" s="1090">
        <f t="shared" si="77"/>
        <v>8.625</v>
      </c>
      <c r="H140" s="1090">
        <f t="shared" si="78"/>
        <v>666.91499999999996</v>
      </c>
      <c r="I140" s="1090">
        <f t="shared" si="79"/>
        <v>666.91499999999996</v>
      </c>
      <c r="J140" s="1090">
        <v>0</v>
      </c>
      <c r="K140" s="11" t="s">
        <v>2020</v>
      </c>
      <c r="L140" s="11"/>
      <c r="M140" s="11" t="s">
        <v>2155</v>
      </c>
    </row>
    <row r="141" spans="1:13" ht="38.25">
      <c r="A141" s="580">
        <v>135</v>
      </c>
      <c r="B141" s="11" t="s">
        <v>2118</v>
      </c>
      <c r="C141" s="11">
        <v>2013</v>
      </c>
      <c r="D141" s="1090">
        <v>858.26300000000003</v>
      </c>
      <c r="E141" s="1090">
        <v>0</v>
      </c>
      <c r="F141" s="1090">
        <v>0</v>
      </c>
      <c r="G141" s="1090">
        <v>0</v>
      </c>
      <c r="H141" s="1090">
        <v>0</v>
      </c>
      <c r="I141" s="1090">
        <f>D141</f>
        <v>858.26300000000003</v>
      </c>
      <c r="J141" s="1090">
        <v>0</v>
      </c>
      <c r="K141" s="11" t="s">
        <v>2020</v>
      </c>
      <c r="L141" s="11"/>
      <c r="M141" s="11" t="s">
        <v>2155</v>
      </c>
    </row>
    <row r="142" spans="1:13" ht="38.25">
      <c r="A142" s="11">
        <v>136</v>
      </c>
      <c r="B142" s="11" t="s">
        <v>2119</v>
      </c>
      <c r="C142" s="11">
        <v>2014</v>
      </c>
      <c r="D142" s="1090">
        <v>1998</v>
      </c>
      <c r="E142" s="1090">
        <v>16.277290000000001</v>
      </c>
      <c r="F142" s="1090">
        <v>0</v>
      </c>
      <c r="G142" s="1090">
        <f t="shared" ref="G142:G145" si="80">E142</f>
        <v>16.277290000000001</v>
      </c>
      <c r="H142" s="1090">
        <f t="shared" ref="H142:H144" si="81">D142-G142</f>
        <v>1981.72271</v>
      </c>
      <c r="I142" s="1090">
        <f t="shared" ref="I142:I145" si="82">D142-E142</f>
        <v>1981.72271</v>
      </c>
      <c r="J142" s="1090">
        <v>0</v>
      </c>
      <c r="K142" s="11" t="s">
        <v>2020</v>
      </c>
      <c r="L142" s="11"/>
      <c r="M142" s="11" t="s">
        <v>2154</v>
      </c>
    </row>
    <row r="143" spans="1:13" ht="38.25">
      <c r="A143" s="580">
        <v>137</v>
      </c>
      <c r="B143" s="11" t="s">
        <v>2120</v>
      </c>
      <c r="C143" s="11">
        <v>2014</v>
      </c>
      <c r="D143" s="1090">
        <v>704.84</v>
      </c>
      <c r="E143" s="1090">
        <v>6.5539399999999999</v>
      </c>
      <c r="F143" s="1090">
        <v>0</v>
      </c>
      <c r="G143" s="1090">
        <f t="shared" si="80"/>
        <v>6.5539399999999999</v>
      </c>
      <c r="H143" s="1090">
        <f t="shared" si="81"/>
        <v>698.28606000000002</v>
      </c>
      <c r="I143" s="1090">
        <f t="shared" si="82"/>
        <v>698.28606000000002</v>
      </c>
      <c r="J143" s="1090">
        <v>0</v>
      </c>
      <c r="K143" s="11" t="s">
        <v>2020</v>
      </c>
      <c r="L143" s="11"/>
      <c r="M143" s="11" t="s">
        <v>2155</v>
      </c>
    </row>
    <row r="144" spans="1:13" ht="38.25">
      <c r="A144" s="580">
        <v>138</v>
      </c>
      <c r="B144" s="11" t="s">
        <v>2121</v>
      </c>
      <c r="C144" s="11">
        <v>2014</v>
      </c>
      <c r="D144" s="1090">
        <v>1056</v>
      </c>
      <c r="E144" s="1090">
        <v>15.49217</v>
      </c>
      <c r="F144" s="1090">
        <v>0</v>
      </c>
      <c r="G144" s="1090">
        <f t="shared" si="80"/>
        <v>15.49217</v>
      </c>
      <c r="H144" s="1090">
        <f t="shared" si="81"/>
        <v>1040.50783</v>
      </c>
      <c r="I144" s="1090">
        <f t="shared" si="82"/>
        <v>1040.50783</v>
      </c>
      <c r="J144" s="1090">
        <v>0</v>
      </c>
      <c r="K144" s="11" t="s">
        <v>2020</v>
      </c>
      <c r="L144" s="11"/>
      <c r="M144" s="11" t="s">
        <v>2155</v>
      </c>
    </row>
    <row r="145" spans="1:13" ht="38.25">
      <c r="A145" s="11">
        <v>139</v>
      </c>
      <c r="B145" s="11" t="s">
        <v>2122</v>
      </c>
      <c r="C145" s="11">
        <v>2014</v>
      </c>
      <c r="D145" s="1090">
        <v>368</v>
      </c>
      <c r="E145" s="1090">
        <v>0</v>
      </c>
      <c r="F145" s="1090">
        <v>0</v>
      </c>
      <c r="G145" s="1090">
        <f t="shared" si="80"/>
        <v>0</v>
      </c>
      <c r="H145" s="1090">
        <v>0</v>
      </c>
      <c r="I145" s="1090">
        <f t="shared" si="82"/>
        <v>368</v>
      </c>
      <c r="J145" s="1090">
        <v>0</v>
      </c>
      <c r="K145" s="11" t="s">
        <v>2020</v>
      </c>
      <c r="L145" s="11"/>
      <c r="M145" s="11" t="s">
        <v>2155</v>
      </c>
    </row>
    <row r="146" spans="1:13" ht="38.25">
      <c r="A146" s="580">
        <v>140</v>
      </c>
      <c r="B146" s="11" t="s">
        <v>2123</v>
      </c>
      <c r="C146" s="11">
        <v>2018</v>
      </c>
      <c r="D146" s="1090">
        <v>160</v>
      </c>
      <c r="E146" s="1090">
        <v>0</v>
      </c>
      <c r="F146" s="1090">
        <v>0</v>
      </c>
      <c r="G146" s="1090">
        <v>0</v>
      </c>
      <c r="H146" s="1090">
        <v>0</v>
      </c>
      <c r="I146" s="1090">
        <f>D146</f>
        <v>160</v>
      </c>
      <c r="J146" s="1090">
        <v>0</v>
      </c>
      <c r="K146" s="11" t="s">
        <v>2020</v>
      </c>
      <c r="L146" s="11"/>
      <c r="M146" s="11" t="s">
        <v>2155</v>
      </c>
    </row>
    <row r="147" spans="1:13" ht="38.25">
      <c r="A147" s="580">
        <v>141</v>
      </c>
      <c r="B147" s="11" t="s">
        <v>2124</v>
      </c>
      <c r="C147" s="11">
        <v>2014</v>
      </c>
      <c r="D147" s="1091">
        <v>568.08000000000004</v>
      </c>
      <c r="E147" s="1091">
        <v>0</v>
      </c>
      <c r="F147" s="1091">
        <v>0</v>
      </c>
      <c r="G147" s="1091">
        <v>0</v>
      </c>
      <c r="H147" s="1091">
        <v>0</v>
      </c>
      <c r="I147" s="1090">
        <f t="shared" ref="I147" si="83">D147-E147</f>
        <v>568.08000000000004</v>
      </c>
      <c r="J147" s="1090">
        <v>0</v>
      </c>
      <c r="K147" s="11" t="s">
        <v>2020</v>
      </c>
      <c r="L147" s="580"/>
      <c r="M147" s="11" t="s">
        <v>2154</v>
      </c>
    </row>
    <row r="148" spans="1:13" ht="38.25">
      <c r="A148" s="11">
        <v>142</v>
      </c>
      <c r="B148" s="11" t="s">
        <v>2125</v>
      </c>
      <c r="C148" s="11">
        <v>2014</v>
      </c>
      <c r="D148" s="1091">
        <v>647.86</v>
      </c>
      <c r="E148" s="1091">
        <v>5.6429900000000002</v>
      </c>
      <c r="F148" s="1091">
        <v>0</v>
      </c>
      <c r="G148" s="1090">
        <f t="shared" ref="G148:G152" si="84">E148</f>
        <v>5.6429900000000002</v>
      </c>
      <c r="H148" s="1090">
        <f t="shared" ref="H148:H152" si="85">D148-G148</f>
        <v>642.21700999999996</v>
      </c>
      <c r="I148" s="1090">
        <f t="shared" ref="I148:I152" si="86">D148-E148</f>
        <v>642.21700999999996</v>
      </c>
      <c r="J148" s="1090">
        <v>0</v>
      </c>
      <c r="K148" s="11" t="s">
        <v>2020</v>
      </c>
      <c r="L148" s="580"/>
      <c r="M148" s="11" t="s">
        <v>2155</v>
      </c>
    </row>
    <row r="149" spans="1:13" ht="38.25">
      <c r="A149" s="580">
        <v>143</v>
      </c>
      <c r="B149" s="11" t="s">
        <v>2126</v>
      </c>
      <c r="C149" s="11">
        <v>2014</v>
      </c>
      <c r="D149" s="1091">
        <v>826.58</v>
      </c>
      <c r="E149" s="1091">
        <v>5.8857200000000001</v>
      </c>
      <c r="F149" s="1091">
        <v>0</v>
      </c>
      <c r="G149" s="1090">
        <f t="shared" si="84"/>
        <v>5.8857200000000001</v>
      </c>
      <c r="H149" s="1090">
        <f t="shared" si="85"/>
        <v>820.69428000000005</v>
      </c>
      <c r="I149" s="1090">
        <f t="shared" si="86"/>
        <v>820.69428000000005</v>
      </c>
      <c r="J149" s="1090">
        <v>0</v>
      </c>
      <c r="K149" s="11" t="s">
        <v>2020</v>
      </c>
      <c r="L149" s="580"/>
      <c r="M149" s="11" t="s">
        <v>2155</v>
      </c>
    </row>
    <row r="150" spans="1:13" ht="38.25">
      <c r="A150" s="580">
        <v>144</v>
      </c>
      <c r="B150" s="11" t="s">
        <v>2127</v>
      </c>
      <c r="C150" s="11">
        <v>2014</v>
      </c>
      <c r="D150" s="1091">
        <v>1996</v>
      </c>
      <c r="E150" s="1091">
        <v>15.89972</v>
      </c>
      <c r="F150" s="1091">
        <v>0</v>
      </c>
      <c r="G150" s="1090">
        <f t="shared" si="84"/>
        <v>15.89972</v>
      </c>
      <c r="H150" s="1090">
        <f t="shared" si="85"/>
        <v>1980.1002800000001</v>
      </c>
      <c r="I150" s="1090">
        <f t="shared" si="86"/>
        <v>1980.1002800000001</v>
      </c>
      <c r="J150" s="1090">
        <v>0</v>
      </c>
      <c r="K150" s="11" t="s">
        <v>2020</v>
      </c>
      <c r="L150" s="580"/>
      <c r="M150" s="11" t="s">
        <v>2155</v>
      </c>
    </row>
    <row r="151" spans="1:13" ht="38.25">
      <c r="A151" s="11">
        <v>145</v>
      </c>
      <c r="B151" s="11" t="s">
        <v>2128</v>
      </c>
      <c r="C151" s="11">
        <v>2014</v>
      </c>
      <c r="D151" s="1091">
        <v>1991</v>
      </c>
      <c r="E151" s="1091">
        <v>25.50705</v>
      </c>
      <c r="F151" s="1091">
        <v>0</v>
      </c>
      <c r="G151" s="1090">
        <f t="shared" si="84"/>
        <v>25.50705</v>
      </c>
      <c r="H151" s="1090">
        <f t="shared" si="85"/>
        <v>1965.4929500000001</v>
      </c>
      <c r="I151" s="1090">
        <f t="shared" si="86"/>
        <v>1965.4929500000001</v>
      </c>
      <c r="J151" s="1090">
        <v>0</v>
      </c>
      <c r="K151" s="11" t="s">
        <v>2020</v>
      </c>
      <c r="L151" s="580"/>
      <c r="M151" s="11" t="s">
        <v>2155</v>
      </c>
    </row>
    <row r="152" spans="1:13" ht="38.25">
      <c r="A152" s="580">
        <v>146</v>
      </c>
      <c r="B152" s="11" t="s">
        <v>2129</v>
      </c>
      <c r="C152" s="11">
        <v>2016</v>
      </c>
      <c r="D152" s="1090">
        <v>400</v>
      </c>
      <c r="E152" s="1090">
        <v>1.6</v>
      </c>
      <c r="F152" s="1090">
        <v>0</v>
      </c>
      <c r="G152" s="1090">
        <f t="shared" si="84"/>
        <v>1.6</v>
      </c>
      <c r="H152" s="1090">
        <f t="shared" si="85"/>
        <v>398.4</v>
      </c>
      <c r="I152" s="1090">
        <f t="shared" si="86"/>
        <v>398.4</v>
      </c>
      <c r="J152" s="1090">
        <v>0</v>
      </c>
      <c r="K152" s="11" t="s">
        <v>2020</v>
      </c>
      <c r="L152" s="11"/>
      <c r="M152" s="11" t="s">
        <v>2155</v>
      </c>
    </row>
    <row r="153" spans="1:13" ht="38.25">
      <c r="A153" s="580">
        <v>147</v>
      </c>
      <c r="B153" s="11" t="s">
        <v>2130</v>
      </c>
      <c r="C153" s="11">
        <v>2018</v>
      </c>
      <c r="D153" s="1090">
        <v>76.5</v>
      </c>
      <c r="E153" s="1090">
        <v>0</v>
      </c>
      <c r="F153" s="1090">
        <v>0</v>
      </c>
      <c r="G153" s="1090">
        <v>0</v>
      </c>
      <c r="H153" s="1090">
        <v>0</v>
      </c>
      <c r="I153" s="1090">
        <f>D153</f>
        <v>76.5</v>
      </c>
      <c r="J153" s="1090">
        <v>0</v>
      </c>
      <c r="K153" s="11" t="s">
        <v>2020</v>
      </c>
      <c r="L153" s="11"/>
      <c r="M153" s="11" t="s">
        <v>2154</v>
      </c>
    </row>
    <row r="154" spans="1:13" ht="38.25">
      <c r="A154" s="11">
        <v>148</v>
      </c>
      <c r="B154" s="11" t="s">
        <v>2131</v>
      </c>
      <c r="C154" s="11">
        <v>2017</v>
      </c>
      <c r="D154" s="1090">
        <v>727043.51899999997</v>
      </c>
      <c r="E154" s="1090">
        <v>0</v>
      </c>
      <c r="F154" s="1090">
        <v>3022.1322300000002</v>
      </c>
      <c r="G154" s="1090">
        <v>0</v>
      </c>
      <c r="H154" s="1090">
        <f t="shared" ref="H154:H158" si="87">D154</f>
        <v>727043.51899999997</v>
      </c>
      <c r="I154" s="1090">
        <f t="shared" ref="I154:I158" si="88">D154</f>
        <v>727043.51899999997</v>
      </c>
      <c r="J154" s="1090">
        <v>0</v>
      </c>
      <c r="K154" s="11" t="s">
        <v>2019</v>
      </c>
      <c r="L154" s="11"/>
      <c r="M154" s="11" t="s">
        <v>2155</v>
      </c>
    </row>
    <row r="155" spans="1:13" ht="51">
      <c r="A155" s="580">
        <v>149</v>
      </c>
      <c r="B155" s="11" t="s">
        <v>2132</v>
      </c>
      <c r="C155" s="11">
        <v>2017</v>
      </c>
      <c r="D155" s="1090">
        <v>20763</v>
      </c>
      <c r="E155" s="1090">
        <v>0</v>
      </c>
      <c r="F155" s="1090">
        <v>358.87587000000002</v>
      </c>
      <c r="G155" s="1090">
        <v>0</v>
      </c>
      <c r="H155" s="1090">
        <f t="shared" si="87"/>
        <v>20763</v>
      </c>
      <c r="I155" s="1090">
        <f t="shared" si="88"/>
        <v>20763</v>
      </c>
      <c r="J155" s="1090">
        <v>0</v>
      </c>
      <c r="K155" s="11" t="s">
        <v>2020</v>
      </c>
      <c r="L155" s="11"/>
      <c r="M155" s="11" t="s">
        <v>2155</v>
      </c>
    </row>
    <row r="156" spans="1:13" ht="38.25">
      <c r="A156" s="580">
        <v>150</v>
      </c>
      <c r="B156" s="11" t="s">
        <v>2133</v>
      </c>
      <c r="C156" s="11">
        <v>2017</v>
      </c>
      <c r="D156" s="1090">
        <v>11873.39</v>
      </c>
      <c r="E156" s="1090">
        <v>0</v>
      </c>
      <c r="F156" s="1090">
        <v>753.51837999999998</v>
      </c>
      <c r="G156" s="1090">
        <v>0</v>
      </c>
      <c r="H156" s="1090">
        <f t="shared" si="87"/>
        <v>11873.39</v>
      </c>
      <c r="I156" s="1090">
        <f t="shared" si="88"/>
        <v>11873.39</v>
      </c>
      <c r="J156" s="1090">
        <v>0</v>
      </c>
      <c r="K156" s="11" t="s">
        <v>2020</v>
      </c>
      <c r="L156" s="11"/>
      <c r="M156" s="11" t="s">
        <v>2155</v>
      </c>
    </row>
    <row r="157" spans="1:13" ht="51">
      <c r="A157" s="11">
        <v>151</v>
      </c>
      <c r="B157" s="11" t="s">
        <v>2134</v>
      </c>
      <c r="C157" s="11">
        <v>2017</v>
      </c>
      <c r="D157" s="1090">
        <v>5000</v>
      </c>
      <c r="E157" s="1090">
        <v>0</v>
      </c>
      <c r="F157" s="1090">
        <v>318.53501999999997</v>
      </c>
      <c r="G157" s="1090">
        <v>0</v>
      </c>
      <c r="H157" s="1090">
        <f t="shared" si="87"/>
        <v>5000</v>
      </c>
      <c r="I157" s="1090">
        <f t="shared" si="88"/>
        <v>5000</v>
      </c>
      <c r="J157" s="1090">
        <v>0</v>
      </c>
      <c r="K157" s="11" t="s">
        <v>2020</v>
      </c>
      <c r="L157" s="11"/>
      <c r="M157" s="11" t="s">
        <v>2155</v>
      </c>
    </row>
    <row r="158" spans="1:13" ht="51">
      <c r="A158" s="580">
        <v>152</v>
      </c>
      <c r="B158" s="11" t="s">
        <v>2135</v>
      </c>
      <c r="C158" s="11">
        <v>2017</v>
      </c>
      <c r="D158" s="1090">
        <v>8800</v>
      </c>
      <c r="E158" s="1090">
        <v>0</v>
      </c>
      <c r="F158" s="1090">
        <v>208.7141</v>
      </c>
      <c r="G158" s="1090">
        <v>0</v>
      </c>
      <c r="H158" s="1090">
        <f t="shared" si="87"/>
        <v>8800</v>
      </c>
      <c r="I158" s="1090">
        <f t="shared" si="88"/>
        <v>8800</v>
      </c>
      <c r="J158" s="1090">
        <v>0</v>
      </c>
      <c r="K158" s="11" t="s">
        <v>2020</v>
      </c>
      <c r="L158" s="11"/>
      <c r="M158" s="11" t="s">
        <v>2155</v>
      </c>
    </row>
    <row r="159" spans="1:13" ht="63.75">
      <c r="A159" s="580">
        <v>153</v>
      </c>
      <c r="B159" s="11" t="s">
        <v>2136</v>
      </c>
      <c r="C159" s="11">
        <v>2014</v>
      </c>
      <c r="D159" s="1090">
        <v>1573.162</v>
      </c>
      <c r="E159" s="1090">
        <v>0</v>
      </c>
      <c r="F159" s="1090">
        <v>0</v>
      </c>
      <c r="G159" s="1090">
        <v>0</v>
      </c>
      <c r="H159" s="1090">
        <v>0</v>
      </c>
      <c r="I159" s="1090">
        <f>D159</f>
        <v>1573.162</v>
      </c>
      <c r="J159" s="1090">
        <v>1</v>
      </c>
      <c r="K159" s="11" t="s">
        <v>2020</v>
      </c>
      <c r="L159" s="11"/>
      <c r="M159" s="11" t="s">
        <v>2155</v>
      </c>
    </row>
    <row r="160" spans="1:13" ht="38.25">
      <c r="A160" s="11">
        <v>154</v>
      </c>
      <c r="B160" s="11" t="s">
        <v>2137</v>
      </c>
      <c r="C160" s="11">
        <v>2018</v>
      </c>
      <c r="D160" s="1090">
        <v>522.5</v>
      </c>
      <c r="E160" s="1090">
        <v>0</v>
      </c>
      <c r="F160" s="1090">
        <v>0</v>
      </c>
      <c r="G160" s="1090">
        <v>0</v>
      </c>
      <c r="H160" s="1090">
        <v>0</v>
      </c>
      <c r="I160" s="1090">
        <f t="shared" ref="I160:I165" si="89">D160</f>
        <v>522.5</v>
      </c>
      <c r="J160" s="1090">
        <v>0</v>
      </c>
      <c r="K160" s="11" t="s">
        <v>2019</v>
      </c>
      <c r="L160" s="11"/>
      <c r="M160" s="11" t="s">
        <v>2154</v>
      </c>
    </row>
    <row r="161" spans="1:14" ht="38.25">
      <c r="A161" s="580">
        <v>155</v>
      </c>
      <c r="B161" s="11" t="s">
        <v>2138</v>
      </c>
      <c r="C161" s="11">
        <v>2017</v>
      </c>
      <c r="D161" s="1090">
        <v>795.34</v>
      </c>
      <c r="E161" s="1090">
        <v>0</v>
      </c>
      <c r="F161" s="1090">
        <v>0</v>
      </c>
      <c r="G161" s="1090">
        <v>0</v>
      </c>
      <c r="H161" s="1090">
        <v>0</v>
      </c>
      <c r="I161" s="1090">
        <f t="shared" si="89"/>
        <v>795.34</v>
      </c>
      <c r="J161" s="1090">
        <v>0</v>
      </c>
      <c r="K161" s="11" t="s">
        <v>2019</v>
      </c>
      <c r="L161" s="11"/>
      <c r="M161" s="11" t="s">
        <v>2154</v>
      </c>
    </row>
    <row r="162" spans="1:14" ht="38.25">
      <c r="A162" s="580">
        <v>156</v>
      </c>
      <c r="B162" s="11" t="s">
        <v>2139</v>
      </c>
      <c r="C162" s="11">
        <v>2018</v>
      </c>
      <c r="D162" s="1090">
        <v>1255.1199999999999</v>
      </c>
      <c r="E162" s="1090">
        <v>0</v>
      </c>
      <c r="F162" s="1090">
        <v>0</v>
      </c>
      <c r="G162" s="1090">
        <v>0</v>
      </c>
      <c r="H162" s="1090">
        <v>0</v>
      </c>
      <c r="I162" s="1090">
        <f t="shared" si="89"/>
        <v>1255.1199999999999</v>
      </c>
      <c r="J162" s="1090">
        <v>0</v>
      </c>
      <c r="K162" s="11" t="s">
        <v>2019</v>
      </c>
      <c r="L162" s="11"/>
      <c r="M162" s="11" t="s">
        <v>2154</v>
      </c>
    </row>
    <row r="163" spans="1:14" ht="38.25">
      <c r="A163" s="11">
        <v>157</v>
      </c>
      <c r="B163" s="11" t="s">
        <v>2140</v>
      </c>
      <c r="C163" s="11">
        <v>2018</v>
      </c>
      <c r="D163" s="1090">
        <v>430</v>
      </c>
      <c r="E163" s="1090">
        <v>0</v>
      </c>
      <c r="F163" s="1090">
        <v>0</v>
      </c>
      <c r="G163" s="1090">
        <v>0</v>
      </c>
      <c r="H163" s="1090">
        <v>0</v>
      </c>
      <c r="I163" s="1090">
        <f t="shared" si="89"/>
        <v>430</v>
      </c>
      <c r="J163" s="1090">
        <v>0</v>
      </c>
      <c r="K163" s="11" t="s">
        <v>2020</v>
      </c>
      <c r="L163" s="11"/>
      <c r="M163" s="11" t="s">
        <v>2154</v>
      </c>
    </row>
    <row r="164" spans="1:14" ht="38.25">
      <c r="A164" s="580">
        <v>158</v>
      </c>
      <c r="B164" s="11" t="s">
        <v>2141</v>
      </c>
      <c r="C164" s="11">
        <v>2018</v>
      </c>
      <c r="D164" s="1090">
        <v>272.34500000000003</v>
      </c>
      <c r="E164" s="1090">
        <v>0</v>
      </c>
      <c r="F164" s="1090">
        <v>0</v>
      </c>
      <c r="G164" s="1090">
        <v>0</v>
      </c>
      <c r="H164" s="1090">
        <v>0</v>
      </c>
      <c r="I164" s="1090">
        <f t="shared" si="89"/>
        <v>272.34500000000003</v>
      </c>
      <c r="J164" s="1090">
        <v>0</v>
      </c>
      <c r="K164" s="11" t="s">
        <v>2020</v>
      </c>
      <c r="L164" s="11"/>
      <c r="M164" s="11" t="s">
        <v>2154</v>
      </c>
    </row>
    <row r="165" spans="1:14" ht="38.25">
      <c r="A165" s="580">
        <v>159</v>
      </c>
      <c r="B165" s="11" t="s">
        <v>2142</v>
      </c>
      <c r="C165" s="11">
        <v>2018</v>
      </c>
      <c r="D165" s="1090">
        <v>338.04</v>
      </c>
      <c r="E165" s="1090">
        <v>0</v>
      </c>
      <c r="F165" s="1090">
        <v>0</v>
      </c>
      <c r="G165" s="1090">
        <v>0</v>
      </c>
      <c r="H165" s="1090">
        <v>0</v>
      </c>
      <c r="I165" s="1090">
        <f t="shared" si="89"/>
        <v>338.04</v>
      </c>
      <c r="J165" s="1090">
        <v>0</v>
      </c>
      <c r="K165" s="11" t="s">
        <v>2020</v>
      </c>
      <c r="L165" s="11"/>
      <c r="M165" s="11" t="s">
        <v>2154</v>
      </c>
    </row>
    <row r="166" spans="1:14" ht="38.25">
      <c r="A166" s="11">
        <v>160</v>
      </c>
      <c r="B166" s="11" t="s">
        <v>2143</v>
      </c>
      <c r="C166" s="11">
        <v>2014</v>
      </c>
      <c r="D166" s="1090">
        <v>6500</v>
      </c>
      <c r="E166" s="1090">
        <v>127.363</v>
      </c>
      <c r="F166" s="1090">
        <v>0</v>
      </c>
      <c r="G166" s="1090">
        <f t="shared" ref="G166" si="90">E166</f>
        <v>127.363</v>
      </c>
      <c r="H166" s="1090">
        <f t="shared" ref="H166" si="91">D166-G166</f>
        <v>6372.6369999999997</v>
      </c>
      <c r="I166" s="1090">
        <f t="shared" ref="I166" si="92">D166-E166</f>
        <v>6372.6369999999997</v>
      </c>
      <c r="J166" s="1090">
        <v>0</v>
      </c>
      <c r="K166" s="11" t="s">
        <v>2020</v>
      </c>
      <c r="L166" s="11"/>
      <c r="M166" s="11" t="s">
        <v>2154</v>
      </c>
    </row>
    <row r="167" spans="1:14" s="30" customFormat="1" ht="12.75" customHeight="1">
      <c r="A167" s="1149" t="s">
        <v>1296</v>
      </c>
      <c r="B167" s="1149"/>
      <c r="C167" s="198" t="s">
        <v>329</v>
      </c>
      <c r="D167" s="199"/>
      <c r="E167" s="199"/>
      <c r="F167" s="199"/>
      <c r="G167" s="199"/>
      <c r="H167" s="199"/>
      <c r="I167" s="579"/>
      <c r="J167" s="199"/>
      <c r="K167" s="198" t="s">
        <v>329</v>
      </c>
      <c r="L167" s="198" t="s">
        <v>329</v>
      </c>
      <c r="M167" s="198" t="s">
        <v>329</v>
      </c>
      <c r="N167" s="1097"/>
    </row>
    <row r="168" spans="1:14">
      <c r="A168" s="79"/>
      <c r="B168" s="79"/>
      <c r="C168" s="79"/>
      <c r="D168" s="79"/>
      <c r="E168" s="79"/>
      <c r="F168" s="79"/>
      <c r="G168" s="79"/>
      <c r="H168" s="79"/>
      <c r="I168" s="79"/>
      <c r="J168" s="79"/>
      <c r="K168" s="79"/>
      <c r="L168" s="79"/>
      <c r="M168" s="79"/>
    </row>
    <row r="169" spans="1:14" ht="54" customHeight="1">
      <c r="A169" s="79"/>
      <c r="B169" s="79"/>
      <c r="C169" s="79"/>
      <c r="D169" s="79"/>
      <c r="E169" s="79"/>
      <c r="F169" s="79"/>
      <c r="G169" s="79"/>
      <c r="H169" s="79"/>
      <c r="I169" s="79"/>
      <c r="J169" s="79"/>
      <c r="K169" s="79"/>
      <c r="L169" s="79"/>
      <c r="M169" s="79"/>
    </row>
    <row r="170" spans="1:14" s="82" customFormat="1" ht="14.25">
      <c r="A170" s="80" t="s">
        <v>399</v>
      </c>
      <c r="B170" s="80"/>
      <c r="C170" s="79"/>
      <c r="D170" s="79"/>
      <c r="E170" s="81" t="s">
        <v>322</v>
      </c>
      <c r="F170" s="81"/>
      <c r="G170" s="1151" t="s">
        <v>629</v>
      </c>
      <c r="H170" s="1151"/>
      <c r="I170" s="1151"/>
      <c r="J170" s="81"/>
      <c r="K170" s="79"/>
      <c r="L170" s="79"/>
      <c r="M170" s="79"/>
      <c r="N170" s="1098"/>
    </row>
    <row r="171" spans="1:14" s="84" customFormat="1" ht="15">
      <c r="A171" s="83" t="s">
        <v>400</v>
      </c>
      <c r="B171" s="83"/>
      <c r="C171" s="74"/>
      <c r="D171" s="74"/>
      <c r="E171" s="81" t="s">
        <v>323</v>
      </c>
      <c r="F171" s="81"/>
      <c r="G171" s="1150" t="s">
        <v>401</v>
      </c>
      <c r="H171" s="1150"/>
      <c r="I171" s="81"/>
      <c r="J171" s="81"/>
      <c r="K171" s="74"/>
      <c r="L171" s="74"/>
      <c r="M171" s="74"/>
      <c r="N171" s="1099"/>
    </row>
    <row r="172" spans="1:14" s="82" customFormat="1">
      <c r="A172" s="85"/>
      <c r="B172" s="85"/>
      <c r="C172" s="79"/>
      <c r="D172" s="79"/>
      <c r="E172" s="79"/>
      <c r="F172" s="79"/>
      <c r="G172" s="79"/>
      <c r="H172" s="79"/>
      <c r="I172" s="79"/>
      <c r="J172" s="79"/>
      <c r="K172" s="79"/>
      <c r="L172" s="79"/>
      <c r="M172" s="79"/>
      <c r="N172" s="1098"/>
    </row>
    <row r="173" spans="1:14" s="82" customFormat="1">
      <c r="A173" s="1148" t="s">
        <v>2515</v>
      </c>
      <c r="B173" s="1148"/>
      <c r="C173" s="1148"/>
      <c r="D173" s="1148"/>
      <c r="E173" s="86"/>
      <c r="F173" s="86"/>
      <c r="G173" s="79"/>
      <c r="H173" s="79"/>
      <c r="I173" s="79"/>
      <c r="J173" s="79"/>
      <c r="K173" s="79"/>
      <c r="L173" s="79"/>
      <c r="M173" s="79"/>
      <c r="N173" s="1098"/>
    </row>
    <row r="174" spans="1:14" s="82" customFormat="1" ht="15">
      <c r="A174" s="87"/>
      <c r="B174" s="182" t="s">
        <v>1294</v>
      </c>
      <c r="C174" s="79"/>
      <c r="D174" s="79"/>
      <c r="E174" s="79"/>
      <c r="F174" s="79"/>
      <c r="G174" s="79"/>
      <c r="H174" s="79"/>
      <c r="I174" s="79"/>
      <c r="J174" s="79"/>
      <c r="K174" s="79"/>
      <c r="L174" s="79"/>
      <c r="M174" s="79"/>
      <c r="N174" s="1098"/>
    </row>
    <row r="175" spans="1:14" s="82" customFormat="1">
      <c r="A175" s="79"/>
      <c r="B175" s="79"/>
      <c r="C175" s="79"/>
      <c r="D175" s="79"/>
      <c r="E175" s="88"/>
      <c r="F175" s="79"/>
      <c r="G175" s="79"/>
      <c r="H175" s="79"/>
      <c r="I175" s="79"/>
      <c r="J175" s="79"/>
      <c r="K175" s="79"/>
      <c r="L175" s="79"/>
      <c r="M175" s="79"/>
      <c r="N175" s="1098"/>
    </row>
    <row r="176" spans="1:14">
      <c r="A176" s="79"/>
      <c r="B176" s="79"/>
      <c r="C176" s="79"/>
      <c r="D176" s="79"/>
      <c r="E176" s="79"/>
      <c r="F176" s="79"/>
      <c r="G176" s="79"/>
      <c r="H176" s="79"/>
      <c r="I176" s="79"/>
      <c r="J176" s="79"/>
      <c r="K176" s="79"/>
      <c r="L176" s="79"/>
      <c r="M176" s="79"/>
    </row>
    <row r="177" spans="1:14">
      <c r="A177" s="79"/>
      <c r="B177" s="79"/>
      <c r="C177" s="79"/>
      <c r="D177" s="79"/>
      <c r="E177" s="79"/>
      <c r="F177" s="79"/>
      <c r="G177" s="79"/>
      <c r="H177" s="79"/>
      <c r="I177" s="79"/>
      <c r="J177" s="79"/>
      <c r="K177" s="79"/>
      <c r="L177" s="79"/>
      <c r="M177" s="79"/>
    </row>
    <row r="178" spans="1:14" s="82" customFormat="1" ht="14.25">
      <c r="A178" s="80" t="s">
        <v>324</v>
      </c>
      <c r="B178" s="80"/>
      <c r="C178" s="79"/>
      <c r="D178" s="79"/>
      <c r="E178" s="81" t="s">
        <v>322</v>
      </c>
      <c r="F178" s="81"/>
      <c r="G178" s="1151" t="s">
        <v>638</v>
      </c>
      <c r="H178" s="1151"/>
      <c r="I178" s="1151"/>
      <c r="J178" s="81"/>
      <c r="K178" s="79"/>
      <c r="L178" s="79"/>
      <c r="M178" s="79"/>
      <c r="N178" s="1098"/>
    </row>
    <row r="179" spans="1:14" s="84" customFormat="1" ht="15">
      <c r="A179" s="83" t="s">
        <v>400</v>
      </c>
      <c r="B179" s="83"/>
      <c r="C179" s="74"/>
      <c r="D179" s="74"/>
      <c r="E179" s="81" t="s">
        <v>323</v>
      </c>
      <c r="F179" s="81"/>
      <c r="G179" s="1150" t="s">
        <v>401</v>
      </c>
      <c r="H179" s="1150"/>
      <c r="I179" s="81"/>
      <c r="J179" s="81"/>
      <c r="K179" s="74"/>
      <c r="L179" s="74"/>
      <c r="M179" s="74"/>
      <c r="N179" s="1099"/>
    </row>
    <row r="180" spans="1:14" s="82" customFormat="1">
      <c r="A180" s="85"/>
      <c r="B180" s="85"/>
      <c r="C180" s="79"/>
      <c r="D180" s="79"/>
      <c r="E180" s="79"/>
      <c r="F180" s="79"/>
      <c r="G180" s="79"/>
      <c r="H180" s="79"/>
      <c r="I180" s="79"/>
      <c r="J180" s="79"/>
      <c r="K180" s="79"/>
      <c r="L180" s="79"/>
      <c r="M180" s="79"/>
      <c r="N180" s="1098"/>
    </row>
    <row r="181" spans="1:14" s="82" customFormat="1" ht="13.5" customHeight="1">
      <c r="A181" s="1148" t="s">
        <v>2515</v>
      </c>
      <c r="B181" s="1148"/>
      <c r="C181" s="1148"/>
      <c r="D181" s="1148"/>
      <c r="E181" s="86"/>
      <c r="F181" s="86"/>
      <c r="G181" s="79"/>
      <c r="H181" s="79"/>
      <c r="I181" s="79"/>
      <c r="J181" s="79"/>
      <c r="K181" s="79"/>
      <c r="L181" s="79"/>
      <c r="M181" s="79"/>
      <c r="N181" s="1098"/>
    </row>
    <row r="182" spans="1:14" ht="15">
      <c r="A182" s="79"/>
      <c r="B182" s="182" t="s">
        <v>1294</v>
      </c>
      <c r="C182" s="79"/>
      <c r="D182" s="79"/>
      <c r="E182" s="79"/>
      <c r="F182" s="79"/>
      <c r="G182" s="79"/>
      <c r="H182" s="79"/>
      <c r="I182" s="79"/>
      <c r="J182" s="79"/>
      <c r="K182" s="79"/>
      <c r="L182" s="79"/>
      <c r="M182" s="79"/>
    </row>
  </sheetData>
  <mergeCells count="10">
    <mergeCell ref="B7:M7"/>
    <mergeCell ref="L2:M2"/>
    <mergeCell ref="A4:M4"/>
    <mergeCell ref="A173:D173"/>
    <mergeCell ref="A181:D181"/>
    <mergeCell ref="A167:B167"/>
    <mergeCell ref="G171:H171"/>
    <mergeCell ref="G179:H179"/>
    <mergeCell ref="G170:I170"/>
    <mergeCell ref="G178:I178"/>
  </mergeCells>
  <phoneticPr fontId="3" type="noConversion"/>
  <pageMargins left="0.34" right="0.32" top="0.79" bottom="0.98425196850393704" header="0.32" footer="0.51181102362204722"/>
  <pageSetup paperSize="9" scale="74" orientation="landscape" r:id="rId1"/>
  <headerFooter alignWithMargins="0"/>
</worksheet>
</file>

<file path=xl/worksheets/sheet20.xml><?xml version="1.0" encoding="utf-8"?>
<worksheet xmlns="http://schemas.openxmlformats.org/spreadsheetml/2006/main" xmlns:r="http://schemas.openxmlformats.org/officeDocument/2006/relationships">
  <sheetPr codeName="Лист20">
    <tabColor rgb="FFFFFF00"/>
    <pageSetUpPr fitToPage="1"/>
  </sheetPr>
  <dimension ref="A1:J55"/>
  <sheetViews>
    <sheetView view="pageBreakPreview" zoomScaleNormal="100" zoomScaleSheetLayoutView="100" workbookViewId="0">
      <selection activeCell="G16" sqref="G16"/>
    </sheetView>
  </sheetViews>
  <sheetFormatPr defaultColWidth="9.140625" defaultRowHeight="12.75"/>
  <cols>
    <col min="1" max="1" width="4.28515625" style="98" customWidth="1"/>
    <col min="2" max="2" width="36.5703125" style="98" customWidth="1"/>
    <col min="3" max="3" width="17" style="98" customWidth="1"/>
    <col min="4" max="5" width="17.28515625" style="98" customWidth="1"/>
    <col min="6" max="6" width="15.7109375" style="98" customWidth="1"/>
    <col min="7" max="7" width="20.42578125" style="98" customWidth="1"/>
    <col min="8" max="16384" width="9.140625" style="98"/>
  </cols>
  <sheetData>
    <row r="1" spans="1:10" s="76" customFormat="1" ht="18" customHeight="1">
      <c r="A1" s="79"/>
      <c r="B1" s="79"/>
      <c r="C1" s="134"/>
      <c r="D1" s="79"/>
      <c r="E1" s="79"/>
      <c r="F1" s="79"/>
      <c r="G1" s="79"/>
    </row>
    <row r="2" spans="1:10" s="76" customFormat="1" ht="11.25" customHeight="1">
      <c r="A2" s="79"/>
      <c r="B2" s="79"/>
      <c r="C2" s="79"/>
      <c r="D2" s="79"/>
      <c r="E2" s="1327"/>
      <c r="F2" s="1327"/>
      <c r="G2" s="104"/>
      <c r="H2" s="104"/>
      <c r="I2" s="33"/>
      <c r="J2" s="31"/>
    </row>
    <row r="3" spans="1:10" s="21" customFormat="1" ht="18.75" customHeight="1">
      <c r="A3" s="1274" t="s">
        <v>1698</v>
      </c>
      <c r="B3" s="1274"/>
      <c r="C3" s="1274"/>
      <c r="D3" s="1274"/>
      <c r="E3" s="1274"/>
      <c r="F3" s="1274"/>
      <c r="G3" s="1274"/>
    </row>
    <row r="4" spans="1:10" s="21" customFormat="1" ht="20.25" customHeight="1">
      <c r="A4" s="1274"/>
      <c r="B4" s="1274"/>
      <c r="C4" s="1274"/>
      <c r="D4" s="1274"/>
      <c r="E4" s="1274"/>
      <c r="F4" s="1274"/>
      <c r="G4" s="1274"/>
    </row>
    <row r="5" spans="1:10" s="21" customFormat="1" ht="15" customHeight="1">
      <c r="A5" s="1325" t="s">
        <v>1056</v>
      </c>
      <c r="B5" s="1325" t="s">
        <v>321</v>
      </c>
      <c r="C5" s="1273" t="s">
        <v>1453</v>
      </c>
      <c r="D5" s="1273"/>
      <c r="E5" s="1273"/>
      <c r="F5" s="1273"/>
      <c r="G5" s="1273"/>
    </row>
    <row r="6" spans="1:10" s="21" customFormat="1" ht="15">
      <c r="A6" s="1326"/>
      <c r="B6" s="1326"/>
      <c r="C6" s="426">
        <v>2013</v>
      </c>
      <c r="D6" s="426">
        <v>2014</v>
      </c>
      <c r="E6" s="426">
        <v>2015</v>
      </c>
      <c r="F6" s="426">
        <v>2016</v>
      </c>
      <c r="G6" s="426">
        <v>2017</v>
      </c>
    </row>
    <row r="7" spans="1:10" s="21" customFormat="1" ht="37.5" customHeight="1">
      <c r="A7" s="35">
        <v>1</v>
      </c>
      <c r="B7" s="42" t="s">
        <v>385</v>
      </c>
      <c r="C7" s="94">
        <v>20100</v>
      </c>
      <c r="D7" s="94">
        <v>20100</v>
      </c>
      <c r="E7" s="94">
        <v>20100</v>
      </c>
      <c r="F7" s="94">
        <v>20100</v>
      </c>
      <c r="G7" s="94">
        <v>20100</v>
      </c>
    </row>
    <row r="8" spans="1:10" s="21" customFormat="1" ht="30">
      <c r="A8" s="1324">
        <v>2</v>
      </c>
      <c r="B8" s="42" t="s">
        <v>1139</v>
      </c>
      <c r="C8" s="90">
        <v>415722</v>
      </c>
      <c r="D8" s="90">
        <v>417413</v>
      </c>
      <c r="E8" s="90">
        <v>422508</v>
      </c>
      <c r="F8" s="90">
        <v>426560</v>
      </c>
      <c r="G8" s="799">
        <v>431087</v>
      </c>
      <c r="H8" s="5" t="s">
        <v>1545</v>
      </c>
    </row>
    <row r="9" spans="1:10" s="21" customFormat="1" ht="19.5" customHeight="1">
      <c r="A9" s="1325"/>
      <c r="B9" s="70" t="s">
        <v>1314</v>
      </c>
      <c r="C9" s="90">
        <v>415633</v>
      </c>
      <c r="D9" s="90">
        <v>417344</v>
      </c>
      <c r="E9" s="90">
        <v>422440</v>
      </c>
      <c r="F9" s="90">
        <v>426498</v>
      </c>
      <c r="G9" s="799">
        <v>431038</v>
      </c>
      <c r="H9" s="5" t="s">
        <v>1545</v>
      </c>
    </row>
    <row r="10" spans="1:10" s="21" customFormat="1" ht="15">
      <c r="A10" s="1326"/>
      <c r="B10" s="67" t="s">
        <v>1140</v>
      </c>
      <c r="C10" s="90">
        <v>402209</v>
      </c>
      <c r="D10" s="90">
        <v>403948</v>
      </c>
      <c r="E10" s="90">
        <v>408469</v>
      </c>
      <c r="F10" s="90">
        <v>412182</v>
      </c>
      <c r="G10" s="785">
        <v>416435</v>
      </c>
      <c r="H10" s="5" t="s">
        <v>1545</v>
      </c>
    </row>
    <row r="11" spans="1:10" s="21" customFormat="1" ht="30">
      <c r="A11" s="1324">
        <v>3</v>
      </c>
      <c r="B11" s="42" t="s">
        <v>255</v>
      </c>
      <c r="C11" s="68">
        <v>27116</v>
      </c>
      <c r="D11" s="68">
        <v>26959</v>
      </c>
      <c r="E11" s="68">
        <v>26989.71</v>
      </c>
      <c r="F11" s="68">
        <v>27080</v>
      </c>
      <c r="G11" s="68">
        <f>G12+G17</f>
        <v>27213.722999999998</v>
      </c>
      <c r="H11" s="5" t="s">
        <v>1546</v>
      </c>
    </row>
    <row r="12" spans="1:10" s="21" customFormat="1" ht="14.45" customHeight="1">
      <c r="A12" s="1325"/>
      <c r="B12" s="70" t="s">
        <v>1141</v>
      </c>
      <c r="C12" s="68">
        <v>25798</v>
      </c>
      <c r="D12" s="68">
        <v>25662</v>
      </c>
      <c r="E12" s="68">
        <v>25689.67</v>
      </c>
      <c r="F12" s="68">
        <v>25771</v>
      </c>
      <c r="G12" s="68">
        <f>SUM(G13:G16)</f>
        <v>25898.422999999999</v>
      </c>
      <c r="H12" s="5" t="s">
        <v>1546</v>
      </c>
    </row>
    <row r="13" spans="1:10" s="21" customFormat="1" ht="14.45" customHeight="1">
      <c r="A13" s="1325"/>
      <c r="B13" s="67" t="s">
        <v>1077</v>
      </c>
      <c r="C13" s="94">
        <v>1264</v>
      </c>
      <c r="D13" s="94">
        <v>1264</v>
      </c>
      <c r="E13" s="94">
        <v>1264</v>
      </c>
      <c r="F13" s="94">
        <v>1264</v>
      </c>
      <c r="G13" s="68">
        <v>1264.2</v>
      </c>
      <c r="H13" s="5" t="s">
        <v>1546</v>
      </c>
    </row>
    <row r="14" spans="1:10" s="21" customFormat="1" ht="14.45" customHeight="1">
      <c r="A14" s="1325"/>
      <c r="B14" s="67" t="s">
        <v>1142</v>
      </c>
      <c r="C14" s="94">
        <v>1501</v>
      </c>
      <c r="D14" s="94">
        <v>1501</v>
      </c>
      <c r="E14" s="94">
        <v>1501</v>
      </c>
      <c r="F14" s="94">
        <v>1501</v>
      </c>
      <c r="G14" s="68">
        <v>1500.55</v>
      </c>
      <c r="H14" s="5" t="s">
        <v>1546</v>
      </c>
      <c r="I14" s="22"/>
      <c r="J14" s="22"/>
    </row>
    <row r="15" spans="1:10" s="21" customFormat="1" ht="14.45" customHeight="1">
      <c r="A15" s="1325"/>
      <c r="B15" s="67" t="s">
        <v>1143</v>
      </c>
      <c r="C15" s="94">
        <v>9387</v>
      </c>
      <c r="D15" s="94">
        <v>9267</v>
      </c>
      <c r="E15" s="94">
        <v>9248.7199999999993</v>
      </c>
      <c r="F15" s="94">
        <v>9245</v>
      </c>
      <c r="G15" s="68">
        <v>9227.94</v>
      </c>
      <c r="H15" s="5" t="s">
        <v>1546</v>
      </c>
    </row>
    <row r="16" spans="1:10" s="21" customFormat="1" ht="14.45" customHeight="1">
      <c r="A16" s="1325"/>
      <c r="B16" s="67" t="s">
        <v>388</v>
      </c>
      <c r="C16" s="94">
        <v>13646</v>
      </c>
      <c r="D16" s="94">
        <v>13630</v>
      </c>
      <c r="E16" s="94">
        <v>13675.95</v>
      </c>
      <c r="F16" s="94">
        <v>13761</v>
      </c>
      <c r="G16" s="68">
        <v>13905.732999999998</v>
      </c>
      <c r="H16" s="5" t="s">
        <v>1546</v>
      </c>
      <c r="I16" s="22"/>
    </row>
    <row r="17" spans="1:8" s="21" customFormat="1" ht="14.45" customHeight="1">
      <c r="A17" s="1325"/>
      <c r="B17" s="70" t="s">
        <v>1144</v>
      </c>
      <c r="C17" s="68">
        <v>1318</v>
      </c>
      <c r="D17" s="68">
        <v>1297</v>
      </c>
      <c r="E17" s="68">
        <v>1300.04</v>
      </c>
      <c r="F17" s="68">
        <v>1309</v>
      </c>
      <c r="G17" s="68">
        <f>SUM(G18:G21)</f>
        <v>1315.3</v>
      </c>
      <c r="H17" s="5" t="s">
        <v>1546</v>
      </c>
    </row>
    <row r="18" spans="1:8" s="21" customFormat="1" ht="14.45" customHeight="1">
      <c r="A18" s="1325"/>
      <c r="B18" s="67" t="s">
        <v>1077</v>
      </c>
      <c r="C18" s="94">
        <v>0</v>
      </c>
      <c r="D18" s="94">
        <v>0</v>
      </c>
      <c r="E18" s="94">
        <v>0</v>
      </c>
      <c r="F18" s="94">
        <v>0</v>
      </c>
      <c r="G18" s="94">
        <v>0</v>
      </c>
      <c r="H18" s="5" t="s">
        <v>1546</v>
      </c>
    </row>
    <row r="19" spans="1:8" s="21" customFormat="1" ht="14.45" customHeight="1">
      <c r="A19" s="1325"/>
      <c r="B19" s="67" t="s">
        <v>1142</v>
      </c>
      <c r="C19" s="94">
        <v>2</v>
      </c>
      <c r="D19" s="94">
        <v>2</v>
      </c>
      <c r="E19" s="94">
        <v>2</v>
      </c>
      <c r="F19" s="94">
        <v>2</v>
      </c>
      <c r="G19" s="94">
        <v>2.2999999999999998</v>
      </c>
      <c r="H19" s="5" t="s">
        <v>1546</v>
      </c>
    </row>
    <row r="20" spans="1:8" s="21" customFormat="1" ht="14.45" customHeight="1">
      <c r="A20" s="1325"/>
      <c r="B20" s="67" t="s">
        <v>1143</v>
      </c>
      <c r="C20" s="94">
        <v>894</v>
      </c>
      <c r="D20" s="94">
        <v>869</v>
      </c>
      <c r="E20" s="94">
        <v>874.89</v>
      </c>
      <c r="F20" s="94">
        <v>884</v>
      </c>
      <c r="G20" s="94">
        <v>887.29</v>
      </c>
      <c r="H20" s="5" t="s">
        <v>1546</v>
      </c>
    </row>
    <row r="21" spans="1:8" s="21" customFormat="1" ht="14.45" customHeight="1">
      <c r="A21" s="1326"/>
      <c r="B21" s="67" t="s">
        <v>388</v>
      </c>
      <c r="C21" s="94">
        <v>424</v>
      </c>
      <c r="D21" s="94">
        <v>426</v>
      </c>
      <c r="E21" s="94">
        <v>423.15</v>
      </c>
      <c r="F21" s="94">
        <v>423</v>
      </c>
      <c r="G21" s="94">
        <v>425.71000000000004</v>
      </c>
      <c r="H21" s="5" t="s">
        <v>1546</v>
      </c>
    </row>
    <row r="22" spans="1:8" s="21" customFormat="1" ht="28.5" customHeight="1">
      <c r="A22" s="1324">
        <v>4</v>
      </c>
      <c r="B22" s="42" t="s">
        <v>1152</v>
      </c>
      <c r="C22" s="68">
        <v>2327</v>
      </c>
      <c r="D22" s="68">
        <v>2341</v>
      </c>
      <c r="E22" s="68">
        <v>2348.6</v>
      </c>
      <c r="F22" s="68">
        <v>2393</v>
      </c>
      <c r="G22" s="68">
        <f>SUM(G23:G25)</f>
        <v>2397.27</v>
      </c>
      <c r="H22" s="5" t="s">
        <v>1546</v>
      </c>
    </row>
    <row r="23" spans="1:8" s="21" customFormat="1" ht="14.45" customHeight="1">
      <c r="A23" s="1325"/>
      <c r="B23" s="67" t="s">
        <v>1077</v>
      </c>
      <c r="C23" s="94">
        <v>785</v>
      </c>
      <c r="D23" s="94">
        <v>785</v>
      </c>
      <c r="E23" s="94">
        <v>794.6</v>
      </c>
      <c r="F23" s="94">
        <v>795</v>
      </c>
      <c r="G23" s="94">
        <v>794.6</v>
      </c>
      <c r="H23" s="5" t="s">
        <v>1546</v>
      </c>
    </row>
    <row r="24" spans="1:8" s="21" customFormat="1" ht="14.45" customHeight="1">
      <c r="A24" s="1325"/>
      <c r="B24" s="67" t="s">
        <v>1142</v>
      </c>
      <c r="C24" s="94">
        <v>422</v>
      </c>
      <c r="D24" s="94">
        <v>422</v>
      </c>
      <c r="E24" s="94">
        <v>422</v>
      </c>
      <c r="F24" s="94">
        <v>423</v>
      </c>
      <c r="G24" s="94">
        <v>422.63</v>
      </c>
      <c r="H24" s="5" t="s">
        <v>1546</v>
      </c>
    </row>
    <row r="25" spans="1:8" s="21" customFormat="1" ht="14.45" customHeight="1">
      <c r="A25" s="1326"/>
      <c r="B25" s="67" t="s">
        <v>1143</v>
      </c>
      <c r="C25" s="94">
        <v>1120</v>
      </c>
      <c r="D25" s="94">
        <v>1134</v>
      </c>
      <c r="E25" s="94">
        <v>1132</v>
      </c>
      <c r="F25" s="94">
        <v>1175</v>
      </c>
      <c r="G25" s="94">
        <v>1180.04</v>
      </c>
      <c r="H25" s="5" t="s">
        <v>1546</v>
      </c>
    </row>
    <row r="26" spans="1:8" s="21" customFormat="1" ht="30" customHeight="1">
      <c r="A26" s="1324">
        <v>5</v>
      </c>
      <c r="B26" s="42" t="s">
        <v>256</v>
      </c>
      <c r="C26" s="90">
        <v>1596</v>
      </c>
      <c r="D26" s="90">
        <v>1634</v>
      </c>
      <c r="E26" s="90">
        <v>1677</v>
      </c>
      <c r="F26" s="691">
        <v>2023</v>
      </c>
      <c r="G26" s="691">
        <v>1906</v>
      </c>
      <c r="H26" s="5" t="s">
        <v>1548</v>
      </c>
    </row>
    <row r="27" spans="1:8" s="21" customFormat="1" ht="17.25" customHeight="1">
      <c r="A27" s="1326"/>
      <c r="B27" s="70" t="s">
        <v>1315</v>
      </c>
      <c r="C27" s="90">
        <v>1286</v>
      </c>
      <c r="D27" s="90">
        <v>1240</v>
      </c>
      <c r="E27" s="90">
        <v>1262</v>
      </c>
      <c r="F27" s="691">
        <v>1718</v>
      </c>
      <c r="G27" s="691">
        <v>1705</v>
      </c>
      <c r="H27" s="5" t="s">
        <v>1548</v>
      </c>
    </row>
    <row r="28" spans="1:8" s="21" customFormat="1" ht="30.75" customHeight="1">
      <c r="A28" s="35">
        <v>6</v>
      </c>
      <c r="B28" s="42" t="s">
        <v>1145</v>
      </c>
      <c r="C28" s="90" t="s">
        <v>567</v>
      </c>
      <c r="D28" s="90" t="s">
        <v>567</v>
      </c>
      <c r="E28" s="90" t="s">
        <v>567</v>
      </c>
      <c r="F28" s="90" t="s">
        <v>567</v>
      </c>
      <c r="G28" s="90" t="s">
        <v>567</v>
      </c>
      <c r="H28" s="5"/>
    </row>
    <row r="29" spans="1:8" s="21" customFormat="1" ht="31.5" customHeight="1">
      <c r="A29" s="35">
        <v>7</v>
      </c>
      <c r="B29" s="42" t="s">
        <v>1214</v>
      </c>
      <c r="C29" s="94">
        <v>4347</v>
      </c>
      <c r="D29" s="94">
        <v>5044</v>
      </c>
      <c r="E29" s="94">
        <v>5403</v>
      </c>
      <c r="F29" s="94">
        <v>6123</v>
      </c>
      <c r="G29" s="94">
        <v>7074</v>
      </c>
      <c r="H29" s="5" t="s">
        <v>1548</v>
      </c>
    </row>
    <row r="30" spans="1:8" s="21" customFormat="1" ht="34.5" customHeight="1">
      <c r="A30" s="1324">
        <v>8</v>
      </c>
      <c r="B30" s="42" t="s">
        <v>297</v>
      </c>
      <c r="C30" s="68" t="s">
        <v>882</v>
      </c>
      <c r="D30" s="68" t="s">
        <v>882</v>
      </c>
      <c r="E30" s="68" t="s">
        <v>882</v>
      </c>
      <c r="F30" s="68" t="s">
        <v>882</v>
      </c>
      <c r="G30" s="68" t="s">
        <v>567</v>
      </c>
      <c r="H30" s="5"/>
    </row>
    <row r="31" spans="1:8" s="21" customFormat="1" ht="15">
      <c r="A31" s="1325"/>
      <c r="B31" s="70" t="s">
        <v>1146</v>
      </c>
      <c r="C31" s="94">
        <v>2050</v>
      </c>
      <c r="D31" s="94">
        <v>2009</v>
      </c>
      <c r="E31" s="94">
        <v>1977.34</v>
      </c>
      <c r="F31" s="94">
        <v>1872</v>
      </c>
      <c r="G31" s="94">
        <v>2082.9899999999998</v>
      </c>
      <c r="H31" s="5" t="s">
        <v>1548</v>
      </c>
    </row>
    <row r="32" spans="1:8" s="21" customFormat="1" ht="15">
      <c r="A32" s="1326"/>
      <c r="B32" s="70" t="s">
        <v>1147</v>
      </c>
      <c r="C32" s="94">
        <v>2160.4250000000002</v>
      </c>
      <c r="D32" s="94">
        <v>2145.0442950000001</v>
      </c>
      <c r="E32" s="94">
        <v>2087.3960000000002</v>
      </c>
      <c r="F32" s="94">
        <v>2070.297</v>
      </c>
      <c r="G32" s="94">
        <v>1963.12</v>
      </c>
      <c r="H32" s="5" t="s">
        <v>1548</v>
      </c>
    </row>
    <row r="33" spans="1:8" s="21" customFormat="1" ht="30">
      <c r="A33" s="35">
        <v>9</v>
      </c>
      <c r="B33" s="42" t="s">
        <v>298</v>
      </c>
      <c r="C33" s="94">
        <v>226021</v>
      </c>
      <c r="D33" s="94">
        <v>214990</v>
      </c>
      <c r="E33" s="94">
        <v>214934</v>
      </c>
      <c r="F33" s="94">
        <v>287961</v>
      </c>
      <c r="G33" s="94">
        <v>331440.38</v>
      </c>
      <c r="H33" s="5" t="s">
        <v>1548</v>
      </c>
    </row>
    <row r="34" spans="1:8" s="21" customFormat="1" ht="32.25" customHeight="1">
      <c r="A34" s="35">
        <v>10</v>
      </c>
      <c r="B34" s="42" t="s">
        <v>299</v>
      </c>
      <c r="C34" s="94">
        <v>266273</v>
      </c>
      <c r="D34" s="94">
        <v>268692</v>
      </c>
      <c r="E34" s="94">
        <v>301510</v>
      </c>
      <c r="F34" s="94">
        <v>377887</v>
      </c>
      <c r="G34" s="94">
        <v>432081.95</v>
      </c>
      <c r="H34" s="5" t="s">
        <v>1548</v>
      </c>
    </row>
    <row r="35" spans="1:8" s="21" customFormat="1" ht="30.75" customHeight="1">
      <c r="A35" s="1324">
        <v>11</v>
      </c>
      <c r="B35" s="42" t="s">
        <v>300</v>
      </c>
      <c r="C35" s="68" t="s">
        <v>882</v>
      </c>
      <c r="D35" s="68" t="s">
        <v>882</v>
      </c>
      <c r="E35" s="68" t="s">
        <v>882</v>
      </c>
      <c r="F35" s="68" t="s">
        <v>882</v>
      </c>
      <c r="G35" s="68" t="s">
        <v>567</v>
      </c>
      <c r="H35" s="5"/>
    </row>
    <row r="36" spans="1:8" s="21" customFormat="1" ht="15">
      <c r="A36" s="1325"/>
      <c r="B36" s="70" t="s">
        <v>1148</v>
      </c>
      <c r="C36" s="94">
        <v>1481</v>
      </c>
      <c r="D36" s="94">
        <v>1534</v>
      </c>
      <c r="E36" s="94">
        <v>1519.6990000000001</v>
      </c>
      <c r="F36" s="94">
        <v>1455</v>
      </c>
      <c r="G36" s="94">
        <v>1504.53</v>
      </c>
      <c r="H36" s="5" t="s">
        <v>1548</v>
      </c>
    </row>
    <row r="37" spans="1:8" s="21" customFormat="1" ht="15">
      <c r="A37" s="1326"/>
      <c r="B37" s="70" t="s">
        <v>1147</v>
      </c>
      <c r="C37" s="94">
        <v>1493.6310000000001</v>
      </c>
      <c r="D37" s="94">
        <v>1479.7982</v>
      </c>
      <c r="E37" s="94">
        <v>1449.46</v>
      </c>
      <c r="F37" s="94">
        <v>1516.6859999999999</v>
      </c>
      <c r="G37" s="94">
        <v>1518.27</v>
      </c>
      <c r="H37" s="5" t="s">
        <v>1548</v>
      </c>
    </row>
    <row r="38" spans="1:8" s="21" customFormat="1" ht="32.25" customHeight="1">
      <c r="A38" s="35">
        <v>12</v>
      </c>
      <c r="B38" s="42" t="s">
        <v>301</v>
      </c>
      <c r="C38" s="94">
        <v>22623</v>
      </c>
      <c r="D38" s="94">
        <v>21229</v>
      </c>
      <c r="E38" s="94">
        <v>21171</v>
      </c>
      <c r="F38" s="94">
        <v>27388</v>
      </c>
      <c r="G38" s="94">
        <v>32801.08</v>
      </c>
      <c r="H38" s="5" t="s">
        <v>1548</v>
      </c>
    </row>
    <row r="39" spans="1:8" s="21" customFormat="1" ht="30.75" customHeight="1">
      <c r="A39" s="35">
        <v>13</v>
      </c>
      <c r="B39" s="42" t="s">
        <v>302</v>
      </c>
      <c r="C39" s="94">
        <v>25181</v>
      </c>
      <c r="D39" s="94">
        <v>43523</v>
      </c>
      <c r="E39" s="94">
        <v>48134</v>
      </c>
      <c r="F39" s="94">
        <v>36865</v>
      </c>
      <c r="G39" s="94">
        <v>29524.29</v>
      </c>
      <c r="H39" s="5" t="s">
        <v>1548</v>
      </c>
    </row>
    <row r="40" spans="1:8" s="21" customFormat="1" ht="15">
      <c r="A40" s="1324">
        <v>14</v>
      </c>
      <c r="B40" s="42" t="s">
        <v>263</v>
      </c>
      <c r="C40" s="68">
        <v>-42810</v>
      </c>
      <c r="D40" s="68">
        <v>-75996</v>
      </c>
      <c r="E40" s="68">
        <v>-113539</v>
      </c>
      <c r="F40" s="68">
        <v>-99403</v>
      </c>
      <c r="G40" s="68">
        <v>-97364.78</v>
      </c>
      <c r="H40" s="5" t="s">
        <v>1548</v>
      </c>
    </row>
    <row r="41" spans="1:8" s="21" customFormat="1" ht="15">
      <c r="A41" s="1325"/>
      <c r="B41" s="70" t="s">
        <v>1149</v>
      </c>
      <c r="C41" s="94">
        <v>-40252</v>
      </c>
      <c r="D41" s="94">
        <v>-53702</v>
      </c>
      <c r="E41" s="94">
        <v>-86576</v>
      </c>
      <c r="F41" s="94">
        <v>-89926</v>
      </c>
      <c r="G41" s="94">
        <v>-100641.57</v>
      </c>
      <c r="H41" s="5" t="s">
        <v>1548</v>
      </c>
    </row>
    <row r="42" spans="1:8" s="21" customFormat="1" ht="15.75" customHeight="1">
      <c r="A42" s="1326"/>
      <c r="B42" s="70" t="s">
        <v>1150</v>
      </c>
      <c r="C42" s="94">
        <v>-2558</v>
      </c>
      <c r="D42" s="94">
        <v>-22294</v>
      </c>
      <c r="E42" s="94">
        <v>-26963</v>
      </c>
      <c r="F42" s="94">
        <v>-9477</v>
      </c>
      <c r="G42" s="94">
        <v>3276.79</v>
      </c>
      <c r="H42" s="5" t="s">
        <v>1548</v>
      </c>
    </row>
    <row r="43" spans="1:8" s="21" customFormat="1" ht="15.75" customHeight="1">
      <c r="A43" s="35">
        <v>15</v>
      </c>
      <c r="B43" s="42" t="s">
        <v>1215</v>
      </c>
      <c r="C43" s="94">
        <v>167597.33333333334</v>
      </c>
      <c r="D43" s="94">
        <v>167597.33333333334</v>
      </c>
      <c r="E43" s="94">
        <v>167597.33333333334</v>
      </c>
      <c r="F43" s="94">
        <v>167597.33333333334</v>
      </c>
      <c r="G43" s="94">
        <v>167597.32999999999</v>
      </c>
      <c r="H43" s="5" t="s">
        <v>1548</v>
      </c>
    </row>
    <row r="44" spans="1:8" s="21" customFormat="1" ht="17.25" customHeight="1">
      <c r="A44" s="35">
        <v>16</v>
      </c>
      <c r="B44" s="42" t="s">
        <v>264</v>
      </c>
      <c r="C44" s="94">
        <v>0</v>
      </c>
      <c r="D44" s="94">
        <v>0</v>
      </c>
      <c r="E44" s="94">
        <v>0</v>
      </c>
      <c r="F44" s="94">
        <v>0</v>
      </c>
      <c r="G44" s="94">
        <v>0</v>
      </c>
      <c r="H44" s="5" t="s">
        <v>1548</v>
      </c>
    </row>
    <row r="45" spans="1:8" s="21" customFormat="1" ht="30.75" customHeight="1">
      <c r="A45" s="35">
        <v>17</v>
      </c>
      <c r="B45" s="42" t="s">
        <v>252</v>
      </c>
      <c r="C45" s="95">
        <v>15</v>
      </c>
      <c r="D45" s="95">
        <v>15</v>
      </c>
      <c r="E45" s="95">
        <v>15</v>
      </c>
      <c r="F45" s="95">
        <v>15</v>
      </c>
      <c r="G45" s="95">
        <v>15</v>
      </c>
      <c r="H45" s="5" t="s">
        <v>1548</v>
      </c>
    </row>
    <row r="46" spans="1:8" s="21" customFormat="1" ht="30" customHeight="1">
      <c r="A46" s="35">
        <v>18</v>
      </c>
      <c r="B46" s="42" t="s">
        <v>303</v>
      </c>
      <c r="C46" s="95">
        <v>13.69</v>
      </c>
      <c r="D46" s="95">
        <v>12.79</v>
      </c>
      <c r="E46" s="95">
        <v>15.444366855690594</v>
      </c>
      <c r="F46" s="690">
        <v>13.91</v>
      </c>
      <c r="G46" s="690">
        <v>14.72</v>
      </c>
      <c r="H46" s="5" t="s">
        <v>1547</v>
      </c>
    </row>
    <row r="47" spans="1:8" s="21" customFormat="1" ht="15.75" customHeight="1">
      <c r="A47" s="35">
        <v>19</v>
      </c>
      <c r="B47" s="42" t="s">
        <v>1151</v>
      </c>
      <c r="C47" s="95">
        <v>-0.94</v>
      </c>
      <c r="D47" s="95">
        <v>-2.1</v>
      </c>
      <c r="E47" s="95">
        <v>-2.36179520529195</v>
      </c>
      <c r="F47" s="690">
        <v>-2.4700000000000002</v>
      </c>
      <c r="G47" s="690">
        <v>-2.67</v>
      </c>
      <c r="H47" s="5" t="s">
        <v>1547</v>
      </c>
    </row>
    <row r="48" spans="1:8" s="21" customFormat="1" ht="30" customHeight="1">
      <c r="A48" s="1324">
        <v>20</v>
      </c>
      <c r="B48" s="42" t="s">
        <v>1169</v>
      </c>
      <c r="C48" s="45">
        <v>127497</v>
      </c>
      <c r="D48" s="45">
        <v>129383</v>
      </c>
      <c r="E48" s="45">
        <v>128722</v>
      </c>
      <c r="F48" s="699">
        <v>134508.13</v>
      </c>
      <c r="G48" s="699">
        <v>135477</v>
      </c>
      <c r="H48" s="5" t="s">
        <v>1549</v>
      </c>
    </row>
    <row r="49" spans="1:8" s="21" customFormat="1" ht="14.45" customHeight="1">
      <c r="A49" s="1325"/>
      <c r="B49" s="42" t="s">
        <v>1167</v>
      </c>
      <c r="C49" s="90">
        <v>46263</v>
      </c>
      <c r="D49" s="90">
        <v>45502</v>
      </c>
      <c r="E49" s="90">
        <v>44484</v>
      </c>
      <c r="F49" s="691">
        <v>44285.087015999998</v>
      </c>
      <c r="G49" s="691">
        <v>44241</v>
      </c>
      <c r="H49" s="5" t="s">
        <v>1549</v>
      </c>
    </row>
    <row r="50" spans="1:8" s="21" customFormat="1" ht="14.45" customHeight="1">
      <c r="A50" s="1325"/>
      <c r="B50" s="42" t="s">
        <v>1168</v>
      </c>
      <c r="C50" s="90">
        <v>54585</v>
      </c>
      <c r="D50" s="90">
        <v>57176</v>
      </c>
      <c r="E50" s="90">
        <v>57017</v>
      </c>
      <c r="F50" s="691">
        <v>63234.972000000002</v>
      </c>
      <c r="G50" s="691">
        <v>63590</v>
      </c>
      <c r="H50" s="5" t="s">
        <v>1549</v>
      </c>
    </row>
    <row r="51" spans="1:8" s="21" customFormat="1" ht="14.45" customHeight="1">
      <c r="A51" s="1325"/>
      <c r="B51" s="42" t="s">
        <v>254</v>
      </c>
      <c r="C51" s="90"/>
      <c r="D51" s="90"/>
      <c r="E51" s="90"/>
      <c r="F51" s="90"/>
      <c r="G51" s="90"/>
    </row>
    <row r="52" spans="1:8" s="21" customFormat="1" ht="14.45" customHeight="1">
      <c r="A52" s="1326"/>
      <c r="B52" s="42" t="s">
        <v>253</v>
      </c>
      <c r="C52" s="90"/>
      <c r="D52" s="90"/>
      <c r="E52" s="90"/>
      <c r="F52" s="90"/>
      <c r="G52" s="90"/>
    </row>
    <row r="53" spans="1:8" s="97" customFormat="1" ht="9" customHeight="1">
      <c r="A53" s="96"/>
      <c r="B53" s="66"/>
      <c r="C53" s="66"/>
      <c r="D53" s="66"/>
      <c r="E53" s="66"/>
      <c r="F53" s="66"/>
      <c r="G53" s="66"/>
    </row>
    <row r="54" spans="1:8" s="97" customFormat="1" ht="15.75" customHeight="1">
      <c r="A54" s="1328" t="s">
        <v>251</v>
      </c>
      <c r="B54" s="1328"/>
      <c r="C54" s="1328"/>
      <c r="D54" s="1328"/>
      <c r="E54" s="1328"/>
      <c r="F54" s="1328"/>
      <c r="G54" s="1328"/>
    </row>
    <row r="55" spans="1:8" ht="15">
      <c r="A55" s="1328" t="s">
        <v>387</v>
      </c>
      <c r="B55" s="1328"/>
      <c r="C55" s="1328"/>
      <c r="D55" s="1328"/>
      <c r="E55" s="1328"/>
      <c r="F55" s="1328"/>
      <c r="G55" s="1328"/>
    </row>
  </sheetData>
  <mergeCells count="15">
    <mergeCell ref="A55:G55"/>
    <mergeCell ref="A48:A52"/>
    <mergeCell ref="A54:G54"/>
    <mergeCell ref="A11:A21"/>
    <mergeCell ref="A22:A25"/>
    <mergeCell ref="A26:A27"/>
    <mergeCell ref="A30:A32"/>
    <mergeCell ref="A35:A37"/>
    <mergeCell ref="A40:A42"/>
    <mergeCell ref="A8:A10"/>
    <mergeCell ref="E2:F2"/>
    <mergeCell ref="A5:A6"/>
    <mergeCell ref="B5:B6"/>
    <mergeCell ref="A3:G4"/>
    <mergeCell ref="C5:G5"/>
  </mergeCells>
  <phoneticPr fontId="3" type="noConversion"/>
  <pageMargins left="0.78740157480314965" right="0.19685039370078741" top="0.31496062992125984" bottom="0.35433070866141736" header="0.19685039370078741" footer="0.23622047244094491"/>
  <pageSetup paperSize="9" scale="73" orientation="portrait" r:id="rId1"/>
  <headerFooter alignWithMargins="0"/>
</worksheet>
</file>

<file path=xl/worksheets/sheet21.xml><?xml version="1.0" encoding="utf-8"?>
<worksheet xmlns="http://schemas.openxmlformats.org/spreadsheetml/2006/main" xmlns:r="http://schemas.openxmlformats.org/officeDocument/2006/relationships">
  <sheetPr codeName="Лист21">
    <tabColor rgb="FFFFFF00"/>
  </sheetPr>
  <dimension ref="A1:M21"/>
  <sheetViews>
    <sheetView view="pageBreakPreview" zoomScale="85" zoomScaleNormal="85" zoomScaleSheetLayoutView="85" workbookViewId="0">
      <selection activeCell="F17" sqref="F17"/>
    </sheetView>
  </sheetViews>
  <sheetFormatPr defaultColWidth="9.140625" defaultRowHeight="12.75"/>
  <cols>
    <col min="1" max="1" width="4" style="186" customWidth="1"/>
    <col min="2" max="2" width="38.42578125" style="186" customWidth="1"/>
    <col min="3" max="3" width="15" style="186" customWidth="1"/>
    <col min="4" max="4" width="13.5703125" style="186" customWidth="1"/>
    <col min="5" max="5" width="15.7109375" style="186" customWidth="1"/>
    <col min="6" max="6" width="10.28515625" style="186" customWidth="1"/>
    <col min="7" max="7" width="15.7109375" style="186" customWidth="1"/>
    <col min="8" max="8" width="17" style="186" customWidth="1"/>
    <col min="9" max="9" width="15.5703125" style="186" customWidth="1"/>
    <col min="10" max="10" width="16.42578125" style="186" customWidth="1"/>
    <col min="11" max="16384" width="9.140625" style="186"/>
  </cols>
  <sheetData>
    <row r="1" spans="1:13" ht="25.5" customHeight="1">
      <c r="A1" s="1332" t="s">
        <v>1208</v>
      </c>
      <c r="B1" s="1332"/>
      <c r="C1" s="1332"/>
      <c r="D1" s="1332"/>
      <c r="E1" s="1332"/>
      <c r="F1" s="1332"/>
      <c r="G1" s="1332"/>
      <c r="H1" s="1332"/>
      <c r="I1" s="1332"/>
      <c r="J1" s="1332"/>
    </row>
    <row r="2" spans="1:13" ht="15.75" customHeight="1">
      <c r="A2" s="1335" t="s">
        <v>1056</v>
      </c>
      <c r="B2" s="1333" t="s">
        <v>1057</v>
      </c>
      <c r="C2" s="1334" t="s">
        <v>1518</v>
      </c>
      <c r="D2" s="1334"/>
      <c r="E2" s="1333" t="s">
        <v>257</v>
      </c>
      <c r="F2" s="1333"/>
      <c r="G2" s="1333"/>
      <c r="H2" s="1333"/>
      <c r="I2" s="1333"/>
      <c r="J2" s="1333"/>
    </row>
    <row r="3" spans="1:13" ht="25.5" customHeight="1">
      <c r="A3" s="1336"/>
      <c r="B3" s="1333"/>
      <c r="C3" s="1334"/>
      <c r="D3" s="1334"/>
      <c r="E3" s="1338">
        <v>2018</v>
      </c>
      <c r="F3" s="1339"/>
      <c r="G3" s="301">
        <v>2019</v>
      </c>
      <c r="H3" s="301">
        <v>2020</v>
      </c>
      <c r="I3" s="301">
        <v>2021</v>
      </c>
      <c r="J3" s="301">
        <v>2022</v>
      </c>
    </row>
    <row r="4" spans="1:13" ht="38.25" customHeight="1">
      <c r="A4" s="1337"/>
      <c r="B4" s="1333"/>
      <c r="C4" s="302" t="s">
        <v>473</v>
      </c>
      <c r="D4" s="302" t="s">
        <v>1059</v>
      </c>
      <c r="E4" s="302" t="s">
        <v>473</v>
      </c>
      <c r="F4" s="302" t="s">
        <v>1059</v>
      </c>
      <c r="G4" s="302" t="s">
        <v>473</v>
      </c>
      <c r="H4" s="302" t="s">
        <v>473</v>
      </c>
      <c r="I4" s="302" t="s">
        <v>473</v>
      </c>
      <c r="J4" s="302" t="s">
        <v>473</v>
      </c>
    </row>
    <row r="5" spans="1:13" ht="15">
      <c r="A5" s="228">
        <v>1</v>
      </c>
      <c r="B5" s="229">
        <v>2</v>
      </c>
      <c r="C5" s="228">
        <v>3</v>
      </c>
      <c r="D5" s="229">
        <v>4</v>
      </c>
      <c r="E5" s="228">
        <v>5</v>
      </c>
      <c r="F5" s="229">
        <v>6</v>
      </c>
      <c r="G5" s="228">
        <v>7</v>
      </c>
      <c r="H5" s="229">
        <v>8</v>
      </c>
      <c r="I5" s="228">
        <v>9</v>
      </c>
      <c r="J5" s="229">
        <v>10</v>
      </c>
    </row>
    <row r="6" spans="1:13" ht="45" customHeight="1">
      <c r="A6" s="302">
        <v>1</v>
      </c>
      <c r="B6" s="187" t="s">
        <v>1212</v>
      </c>
      <c r="C6" s="293">
        <f t="shared" ref="C6:C12" si="0">E6+G6+H6+I6+J6</f>
        <v>591958.14326925261</v>
      </c>
      <c r="D6" s="294">
        <f>C6/C13</f>
        <v>0.7191107771254529</v>
      </c>
      <c r="E6" s="293">
        <f>'6. Проведення закупівлі'!F267</f>
        <v>97972.190571852465</v>
      </c>
      <c r="F6" s="294">
        <f>E6/E13</f>
        <v>0.732349067570224</v>
      </c>
      <c r="G6" s="293">
        <f>'5.1. Електричні мережі'!K34</f>
        <v>101230.10140000001</v>
      </c>
      <c r="H6" s="293">
        <f>'5.1. Електричні мережі'!L34</f>
        <v>114153.32154000003</v>
      </c>
      <c r="I6" s="293">
        <f>'5.1. Електричні мережі'!M34</f>
        <v>130508.22369400004</v>
      </c>
      <c r="J6" s="293">
        <f>'5.1. Електричні мережі'!N34</f>
        <v>148094.30606340009</v>
      </c>
    </row>
    <row r="7" spans="1:13" ht="30" customHeight="1">
      <c r="A7" s="302">
        <v>2</v>
      </c>
      <c r="B7" s="187" t="s">
        <v>258</v>
      </c>
      <c r="C7" s="293">
        <f t="shared" si="0"/>
        <v>143165.87341700002</v>
      </c>
      <c r="D7" s="294">
        <f>C7/C13</f>
        <v>0.17391790899633805</v>
      </c>
      <c r="E7" s="295">
        <f>'6. Проведення закупівлі'!F282</f>
        <v>23450.206345999999</v>
      </c>
      <c r="F7" s="294">
        <f>E7/E13</f>
        <v>0.17529195429418606</v>
      </c>
      <c r="G7" s="293">
        <f>'5.2. Зниження понаднорматива'!J19</f>
        <v>25795.231</v>
      </c>
      <c r="H7" s="293">
        <f>'5.2. Зниження понаднорматива'!K19</f>
        <v>28374.754100000006</v>
      </c>
      <c r="I7" s="293">
        <f>'5.2. Зниження понаднорматива'!L19</f>
        <v>31212.229510000008</v>
      </c>
      <c r="J7" s="293">
        <f>'5.2. Зниження понаднорматива'!M19</f>
        <v>34333.452461000008</v>
      </c>
    </row>
    <row r="8" spans="1:13" ht="60" customHeight="1">
      <c r="A8" s="302">
        <v>3</v>
      </c>
      <c r="B8" s="187" t="s">
        <v>461</v>
      </c>
      <c r="C8" s="293">
        <f t="shared" si="0"/>
        <v>27418.349999999995</v>
      </c>
      <c r="D8" s="294">
        <f>C8/C13</f>
        <v>3.3307812723220608E-2</v>
      </c>
      <c r="E8" s="293">
        <f>'6. Проведення закупівлі'!F286</f>
        <v>998.57999999999993</v>
      </c>
      <c r="F8" s="294">
        <f>E8/E13</f>
        <v>7.4644562668825356E-3</v>
      </c>
      <c r="G8" s="293">
        <f>'5.3. АСДТК '!G69</f>
        <v>10384.769999999997</v>
      </c>
      <c r="H8" s="293">
        <f>'5.3. АСДТК '!H69</f>
        <v>8717.9399999999969</v>
      </c>
      <c r="I8" s="293">
        <f>'5.3. АСДТК '!I69</f>
        <v>5317.06</v>
      </c>
      <c r="J8" s="293">
        <f>'5.3. АСДТК '!J69</f>
        <v>2000</v>
      </c>
    </row>
    <row r="9" spans="1:13" ht="30" customHeight="1">
      <c r="A9" s="302">
        <v>4</v>
      </c>
      <c r="B9" s="187" t="s">
        <v>1060</v>
      </c>
      <c r="C9" s="293">
        <f t="shared" si="0"/>
        <v>14409.714550000001</v>
      </c>
      <c r="D9" s="294">
        <f>C9/C13</f>
        <v>1.7504921836159624E-2</v>
      </c>
      <c r="E9" s="295">
        <f>'6. Проведення закупівлі'!F301</f>
        <v>4085.45</v>
      </c>
      <c r="F9" s="294">
        <f>E9/E13</f>
        <v>3.053902827568673E-2</v>
      </c>
      <c r="G9" s="293">
        <f>'5.4. Інформаційні технологі'!G32</f>
        <v>2352.5500000000002</v>
      </c>
      <c r="H9" s="293">
        <f>'5.4. Інформаційні технологі'!H32</f>
        <v>2605.8050000000003</v>
      </c>
      <c r="I9" s="293">
        <f>'5.4. Інформаційні технологі'!I32</f>
        <v>2725.3855000000003</v>
      </c>
      <c r="J9" s="293">
        <f>'5.4. Інформаційні технологі'!J32</f>
        <v>2640.5240500000009</v>
      </c>
    </row>
    <row r="10" spans="1:13" ht="30" customHeight="1">
      <c r="A10" s="302">
        <v>5</v>
      </c>
      <c r="B10" s="187" t="s">
        <v>266</v>
      </c>
      <c r="C10" s="293">
        <f t="shared" si="0"/>
        <v>1835</v>
      </c>
      <c r="D10" s="294">
        <f>C10/C13</f>
        <v>2.2291580765111622E-3</v>
      </c>
      <c r="E10" s="293">
        <f>'6. Проведення закупівлі'!F303</f>
        <v>0</v>
      </c>
      <c r="F10" s="294">
        <f>E10/E13</f>
        <v>0</v>
      </c>
      <c r="G10" s="293">
        <f>'5.5. Зв''язок '!I22</f>
        <v>785</v>
      </c>
      <c r="H10" s="293">
        <f>'5.5. Зв''язок '!J22</f>
        <v>750</v>
      </c>
      <c r="I10" s="293">
        <f>'5.5. Зв''язок '!K22</f>
        <v>300</v>
      </c>
      <c r="J10" s="293">
        <f>'5.5. Зв''язок '!L22</f>
        <v>0</v>
      </c>
    </row>
    <row r="11" spans="1:13" ht="30" customHeight="1">
      <c r="A11" s="302">
        <v>6</v>
      </c>
      <c r="B11" s="187" t="s">
        <v>267</v>
      </c>
      <c r="C11" s="293">
        <f t="shared" si="0"/>
        <v>40509.597387000009</v>
      </c>
      <c r="D11" s="294">
        <f>C11/C13</f>
        <v>4.9211060594793757E-2</v>
      </c>
      <c r="E11" s="296">
        <f>'6. Проведення закупівлі'!F308</f>
        <v>6635.37</v>
      </c>
      <c r="F11" s="294">
        <f>E11/E13</f>
        <v>4.959986098217907E-2</v>
      </c>
      <c r="G11" s="293">
        <f>'5.6. Транс'!H11</f>
        <v>7298.9070000000011</v>
      </c>
      <c r="H11" s="293">
        <f>'5.6. Транс'!I11</f>
        <v>8028.797700000001</v>
      </c>
      <c r="I11" s="293">
        <f>'5.6. Транс'!J11</f>
        <v>8831.6774700000024</v>
      </c>
      <c r="J11" s="293">
        <f>'5.6. Транс'!K11</f>
        <v>9714.8452170000037</v>
      </c>
    </row>
    <row r="12" spans="1:13" ht="30" customHeight="1">
      <c r="A12" s="302">
        <v>7</v>
      </c>
      <c r="B12" s="187" t="s">
        <v>1061</v>
      </c>
      <c r="C12" s="293">
        <f t="shared" si="0"/>
        <v>3884.0636200000008</v>
      </c>
      <c r="D12" s="294">
        <f>C12/C13</f>
        <v>4.7183606475238058E-3</v>
      </c>
      <c r="E12" s="297">
        <f>'6. Проведення закупівлі'!F319</f>
        <v>636.19899999999996</v>
      </c>
      <c r="F12" s="294">
        <f>E12/E13</f>
        <v>4.7556326108417974E-3</v>
      </c>
      <c r="G12" s="293">
        <f>'5.7. Інше'!H16</f>
        <v>699.82000000000016</v>
      </c>
      <c r="H12" s="293">
        <f>'5.7. Інше'!I16</f>
        <v>769.80200000000025</v>
      </c>
      <c r="I12" s="293">
        <f>'5.7. Інше'!J16</f>
        <v>846.78220000000022</v>
      </c>
      <c r="J12" s="293">
        <f>'5.7. Інше'!K16</f>
        <v>931.46042000000023</v>
      </c>
    </row>
    <row r="13" spans="1:13" ht="15" customHeight="1">
      <c r="A13" s="1330" t="s">
        <v>1296</v>
      </c>
      <c r="B13" s="1331"/>
      <c r="C13" s="298">
        <f t="shared" ref="C13:J13" si="1">SUM(C6:C12)</f>
        <v>823180.74224325269</v>
      </c>
      <c r="D13" s="299">
        <f t="shared" si="1"/>
        <v>0.99999999999999989</v>
      </c>
      <c r="E13" s="300">
        <f t="shared" si="1"/>
        <v>133777.99591785244</v>
      </c>
      <c r="F13" s="299">
        <f t="shared" si="1"/>
        <v>1.0000000000000002</v>
      </c>
      <c r="G13" s="300">
        <f t="shared" si="1"/>
        <v>148546.37940000001</v>
      </c>
      <c r="H13" s="300">
        <f t="shared" si="1"/>
        <v>163400.42034000004</v>
      </c>
      <c r="I13" s="300">
        <f t="shared" si="1"/>
        <v>179741.35837400003</v>
      </c>
      <c r="J13" s="300">
        <f t="shared" si="1"/>
        <v>197714.58821140009</v>
      </c>
    </row>
    <row r="14" spans="1:13" s="190" customFormat="1" ht="38.25" customHeight="1">
      <c r="A14" s="188"/>
      <c r="B14" s="188"/>
      <c r="C14" s="188"/>
      <c r="D14" s="189"/>
      <c r="E14" s="750" t="s">
        <v>655</v>
      </c>
      <c r="G14" s="584"/>
      <c r="H14" s="584"/>
      <c r="I14" s="584"/>
      <c r="J14" s="584"/>
    </row>
    <row r="15" spans="1:13" ht="15">
      <c r="A15" s="191"/>
      <c r="B15" s="191"/>
      <c r="C15" s="191"/>
      <c r="D15" s="191"/>
      <c r="E15" s="259"/>
      <c r="F15" s="191"/>
      <c r="G15" s="238"/>
      <c r="H15" s="238"/>
      <c r="I15" s="238"/>
      <c r="J15" s="238"/>
    </row>
    <row r="16" spans="1:13" s="192" customFormat="1" ht="15.75">
      <c r="A16" s="241" t="s">
        <v>399</v>
      </c>
      <c r="B16" s="241"/>
      <c r="C16" s="242"/>
      <c r="D16" s="242"/>
      <c r="E16" s="243" t="s">
        <v>322</v>
      </c>
      <c r="F16" s="243"/>
      <c r="G16" s="1341" t="s">
        <v>629</v>
      </c>
      <c r="H16" s="1341"/>
      <c r="I16" s="1341"/>
      <c r="J16" s="1341"/>
      <c r="K16" s="1341"/>
      <c r="L16" s="185"/>
      <c r="M16" s="185"/>
    </row>
    <row r="17" spans="1:13" s="194" customFormat="1" ht="15.75">
      <c r="A17" s="244" t="s">
        <v>400</v>
      </c>
      <c r="B17" s="244"/>
      <c r="C17" s="242"/>
      <c r="D17" s="242"/>
      <c r="E17" s="243" t="s">
        <v>323</v>
      </c>
      <c r="F17" s="243"/>
      <c r="G17" s="1340" t="s">
        <v>401</v>
      </c>
      <c r="H17" s="1340"/>
      <c r="I17" s="243"/>
      <c r="J17" s="243"/>
      <c r="K17" s="242"/>
      <c r="L17" s="193"/>
      <c r="M17" s="193"/>
    </row>
    <row r="18" spans="1:13" s="192" customFormat="1" ht="15.75">
      <c r="A18" s="244"/>
      <c r="B18" s="244"/>
      <c r="C18" s="242"/>
      <c r="D18" s="242"/>
      <c r="E18" s="242"/>
      <c r="F18" s="242"/>
      <c r="G18" s="583"/>
      <c r="H18" s="583"/>
      <c r="I18" s="583"/>
      <c r="J18" s="583"/>
      <c r="K18" s="242"/>
      <c r="L18" s="185"/>
      <c r="M18" s="185"/>
    </row>
    <row r="19" spans="1:13" s="192" customFormat="1" ht="15.75">
      <c r="A19" s="1329" t="s">
        <v>2517</v>
      </c>
      <c r="B19" s="1329"/>
      <c r="C19" s="1329"/>
      <c r="D19" s="1329"/>
      <c r="E19" s="246" t="s">
        <v>1294</v>
      </c>
      <c r="F19" s="245"/>
      <c r="G19" s="583"/>
      <c r="H19" s="583"/>
      <c r="I19" s="583"/>
      <c r="J19" s="583"/>
      <c r="K19" s="242"/>
      <c r="L19" s="185"/>
      <c r="M19" s="185"/>
    </row>
    <row r="20" spans="1:13" s="192" customFormat="1">
      <c r="A20" s="87"/>
      <c r="B20" s="87"/>
      <c r="C20" s="185"/>
      <c r="D20" s="185"/>
      <c r="E20" s="185"/>
      <c r="F20" s="185"/>
      <c r="G20" s="185"/>
      <c r="H20" s="185"/>
      <c r="I20" s="185"/>
      <c r="J20" s="185"/>
      <c r="K20" s="185"/>
      <c r="L20" s="185"/>
      <c r="M20" s="185"/>
    </row>
    <row r="21" spans="1:13" s="192" customFormat="1">
      <c r="F21" s="185"/>
      <c r="G21" s="185"/>
      <c r="H21" s="185"/>
      <c r="I21" s="185"/>
      <c r="J21" s="185"/>
      <c r="K21" s="185"/>
      <c r="L21" s="185"/>
      <c r="M21" s="185"/>
    </row>
  </sheetData>
  <mergeCells count="10">
    <mergeCell ref="A19:D19"/>
    <mergeCell ref="A13:B13"/>
    <mergeCell ref="A1:J1"/>
    <mergeCell ref="E2:J2"/>
    <mergeCell ref="C2:D3"/>
    <mergeCell ref="A2:A4"/>
    <mergeCell ref="B2:B4"/>
    <mergeCell ref="E3:F3"/>
    <mergeCell ref="G17:H17"/>
    <mergeCell ref="G16:K16"/>
  </mergeCells>
  <phoneticPr fontId="3" type="noConversion"/>
  <pageMargins left="0.61" right="0.23" top="0.77" bottom="1" header="0.5" footer="0.5"/>
  <pageSetup paperSize="9" scale="85"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FFFF00"/>
  </sheetPr>
  <dimension ref="A1:Q36"/>
  <sheetViews>
    <sheetView topLeftCell="A16" zoomScale="85" zoomScaleNormal="85" zoomScaleSheetLayoutView="85" workbookViewId="0">
      <selection activeCell="O16" sqref="O16"/>
    </sheetView>
  </sheetViews>
  <sheetFormatPr defaultColWidth="9.140625" defaultRowHeight="15"/>
  <cols>
    <col min="1" max="1" width="5" style="100" customWidth="1"/>
    <col min="2" max="2" width="7.7109375" style="100" customWidth="1"/>
    <col min="3" max="3" width="32" style="100" customWidth="1"/>
    <col min="4" max="4" width="13.140625" style="100" customWidth="1"/>
    <col min="5" max="5" width="10.7109375" style="100" customWidth="1"/>
    <col min="6" max="6" width="14" style="100" customWidth="1"/>
    <col min="7" max="7" width="10" style="100" customWidth="1"/>
    <col min="8" max="8" width="11.85546875" style="100" customWidth="1"/>
    <col min="9" max="9" width="11.42578125" style="100" customWidth="1"/>
    <col min="10" max="10" width="10.42578125" style="100" customWidth="1"/>
    <col min="11" max="11" width="11.5703125" style="100" customWidth="1"/>
    <col min="12" max="12" width="11.28515625" style="100" customWidth="1"/>
    <col min="13" max="14" width="11.42578125" style="100" customWidth="1"/>
    <col min="15" max="15" width="10.28515625" style="100" bestFit="1" customWidth="1"/>
    <col min="16" max="16384" width="9.140625" style="100"/>
  </cols>
  <sheetData>
    <row r="1" spans="1:14" s="99" customFormat="1" ht="23.25" customHeight="1">
      <c r="A1" s="1269" t="s">
        <v>414</v>
      </c>
      <c r="B1" s="1269"/>
      <c r="C1" s="1269"/>
      <c r="D1" s="1269"/>
      <c r="E1" s="1269"/>
      <c r="F1" s="1269"/>
      <c r="G1" s="1269"/>
      <c r="H1" s="1269"/>
      <c r="I1" s="1269"/>
      <c r="J1" s="1269"/>
      <c r="K1" s="1269"/>
      <c r="L1" s="1269"/>
      <c r="M1" s="1269"/>
      <c r="N1" s="1269"/>
    </row>
    <row r="2" spans="1:14" s="99" customFormat="1" ht="15" customHeight="1">
      <c r="A2" s="1273" t="s">
        <v>1056</v>
      </c>
      <c r="B2" s="1342" t="s">
        <v>1063</v>
      </c>
      <c r="C2" s="1343"/>
      <c r="D2" s="1348" t="s">
        <v>1544</v>
      </c>
      <c r="E2" s="1349"/>
      <c r="F2" s="1273" t="s">
        <v>257</v>
      </c>
      <c r="G2" s="1273"/>
      <c r="H2" s="1273"/>
      <c r="I2" s="1273"/>
      <c r="J2" s="1273"/>
      <c r="K2" s="1273"/>
      <c r="L2" s="1273"/>
      <c r="M2" s="1273"/>
      <c r="N2" s="1273"/>
    </row>
    <row r="3" spans="1:14" s="99" customFormat="1" ht="31.5" customHeight="1">
      <c r="A3" s="1273"/>
      <c r="B3" s="1344"/>
      <c r="C3" s="1345"/>
      <c r="D3" s="1350"/>
      <c r="E3" s="1351"/>
      <c r="F3" s="1352">
        <v>2018</v>
      </c>
      <c r="G3" s="1278"/>
      <c r="H3" s="1278"/>
      <c r="I3" s="1278"/>
      <c r="J3" s="1278"/>
      <c r="K3" s="253">
        <v>2019</v>
      </c>
      <c r="L3" s="253">
        <v>2020</v>
      </c>
      <c r="M3" s="253">
        <v>2021</v>
      </c>
      <c r="N3" s="253">
        <v>2022</v>
      </c>
    </row>
    <row r="4" spans="1:14" s="99" customFormat="1" ht="14.25" customHeight="1">
      <c r="A4" s="1273"/>
      <c r="B4" s="1344"/>
      <c r="C4" s="1345"/>
      <c r="D4" s="1273" t="s">
        <v>473</v>
      </c>
      <c r="E4" s="1273" t="s">
        <v>1059</v>
      </c>
      <c r="F4" s="1342" t="s">
        <v>269</v>
      </c>
      <c r="G4" s="1343"/>
      <c r="H4" s="1273" t="s">
        <v>270</v>
      </c>
      <c r="I4" s="1273"/>
      <c r="J4" s="1273"/>
      <c r="K4" s="1273" t="s">
        <v>473</v>
      </c>
      <c r="L4" s="1273" t="s">
        <v>473</v>
      </c>
      <c r="M4" s="1273" t="s">
        <v>473</v>
      </c>
      <c r="N4" s="1273" t="s">
        <v>473</v>
      </c>
    </row>
    <row r="5" spans="1:14" s="99" customFormat="1" ht="14.25" customHeight="1">
      <c r="A5" s="1273"/>
      <c r="B5" s="1344"/>
      <c r="C5" s="1345"/>
      <c r="D5" s="1273"/>
      <c r="E5" s="1273"/>
      <c r="F5" s="1346"/>
      <c r="G5" s="1347"/>
      <c r="H5" s="1283" t="s">
        <v>1068</v>
      </c>
      <c r="I5" s="1353"/>
      <c r="J5" s="1273" t="s">
        <v>289</v>
      </c>
      <c r="K5" s="1273"/>
      <c r="L5" s="1273"/>
      <c r="M5" s="1273"/>
      <c r="N5" s="1273"/>
    </row>
    <row r="6" spans="1:14" s="99" customFormat="1" ht="30.75" customHeight="1">
      <c r="A6" s="1273"/>
      <c r="B6" s="1346"/>
      <c r="C6" s="1347"/>
      <c r="D6" s="1273"/>
      <c r="E6" s="1273"/>
      <c r="F6" s="35" t="s">
        <v>473</v>
      </c>
      <c r="G6" s="35" t="s">
        <v>1059</v>
      </c>
      <c r="H6" s="35" t="s">
        <v>268</v>
      </c>
      <c r="I6" s="35" t="s">
        <v>1059</v>
      </c>
      <c r="J6" s="1273"/>
      <c r="K6" s="1273"/>
      <c r="L6" s="1273"/>
      <c r="M6" s="1273"/>
      <c r="N6" s="1273"/>
    </row>
    <row r="7" spans="1:14" s="99" customFormat="1" ht="14.25" customHeight="1">
      <c r="A7" s="201">
        <v>1</v>
      </c>
      <c r="B7" s="1285">
        <v>2</v>
      </c>
      <c r="C7" s="1286"/>
      <c r="D7" s="201">
        <v>3</v>
      </c>
      <c r="E7" s="201">
        <v>4</v>
      </c>
      <c r="F7" s="201">
        <v>5</v>
      </c>
      <c r="G7" s="201">
        <v>6</v>
      </c>
      <c r="H7" s="201">
        <v>7</v>
      </c>
      <c r="I7" s="201">
        <v>8</v>
      </c>
      <c r="J7" s="201">
        <v>9</v>
      </c>
      <c r="K7" s="201">
        <v>10</v>
      </c>
      <c r="L7" s="201">
        <v>11</v>
      </c>
      <c r="M7" s="201">
        <v>12</v>
      </c>
      <c r="N7" s="201">
        <v>13</v>
      </c>
    </row>
    <row r="8" spans="1:14" ht="33" customHeight="1">
      <c r="A8" s="115" t="s">
        <v>1218</v>
      </c>
      <c r="B8" s="1355" t="s">
        <v>1210</v>
      </c>
      <c r="C8" s="1355"/>
      <c r="D8" s="175">
        <f>F8+K8+L8+M8+N8</f>
        <v>561778.72491240012</v>
      </c>
      <c r="E8" s="176">
        <v>1</v>
      </c>
      <c r="F8" s="175">
        <f>F9+F15+F21+F25+F29</f>
        <v>94085.824000000008</v>
      </c>
      <c r="G8" s="176">
        <f>F8/F34</f>
        <v>0.94810007487793713</v>
      </c>
      <c r="H8" s="175">
        <v>2.0979200000000002</v>
      </c>
      <c r="I8" s="176">
        <v>1</v>
      </c>
      <c r="J8" s="68"/>
      <c r="K8" s="175">
        <f>K9+K15+K21+K25+K29</f>
        <v>95564.716400000019</v>
      </c>
      <c r="L8" s="175">
        <f t="shared" ref="L8:N8" si="0">L9+L15+L21+L25+L29</f>
        <v>107921.39804000003</v>
      </c>
      <c r="M8" s="175">
        <f t="shared" si="0"/>
        <v>123653.10784400004</v>
      </c>
      <c r="N8" s="175">
        <f t="shared" si="0"/>
        <v>140553.67862840008</v>
      </c>
    </row>
    <row r="9" spans="1:14" ht="31.5" customHeight="1">
      <c r="A9" s="1354" t="s">
        <v>1216</v>
      </c>
      <c r="B9" s="1355" t="s">
        <v>272</v>
      </c>
      <c r="C9" s="1355"/>
      <c r="D9" s="175">
        <f t="shared" ref="D9:D34" si="1">F9+K9+L9+M9+N9</f>
        <v>10067.920410000001</v>
      </c>
      <c r="E9" s="176">
        <v>1.52E-2</v>
      </c>
      <c r="F9" s="175">
        <f>SUM(F10:F13)</f>
        <v>1649.1</v>
      </c>
      <c r="G9" s="176">
        <f>F9/F8</f>
        <v>1.7527613936824317E-2</v>
      </c>
      <c r="H9" s="175">
        <v>0</v>
      </c>
      <c r="I9" s="176">
        <v>0</v>
      </c>
      <c r="J9" s="95"/>
      <c r="K9" s="175">
        <f>SUM(K10:K13)</f>
        <v>1814.01</v>
      </c>
      <c r="L9" s="175">
        <f t="shared" ref="L9:N9" si="2">SUM(L10:L13)</f>
        <v>1995.4110000000001</v>
      </c>
      <c r="M9" s="175">
        <f t="shared" si="2"/>
        <v>2194.9521000000004</v>
      </c>
      <c r="N9" s="175">
        <f t="shared" si="2"/>
        <v>2414.4473100000005</v>
      </c>
    </row>
    <row r="10" spans="1:14" ht="13.5" customHeight="1">
      <c r="A10" s="1354"/>
      <c r="B10" s="115" t="s">
        <v>1219</v>
      </c>
      <c r="C10" s="116" t="s">
        <v>391</v>
      </c>
      <c r="D10" s="68">
        <f t="shared" si="1"/>
        <v>0</v>
      </c>
      <c r="E10" s="44">
        <v>0</v>
      </c>
      <c r="F10" s="94">
        <v>0</v>
      </c>
      <c r="G10" s="44">
        <v>0</v>
      </c>
      <c r="H10" s="94">
        <v>0</v>
      </c>
      <c r="I10" s="44">
        <v>0</v>
      </c>
      <c r="J10" s="95"/>
      <c r="K10" s="68">
        <v>0</v>
      </c>
      <c r="L10" s="68">
        <v>0</v>
      </c>
      <c r="M10" s="68">
        <v>0</v>
      </c>
      <c r="N10" s="68">
        <v>0</v>
      </c>
    </row>
    <row r="11" spans="1:14" ht="13.5" customHeight="1">
      <c r="A11" s="1354"/>
      <c r="B11" s="115" t="s">
        <v>1337</v>
      </c>
      <c r="C11" s="116" t="s">
        <v>1142</v>
      </c>
      <c r="D11" s="68">
        <f t="shared" si="1"/>
        <v>0</v>
      </c>
      <c r="E11" s="44">
        <v>0</v>
      </c>
      <c r="F11" s="94">
        <v>0</v>
      </c>
      <c r="G11" s="44">
        <v>0</v>
      </c>
      <c r="H11" s="94">
        <v>0</v>
      </c>
      <c r="I11" s="44">
        <v>0</v>
      </c>
      <c r="J11" s="95"/>
      <c r="K11" s="68">
        <v>0</v>
      </c>
      <c r="L11" s="68">
        <v>0</v>
      </c>
      <c r="M11" s="68">
        <v>0</v>
      </c>
      <c r="N11" s="68">
        <v>0</v>
      </c>
    </row>
    <row r="12" spans="1:14" ht="13.5" customHeight="1">
      <c r="A12" s="1354"/>
      <c r="B12" s="115" t="s">
        <v>1338</v>
      </c>
      <c r="C12" s="116" t="s">
        <v>1329</v>
      </c>
      <c r="D12" s="68">
        <f t="shared" si="1"/>
        <v>10067.920410000001</v>
      </c>
      <c r="E12" s="44">
        <v>1</v>
      </c>
      <c r="F12" s="94">
        <v>1649.1</v>
      </c>
      <c r="G12" s="44">
        <f>F12/F9</f>
        <v>1</v>
      </c>
      <c r="H12" s="94">
        <v>0</v>
      </c>
      <c r="I12" s="44">
        <v>0</v>
      </c>
      <c r="J12" s="95">
        <v>20.059999999999999</v>
      </c>
      <c r="K12" s="68">
        <f>F12*1.1</f>
        <v>1814.01</v>
      </c>
      <c r="L12" s="68">
        <f>K12*1.1</f>
        <v>1995.4110000000001</v>
      </c>
      <c r="M12" s="68">
        <f>L12*1.1</f>
        <v>2194.9521000000004</v>
      </c>
      <c r="N12" s="68">
        <f>M12*1.1</f>
        <v>2414.4473100000005</v>
      </c>
    </row>
    <row r="13" spans="1:14" ht="13.5" customHeight="1">
      <c r="A13" s="1354"/>
      <c r="B13" s="115" t="s">
        <v>1339</v>
      </c>
      <c r="C13" s="116" t="s">
        <v>1211</v>
      </c>
      <c r="D13" s="68">
        <f t="shared" si="1"/>
        <v>0</v>
      </c>
      <c r="E13" s="44">
        <v>0</v>
      </c>
      <c r="F13" s="94">
        <v>0</v>
      </c>
      <c r="G13" s="44">
        <v>0</v>
      </c>
      <c r="H13" s="94">
        <v>0</v>
      </c>
      <c r="I13" s="44">
        <v>0</v>
      </c>
      <c r="J13" s="95"/>
      <c r="K13" s="68">
        <v>0</v>
      </c>
      <c r="L13" s="68">
        <v>0</v>
      </c>
      <c r="M13" s="68">
        <v>0</v>
      </c>
      <c r="N13" s="68">
        <v>0</v>
      </c>
    </row>
    <row r="14" spans="1:14" ht="30">
      <c r="A14" s="1354"/>
      <c r="B14" s="115" t="s">
        <v>276</v>
      </c>
      <c r="C14" s="115" t="s">
        <v>271</v>
      </c>
      <c r="D14" s="68">
        <f t="shared" si="1"/>
        <v>0</v>
      </c>
      <c r="E14" s="44">
        <v>0</v>
      </c>
      <c r="F14" s="94">
        <v>0</v>
      </c>
      <c r="G14" s="44">
        <v>0</v>
      </c>
      <c r="H14" s="94">
        <v>0</v>
      </c>
      <c r="I14" s="44">
        <v>0</v>
      </c>
      <c r="J14" s="95"/>
      <c r="K14" s="68">
        <v>0</v>
      </c>
      <c r="L14" s="68">
        <v>0</v>
      </c>
      <c r="M14" s="68">
        <v>0</v>
      </c>
      <c r="N14" s="68">
        <v>0</v>
      </c>
    </row>
    <row r="15" spans="1:14" ht="28.5" customHeight="1">
      <c r="A15" s="1354" t="s">
        <v>1217</v>
      </c>
      <c r="B15" s="1355" t="s">
        <v>273</v>
      </c>
      <c r="C15" s="1355"/>
      <c r="D15" s="175">
        <f t="shared" si="1"/>
        <v>430513.67189890018</v>
      </c>
      <c r="E15" s="176">
        <v>0.59740000000000004</v>
      </c>
      <c r="F15" s="175">
        <f>SUM(F16:F19)</f>
        <v>72584.938999999998</v>
      </c>
      <c r="G15" s="176">
        <f>F15/F8</f>
        <v>0.77147582828205863</v>
      </c>
      <c r="H15" s="175">
        <v>1.74</v>
      </c>
      <c r="I15" s="176">
        <v>0.82939292251372776</v>
      </c>
      <c r="J15" s="68"/>
      <c r="K15" s="175">
        <f>K18+K19</f>
        <v>71913.742900000027</v>
      </c>
      <c r="L15" s="175">
        <f t="shared" ref="L15:N15" si="3">L18+L19</f>
        <v>81905.32719000004</v>
      </c>
      <c r="M15" s="175">
        <f t="shared" si="3"/>
        <v>95035.429909000042</v>
      </c>
      <c r="N15" s="175">
        <f t="shared" si="3"/>
        <v>109074.23289990006</v>
      </c>
    </row>
    <row r="16" spans="1:14">
      <c r="A16" s="1354"/>
      <c r="B16" s="115" t="s">
        <v>1220</v>
      </c>
      <c r="C16" s="116" t="s">
        <v>392</v>
      </c>
      <c r="D16" s="68">
        <f t="shared" si="1"/>
        <v>0</v>
      </c>
      <c r="E16" s="44">
        <v>0</v>
      </c>
      <c r="F16" s="94">
        <v>0</v>
      </c>
      <c r="G16" s="44">
        <v>0</v>
      </c>
      <c r="H16" s="94">
        <v>0</v>
      </c>
      <c r="I16" s="44">
        <v>0</v>
      </c>
      <c r="J16" s="95"/>
      <c r="K16" s="68">
        <v>0</v>
      </c>
      <c r="L16" s="68">
        <v>0</v>
      </c>
      <c r="M16" s="68">
        <v>0</v>
      </c>
      <c r="N16" s="68">
        <v>0</v>
      </c>
    </row>
    <row r="17" spans="1:17" ht="14.25" customHeight="1">
      <c r="A17" s="1354"/>
      <c r="B17" s="115" t="s">
        <v>278</v>
      </c>
      <c r="C17" s="116" t="s">
        <v>1142</v>
      </c>
      <c r="D17" s="68">
        <f t="shared" si="1"/>
        <v>0</v>
      </c>
      <c r="E17" s="44">
        <v>0</v>
      </c>
      <c r="F17" s="94">
        <v>0</v>
      </c>
      <c r="G17" s="44">
        <v>0</v>
      </c>
      <c r="H17" s="94">
        <v>0</v>
      </c>
      <c r="I17" s="44">
        <v>0</v>
      </c>
      <c r="J17" s="95"/>
      <c r="K17" s="68">
        <v>0</v>
      </c>
      <c r="L17" s="68">
        <v>0</v>
      </c>
      <c r="M17" s="68">
        <v>0</v>
      </c>
      <c r="N17" s="68">
        <v>0</v>
      </c>
    </row>
    <row r="18" spans="1:17" ht="14.25" customHeight="1">
      <c r="A18" s="1354"/>
      <c r="B18" s="115" t="s">
        <v>279</v>
      </c>
      <c r="C18" s="116" t="s">
        <v>1329</v>
      </c>
      <c r="D18" s="68">
        <f t="shared" si="1"/>
        <v>66187.15347390002</v>
      </c>
      <c r="E18" s="44">
        <v>0.26258955435360598</v>
      </c>
      <c r="F18" s="94">
        <v>10841.289000000001</v>
      </c>
      <c r="G18" s="44">
        <f>F18/F15</f>
        <v>0.14936003459340236</v>
      </c>
      <c r="H18" s="94">
        <v>0</v>
      </c>
      <c r="I18" s="44">
        <v>0</v>
      </c>
      <c r="J18" s="95">
        <v>25.99</v>
      </c>
      <c r="K18" s="94">
        <f>F18*1.1</f>
        <v>11925.417900000002</v>
      </c>
      <c r="L18" s="68">
        <f>K18*1.1</f>
        <v>13117.959690000003</v>
      </c>
      <c r="M18" s="68">
        <f>L18*1.1</f>
        <v>14429.755659000004</v>
      </c>
      <c r="N18" s="68">
        <f>M18*1.1</f>
        <v>15872.731224900006</v>
      </c>
    </row>
    <row r="19" spans="1:17" ht="14.25" customHeight="1">
      <c r="A19" s="1354"/>
      <c r="B19" s="115" t="s">
        <v>280</v>
      </c>
      <c r="C19" s="116" t="s">
        <v>1211</v>
      </c>
      <c r="D19" s="68">
        <f t="shared" si="1"/>
        <v>364326.51842500013</v>
      </c>
      <c r="E19" s="44">
        <v>0.73741044564639391</v>
      </c>
      <c r="F19" s="94">
        <f>F20</f>
        <v>61743.65</v>
      </c>
      <c r="G19" s="44">
        <f>F20/F15</f>
        <v>0.8506399654065977</v>
      </c>
      <c r="H19" s="94">
        <v>1.74</v>
      </c>
      <c r="I19" s="44">
        <v>1</v>
      </c>
      <c r="J19" s="95">
        <v>24.22</v>
      </c>
      <c r="K19" s="68">
        <f>K20</f>
        <v>59988.325000000019</v>
      </c>
      <c r="L19" s="68">
        <f>L20</f>
        <v>68787.367500000037</v>
      </c>
      <c r="M19" s="68">
        <f t="shared" ref="M19:N19" si="4">M20</f>
        <v>80605.67425000004</v>
      </c>
      <c r="N19" s="68">
        <f t="shared" si="4"/>
        <v>93201.50167500005</v>
      </c>
      <c r="O19" s="240"/>
      <c r="P19" s="240"/>
      <c r="Q19" s="757"/>
    </row>
    <row r="20" spans="1:17" ht="30">
      <c r="A20" s="1354"/>
      <c r="B20" s="115" t="s">
        <v>277</v>
      </c>
      <c r="C20" s="115" t="s">
        <v>271</v>
      </c>
      <c r="D20" s="68">
        <f t="shared" si="1"/>
        <v>364326.51842500013</v>
      </c>
      <c r="E20" s="44">
        <v>0.73741044564639391</v>
      </c>
      <c r="F20" s="94">
        <v>61743.65</v>
      </c>
      <c r="G20" s="44">
        <f>G19</f>
        <v>0.8506399654065977</v>
      </c>
      <c r="H20" s="94">
        <v>1.74</v>
      </c>
      <c r="I20" s="44">
        <v>1</v>
      </c>
      <c r="J20" s="95">
        <v>24.22</v>
      </c>
      <c r="K20" s="68">
        <f>(F20*1.1)-5448.31-2481.38</f>
        <v>59988.325000000019</v>
      </c>
      <c r="L20" s="68">
        <f>(K20*1.1)+2800.21</f>
        <v>68787.367500000037</v>
      </c>
      <c r="M20" s="68">
        <f>(L20*1.1)+4939.57</f>
        <v>80605.67425000004</v>
      </c>
      <c r="N20" s="68">
        <f>(M20*1.1)+4535.26</f>
        <v>93201.50167500005</v>
      </c>
      <c r="O20" s="240"/>
      <c r="P20" s="240"/>
      <c r="Q20" s="240"/>
    </row>
    <row r="21" spans="1:17" s="66" customFormat="1" ht="30" customHeight="1">
      <c r="A21" s="1361" t="s">
        <v>1278</v>
      </c>
      <c r="B21" s="1356" t="s">
        <v>274</v>
      </c>
      <c r="C21" s="1357"/>
      <c r="D21" s="175">
        <f t="shared" si="1"/>
        <v>38251.07669300001</v>
      </c>
      <c r="E21" s="176">
        <v>0.32140000000000002</v>
      </c>
      <c r="F21" s="175">
        <f>SUM(F22:F24)</f>
        <v>6265.43</v>
      </c>
      <c r="G21" s="176">
        <f>F21/F8</f>
        <v>6.6592710077131273E-2</v>
      </c>
      <c r="H21" s="175">
        <v>0.35792000000000002</v>
      </c>
      <c r="I21" s="176">
        <v>0.1706070774862721</v>
      </c>
      <c r="J21" s="209"/>
      <c r="K21" s="175">
        <f>K22+K23+K24</f>
        <v>6891.973</v>
      </c>
      <c r="L21" s="175">
        <f t="shared" ref="L21:N21" si="5">L22+L23+L24</f>
        <v>7581.1703000000007</v>
      </c>
      <c r="M21" s="175">
        <f t="shared" si="5"/>
        <v>8339.287330000001</v>
      </c>
      <c r="N21" s="175">
        <f t="shared" si="5"/>
        <v>9173.2160630000035</v>
      </c>
      <c r="O21" s="239"/>
      <c r="P21" s="239"/>
      <c r="Q21" s="239"/>
    </row>
    <row r="22" spans="1:17" s="66" customFormat="1">
      <c r="A22" s="1362"/>
      <c r="B22" s="115" t="s">
        <v>281</v>
      </c>
      <c r="C22" s="116" t="s">
        <v>391</v>
      </c>
      <c r="D22" s="68">
        <f t="shared" si="1"/>
        <v>18677.881889000004</v>
      </c>
      <c r="E22" s="44">
        <v>0.93097250944252063</v>
      </c>
      <c r="F22" s="94">
        <f>2719.21+340.18</f>
        <v>3059.39</v>
      </c>
      <c r="G22" s="44">
        <f>F22/F21</f>
        <v>0.48829689263147136</v>
      </c>
      <c r="H22" s="94">
        <v>0</v>
      </c>
      <c r="I22" s="44">
        <v>0</v>
      </c>
      <c r="J22" s="95">
        <v>7.01</v>
      </c>
      <c r="K22" s="94">
        <f t="shared" ref="K22:K23" si="6">F22*1.1</f>
        <v>3365.3290000000002</v>
      </c>
      <c r="L22" s="94">
        <f t="shared" ref="L22:N23" si="7">K22*1.1</f>
        <v>3701.8619000000003</v>
      </c>
      <c r="M22" s="94">
        <f t="shared" si="7"/>
        <v>4072.0480900000007</v>
      </c>
      <c r="N22" s="94">
        <f t="shared" si="7"/>
        <v>4479.252899000001</v>
      </c>
    </row>
    <row r="23" spans="1:17" s="66" customFormat="1">
      <c r="A23" s="1362"/>
      <c r="B23" s="115" t="s">
        <v>282</v>
      </c>
      <c r="C23" s="116" t="s">
        <v>1142</v>
      </c>
      <c r="D23" s="68">
        <f t="shared" si="1"/>
        <v>0</v>
      </c>
      <c r="E23" s="44">
        <v>2.5837576264283843E-3</v>
      </c>
      <c r="F23" s="94">
        <v>0</v>
      </c>
      <c r="G23" s="44">
        <f>F23/F21</f>
        <v>0</v>
      </c>
      <c r="H23" s="94">
        <v>0</v>
      </c>
      <c r="I23" s="44">
        <v>0</v>
      </c>
      <c r="J23" s="47"/>
      <c r="K23" s="94">
        <f t="shared" si="6"/>
        <v>0</v>
      </c>
      <c r="L23" s="94">
        <f t="shared" si="7"/>
        <v>0</v>
      </c>
      <c r="M23" s="94">
        <f t="shared" si="7"/>
        <v>0</v>
      </c>
      <c r="N23" s="94">
        <f t="shared" si="7"/>
        <v>0</v>
      </c>
    </row>
    <row r="24" spans="1:17" s="66" customFormat="1" ht="17.25" customHeight="1">
      <c r="A24" s="1363"/>
      <c r="B24" s="115" t="s">
        <v>283</v>
      </c>
      <c r="C24" s="116" t="s">
        <v>1329</v>
      </c>
      <c r="D24" s="68">
        <f t="shared" si="1"/>
        <v>19573.194804000002</v>
      </c>
      <c r="E24" s="44">
        <v>6.6443732931051186E-2</v>
      </c>
      <c r="F24" s="94">
        <v>3206.04</v>
      </c>
      <c r="G24" s="44">
        <f>F24/F21</f>
        <v>0.51170310736852853</v>
      </c>
      <c r="H24" s="94">
        <v>0.35792000000000002</v>
      </c>
      <c r="I24" s="44">
        <v>1</v>
      </c>
      <c r="J24" s="95">
        <v>8.7799999999999994</v>
      </c>
      <c r="K24" s="94">
        <f>F24*1.1</f>
        <v>3526.6440000000002</v>
      </c>
      <c r="L24" s="94">
        <f>K24*1.1</f>
        <v>3879.3084000000003</v>
      </c>
      <c r="M24" s="94">
        <f>L24*1.1</f>
        <v>4267.2392400000008</v>
      </c>
      <c r="N24" s="94">
        <f>M24*1.1</f>
        <v>4693.9631640000016</v>
      </c>
    </row>
    <row r="25" spans="1:17" s="66" customFormat="1">
      <c r="A25" s="1361" t="s">
        <v>1279</v>
      </c>
      <c r="B25" s="1364" t="s">
        <v>393</v>
      </c>
      <c r="C25" s="1365"/>
      <c r="D25" s="175">
        <f t="shared" si="1"/>
        <v>82946.055910500014</v>
      </c>
      <c r="E25" s="176">
        <v>2.7300000000000001E-2</v>
      </c>
      <c r="F25" s="175">
        <f>SUM(F26:F28)</f>
        <v>13586.355</v>
      </c>
      <c r="G25" s="176">
        <f>F25/F8</f>
        <v>0.14440384770398565</v>
      </c>
      <c r="H25" s="175">
        <v>0</v>
      </c>
      <c r="I25" s="176">
        <v>0</v>
      </c>
      <c r="J25" s="213"/>
      <c r="K25" s="175">
        <f>SUM(K26:K28)</f>
        <v>14944.9905</v>
      </c>
      <c r="L25" s="175">
        <f t="shared" ref="L25:N25" si="8">SUM(L26:L28)</f>
        <v>16439.489550000002</v>
      </c>
      <c r="M25" s="175">
        <f t="shared" si="8"/>
        <v>18083.438505000006</v>
      </c>
      <c r="N25" s="175">
        <f t="shared" si="8"/>
        <v>19891.782355500007</v>
      </c>
    </row>
    <row r="26" spans="1:17" s="66" customFormat="1">
      <c r="A26" s="1362"/>
      <c r="B26" s="117" t="s">
        <v>284</v>
      </c>
      <c r="C26" s="116" t="s">
        <v>392</v>
      </c>
      <c r="D26" s="68">
        <f t="shared" si="1"/>
        <v>82946.055910500014</v>
      </c>
      <c r="E26" s="44">
        <v>1</v>
      </c>
      <c r="F26" s="94">
        <f>7888+5698.355</f>
        <v>13586.355</v>
      </c>
      <c r="G26" s="44">
        <f>F26/F25</f>
        <v>1</v>
      </c>
      <c r="H26" s="94">
        <v>0</v>
      </c>
      <c r="I26" s="44">
        <v>0</v>
      </c>
      <c r="J26" s="47"/>
      <c r="K26" s="94">
        <f>F26*1.1</f>
        <v>14944.9905</v>
      </c>
      <c r="L26" s="94">
        <f>K26*1.1</f>
        <v>16439.489550000002</v>
      </c>
      <c r="M26" s="94">
        <f>L26*1.1</f>
        <v>18083.438505000006</v>
      </c>
      <c r="N26" s="94">
        <f>M26*1.1</f>
        <v>19891.782355500007</v>
      </c>
    </row>
    <row r="27" spans="1:17" s="66" customFormat="1">
      <c r="A27" s="1362"/>
      <c r="B27" s="117" t="s">
        <v>285</v>
      </c>
      <c r="C27" s="116" t="s">
        <v>1142</v>
      </c>
      <c r="D27" s="68">
        <f t="shared" si="1"/>
        <v>0</v>
      </c>
      <c r="E27" s="44">
        <v>0</v>
      </c>
      <c r="F27" s="94">
        <v>0</v>
      </c>
      <c r="G27" s="44">
        <f>F27/F24</f>
        <v>0</v>
      </c>
      <c r="H27" s="94">
        <v>0</v>
      </c>
      <c r="I27" s="44">
        <v>0</v>
      </c>
      <c r="J27" s="47"/>
      <c r="K27" s="94">
        <v>0</v>
      </c>
      <c r="L27" s="94">
        <v>0</v>
      </c>
      <c r="M27" s="94">
        <v>0</v>
      </c>
      <c r="N27" s="94">
        <v>0</v>
      </c>
    </row>
    <row r="28" spans="1:17" s="66" customFormat="1">
      <c r="A28" s="1362"/>
      <c r="B28" s="117" t="s">
        <v>286</v>
      </c>
      <c r="C28" s="116" t="s">
        <v>1329</v>
      </c>
      <c r="D28" s="68">
        <f t="shared" si="1"/>
        <v>0</v>
      </c>
      <c r="E28" s="44">
        <v>0</v>
      </c>
      <c r="F28" s="94">
        <v>0</v>
      </c>
      <c r="G28" s="44">
        <f>F28/F25</f>
        <v>0</v>
      </c>
      <c r="H28" s="94">
        <v>0</v>
      </c>
      <c r="I28" s="44">
        <v>0</v>
      </c>
      <c r="J28" s="47"/>
      <c r="K28" s="94">
        <f>F28*1.1</f>
        <v>0</v>
      </c>
      <c r="L28" s="94">
        <f>K28*1.1</f>
        <v>0</v>
      </c>
      <c r="M28" s="94">
        <f>L28*1.1</f>
        <v>0</v>
      </c>
      <c r="N28" s="94">
        <f>M28*1.1</f>
        <v>0</v>
      </c>
    </row>
    <row r="29" spans="1:17" s="66" customFormat="1">
      <c r="A29" s="1361" t="s">
        <v>1280</v>
      </c>
      <c r="B29" s="1355" t="s">
        <v>394</v>
      </c>
      <c r="C29" s="1355"/>
      <c r="D29" s="175">
        <f t="shared" si="1"/>
        <v>0</v>
      </c>
      <c r="E29" s="176">
        <v>3.8600000000000002E-2</v>
      </c>
      <c r="F29" s="175">
        <v>0</v>
      </c>
      <c r="G29" s="176">
        <v>0</v>
      </c>
      <c r="H29" s="175">
        <v>0</v>
      </c>
      <c r="I29" s="176">
        <v>0</v>
      </c>
      <c r="J29" s="213"/>
      <c r="K29" s="179">
        <f>K30</f>
        <v>0</v>
      </c>
      <c r="L29" s="179">
        <f t="shared" ref="L29:N29" si="9">L30</f>
        <v>0</v>
      </c>
      <c r="M29" s="179">
        <f t="shared" si="9"/>
        <v>0</v>
      </c>
      <c r="N29" s="179">
        <f t="shared" si="9"/>
        <v>0</v>
      </c>
    </row>
    <row r="30" spans="1:17" s="66" customFormat="1">
      <c r="A30" s="1362"/>
      <c r="B30" s="115" t="s">
        <v>287</v>
      </c>
      <c r="C30" s="116" t="s">
        <v>392</v>
      </c>
      <c r="D30" s="68">
        <f t="shared" si="1"/>
        <v>0</v>
      </c>
      <c r="E30" s="44">
        <v>1</v>
      </c>
      <c r="F30" s="94">
        <v>0</v>
      </c>
      <c r="G30" s="44">
        <v>0</v>
      </c>
      <c r="H30" s="94">
        <v>0</v>
      </c>
      <c r="I30" s="44">
        <v>0</v>
      </c>
      <c r="J30" s="90"/>
      <c r="K30" s="94">
        <f t="shared" ref="K30:K32" si="10">F30*1.1</f>
        <v>0</v>
      </c>
      <c r="L30" s="94">
        <f>K30*1.1</f>
        <v>0</v>
      </c>
      <c r="M30" s="94">
        <f>L30*1.1</f>
        <v>0</v>
      </c>
      <c r="N30" s="94">
        <f>M30*1.1</f>
        <v>0</v>
      </c>
    </row>
    <row r="31" spans="1:17" s="66" customFormat="1">
      <c r="A31" s="1362"/>
      <c r="B31" s="115" t="s">
        <v>288</v>
      </c>
      <c r="C31" s="116" t="s">
        <v>1142</v>
      </c>
      <c r="D31" s="68">
        <f t="shared" si="1"/>
        <v>0</v>
      </c>
      <c r="E31" s="44">
        <v>0</v>
      </c>
      <c r="F31" s="94">
        <v>0</v>
      </c>
      <c r="G31" s="44">
        <v>0</v>
      </c>
      <c r="H31" s="94">
        <v>0</v>
      </c>
      <c r="I31" s="44">
        <v>0</v>
      </c>
      <c r="J31" s="90"/>
      <c r="K31" s="94">
        <f t="shared" si="10"/>
        <v>0</v>
      </c>
      <c r="L31" s="94">
        <v>0</v>
      </c>
      <c r="M31" s="94">
        <v>0</v>
      </c>
      <c r="N31" s="94">
        <v>0</v>
      </c>
    </row>
    <row r="32" spans="1:17" s="66" customFormat="1">
      <c r="A32" s="1363"/>
      <c r="B32" s="115" t="s">
        <v>275</v>
      </c>
      <c r="C32" s="116" t="s">
        <v>1329</v>
      </c>
      <c r="D32" s="68">
        <f t="shared" si="1"/>
        <v>0</v>
      </c>
      <c r="E32" s="44">
        <v>0</v>
      </c>
      <c r="F32" s="94">
        <v>0</v>
      </c>
      <c r="G32" s="44">
        <v>0</v>
      </c>
      <c r="H32" s="94">
        <v>0</v>
      </c>
      <c r="I32" s="44">
        <v>0</v>
      </c>
      <c r="J32" s="94"/>
      <c r="K32" s="94">
        <f t="shared" si="10"/>
        <v>0</v>
      </c>
      <c r="L32" s="94">
        <v>0</v>
      </c>
      <c r="M32" s="94">
        <v>0</v>
      </c>
      <c r="N32" s="94">
        <v>0</v>
      </c>
    </row>
    <row r="33" spans="1:14" ht="17.25" customHeight="1">
      <c r="A33" s="178" t="s">
        <v>1260</v>
      </c>
      <c r="B33" s="1355" t="s">
        <v>1061</v>
      </c>
      <c r="C33" s="1355"/>
      <c r="D33" s="175">
        <f t="shared" si="1"/>
        <v>31443.401785000009</v>
      </c>
      <c r="E33" s="176">
        <v>0</v>
      </c>
      <c r="F33" s="179">
        <f>1288.61+959.24+2351.26+551.24</f>
        <v>5150.3500000000004</v>
      </c>
      <c r="G33" s="176">
        <f>F33/F34</f>
        <v>5.1899925122062845E-2</v>
      </c>
      <c r="H33" s="179">
        <v>0</v>
      </c>
      <c r="I33" s="176">
        <v>0</v>
      </c>
      <c r="J33" s="95"/>
      <c r="K33" s="179">
        <f>F33*1.1</f>
        <v>5665.3850000000011</v>
      </c>
      <c r="L33" s="179">
        <f>K33*1.1</f>
        <v>6231.9235000000017</v>
      </c>
      <c r="M33" s="179">
        <f>L33*1.1</f>
        <v>6855.1158500000029</v>
      </c>
      <c r="N33" s="179">
        <f>M33*1.1</f>
        <v>7540.627435000004</v>
      </c>
    </row>
    <row r="34" spans="1:14" ht="24" customHeight="1">
      <c r="A34" s="1358" t="s">
        <v>1296</v>
      </c>
      <c r="B34" s="1359"/>
      <c r="C34" s="1360"/>
      <c r="D34" s="745">
        <f t="shared" si="1"/>
        <v>593222.12669740024</v>
      </c>
      <c r="E34" s="211">
        <v>1</v>
      </c>
      <c r="F34" s="210">
        <f>F33+F8</f>
        <v>99236.174000000014</v>
      </c>
      <c r="G34" s="211">
        <v>1</v>
      </c>
      <c r="H34" s="210">
        <v>2.0979200000000002</v>
      </c>
      <c r="I34" s="211">
        <v>1</v>
      </c>
      <c r="J34" s="212"/>
      <c r="K34" s="210">
        <f>K8+K33</f>
        <v>101230.10140000001</v>
      </c>
      <c r="L34" s="210">
        <f t="shared" ref="L34:N34" si="11">L8+L33</f>
        <v>114153.32154000003</v>
      </c>
      <c r="M34" s="210">
        <f t="shared" si="11"/>
        <v>130508.22369400004</v>
      </c>
      <c r="N34" s="210">
        <f t="shared" si="11"/>
        <v>148094.30606340009</v>
      </c>
    </row>
    <row r="35" spans="1:14" s="99" customFormat="1"/>
    <row r="36" spans="1:14">
      <c r="K36" s="240"/>
      <c r="L36" s="240"/>
      <c r="M36" s="240"/>
      <c r="N36" s="240"/>
    </row>
  </sheetData>
  <mergeCells count="30">
    <mergeCell ref="B33:C33"/>
    <mergeCell ref="B21:C21"/>
    <mergeCell ref="A34:C34"/>
    <mergeCell ref="A21:A24"/>
    <mergeCell ref="B25:C25"/>
    <mergeCell ref="A25:A28"/>
    <mergeCell ref="A29:A32"/>
    <mergeCell ref="B29:C29"/>
    <mergeCell ref="A15:A20"/>
    <mergeCell ref="B15:C15"/>
    <mergeCell ref="B7:C7"/>
    <mergeCell ref="B8:C8"/>
    <mergeCell ref="A9:A14"/>
    <mergeCell ref="B9:C9"/>
    <mergeCell ref="A1:N1"/>
    <mergeCell ref="A2:A6"/>
    <mergeCell ref="B2:C6"/>
    <mergeCell ref="D2:E3"/>
    <mergeCell ref="L4:L6"/>
    <mergeCell ref="M4:M6"/>
    <mergeCell ref="N4:N6"/>
    <mergeCell ref="F2:N2"/>
    <mergeCell ref="F3:J3"/>
    <mergeCell ref="D4:D6"/>
    <mergeCell ref="K4:K6"/>
    <mergeCell ref="F4:G5"/>
    <mergeCell ref="H4:J4"/>
    <mergeCell ref="E4:E6"/>
    <mergeCell ref="H5:I5"/>
    <mergeCell ref="J5:J6"/>
  </mergeCells>
  <phoneticPr fontId="3" type="noConversion"/>
  <pageMargins left="0.96" right="0.37" top="0.45" bottom="0.34" header="0.3" footer="0.27"/>
  <pageSetup paperSize="9" scale="78" orientation="landscape" r:id="rId1"/>
  <headerFooter alignWithMargins="0"/>
  <ignoredErrors>
    <ignoredError sqref="A33 A8" numberStoredAsText="1"/>
    <ignoredError sqref="B10:B13 B16:B19 B22:B24 B26:B28 B30:B32" twoDigitTextYear="1"/>
  </ignoredErrors>
</worksheet>
</file>

<file path=xl/worksheets/sheet23.xml><?xml version="1.0" encoding="utf-8"?>
<worksheet xmlns="http://schemas.openxmlformats.org/spreadsheetml/2006/main" xmlns:r="http://schemas.openxmlformats.org/officeDocument/2006/relationships">
  <sheetPr codeName="Лист23">
    <tabColor rgb="FFFFFF00"/>
  </sheetPr>
  <dimension ref="A1:R439"/>
  <sheetViews>
    <sheetView view="pageBreakPreview" topLeftCell="B208" zoomScale="85" zoomScaleNormal="85" zoomScaleSheetLayoutView="85" zoomScalePageLayoutView="10" workbookViewId="0">
      <selection activeCell="F441" sqref="F441"/>
    </sheetView>
  </sheetViews>
  <sheetFormatPr defaultRowHeight="15"/>
  <cols>
    <col min="1" max="1" width="12" style="1122" customWidth="1"/>
    <col min="2" max="2" width="13" style="1122" customWidth="1"/>
    <col min="3" max="3" width="42.42578125" style="1122" customWidth="1"/>
    <col min="4" max="4" width="20.140625" style="1122" customWidth="1"/>
    <col min="5" max="5" width="15.28515625" style="1122" customWidth="1"/>
    <col min="6" max="6" width="26.85546875" style="1122" customWidth="1"/>
    <col min="7" max="7" width="28.85546875" style="1122" customWidth="1"/>
    <col min="8" max="9" width="21.28515625" style="1122" customWidth="1"/>
    <col min="10" max="10" width="13.28515625" style="1122" customWidth="1"/>
    <col min="11" max="258" width="9.140625" style="1122"/>
    <col min="259" max="259" width="12" style="1122" customWidth="1"/>
    <col min="260" max="260" width="42.42578125" style="1122" customWidth="1"/>
    <col min="261" max="261" width="20.140625" style="1122" customWidth="1"/>
    <col min="262" max="262" width="15.28515625" style="1122" customWidth="1"/>
    <col min="263" max="263" width="26.85546875" style="1122" customWidth="1"/>
    <col min="264" max="264" width="28.85546875" style="1122" customWidth="1"/>
    <col min="265" max="265" width="21.28515625" style="1122" customWidth="1"/>
    <col min="266" max="266" width="13.28515625" style="1122" customWidth="1"/>
    <col min="267" max="514" width="9.140625" style="1122"/>
    <col min="515" max="515" width="12" style="1122" customWidth="1"/>
    <col min="516" max="516" width="42.42578125" style="1122" customWidth="1"/>
    <col min="517" max="517" width="20.140625" style="1122" customWidth="1"/>
    <col min="518" max="518" width="15.28515625" style="1122" customWidth="1"/>
    <col min="519" max="519" width="26.85546875" style="1122" customWidth="1"/>
    <col min="520" max="520" width="28.85546875" style="1122" customWidth="1"/>
    <col min="521" max="521" width="21.28515625" style="1122" customWidth="1"/>
    <col min="522" max="522" width="13.28515625" style="1122" customWidth="1"/>
    <col min="523" max="770" width="9.140625" style="1122"/>
    <col min="771" max="771" width="12" style="1122" customWidth="1"/>
    <col min="772" max="772" width="42.42578125" style="1122" customWidth="1"/>
    <col min="773" max="773" width="20.140625" style="1122" customWidth="1"/>
    <col min="774" max="774" width="15.28515625" style="1122" customWidth="1"/>
    <col min="775" max="775" width="26.85546875" style="1122" customWidth="1"/>
    <col min="776" max="776" width="28.85546875" style="1122" customWidth="1"/>
    <col min="777" max="777" width="21.28515625" style="1122" customWidth="1"/>
    <col min="778" max="778" width="13.28515625" style="1122" customWidth="1"/>
    <col min="779" max="1026" width="9.140625" style="1122"/>
    <col min="1027" max="1027" width="12" style="1122" customWidth="1"/>
    <col min="1028" max="1028" width="42.42578125" style="1122" customWidth="1"/>
    <col min="1029" max="1029" width="20.140625" style="1122" customWidth="1"/>
    <col min="1030" max="1030" width="15.28515625" style="1122" customWidth="1"/>
    <col min="1031" max="1031" width="26.85546875" style="1122" customWidth="1"/>
    <col min="1032" max="1032" width="28.85546875" style="1122" customWidth="1"/>
    <col min="1033" max="1033" width="21.28515625" style="1122" customWidth="1"/>
    <col min="1034" max="1034" width="13.28515625" style="1122" customWidth="1"/>
    <col min="1035" max="1282" width="9.140625" style="1122"/>
    <col min="1283" max="1283" width="12" style="1122" customWidth="1"/>
    <col min="1284" max="1284" width="42.42578125" style="1122" customWidth="1"/>
    <col min="1285" max="1285" width="20.140625" style="1122" customWidth="1"/>
    <col min="1286" max="1286" width="15.28515625" style="1122" customWidth="1"/>
    <col min="1287" max="1287" width="26.85546875" style="1122" customWidth="1"/>
    <col min="1288" max="1288" width="28.85546875" style="1122" customWidth="1"/>
    <col min="1289" max="1289" width="21.28515625" style="1122" customWidth="1"/>
    <col min="1290" max="1290" width="13.28515625" style="1122" customWidth="1"/>
    <col min="1291" max="1538" width="9.140625" style="1122"/>
    <col min="1539" max="1539" width="12" style="1122" customWidth="1"/>
    <col min="1540" max="1540" width="42.42578125" style="1122" customWidth="1"/>
    <col min="1541" max="1541" width="20.140625" style="1122" customWidth="1"/>
    <col min="1542" max="1542" width="15.28515625" style="1122" customWidth="1"/>
    <col min="1543" max="1543" width="26.85546875" style="1122" customWidth="1"/>
    <col min="1544" max="1544" width="28.85546875" style="1122" customWidth="1"/>
    <col min="1545" max="1545" width="21.28515625" style="1122" customWidth="1"/>
    <col min="1546" max="1546" width="13.28515625" style="1122" customWidth="1"/>
    <col min="1547" max="1794" width="9.140625" style="1122"/>
    <col min="1795" max="1795" width="12" style="1122" customWidth="1"/>
    <col min="1796" max="1796" width="42.42578125" style="1122" customWidth="1"/>
    <col min="1797" max="1797" width="20.140625" style="1122" customWidth="1"/>
    <col min="1798" max="1798" width="15.28515625" style="1122" customWidth="1"/>
    <col min="1799" max="1799" width="26.85546875" style="1122" customWidth="1"/>
    <col min="1800" max="1800" width="28.85546875" style="1122" customWidth="1"/>
    <col min="1801" max="1801" width="21.28515625" style="1122" customWidth="1"/>
    <col min="1802" max="1802" width="13.28515625" style="1122" customWidth="1"/>
    <col min="1803" max="2050" width="9.140625" style="1122"/>
    <col min="2051" max="2051" width="12" style="1122" customWidth="1"/>
    <col min="2052" max="2052" width="42.42578125" style="1122" customWidth="1"/>
    <col min="2053" max="2053" width="20.140625" style="1122" customWidth="1"/>
    <col min="2054" max="2054" width="15.28515625" style="1122" customWidth="1"/>
    <col min="2055" max="2055" width="26.85546875" style="1122" customWidth="1"/>
    <col min="2056" max="2056" width="28.85546875" style="1122" customWidth="1"/>
    <col min="2057" max="2057" width="21.28515625" style="1122" customWidth="1"/>
    <col min="2058" max="2058" width="13.28515625" style="1122" customWidth="1"/>
    <col min="2059" max="2306" width="9.140625" style="1122"/>
    <col min="2307" max="2307" width="12" style="1122" customWidth="1"/>
    <col min="2308" max="2308" width="42.42578125" style="1122" customWidth="1"/>
    <col min="2309" max="2309" width="20.140625" style="1122" customWidth="1"/>
    <col min="2310" max="2310" width="15.28515625" style="1122" customWidth="1"/>
    <col min="2311" max="2311" width="26.85546875" style="1122" customWidth="1"/>
    <col min="2312" max="2312" width="28.85546875" style="1122" customWidth="1"/>
    <col min="2313" max="2313" width="21.28515625" style="1122" customWidth="1"/>
    <col min="2314" max="2314" width="13.28515625" style="1122" customWidth="1"/>
    <col min="2315" max="2562" width="9.140625" style="1122"/>
    <col min="2563" max="2563" width="12" style="1122" customWidth="1"/>
    <col min="2564" max="2564" width="42.42578125" style="1122" customWidth="1"/>
    <col min="2565" max="2565" width="20.140625" style="1122" customWidth="1"/>
    <col min="2566" max="2566" width="15.28515625" style="1122" customWidth="1"/>
    <col min="2567" max="2567" width="26.85546875" style="1122" customWidth="1"/>
    <col min="2568" max="2568" width="28.85546875" style="1122" customWidth="1"/>
    <col min="2569" max="2569" width="21.28515625" style="1122" customWidth="1"/>
    <col min="2570" max="2570" width="13.28515625" style="1122" customWidth="1"/>
    <col min="2571" max="2818" width="9.140625" style="1122"/>
    <col min="2819" max="2819" width="12" style="1122" customWidth="1"/>
    <col min="2820" max="2820" width="42.42578125" style="1122" customWidth="1"/>
    <col min="2821" max="2821" width="20.140625" style="1122" customWidth="1"/>
    <col min="2822" max="2822" width="15.28515625" style="1122" customWidth="1"/>
    <col min="2823" max="2823" width="26.85546875" style="1122" customWidth="1"/>
    <col min="2824" max="2824" width="28.85546875" style="1122" customWidth="1"/>
    <col min="2825" max="2825" width="21.28515625" style="1122" customWidth="1"/>
    <col min="2826" max="2826" width="13.28515625" style="1122" customWidth="1"/>
    <col min="2827" max="3074" width="9.140625" style="1122"/>
    <col min="3075" max="3075" width="12" style="1122" customWidth="1"/>
    <col min="3076" max="3076" width="42.42578125" style="1122" customWidth="1"/>
    <col min="3077" max="3077" width="20.140625" style="1122" customWidth="1"/>
    <col min="3078" max="3078" width="15.28515625" style="1122" customWidth="1"/>
    <col min="3079" max="3079" width="26.85546875" style="1122" customWidth="1"/>
    <col min="3080" max="3080" width="28.85546875" style="1122" customWidth="1"/>
    <col min="3081" max="3081" width="21.28515625" style="1122" customWidth="1"/>
    <col min="3082" max="3082" width="13.28515625" style="1122" customWidth="1"/>
    <col min="3083" max="3330" width="9.140625" style="1122"/>
    <col min="3331" max="3331" width="12" style="1122" customWidth="1"/>
    <col min="3332" max="3332" width="42.42578125" style="1122" customWidth="1"/>
    <col min="3333" max="3333" width="20.140625" style="1122" customWidth="1"/>
    <col min="3334" max="3334" width="15.28515625" style="1122" customWidth="1"/>
    <col min="3335" max="3335" width="26.85546875" style="1122" customWidth="1"/>
    <col min="3336" max="3336" width="28.85546875" style="1122" customWidth="1"/>
    <col min="3337" max="3337" width="21.28515625" style="1122" customWidth="1"/>
    <col min="3338" max="3338" width="13.28515625" style="1122" customWidth="1"/>
    <col min="3339" max="3586" width="9.140625" style="1122"/>
    <col min="3587" max="3587" width="12" style="1122" customWidth="1"/>
    <col min="3588" max="3588" width="42.42578125" style="1122" customWidth="1"/>
    <col min="3589" max="3589" width="20.140625" style="1122" customWidth="1"/>
    <col min="3590" max="3590" width="15.28515625" style="1122" customWidth="1"/>
    <col min="3591" max="3591" width="26.85546875" style="1122" customWidth="1"/>
    <col min="3592" max="3592" width="28.85546875" style="1122" customWidth="1"/>
    <col min="3593" max="3593" width="21.28515625" style="1122" customWidth="1"/>
    <col min="3594" max="3594" width="13.28515625" style="1122" customWidth="1"/>
    <col min="3595" max="3842" width="9.140625" style="1122"/>
    <col min="3843" max="3843" width="12" style="1122" customWidth="1"/>
    <col min="3844" max="3844" width="42.42578125" style="1122" customWidth="1"/>
    <col min="3845" max="3845" width="20.140625" style="1122" customWidth="1"/>
    <col min="3846" max="3846" width="15.28515625" style="1122" customWidth="1"/>
    <col min="3847" max="3847" width="26.85546875" style="1122" customWidth="1"/>
    <col min="3848" max="3848" width="28.85546875" style="1122" customWidth="1"/>
    <col min="3849" max="3849" width="21.28515625" style="1122" customWidth="1"/>
    <col min="3850" max="3850" width="13.28515625" style="1122" customWidth="1"/>
    <col min="3851" max="4098" width="9.140625" style="1122"/>
    <col min="4099" max="4099" width="12" style="1122" customWidth="1"/>
    <col min="4100" max="4100" width="42.42578125" style="1122" customWidth="1"/>
    <col min="4101" max="4101" width="20.140625" style="1122" customWidth="1"/>
    <col min="4102" max="4102" width="15.28515625" style="1122" customWidth="1"/>
    <col min="4103" max="4103" width="26.85546875" style="1122" customWidth="1"/>
    <col min="4104" max="4104" width="28.85546875" style="1122" customWidth="1"/>
    <col min="4105" max="4105" width="21.28515625" style="1122" customWidth="1"/>
    <col min="4106" max="4106" width="13.28515625" style="1122" customWidth="1"/>
    <col min="4107" max="4354" width="9.140625" style="1122"/>
    <col min="4355" max="4355" width="12" style="1122" customWidth="1"/>
    <col min="4356" max="4356" width="42.42578125" style="1122" customWidth="1"/>
    <col min="4357" max="4357" width="20.140625" style="1122" customWidth="1"/>
    <col min="4358" max="4358" width="15.28515625" style="1122" customWidth="1"/>
    <col min="4359" max="4359" width="26.85546875" style="1122" customWidth="1"/>
    <col min="4360" max="4360" width="28.85546875" style="1122" customWidth="1"/>
    <col min="4361" max="4361" width="21.28515625" style="1122" customWidth="1"/>
    <col min="4362" max="4362" width="13.28515625" style="1122" customWidth="1"/>
    <col min="4363" max="4610" width="9.140625" style="1122"/>
    <col min="4611" max="4611" width="12" style="1122" customWidth="1"/>
    <col min="4612" max="4612" width="42.42578125" style="1122" customWidth="1"/>
    <col min="4613" max="4613" width="20.140625" style="1122" customWidth="1"/>
    <col min="4614" max="4614" width="15.28515625" style="1122" customWidth="1"/>
    <col min="4615" max="4615" width="26.85546875" style="1122" customWidth="1"/>
    <col min="4616" max="4616" width="28.85546875" style="1122" customWidth="1"/>
    <col min="4617" max="4617" width="21.28515625" style="1122" customWidth="1"/>
    <col min="4618" max="4618" width="13.28515625" style="1122" customWidth="1"/>
    <col min="4619" max="4866" width="9.140625" style="1122"/>
    <col min="4867" max="4867" width="12" style="1122" customWidth="1"/>
    <col min="4868" max="4868" width="42.42578125" style="1122" customWidth="1"/>
    <col min="4869" max="4869" width="20.140625" style="1122" customWidth="1"/>
    <col min="4870" max="4870" width="15.28515625" style="1122" customWidth="1"/>
    <col min="4871" max="4871" width="26.85546875" style="1122" customWidth="1"/>
    <col min="4872" max="4872" width="28.85546875" style="1122" customWidth="1"/>
    <col min="4873" max="4873" width="21.28515625" style="1122" customWidth="1"/>
    <col min="4874" max="4874" width="13.28515625" style="1122" customWidth="1"/>
    <col min="4875" max="5122" width="9.140625" style="1122"/>
    <col min="5123" max="5123" width="12" style="1122" customWidth="1"/>
    <col min="5124" max="5124" width="42.42578125" style="1122" customWidth="1"/>
    <col min="5125" max="5125" width="20.140625" style="1122" customWidth="1"/>
    <col min="5126" max="5126" width="15.28515625" style="1122" customWidth="1"/>
    <col min="5127" max="5127" width="26.85546875" style="1122" customWidth="1"/>
    <col min="5128" max="5128" width="28.85546875" style="1122" customWidth="1"/>
    <col min="5129" max="5129" width="21.28515625" style="1122" customWidth="1"/>
    <col min="5130" max="5130" width="13.28515625" style="1122" customWidth="1"/>
    <col min="5131" max="5378" width="9.140625" style="1122"/>
    <col min="5379" max="5379" width="12" style="1122" customWidth="1"/>
    <col min="5380" max="5380" width="42.42578125" style="1122" customWidth="1"/>
    <col min="5381" max="5381" width="20.140625" style="1122" customWidth="1"/>
    <col min="5382" max="5382" width="15.28515625" style="1122" customWidth="1"/>
    <col min="5383" max="5383" width="26.85546875" style="1122" customWidth="1"/>
    <col min="5384" max="5384" width="28.85546875" style="1122" customWidth="1"/>
    <col min="5385" max="5385" width="21.28515625" style="1122" customWidth="1"/>
    <col min="5386" max="5386" width="13.28515625" style="1122" customWidth="1"/>
    <col min="5387" max="5634" width="9.140625" style="1122"/>
    <col min="5635" max="5635" width="12" style="1122" customWidth="1"/>
    <col min="5636" max="5636" width="42.42578125" style="1122" customWidth="1"/>
    <col min="5637" max="5637" width="20.140625" style="1122" customWidth="1"/>
    <col min="5638" max="5638" width="15.28515625" style="1122" customWidth="1"/>
    <col min="5639" max="5639" width="26.85546875" style="1122" customWidth="1"/>
    <col min="5640" max="5640" width="28.85546875" style="1122" customWidth="1"/>
    <col min="5641" max="5641" width="21.28515625" style="1122" customWidth="1"/>
    <col min="5642" max="5642" width="13.28515625" style="1122" customWidth="1"/>
    <col min="5643" max="5890" width="9.140625" style="1122"/>
    <col min="5891" max="5891" width="12" style="1122" customWidth="1"/>
    <col min="5892" max="5892" width="42.42578125" style="1122" customWidth="1"/>
    <col min="5893" max="5893" width="20.140625" style="1122" customWidth="1"/>
    <col min="5894" max="5894" width="15.28515625" style="1122" customWidth="1"/>
    <col min="5895" max="5895" width="26.85546875" style="1122" customWidth="1"/>
    <col min="5896" max="5896" width="28.85546875" style="1122" customWidth="1"/>
    <col min="5897" max="5897" width="21.28515625" style="1122" customWidth="1"/>
    <col min="5898" max="5898" width="13.28515625" style="1122" customWidth="1"/>
    <col min="5899" max="6146" width="9.140625" style="1122"/>
    <col min="6147" max="6147" width="12" style="1122" customWidth="1"/>
    <col min="6148" max="6148" width="42.42578125" style="1122" customWidth="1"/>
    <col min="6149" max="6149" width="20.140625" style="1122" customWidth="1"/>
    <col min="6150" max="6150" width="15.28515625" style="1122" customWidth="1"/>
    <col min="6151" max="6151" width="26.85546875" style="1122" customWidth="1"/>
    <col min="6152" max="6152" width="28.85546875" style="1122" customWidth="1"/>
    <col min="6153" max="6153" width="21.28515625" style="1122" customWidth="1"/>
    <col min="6154" max="6154" width="13.28515625" style="1122" customWidth="1"/>
    <col min="6155" max="6402" width="9.140625" style="1122"/>
    <col min="6403" max="6403" width="12" style="1122" customWidth="1"/>
    <col min="6404" max="6404" width="42.42578125" style="1122" customWidth="1"/>
    <col min="6405" max="6405" width="20.140625" style="1122" customWidth="1"/>
    <col min="6406" max="6406" width="15.28515625" style="1122" customWidth="1"/>
    <col min="6407" max="6407" width="26.85546875" style="1122" customWidth="1"/>
    <col min="6408" max="6408" width="28.85546875" style="1122" customWidth="1"/>
    <col min="6409" max="6409" width="21.28515625" style="1122" customWidth="1"/>
    <col min="6410" max="6410" width="13.28515625" style="1122" customWidth="1"/>
    <col min="6411" max="6658" width="9.140625" style="1122"/>
    <col min="6659" max="6659" width="12" style="1122" customWidth="1"/>
    <col min="6660" max="6660" width="42.42578125" style="1122" customWidth="1"/>
    <col min="6661" max="6661" width="20.140625" style="1122" customWidth="1"/>
    <col min="6662" max="6662" width="15.28515625" style="1122" customWidth="1"/>
    <col min="6663" max="6663" width="26.85546875" style="1122" customWidth="1"/>
    <col min="6664" max="6664" width="28.85546875" style="1122" customWidth="1"/>
    <col min="6665" max="6665" width="21.28515625" style="1122" customWidth="1"/>
    <col min="6666" max="6666" width="13.28515625" style="1122" customWidth="1"/>
    <col min="6667" max="6914" width="9.140625" style="1122"/>
    <col min="6915" max="6915" width="12" style="1122" customWidth="1"/>
    <col min="6916" max="6916" width="42.42578125" style="1122" customWidth="1"/>
    <col min="6917" max="6917" width="20.140625" style="1122" customWidth="1"/>
    <col min="6918" max="6918" width="15.28515625" style="1122" customWidth="1"/>
    <col min="6919" max="6919" width="26.85546875" style="1122" customWidth="1"/>
    <col min="6920" max="6920" width="28.85546875" style="1122" customWidth="1"/>
    <col min="6921" max="6921" width="21.28515625" style="1122" customWidth="1"/>
    <col min="6922" max="6922" width="13.28515625" style="1122" customWidth="1"/>
    <col min="6923" max="7170" width="9.140625" style="1122"/>
    <col min="7171" max="7171" width="12" style="1122" customWidth="1"/>
    <col min="7172" max="7172" width="42.42578125" style="1122" customWidth="1"/>
    <col min="7173" max="7173" width="20.140625" style="1122" customWidth="1"/>
    <col min="7174" max="7174" width="15.28515625" style="1122" customWidth="1"/>
    <col min="7175" max="7175" width="26.85546875" style="1122" customWidth="1"/>
    <col min="7176" max="7176" width="28.85546875" style="1122" customWidth="1"/>
    <col min="7177" max="7177" width="21.28515625" style="1122" customWidth="1"/>
    <col min="7178" max="7178" width="13.28515625" style="1122" customWidth="1"/>
    <col min="7179" max="7426" width="9.140625" style="1122"/>
    <col min="7427" max="7427" width="12" style="1122" customWidth="1"/>
    <col min="7428" max="7428" width="42.42578125" style="1122" customWidth="1"/>
    <col min="7429" max="7429" width="20.140625" style="1122" customWidth="1"/>
    <col min="7430" max="7430" width="15.28515625" style="1122" customWidth="1"/>
    <col min="7431" max="7431" width="26.85546875" style="1122" customWidth="1"/>
    <col min="7432" max="7432" width="28.85546875" style="1122" customWidth="1"/>
    <col min="7433" max="7433" width="21.28515625" style="1122" customWidth="1"/>
    <col min="7434" max="7434" width="13.28515625" style="1122" customWidth="1"/>
    <col min="7435" max="7682" width="9.140625" style="1122"/>
    <col min="7683" max="7683" width="12" style="1122" customWidth="1"/>
    <col min="7684" max="7684" width="42.42578125" style="1122" customWidth="1"/>
    <col min="7685" max="7685" width="20.140625" style="1122" customWidth="1"/>
    <col min="7686" max="7686" width="15.28515625" style="1122" customWidth="1"/>
    <col min="7687" max="7687" width="26.85546875" style="1122" customWidth="1"/>
    <col min="7688" max="7688" width="28.85546875" style="1122" customWidth="1"/>
    <col min="7689" max="7689" width="21.28515625" style="1122" customWidth="1"/>
    <col min="7690" max="7690" width="13.28515625" style="1122" customWidth="1"/>
    <col min="7691" max="7938" width="9.140625" style="1122"/>
    <col min="7939" max="7939" width="12" style="1122" customWidth="1"/>
    <col min="7940" max="7940" width="42.42578125" style="1122" customWidth="1"/>
    <col min="7941" max="7941" width="20.140625" style="1122" customWidth="1"/>
    <col min="7942" max="7942" width="15.28515625" style="1122" customWidth="1"/>
    <col min="7943" max="7943" width="26.85546875" style="1122" customWidth="1"/>
    <col min="7944" max="7944" width="28.85546875" style="1122" customWidth="1"/>
    <col min="7945" max="7945" width="21.28515625" style="1122" customWidth="1"/>
    <col min="7946" max="7946" width="13.28515625" style="1122" customWidth="1"/>
    <col min="7947" max="8194" width="9.140625" style="1122"/>
    <col min="8195" max="8195" width="12" style="1122" customWidth="1"/>
    <col min="8196" max="8196" width="42.42578125" style="1122" customWidth="1"/>
    <col min="8197" max="8197" width="20.140625" style="1122" customWidth="1"/>
    <col min="8198" max="8198" width="15.28515625" style="1122" customWidth="1"/>
    <col min="8199" max="8199" width="26.85546875" style="1122" customWidth="1"/>
    <col min="8200" max="8200" width="28.85546875" style="1122" customWidth="1"/>
    <col min="8201" max="8201" width="21.28515625" style="1122" customWidth="1"/>
    <col min="8202" max="8202" width="13.28515625" style="1122" customWidth="1"/>
    <col min="8203" max="8450" width="9.140625" style="1122"/>
    <col min="8451" max="8451" width="12" style="1122" customWidth="1"/>
    <col min="8452" max="8452" width="42.42578125" style="1122" customWidth="1"/>
    <col min="8453" max="8453" width="20.140625" style="1122" customWidth="1"/>
    <col min="8454" max="8454" width="15.28515625" style="1122" customWidth="1"/>
    <col min="8455" max="8455" width="26.85546875" style="1122" customWidth="1"/>
    <col min="8456" max="8456" width="28.85546875" style="1122" customWidth="1"/>
    <col min="8457" max="8457" width="21.28515625" style="1122" customWidth="1"/>
    <col min="8458" max="8458" width="13.28515625" style="1122" customWidth="1"/>
    <col min="8459" max="8706" width="9.140625" style="1122"/>
    <col min="8707" max="8707" width="12" style="1122" customWidth="1"/>
    <col min="8708" max="8708" width="42.42578125" style="1122" customWidth="1"/>
    <col min="8709" max="8709" width="20.140625" style="1122" customWidth="1"/>
    <col min="8710" max="8710" width="15.28515625" style="1122" customWidth="1"/>
    <col min="8711" max="8711" width="26.85546875" style="1122" customWidth="1"/>
    <col min="8712" max="8712" width="28.85546875" style="1122" customWidth="1"/>
    <col min="8713" max="8713" width="21.28515625" style="1122" customWidth="1"/>
    <col min="8714" max="8714" width="13.28515625" style="1122" customWidth="1"/>
    <col min="8715" max="8962" width="9.140625" style="1122"/>
    <col min="8963" max="8963" width="12" style="1122" customWidth="1"/>
    <col min="8964" max="8964" width="42.42578125" style="1122" customWidth="1"/>
    <col min="8965" max="8965" width="20.140625" style="1122" customWidth="1"/>
    <col min="8966" max="8966" width="15.28515625" style="1122" customWidth="1"/>
    <col min="8967" max="8967" width="26.85546875" style="1122" customWidth="1"/>
    <col min="8968" max="8968" width="28.85546875" style="1122" customWidth="1"/>
    <col min="8969" max="8969" width="21.28515625" style="1122" customWidth="1"/>
    <col min="8970" max="8970" width="13.28515625" style="1122" customWidth="1"/>
    <col min="8971" max="9218" width="9.140625" style="1122"/>
    <col min="9219" max="9219" width="12" style="1122" customWidth="1"/>
    <col min="9220" max="9220" width="42.42578125" style="1122" customWidth="1"/>
    <col min="9221" max="9221" width="20.140625" style="1122" customWidth="1"/>
    <col min="9222" max="9222" width="15.28515625" style="1122" customWidth="1"/>
    <col min="9223" max="9223" width="26.85546875" style="1122" customWidth="1"/>
    <col min="9224" max="9224" width="28.85546875" style="1122" customWidth="1"/>
    <col min="9225" max="9225" width="21.28515625" style="1122" customWidth="1"/>
    <col min="9226" max="9226" width="13.28515625" style="1122" customWidth="1"/>
    <col min="9227" max="9474" width="9.140625" style="1122"/>
    <col min="9475" max="9475" width="12" style="1122" customWidth="1"/>
    <col min="9476" max="9476" width="42.42578125" style="1122" customWidth="1"/>
    <col min="9477" max="9477" width="20.140625" style="1122" customWidth="1"/>
    <col min="9478" max="9478" width="15.28515625" style="1122" customWidth="1"/>
    <col min="9479" max="9479" width="26.85546875" style="1122" customWidth="1"/>
    <col min="9480" max="9480" width="28.85546875" style="1122" customWidth="1"/>
    <col min="9481" max="9481" width="21.28515625" style="1122" customWidth="1"/>
    <col min="9482" max="9482" width="13.28515625" style="1122" customWidth="1"/>
    <col min="9483" max="9730" width="9.140625" style="1122"/>
    <col min="9731" max="9731" width="12" style="1122" customWidth="1"/>
    <col min="9732" max="9732" width="42.42578125" style="1122" customWidth="1"/>
    <col min="9733" max="9733" width="20.140625" style="1122" customWidth="1"/>
    <col min="9734" max="9734" width="15.28515625" style="1122" customWidth="1"/>
    <col min="9735" max="9735" width="26.85546875" style="1122" customWidth="1"/>
    <col min="9736" max="9736" width="28.85546875" style="1122" customWidth="1"/>
    <col min="9737" max="9737" width="21.28515625" style="1122" customWidth="1"/>
    <col min="9738" max="9738" width="13.28515625" style="1122" customWidth="1"/>
    <col min="9739" max="9986" width="9.140625" style="1122"/>
    <col min="9987" max="9987" width="12" style="1122" customWidth="1"/>
    <col min="9988" max="9988" width="42.42578125" style="1122" customWidth="1"/>
    <col min="9989" max="9989" width="20.140625" style="1122" customWidth="1"/>
    <col min="9990" max="9990" width="15.28515625" style="1122" customWidth="1"/>
    <col min="9991" max="9991" width="26.85546875" style="1122" customWidth="1"/>
    <col min="9992" max="9992" width="28.85546875" style="1122" customWidth="1"/>
    <col min="9993" max="9993" width="21.28515625" style="1122" customWidth="1"/>
    <col min="9994" max="9994" width="13.28515625" style="1122" customWidth="1"/>
    <col min="9995" max="10242" width="9.140625" style="1122"/>
    <col min="10243" max="10243" width="12" style="1122" customWidth="1"/>
    <col min="10244" max="10244" width="42.42578125" style="1122" customWidth="1"/>
    <col min="10245" max="10245" width="20.140625" style="1122" customWidth="1"/>
    <col min="10246" max="10246" width="15.28515625" style="1122" customWidth="1"/>
    <col min="10247" max="10247" width="26.85546875" style="1122" customWidth="1"/>
    <col min="10248" max="10248" width="28.85546875" style="1122" customWidth="1"/>
    <col min="10249" max="10249" width="21.28515625" style="1122" customWidth="1"/>
    <col min="10250" max="10250" width="13.28515625" style="1122" customWidth="1"/>
    <col min="10251" max="10498" width="9.140625" style="1122"/>
    <col min="10499" max="10499" width="12" style="1122" customWidth="1"/>
    <col min="10500" max="10500" width="42.42578125" style="1122" customWidth="1"/>
    <col min="10501" max="10501" width="20.140625" style="1122" customWidth="1"/>
    <col min="10502" max="10502" width="15.28515625" style="1122" customWidth="1"/>
    <col min="10503" max="10503" width="26.85546875" style="1122" customWidth="1"/>
    <col min="10504" max="10504" width="28.85546875" style="1122" customWidth="1"/>
    <col min="10505" max="10505" width="21.28515625" style="1122" customWidth="1"/>
    <col min="10506" max="10506" width="13.28515625" style="1122" customWidth="1"/>
    <col min="10507" max="10754" width="9.140625" style="1122"/>
    <col min="10755" max="10755" width="12" style="1122" customWidth="1"/>
    <col min="10756" max="10756" width="42.42578125" style="1122" customWidth="1"/>
    <col min="10757" max="10757" width="20.140625" style="1122" customWidth="1"/>
    <col min="10758" max="10758" width="15.28515625" style="1122" customWidth="1"/>
    <col min="10759" max="10759" width="26.85546875" style="1122" customWidth="1"/>
    <col min="10760" max="10760" width="28.85546875" style="1122" customWidth="1"/>
    <col min="10761" max="10761" width="21.28515625" style="1122" customWidth="1"/>
    <col min="10762" max="10762" width="13.28515625" style="1122" customWidth="1"/>
    <col min="10763" max="11010" width="9.140625" style="1122"/>
    <col min="11011" max="11011" width="12" style="1122" customWidth="1"/>
    <col min="11012" max="11012" width="42.42578125" style="1122" customWidth="1"/>
    <col min="11013" max="11013" width="20.140625" style="1122" customWidth="1"/>
    <col min="11014" max="11014" width="15.28515625" style="1122" customWidth="1"/>
    <col min="11015" max="11015" width="26.85546875" style="1122" customWidth="1"/>
    <col min="11016" max="11016" width="28.85546875" style="1122" customWidth="1"/>
    <col min="11017" max="11017" width="21.28515625" style="1122" customWidth="1"/>
    <col min="11018" max="11018" width="13.28515625" style="1122" customWidth="1"/>
    <col min="11019" max="11266" width="9.140625" style="1122"/>
    <col min="11267" max="11267" width="12" style="1122" customWidth="1"/>
    <col min="11268" max="11268" width="42.42578125" style="1122" customWidth="1"/>
    <col min="11269" max="11269" width="20.140625" style="1122" customWidth="1"/>
    <col min="11270" max="11270" width="15.28515625" style="1122" customWidth="1"/>
    <col min="11271" max="11271" width="26.85546875" style="1122" customWidth="1"/>
    <col min="11272" max="11272" width="28.85546875" style="1122" customWidth="1"/>
    <col min="11273" max="11273" width="21.28515625" style="1122" customWidth="1"/>
    <col min="11274" max="11274" width="13.28515625" style="1122" customWidth="1"/>
    <col min="11275" max="11522" width="9.140625" style="1122"/>
    <col min="11523" max="11523" width="12" style="1122" customWidth="1"/>
    <col min="11524" max="11524" width="42.42578125" style="1122" customWidth="1"/>
    <col min="11525" max="11525" width="20.140625" style="1122" customWidth="1"/>
    <col min="11526" max="11526" width="15.28515625" style="1122" customWidth="1"/>
    <col min="11527" max="11527" width="26.85546875" style="1122" customWidth="1"/>
    <col min="11528" max="11528" width="28.85546875" style="1122" customWidth="1"/>
    <col min="11529" max="11529" width="21.28515625" style="1122" customWidth="1"/>
    <col min="11530" max="11530" width="13.28515625" style="1122" customWidth="1"/>
    <col min="11531" max="11778" width="9.140625" style="1122"/>
    <col min="11779" max="11779" width="12" style="1122" customWidth="1"/>
    <col min="11780" max="11780" width="42.42578125" style="1122" customWidth="1"/>
    <col min="11781" max="11781" width="20.140625" style="1122" customWidth="1"/>
    <col min="11782" max="11782" width="15.28515625" style="1122" customWidth="1"/>
    <col min="11783" max="11783" width="26.85546875" style="1122" customWidth="1"/>
    <col min="11784" max="11784" width="28.85546875" style="1122" customWidth="1"/>
    <col min="11785" max="11785" width="21.28515625" style="1122" customWidth="1"/>
    <col min="11786" max="11786" width="13.28515625" style="1122" customWidth="1"/>
    <col min="11787" max="12034" width="9.140625" style="1122"/>
    <col min="12035" max="12035" width="12" style="1122" customWidth="1"/>
    <col min="12036" max="12036" width="42.42578125" style="1122" customWidth="1"/>
    <col min="12037" max="12037" width="20.140625" style="1122" customWidth="1"/>
    <col min="12038" max="12038" width="15.28515625" style="1122" customWidth="1"/>
    <col min="12039" max="12039" width="26.85546875" style="1122" customWidth="1"/>
    <col min="12040" max="12040" width="28.85546875" style="1122" customWidth="1"/>
    <col min="12041" max="12041" width="21.28515625" style="1122" customWidth="1"/>
    <col min="12042" max="12042" width="13.28515625" style="1122" customWidth="1"/>
    <col min="12043" max="12290" width="9.140625" style="1122"/>
    <col min="12291" max="12291" width="12" style="1122" customWidth="1"/>
    <col min="12292" max="12292" width="42.42578125" style="1122" customWidth="1"/>
    <col min="12293" max="12293" width="20.140625" style="1122" customWidth="1"/>
    <col min="12294" max="12294" width="15.28515625" style="1122" customWidth="1"/>
    <col min="12295" max="12295" width="26.85546875" style="1122" customWidth="1"/>
    <col min="12296" max="12296" width="28.85546875" style="1122" customWidth="1"/>
    <col min="12297" max="12297" width="21.28515625" style="1122" customWidth="1"/>
    <col min="12298" max="12298" width="13.28515625" style="1122" customWidth="1"/>
    <col min="12299" max="12546" width="9.140625" style="1122"/>
    <col min="12547" max="12547" width="12" style="1122" customWidth="1"/>
    <col min="12548" max="12548" width="42.42578125" style="1122" customWidth="1"/>
    <col min="12549" max="12549" width="20.140625" style="1122" customWidth="1"/>
    <col min="12550" max="12550" width="15.28515625" style="1122" customWidth="1"/>
    <col min="12551" max="12551" width="26.85546875" style="1122" customWidth="1"/>
    <col min="12552" max="12552" width="28.85546875" style="1122" customWidth="1"/>
    <col min="12553" max="12553" width="21.28515625" style="1122" customWidth="1"/>
    <col min="12554" max="12554" width="13.28515625" style="1122" customWidth="1"/>
    <col min="12555" max="12802" width="9.140625" style="1122"/>
    <col min="12803" max="12803" width="12" style="1122" customWidth="1"/>
    <col min="12804" max="12804" width="42.42578125" style="1122" customWidth="1"/>
    <col min="12805" max="12805" width="20.140625" style="1122" customWidth="1"/>
    <col min="12806" max="12806" width="15.28515625" style="1122" customWidth="1"/>
    <col min="12807" max="12807" width="26.85546875" style="1122" customWidth="1"/>
    <col min="12808" max="12808" width="28.85546875" style="1122" customWidth="1"/>
    <col min="12809" max="12809" width="21.28515625" style="1122" customWidth="1"/>
    <col min="12810" max="12810" width="13.28515625" style="1122" customWidth="1"/>
    <col min="12811" max="13058" width="9.140625" style="1122"/>
    <col min="13059" max="13059" width="12" style="1122" customWidth="1"/>
    <col min="13060" max="13060" width="42.42578125" style="1122" customWidth="1"/>
    <col min="13061" max="13061" width="20.140625" style="1122" customWidth="1"/>
    <col min="13062" max="13062" width="15.28515625" style="1122" customWidth="1"/>
    <col min="13063" max="13063" width="26.85546875" style="1122" customWidth="1"/>
    <col min="13064" max="13064" width="28.85546875" style="1122" customWidth="1"/>
    <col min="13065" max="13065" width="21.28515625" style="1122" customWidth="1"/>
    <col min="13066" max="13066" width="13.28515625" style="1122" customWidth="1"/>
    <col min="13067" max="13314" width="9.140625" style="1122"/>
    <col min="13315" max="13315" width="12" style="1122" customWidth="1"/>
    <col min="13316" max="13316" width="42.42578125" style="1122" customWidth="1"/>
    <col min="13317" max="13317" width="20.140625" style="1122" customWidth="1"/>
    <col min="13318" max="13318" width="15.28515625" style="1122" customWidth="1"/>
    <col min="13319" max="13319" width="26.85546875" style="1122" customWidth="1"/>
    <col min="13320" max="13320" width="28.85546875" style="1122" customWidth="1"/>
    <col min="13321" max="13321" width="21.28515625" style="1122" customWidth="1"/>
    <col min="13322" max="13322" width="13.28515625" style="1122" customWidth="1"/>
    <col min="13323" max="13570" width="9.140625" style="1122"/>
    <col min="13571" max="13571" width="12" style="1122" customWidth="1"/>
    <col min="13572" max="13572" width="42.42578125" style="1122" customWidth="1"/>
    <col min="13573" max="13573" width="20.140625" style="1122" customWidth="1"/>
    <col min="13574" max="13574" width="15.28515625" style="1122" customWidth="1"/>
    <col min="13575" max="13575" width="26.85546875" style="1122" customWidth="1"/>
    <col min="13576" max="13576" width="28.85546875" style="1122" customWidth="1"/>
    <col min="13577" max="13577" width="21.28515625" style="1122" customWidth="1"/>
    <col min="13578" max="13578" width="13.28515625" style="1122" customWidth="1"/>
    <col min="13579" max="13826" width="9.140625" style="1122"/>
    <col min="13827" max="13827" width="12" style="1122" customWidth="1"/>
    <col min="13828" max="13828" width="42.42578125" style="1122" customWidth="1"/>
    <col min="13829" max="13829" width="20.140625" style="1122" customWidth="1"/>
    <col min="13830" max="13830" width="15.28515625" style="1122" customWidth="1"/>
    <col min="13831" max="13831" width="26.85546875" style="1122" customWidth="1"/>
    <col min="13832" max="13832" width="28.85546875" style="1122" customWidth="1"/>
    <col min="13833" max="13833" width="21.28515625" style="1122" customWidth="1"/>
    <col min="13834" max="13834" width="13.28515625" style="1122" customWidth="1"/>
    <col min="13835" max="14082" width="9.140625" style="1122"/>
    <col min="14083" max="14083" width="12" style="1122" customWidth="1"/>
    <col min="14084" max="14084" width="42.42578125" style="1122" customWidth="1"/>
    <col min="14085" max="14085" width="20.140625" style="1122" customWidth="1"/>
    <col min="14086" max="14086" width="15.28515625" style="1122" customWidth="1"/>
    <col min="14087" max="14087" width="26.85546875" style="1122" customWidth="1"/>
    <col min="14088" max="14088" width="28.85546875" style="1122" customWidth="1"/>
    <col min="14089" max="14089" width="21.28515625" style="1122" customWidth="1"/>
    <col min="14090" max="14090" width="13.28515625" style="1122" customWidth="1"/>
    <col min="14091" max="14338" width="9.140625" style="1122"/>
    <col min="14339" max="14339" width="12" style="1122" customWidth="1"/>
    <col min="14340" max="14340" width="42.42578125" style="1122" customWidth="1"/>
    <col min="14341" max="14341" width="20.140625" style="1122" customWidth="1"/>
    <col min="14342" max="14342" width="15.28515625" style="1122" customWidth="1"/>
    <col min="14343" max="14343" width="26.85546875" style="1122" customWidth="1"/>
    <col min="14344" max="14344" width="28.85546875" style="1122" customWidth="1"/>
    <col min="14345" max="14345" width="21.28515625" style="1122" customWidth="1"/>
    <col min="14346" max="14346" width="13.28515625" style="1122" customWidth="1"/>
    <col min="14347" max="14594" width="9.140625" style="1122"/>
    <col min="14595" max="14595" width="12" style="1122" customWidth="1"/>
    <col min="14596" max="14596" width="42.42578125" style="1122" customWidth="1"/>
    <col min="14597" max="14597" width="20.140625" style="1122" customWidth="1"/>
    <col min="14598" max="14598" width="15.28515625" style="1122" customWidth="1"/>
    <col min="14599" max="14599" width="26.85546875" style="1122" customWidth="1"/>
    <col min="14600" max="14600" width="28.85546875" style="1122" customWidth="1"/>
    <col min="14601" max="14601" width="21.28515625" style="1122" customWidth="1"/>
    <col min="14602" max="14602" width="13.28515625" style="1122" customWidth="1"/>
    <col min="14603" max="14850" width="9.140625" style="1122"/>
    <col min="14851" max="14851" width="12" style="1122" customWidth="1"/>
    <col min="14852" max="14852" width="42.42578125" style="1122" customWidth="1"/>
    <col min="14853" max="14853" width="20.140625" style="1122" customWidth="1"/>
    <col min="14854" max="14854" width="15.28515625" style="1122" customWidth="1"/>
    <col min="14855" max="14855" width="26.85546875" style="1122" customWidth="1"/>
    <col min="14856" max="14856" width="28.85546875" style="1122" customWidth="1"/>
    <col min="14857" max="14857" width="21.28515625" style="1122" customWidth="1"/>
    <col min="14858" max="14858" width="13.28515625" style="1122" customWidth="1"/>
    <col min="14859" max="15106" width="9.140625" style="1122"/>
    <col min="15107" max="15107" width="12" style="1122" customWidth="1"/>
    <col min="15108" max="15108" width="42.42578125" style="1122" customWidth="1"/>
    <col min="15109" max="15109" width="20.140625" style="1122" customWidth="1"/>
    <col min="15110" max="15110" width="15.28515625" style="1122" customWidth="1"/>
    <col min="15111" max="15111" width="26.85546875" style="1122" customWidth="1"/>
    <col min="15112" max="15112" width="28.85546875" style="1122" customWidth="1"/>
    <col min="15113" max="15113" width="21.28515625" style="1122" customWidth="1"/>
    <col min="15114" max="15114" width="13.28515625" style="1122" customWidth="1"/>
    <col min="15115" max="15362" width="9.140625" style="1122"/>
    <col min="15363" max="15363" width="12" style="1122" customWidth="1"/>
    <col min="15364" max="15364" width="42.42578125" style="1122" customWidth="1"/>
    <col min="15365" max="15365" width="20.140625" style="1122" customWidth="1"/>
    <col min="15366" max="15366" width="15.28515625" style="1122" customWidth="1"/>
    <col min="15367" max="15367" width="26.85546875" style="1122" customWidth="1"/>
    <col min="15368" max="15368" width="28.85546875" style="1122" customWidth="1"/>
    <col min="15369" max="15369" width="21.28515625" style="1122" customWidth="1"/>
    <col min="15370" max="15370" width="13.28515625" style="1122" customWidth="1"/>
    <col min="15371" max="15618" width="9.140625" style="1122"/>
    <col min="15619" max="15619" width="12" style="1122" customWidth="1"/>
    <col min="15620" max="15620" width="42.42578125" style="1122" customWidth="1"/>
    <col min="15621" max="15621" width="20.140625" style="1122" customWidth="1"/>
    <col min="15622" max="15622" width="15.28515625" style="1122" customWidth="1"/>
    <col min="15623" max="15623" width="26.85546875" style="1122" customWidth="1"/>
    <col min="15624" max="15624" width="28.85546875" style="1122" customWidth="1"/>
    <col min="15625" max="15625" width="21.28515625" style="1122" customWidth="1"/>
    <col min="15626" max="15626" width="13.28515625" style="1122" customWidth="1"/>
    <col min="15627" max="15874" width="9.140625" style="1122"/>
    <col min="15875" max="15875" width="12" style="1122" customWidth="1"/>
    <col min="15876" max="15876" width="42.42578125" style="1122" customWidth="1"/>
    <col min="15877" max="15877" width="20.140625" style="1122" customWidth="1"/>
    <col min="15878" max="15878" width="15.28515625" style="1122" customWidth="1"/>
    <col min="15879" max="15879" width="26.85546875" style="1122" customWidth="1"/>
    <col min="15880" max="15880" width="28.85546875" style="1122" customWidth="1"/>
    <col min="15881" max="15881" width="21.28515625" style="1122" customWidth="1"/>
    <col min="15882" max="15882" width="13.28515625" style="1122" customWidth="1"/>
    <col min="15883" max="16130" width="9.140625" style="1122"/>
    <col min="16131" max="16131" width="12" style="1122" customWidth="1"/>
    <col min="16132" max="16132" width="42.42578125" style="1122" customWidth="1"/>
    <col min="16133" max="16133" width="20.140625" style="1122" customWidth="1"/>
    <col min="16134" max="16134" width="15.28515625" style="1122" customWidth="1"/>
    <col min="16135" max="16135" width="26.85546875" style="1122" customWidth="1"/>
    <col min="16136" max="16136" width="28.85546875" style="1122" customWidth="1"/>
    <col min="16137" max="16137" width="21.28515625" style="1122" customWidth="1"/>
    <col min="16138" max="16138" width="13.28515625" style="1122" customWidth="1"/>
    <col min="16139" max="16384" width="9.140625" style="1122"/>
  </cols>
  <sheetData>
    <row r="1" spans="1:18" ht="39" customHeight="1">
      <c r="A1" s="1393" t="s">
        <v>1781</v>
      </c>
      <c r="B1" s="1393"/>
      <c r="C1" s="1158"/>
      <c r="D1" s="1158"/>
      <c r="E1" s="1158"/>
      <c r="F1" s="1158"/>
      <c r="G1" s="1158"/>
      <c r="H1" s="1158"/>
      <c r="I1" s="1158"/>
      <c r="J1" s="1158"/>
      <c r="K1" s="708"/>
      <c r="L1" s="708"/>
      <c r="M1" s="708"/>
      <c r="N1" s="708"/>
      <c r="O1" s="708"/>
      <c r="P1" s="708"/>
      <c r="Q1" s="708"/>
      <c r="R1" s="708"/>
    </row>
    <row r="2" spans="1:18" ht="35.25" customHeight="1">
      <c r="A2" s="1403" t="s">
        <v>1056</v>
      </c>
      <c r="B2" s="1410" t="s">
        <v>2002</v>
      </c>
      <c r="C2" s="1403" t="s">
        <v>1316</v>
      </c>
      <c r="D2" s="1403" t="s">
        <v>474</v>
      </c>
      <c r="E2" s="1405" t="s">
        <v>1710</v>
      </c>
      <c r="F2" s="1406"/>
      <c r="G2" s="1394" t="s">
        <v>318</v>
      </c>
      <c r="H2" s="1394" t="s">
        <v>319</v>
      </c>
      <c r="I2" s="1412" t="s">
        <v>2003</v>
      </c>
      <c r="J2" s="1404" t="s">
        <v>1109</v>
      </c>
    </row>
    <row r="3" spans="1:18" ht="36" customHeight="1">
      <c r="A3" s="1403"/>
      <c r="B3" s="1411"/>
      <c r="C3" s="1403"/>
      <c r="D3" s="1403"/>
      <c r="E3" s="1121" t="s">
        <v>1268</v>
      </c>
      <c r="F3" s="1121" t="s">
        <v>475</v>
      </c>
      <c r="G3" s="1394"/>
      <c r="H3" s="1394"/>
      <c r="I3" s="1413"/>
      <c r="J3" s="1404"/>
    </row>
    <row r="4" spans="1:18" ht="14.25" customHeight="1">
      <c r="A4" s="1126">
        <v>1</v>
      </c>
      <c r="B4" s="1126">
        <v>2</v>
      </c>
      <c r="C4" s="1126">
        <v>3</v>
      </c>
      <c r="D4" s="1126">
        <v>4</v>
      </c>
      <c r="E4" s="1126">
        <v>5</v>
      </c>
      <c r="F4" s="1126">
        <v>6</v>
      </c>
      <c r="G4" s="1126">
        <v>7</v>
      </c>
      <c r="H4" s="1126">
        <v>8</v>
      </c>
      <c r="I4" s="1126">
        <v>9</v>
      </c>
      <c r="J4" s="709">
        <v>10</v>
      </c>
    </row>
    <row r="5" spans="1:18" ht="15.75">
      <c r="A5" s="710" t="s">
        <v>1218</v>
      </c>
      <c r="B5" s="710"/>
      <c r="C5" s="711" t="s">
        <v>1317</v>
      </c>
      <c r="D5" s="711"/>
      <c r="E5" s="712"/>
      <c r="F5" s="713">
        <v>0</v>
      </c>
      <c r="G5" s="712"/>
      <c r="H5" s="712"/>
      <c r="I5" s="712"/>
      <c r="J5" s="714"/>
    </row>
    <row r="6" spans="1:18" ht="15.75">
      <c r="A6" s="715" t="s">
        <v>1216</v>
      </c>
      <c r="B6" s="715"/>
      <c r="C6" s="577" t="s">
        <v>1318</v>
      </c>
      <c r="D6" s="577"/>
      <c r="E6" s="716"/>
      <c r="F6" s="716">
        <v>0</v>
      </c>
      <c r="G6" s="716"/>
      <c r="H6" s="716"/>
      <c r="I6" s="716"/>
      <c r="J6" s="717"/>
    </row>
    <row r="7" spans="1:18" ht="15.75">
      <c r="A7" s="715" t="s">
        <v>1219</v>
      </c>
      <c r="B7" s="715"/>
      <c r="C7" s="577"/>
      <c r="D7" s="577"/>
      <c r="E7" s="718"/>
      <c r="F7" s="718"/>
      <c r="G7" s="718"/>
      <c r="H7" s="718"/>
      <c r="I7" s="718"/>
      <c r="J7" s="717"/>
    </row>
    <row r="8" spans="1:18" ht="15.75">
      <c r="A8" s="715" t="s">
        <v>1217</v>
      </c>
      <c r="B8" s="715"/>
      <c r="C8" s="577" t="s">
        <v>1319</v>
      </c>
      <c r="D8" s="577"/>
      <c r="E8" s="718"/>
      <c r="F8" s="718">
        <v>0</v>
      </c>
      <c r="G8" s="718"/>
      <c r="H8" s="718"/>
      <c r="I8" s="718"/>
      <c r="J8" s="717"/>
    </row>
    <row r="9" spans="1:18" ht="15.75">
      <c r="A9" s="715" t="s">
        <v>1220</v>
      </c>
      <c r="B9" s="715"/>
      <c r="C9" s="717"/>
      <c r="D9" s="717"/>
      <c r="E9" s="718"/>
      <c r="F9" s="718"/>
      <c r="G9" s="718"/>
      <c r="H9" s="718"/>
      <c r="I9" s="718"/>
      <c r="J9" s="717"/>
    </row>
    <row r="10" spans="1:18" ht="15.75">
      <c r="A10" s="710" t="s">
        <v>1260</v>
      </c>
      <c r="B10" s="710"/>
      <c r="C10" s="711" t="s">
        <v>1320</v>
      </c>
      <c r="D10" s="711"/>
      <c r="E10" s="712"/>
      <c r="F10" s="713">
        <v>0</v>
      </c>
      <c r="G10" s="712"/>
      <c r="H10" s="712"/>
      <c r="I10" s="712"/>
      <c r="J10" s="714"/>
    </row>
    <row r="11" spans="1:18" ht="15.75">
      <c r="A11" s="715" t="s">
        <v>1221</v>
      </c>
      <c r="B11" s="715"/>
      <c r="C11" s="577" t="s">
        <v>1318</v>
      </c>
      <c r="D11" s="577"/>
      <c r="E11" s="716"/>
      <c r="F11" s="716">
        <v>0</v>
      </c>
      <c r="G11" s="716"/>
      <c r="H11" s="716"/>
      <c r="I11" s="716"/>
      <c r="J11" s="717"/>
    </row>
    <row r="12" spans="1:18" ht="15.75">
      <c r="A12" s="715" t="s">
        <v>1222</v>
      </c>
      <c r="B12" s="715"/>
      <c r="C12" s="577"/>
      <c r="D12" s="577"/>
      <c r="E12" s="718"/>
      <c r="F12" s="718"/>
      <c r="G12" s="718"/>
      <c r="H12" s="718"/>
      <c r="I12" s="718"/>
      <c r="J12" s="717"/>
    </row>
    <row r="13" spans="1:18" ht="15.75">
      <c r="A13" s="715" t="s">
        <v>1223</v>
      </c>
      <c r="B13" s="715"/>
      <c r="C13" s="577" t="s">
        <v>1319</v>
      </c>
      <c r="D13" s="577"/>
      <c r="E13" s="718"/>
      <c r="F13" s="718">
        <v>0</v>
      </c>
      <c r="G13" s="718"/>
      <c r="H13" s="718"/>
      <c r="I13" s="718"/>
      <c r="J13" s="717"/>
    </row>
    <row r="14" spans="1:18" ht="15.75">
      <c r="A14" s="715" t="s">
        <v>1224</v>
      </c>
      <c r="B14" s="715"/>
      <c r="C14" s="717"/>
      <c r="D14" s="717"/>
      <c r="E14" s="718"/>
      <c r="F14" s="718"/>
      <c r="G14" s="718"/>
      <c r="H14" s="718"/>
      <c r="I14" s="718"/>
      <c r="J14" s="717"/>
    </row>
    <row r="15" spans="1:18" ht="15.75">
      <c r="A15" s="710" t="s">
        <v>1261</v>
      </c>
      <c r="B15" s="710"/>
      <c r="C15" s="711" t="s">
        <v>1321</v>
      </c>
      <c r="D15" s="711"/>
      <c r="E15" s="713">
        <f>E16+E21</f>
        <v>4.1290000000000004</v>
      </c>
      <c r="F15" s="713">
        <f>F21+F16</f>
        <v>1649.104</v>
      </c>
      <c r="G15" s="712"/>
      <c r="H15" s="712"/>
      <c r="I15" s="712"/>
      <c r="J15" s="714"/>
    </row>
    <row r="16" spans="1:18" ht="15.75">
      <c r="A16" s="726" t="s">
        <v>1225</v>
      </c>
      <c r="B16" s="726"/>
      <c r="C16" s="727" t="s">
        <v>1318</v>
      </c>
      <c r="D16" s="993">
        <f>F16/E16</f>
        <v>484.30272373540856</v>
      </c>
      <c r="E16" s="994">
        <f>E18</f>
        <v>1.2849999999999999</v>
      </c>
      <c r="F16" s="1002">
        <f>F18</f>
        <v>622.32899999999995</v>
      </c>
      <c r="G16" s="716"/>
      <c r="H16" s="716"/>
      <c r="I16" s="716"/>
      <c r="J16" s="717"/>
    </row>
    <row r="17" spans="1:10" ht="15.75">
      <c r="A17" s="715"/>
      <c r="B17" s="715"/>
      <c r="C17" s="524" t="s">
        <v>185</v>
      </c>
      <c r="D17" s="719"/>
      <c r="E17" s="721"/>
      <c r="F17" s="720"/>
      <c r="G17" s="716"/>
      <c r="H17" s="716"/>
      <c r="I17" s="716"/>
      <c r="J17" s="717"/>
    </row>
    <row r="18" spans="1:10" ht="47.45" customHeight="1">
      <c r="A18" s="1407" t="s">
        <v>1226</v>
      </c>
      <c r="B18" s="1390" t="s">
        <v>2029</v>
      </c>
      <c r="C18" s="938" t="s">
        <v>1767</v>
      </c>
      <c r="D18" s="990">
        <f>F18/E18</f>
        <v>484.30272373540856</v>
      </c>
      <c r="E18" s="991">
        <v>1.2849999999999999</v>
      </c>
      <c r="F18" s="992">
        <f>F19+F20</f>
        <v>622.32899999999995</v>
      </c>
      <c r="G18" s="1380" t="s">
        <v>1796</v>
      </c>
      <c r="H18" s="1378" t="s">
        <v>646</v>
      </c>
      <c r="I18" s="1387">
        <v>1962</v>
      </c>
      <c r="J18" s="1378"/>
    </row>
    <row r="19" spans="1:10" ht="15" customHeight="1">
      <c r="A19" s="1409"/>
      <c r="B19" s="1391"/>
      <c r="C19" s="984" t="s">
        <v>1802</v>
      </c>
      <c r="D19" s="987">
        <f>F19/E19</f>
        <v>540.67281105990787</v>
      </c>
      <c r="E19" s="989">
        <v>1.085</v>
      </c>
      <c r="F19" s="988">
        <v>586.63</v>
      </c>
      <c r="G19" s="1385"/>
      <c r="H19" s="1386"/>
      <c r="I19" s="1388"/>
      <c r="J19" s="1386"/>
    </row>
    <row r="20" spans="1:10" ht="15" customHeight="1">
      <c r="A20" s="1408"/>
      <c r="B20" s="1392"/>
      <c r="C20" s="984" t="s">
        <v>1811</v>
      </c>
      <c r="D20" s="987">
        <f>F20/E20</f>
        <v>178.49499999999998</v>
      </c>
      <c r="E20" s="989">
        <v>0.2</v>
      </c>
      <c r="F20" s="988">
        <v>35.698999999999998</v>
      </c>
      <c r="G20" s="1381"/>
      <c r="H20" s="1379"/>
      <c r="I20" s="1389"/>
      <c r="J20" s="1379"/>
    </row>
    <row r="21" spans="1:10" ht="15.75">
      <c r="A21" s="726" t="s">
        <v>1227</v>
      </c>
      <c r="B21" s="715"/>
      <c r="C21" s="727" t="s">
        <v>1319</v>
      </c>
      <c r="D21" s="993">
        <f>F21/E21</f>
        <v>361.03199718706048</v>
      </c>
      <c r="E21" s="940">
        <f>E26+E23</f>
        <v>2.8440000000000003</v>
      </c>
      <c r="F21" s="940">
        <f>F26+F23</f>
        <v>1026.7750000000001</v>
      </c>
      <c r="G21" s="718"/>
      <c r="H21" s="718"/>
      <c r="I21" s="718"/>
      <c r="J21" s="717"/>
    </row>
    <row r="22" spans="1:10" ht="15.75">
      <c r="A22" s="715"/>
      <c r="B22" s="715"/>
      <c r="C22" s="986" t="s">
        <v>1659</v>
      </c>
      <c r="D22" s="765"/>
      <c r="E22" s="724"/>
      <c r="F22" s="720"/>
      <c r="G22" s="268"/>
      <c r="H22" s="249"/>
      <c r="I22" s="249"/>
      <c r="J22" s="717"/>
    </row>
    <row r="23" spans="1:10" ht="30" customHeight="1">
      <c r="A23" s="1407" t="s">
        <v>1228</v>
      </c>
      <c r="B23" s="1390" t="s">
        <v>2045</v>
      </c>
      <c r="C23" s="938" t="s">
        <v>1660</v>
      </c>
      <c r="D23" s="990">
        <f>F23/E23</f>
        <v>700.97264437689967</v>
      </c>
      <c r="E23" s="991">
        <v>0.32900000000000001</v>
      </c>
      <c r="F23" s="992">
        <f>F24</f>
        <v>230.62</v>
      </c>
      <c r="G23" s="1380" t="s">
        <v>1796</v>
      </c>
      <c r="H23" s="1378" t="s">
        <v>646</v>
      </c>
      <c r="I23" s="1387">
        <v>1970</v>
      </c>
      <c r="J23" s="1378"/>
    </row>
    <row r="24" spans="1:10" ht="15" customHeight="1">
      <c r="A24" s="1408"/>
      <c r="B24" s="1392"/>
      <c r="C24" s="984" t="s">
        <v>1811</v>
      </c>
      <c r="D24" s="987">
        <f>F24/E24</f>
        <v>700.97264437689967</v>
      </c>
      <c r="E24" s="989">
        <v>0.32900000000000001</v>
      </c>
      <c r="F24" s="988">
        <v>230.62</v>
      </c>
      <c r="G24" s="1381"/>
      <c r="H24" s="1379"/>
      <c r="I24" s="1389"/>
      <c r="J24" s="1379"/>
    </row>
    <row r="25" spans="1:10" ht="15.75">
      <c r="A25" s="715"/>
      <c r="B25" s="715"/>
      <c r="C25" s="985" t="s">
        <v>1661</v>
      </c>
      <c r="D25" s="577"/>
      <c r="E25" s="718"/>
      <c r="F25" s="718"/>
      <c r="G25" s="718"/>
      <c r="H25" s="718"/>
      <c r="I25" s="718"/>
      <c r="J25" s="717"/>
    </row>
    <row r="26" spans="1:10" ht="75">
      <c r="A26" s="1407" t="s">
        <v>1782</v>
      </c>
      <c r="B26" s="1390" t="s">
        <v>2289</v>
      </c>
      <c r="C26" s="938" t="s">
        <v>1783</v>
      </c>
      <c r="D26" s="990">
        <f>F26/E26</f>
        <v>316.56262425447312</v>
      </c>
      <c r="E26" s="992">
        <v>2.5150000000000001</v>
      </c>
      <c r="F26" s="992">
        <f>F27</f>
        <v>796.15499999999997</v>
      </c>
      <c r="G26" s="1380" t="s">
        <v>1796</v>
      </c>
      <c r="H26" s="1378" t="s">
        <v>646</v>
      </c>
      <c r="I26" s="1387">
        <v>1970</v>
      </c>
      <c r="J26" s="1378"/>
    </row>
    <row r="27" spans="1:10" ht="15.6" customHeight="1">
      <c r="A27" s="1408"/>
      <c r="B27" s="1392"/>
      <c r="C27" s="984" t="s">
        <v>1802</v>
      </c>
      <c r="D27" s="987">
        <f>F27/E27</f>
        <v>316.56262425447312</v>
      </c>
      <c r="E27" s="988">
        <v>2.5150000000000001</v>
      </c>
      <c r="F27" s="988">
        <v>796.15499999999997</v>
      </c>
      <c r="G27" s="1381"/>
      <c r="H27" s="1379"/>
      <c r="I27" s="1389"/>
      <c r="J27" s="1379"/>
    </row>
    <row r="28" spans="1:10" ht="15.75">
      <c r="A28" s="710" t="s">
        <v>1262</v>
      </c>
      <c r="B28" s="710"/>
      <c r="C28" s="711" t="s">
        <v>1322</v>
      </c>
      <c r="D28" s="711"/>
      <c r="E28" s="713"/>
      <c r="F28" s="713">
        <f>F32+F29+F183</f>
        <v>70980.156571852465</v>
      </c>
      <c r="G28" s="712"/>
      <c r="H28" s="712"/>
      <c r="I28" s="712"/>
      <c r="J28" s="714"/>
    </row>
    <row r="29" spans="1:10" ht="15.75">
      <c r="A29" s="726" t="s">
        <v>1229</v>
      </c>
      <c r="B29" s="726"/>
      <c r="C29" s="727" t="s">
        <v>1318</v>
      </c>
      <c r="D29" s="719">
        <v>0</v>
      </c>
      <c r="E29" s="720">
        <v>0</v>
      </c>
      <c r="F29" s="720">
        <v>0</v>
      </c>
      <c r="G29" s="716"/>
      <c r="H29" s="716"/>
      <c r="I29" s="716"/>
      <c r="J29" s="717"/>
    </row>
    <row r="30" spans="1:10" ht="15.75">
      <c r="A30" s="715" t="s">
        <v>1230</v>
      </c>
      <c r="B30" s="715"/>
      <c r="C30" s="727"/>
      <c r="D30" s="719"/>
      <c r="E30" s="720"/>
      <c r="F30" s="720"/>
      <c r="G30" s="716"/>
      <c r="H30" s="716"/>
      <c r="I30" s="716"/>
      <c r="J30" s="717"/>
    </row>
    <row r="31" spans="1:10" ht="15.75">
      <c r="A31" s="726" t="s">
        <v>1231</v>
      </c>
      <c r="B31" s="726"/>
      <c r="C31" s="727" t="s">
        <v>1319</v>
      </c>
      <c r="D31" s="719">
        <f>F31/E31</f>
        <v>489.59956753704171</v>
      </c>
      <c r="E31" s="728">
        <f>E32</f>
        <v>134.578</v>
      </c>
      <c r="F31" s="728">
        <f>F32</f>
        <v>65889.330600000001</v>
      </c>
      <c r="G31" s="718"/>
      <c r="H31" s="718"/>
      <c r="I31" s="718"/>
      <c r="J31" s="717"/>
    </row>
    <row r="32" spans="1:10" ht="31.5">
      <c r="A32" s="726" t="s">
        <v>1232</v>
      </c>
      <c r="B32" s="726"/>
      <c r="C32" s="727" t="s">
        <v>1258</v>
      </c>
      <c r="D32" s="719">
        <f>F32/E32</f>
        <v>489.59956753704171</v>
      </c>
      <c r="E32" s="728">
        <f>E34+E38+E42+E47+E52+E56+E58+E61+E63+E66+E68+E72+E74+E77+E80+E82+E87+E92+E97+E100+E103+E106+E109+E111+E114+E118+E123+E125+E128+E131+E134+E139+E143+E147+E151+E153+E156+E159+E163+E168+E170+E173+E176+E180</f>
        <v>134.578</v>
      </c>
      <c r="F32" s="728">
        <f>F34+F38+F42+F47+F52+F56+F58+F61+F63+F66+F68+F72+F74+F77+F80+F82+F87+F92+F97+F100+F103+F106+F109+F111+F114+F118+F123+F125+F128+F131+F134+F139+F143+F147+F151+F153+F156+F159+F163+F168+F170+F173+F176+F180</f>
        <v>65889.330600000001</v>
      </c>
      <c r="G32" s="248"/>
      <c r="H32" s="249"/>
      <c r="I32" s="249"/>
      <c r="J32" s="717"/>
    </row>
    <row r="33" spans="1:10" ht="15.75">
      <c r="A33" s="715"/>
      <c r="B33" s="715"/>
      <c r="C33" s="727" t="s">
        <v>1662</v>
      </c>
      <c r="D33" s="719"/>
      <c r="E33" s="728"/>
      <c r="F33" s="728"/>
      <c r="G33" s="248"/>
      <c r="H33" s="249"/>
      <c r="I33" s="249"/>
      <c r="J33" s="717"/>
    </row>
    <row r="34" spans="1:10" ht="15.75" customHeight="1">
      <c r="A34" s="1382" t="s">
        <v>1259</v>
      </c>
      <c r="B34" s="1382" t="s">
        <v>2016</v>
      </c>
      <c r="C34" s="958" t="s">
        <v>1663</v>
      </c>
      <c r="D34" s="955">
        <f>F34/E34</f>
        <v>448.83086746612679</v>
      </c>
      <c r="E34" s="956">
        <v>6.4210000000000003</v>
      </c>
      <c r="F34" s="940">
        <f>F35+F36+F37</f>
        <v>2881.9430000000002</v>
      </c>
      <c r="G34" s="1380" t="s">
        <v>1796</v>
      </c>
      <c r="H34" s="1378" t="s">
        <v>646</v>
      </c>
      <c r="I34" s="1387">
        <v>1979</v>
      </c>
      <c r="J34" s="1378"/>
    </row>
    <row r="35" spans="1:10" ht="15" customHeight="1">
      <c r="A35" s="1384"/>
      <c r="B35" s="1384"/>
      <c r="C35" s="953" t="s">
        <v>1793</v>
      </c>
      <c r="D35" s="741">
        <f t="shared" ref="D35:D45" si="0">F35/E35</f>
        <v>419.42141185647426</v>
      </c>
      <c r="E35" s="939">
        <v>5.1280000000000001</v>
      </c>
      <c r="F35" s="957">
        <v>2150.7930000000001</v>
      </c>
      <c r="G35" s="1385"/>
      <c r="H35" s="1386"/>
      <c r="I35" s="1388"/>
      <c r="J35" s="1386"/>
    </row>
    <row r="36" spans="1:10" ht="15" customHeight="1">
      <c r="A36" s="1384"/>
      <c r="B36" s="1384"/>
      <c r="C36" s="953" t="s">
        <v>1794</v>
      </c>
      <c r="D36" s="741">
        <f t="shared" si="0"/>
        <v>348.91724671307037</v>
      </c>
      <c r="E36" s="939">
        <v>1.2929999999999999</v>
      </c>
      <c r="F36" s="957">
        <v>451.15</v>
      </c>
      <c r="G36" s="1385"/>
      <c r="H36" s="1386"/>
      <c r="I36" s="1388"/>
      <c r="J36" s="1386"/>
    </row>
    <row r="37" spans="1:10" ht="15" customHeight="1">
      <c r="A37" s="1383"/>
      <c r="B37" s="1383"/>
      <c r="C37" s="953" t="s">
        <v>1795</v>
      </c>
      <c r="D37" s="741">
        <f t="shared" si="0"/>
        <v>70</v>
      </c>
      <c r="E37" s="971">
        <v>4</v>
      </c>
      <c r="F37" s="957">
        <v>280</v>
      </c>
      <c r="G37" s="1381"/>
      <c r="H37" s="1379"/>
      <c r="I37" s="1389"/>
      <c r="J37" s="1379"/>
    </row>
    <row r="38" spans="1:10" ht="16.149999999999999" customHeight="1">
      <c r="A38" s="1382" t="s">
        <v>994</v>
      </c>
      <c r="B38" s="1414" t="s">
        <v>2017</v>
      </c>
      <c r="C38" s="954" t="s">
        <v>1664</v>
      </c>
      <c r="D38" s="955">
        <f>F38/E38</f>
        <v>488.70106553787781</v>
      </c>
      <c r="E38" s="956">
        <v>6.8509999999999991</v>
      </c>
      <c r="F38" s="940">
        <f>F39+F40+F41</f>
        <v>3348.0910000000003</v>
      </c>
      <c r="G38" s="1380" t="s">
        <v>1796</v>
      </c>
      <c r="H38" s="1378" t="s">
        <v>646</v>
      </c>
      <c r="I38" s="1387">
        <v>1979</v>
      </c>
      <c r="J38" s="1378"/>
    </row>
    <row r="39" spans="1:10" ht="15" customHeight="1">
      <c r="A39" s="1384"/>
      <c r="B39" s="1415"/>
      <c r="C39" s="953" t="s">
        <v>1793</v>
      </c>
      <c r="D39" s="741">
        <f t="shared" si="0"/>
        <v>480.17086177474408</v>
      </c>
      <c r="E39" s="939">
        <v>4.6879999999999997</v>
      </c>
      <c r="F39" s="957">
        <v>2251.0410000000002</v>
      </c>
      <c r="G39" s="1385"/>
      <c r="H39" s="1386"/>
      <c r="I39" s="1388"/>
      <c r="J39" s="1386"/>
    </row>
    <row r="40" spans="1:10" ht="15" customHeight="1">
      <c r="A40" s="1384"/>
      <c r="B40" s="1415"/>
      <c r="C40" s="953" t="s">
        <v>1794</v>
      </c>
      <c r="D40" s="741">
        <f t="shared" si="0"/>
        <v>350</v>
      </c>
      <c r="E40" s="939">
        <v>2.1629999999999998</v>
      </c>
      <c r="F40" s="957">
        <v>757.05</v>
      </c>
      <c r="G40" s="1385"/>
      <c r="H40" s="1386"/>
      <c r="I40" s="1388"/>
      <c r="J40" s="1386"/>
    </row>
    <row r="41" spans="1:10" ht="15" customHeight="1">
      <c r="A41" s="1383"/>
      <c r="B41" s="1416"/>
      <c r="C41" s="953" t="s">
        <v>1797</v>
      </c>
      <c r="D41" s="741">
        <f t="shared" si="0"/>
        <v>56.666666666666664</v>
      </c>
      <c r="E41" s="959">
        <v>6</v>
      </c>
      <c r="F41" s="957">
        <v>340</v>
      </c>
      <c r="G41" s="1381"/>
      <c r="H41" s="1379"/>
      <c r="I41" s="1389"/>
      <c r="J41" s="1379"/>
    </row>
    <row r="42" spans="1:10" ht="16.149999999999999" customHeight="1">
      <c r="A42" s="1382" t="s">
        <v>995</v>
      </c>
      <c r="B42" s="1382" t="s">
        <v>2018</v>
      </c>
      <c r="C42" s="954" t="s">
        <v>1705</v>
      </c>
      <c r="D42" s="955">
        <f>F42/E42</f>
        <v>514.48620160981216</v>
      </c>
      <c r="E42" s="956">
        <v>5.218</v>
      </c>
      <c r="F42" s="940">
        <f>F43+F44+F45</f>
        <v>2684.5889999999999</v>
      </c>
      <c r="G42" s="1380" t="s">
        <v>1796</v>
      </c>
      <c r="H42" s="1378" t="s">
        <v>646</v>
      </c>
      <c r="I42" s="1387">
        <v>1985</v>
      </c>
      <c r="J42" s="1378"/>
    </row>
    <row r="43" spans="1:10" ht="16.149999999999999" customHeight="1">
      <c r="A43" s="1384"/>
      <c r="B43" s="1384"/>
      <c r="C43" s="960" t="s">
        <v>1793</v>
      </c>
      <c r="D43" s="741">
        <f t="shared" si="0"/>
        <v>500.96548380841568</v>
      </c>
      <c r="E43" s="961">
        <v>5.157</v>
      </c>
      <c r="F43" s="957">
        <v>2583.4789999999998</v>
      </c>
      <c r="G43" s="1385"/>
      <c r="H43" s="1386"/>
      <c r="I43" s="1388"/>
      <c r="J43" s="1386"/>
    </row>
    <row r="44" spans="1:10" ht="16.149999999999999" customHeight="1">
      <c r="A44" s="1384"/>
      <c r="B44" s="1384"/>
      <c r="C44" s="960" t="s">
        <v>1798</v>
      </c>
      <c r="D44" s="741">
        <f t="shared" si="0"/>
        <v>510</v>
      </c>
      <c r="E44" s="961">
        <v>6.0999999999999999E-2</v>
      </c>
      <c r="F44" s="957">
        <v>31.11</v>
      </c>
      <c r="G44" s="1385"/>
      <c r="H44" s="1386"/>
      <c r="I44" s="1388"/>
      <c r="J44" s="1386"/>
    </row>
    <row r="45" spans="1:10" ht="16.149999999999999" customHeight="1">
      <c r="A45" s="1383"/>
      <c r="B45" s="1383"/>
      <c r="C45" s="960" t="s">
        <v>1799</v>
      </c>
      <c r="D45" s="741">
        <f t="shared" si="0"/>
        <v>70</v>
      </c>
      <c r="E45" s="962">
        <v>1</v>
      </c>
      <c r="F45" s="957">
        <v>70</v>
      </c>
      <c r="G45" s="1381"/>
      <c r="H45" s="1379"/>
      <c r="I45" s="1389"/>
      <c r="J45" s="1379"/>
    </row>
    <row r="46" spans="1:10" ht="15.75">
      <c r="A46" s="1101"/>
      <c r="B46" s="1116"/>
      <c r="C46" s="966" t="s">
        <v>1661</v>
      </c>
      <c r="D46" s="741"/>
      <c r="E46" s="767"/>
      <c r="F46" s="768"/>
      <c r="G46" s="268"/>
      <c r="H46" s="249"/>
      <c r="I46" s="1109"/>
      <c r="J46" s="249"/>
    </row>
    <row r="47" spans="1:10" ht="16.149999999999999" customHeight="1">
      <c r="A47" s="1382" t="s">
        <v>996</v>
      </c>
      <c r="B47" s="1382" t="s">
        <v>2283</v>
      </c>
      <c r="C47" s="964" t="s">
        <v>1665</v>
      </c>
      <c r="D47" s="955">
        <f>F47/E47</f>
        <v>519.65768981181054</v>
      </c>
      <c r="E47" s="965">
        <v>3.0819999999999999</v>
      </c>
      <c r="F47" s="955">
        <f>F48+F49+F50+F51</f>
        <v>1601.585</v>
      </c>
      <c r="G47" s="1380" t="s">
        <v>1796</v>
      </c>
      <c r="H47" s="1378" t="s">
        <v>646</v>
      </c>
      <c r="I47" s="1387">
        <v>1972</v>
      </c>
      <c r="J47" s="1378"/>
    </row>
    <row r="48" spans="1:10" ht="15.6" customHeight="1">
      <c r="A48" s="1384"/>
      <c r="B48" s="1384"/>
      <c r="C48" s="963" t="s">
        <v>1793</v>
      </c>
      <c r="D48" s="741">
        <f t="shared" ref="D48:D51" si="1">F48/E48</f>
        <v>481.556640625</v>
      </c>
      <c r="E48" s="941">
        <v>2.56</v>
      </c>
      <c r="F48" s="741">
        <v>1232.7850000000001</v>
      </c>
      <c r="G48" s="1385"/>
      <c r="H48" s="1386"/>
      <c r="I48" s="1388"/>
      <c r="J48" s="1386"/>
    </row>
    <row r="49" spans="1:10" ht="15.6" customHeight="1">
      <c r="A49" s="1384"/>
      <c r="B49" s="1384"/>
      <c r="C49" s="963" t="s">
        <v>1794</v>
      </c>
      <c r="D49" s="741">
        <f t="shared" si="1"/>
        <v>400</v>
      </c>
      <c r="E49" s="941">
        <v>0.52200000000000002</v>
      </c>
      <c r="F49" s="741">
        <v>208.8</v>
      </c>
      <c r="G49" s="1385"/>
      <c r="H49" s="1386"/>
      <c r="I49" s="1388"/>
      <c r="J49" s="1386"/>
    </row>
    <row r="50" spans="1:10" ht="15.6" customHeight="1">
      <c r="A50" s="1384"/>
      <c r="B50" s="1384"/>
      <c r="C50" s="963" t="s">
        <v>1800</v>
      </c>
      <c r="D50" s="741">
        <f t="shared" si="1"/>
        <v>80</v>
      </c>
      <c r="E50" s="970">
        <v>1</v>
      </c>
      <c r="F50" s="741">
        <v>80</v>
      </c>
      <c r="G50" s="1385"/>
      <c r="H50" s="1386"/>
      <c r="I50" s="1388"/>
      <c r="J50" s="1386"/>
    </row>
    <row r="51" spans="1:10" ht="15.6" customHeight="1">
      <c r="A51" s="1383"/>
      <c r="B51" s="1383"/>
      <c r="C51" s="963" t="s">
        <v>1809</v>
      </c>
      <c r="D51" s="741">
        <f t="shared" si="1"/>
        <v>80</v>
      </c>
      <c r="E51" s="970">
        <v>1</v>
      </c>
      <c r="F51" s="741">
        <v>80</v>
      </c>
      <c r="G51" s="1381"/>
      <c r="H51" s="1379"/>
      <c r="I51" s="1389"/>
      <c r="J51" s="1379"/>
    </row>
    <row r="52" spans="1:10" ht="16.149999999999999" customHeight="1">
      <c r="A52" s="1382" t="s">
        <v>997</v>
      </c>
      <c r="B52" s="1382" t="s">
        <v>2284</v>
      </c>
      <c r="C52" s="964" t="s">
        <v>1666</v>
      </c>
      <c r="D52" s="955">
        <f>F52/E52</f>
        <v>473.77774352651051</v>
      </c>
      <c r="E52" s="965">
        <v>3.2439999999999998</v>
      </c>
      <c r="F52" s="768">
        <f>F55+F54+F53</f>
        <v>1536.9349999999999</v>
      </c>
      <c r="G52" s="1380" t="s">
        <v>1796</v>
      </c>
      <c r="H52" s="1378" t="s">
        <v>646</v>
      </c>
      <c r="I52" s="1387">
        <v>1979</v>
      </c>
      <c r="J52" s="1378"/>
    </row>
    <row r="53" spans="1:10" ht="16.149999999999999" customHeight="1">
      <c r="A53" s="1384"/>
      <c r="B53" s="1384"/>
      <c r="C53" s="960" t="s">
        <v>1793</v>
      </c>
      <c r="D53" s="741">
        <f t="shared" ref="D53:D55" si="2">F53/E53</f>
        <v>462.37075070821527</v>
      </c>
      <c r="E53" s="941">
        <v>2.8239999999999998</v>
      </c>
      <c r="F53" s="741">
        <v>1305.7349999999999</v>
      </c>
      <c r="G53" s="1385"/>
      <c r="H53" s="1386"/>
      <c r="I53" s="1388"/>
      <c r="J53" s="1386"/>
    </row>
    <row r="54" spans="1:10" ht="16.149999999999999" customHeight="1">
      <c r="A54" s="1384"/>
      <c r="B54" s="1384"/>
      <c r="C54" s="960" t="s">
        <v>1798</v>
      </c>
      <c r="D54" s="741">
        <f t="shared" si="2"/>
        <v>360</v>
      </c>
      <c r="E54" s="941">
        <v>0.42</v>
      </c>
      <c r="F54" s="741">
        <v>151.19999999999999</v>
      </c>
      <c r="G54" s="1385"/>
      <c r="H54" s="1386"/>
      <c r="I54" s="1388"/>
      <c r="J54" s="1386"/>
    </row>
    <row r="55" spans="1:10" ht="16.149999999999999" customHeight="1">
      <c r="A55" s="1383"/>
      <c r="B55" s="1383"/>
      <c r="C55" s="960" t="s">
        <v>1799</v>
      </c>
      <c r="D55" s="741">
        <f t="shared" si="2"/>
        <v>80</v>
      </c>
      <c r="E55" s="970">
        <v>1</v>
      </c>
      <c r="F55" s="741">
        <v>80</v>
      </c>
      <c r="G55" s="1381"/>
      <c r="H55" s="1379"/>
      <c r="I55" s="1389"/>
      <c r="J55" s="1379"/>
    </row>
    <row r="56" spans="1:10" ht="16.149999999999999" customHeight="1">
      <c r="A56" s="1382" t="s">
        <v>998</v>
      </c>
      <c r="B56" s="1382" t="s">
        <v>2285</v>
      </c>
      <c r="C56" s="964" t="s">
        <v>1730</v>
      </c>
      <c r="D56" s="955">
        <f>F56/E56</f>
        <v>547.59383753501402</v>
      </c>
      <c r="E56" s="965">
        <v>1.7849999999999999</v>
      </c>
      <c r="F56" s="768">
        <f>F57</f>
        <v>977.45500000000004</v>
      </c>
      <c r="G56" s="1380" t="s">
        <v>1796</v>
      </c>
      <c r="H56" s="1378" t="s">
        <v>646</v>
      </c>
      <c r="I56" s="1387">
        <v>1987</v>
      </c>
      <c r="J56" s="1378"/>
    </row>
    <row r="57" spans="1:10" ht="16.149999999999999" customHeight="1">
      <c r="A57" s="1383"/>
      <c r="B57" s="1383"/>
      <c r="C57" s="960" t="s">
        <v>1793</v>
      </c>
      <c r="D57" s="741">
        <f t="shared" ref="D57" si="3">F57/E57</f>
        <v>547.59383753501402</v>
      </c>
      <c r="E57" s="941">
        <v>1.7849999999999999</v>
      </c>
      <c r="F57" s="741">
        <v>977.45500000000004</v>
      </c>
      <c r="G57" s="1381"/>
      <c r="H57" s="1379"/>
      <c r="I57" s="1389"/>
      <c r="J57" s="1379"/>
    </row>
    <row r="58" spans="1:10" ht="16.149999999999999" customHeight="1">
      <c r="A58" s="1382" t="s">
        <v>999</v>
      </c>
      <c r="B58" s="1382" t="s">
        <v>2286</v>
      </c>
      <c r="C58" s="964" t="s">
        <v>1760</v>
      </c>
      <c r="D58" s="955">
        <f>F58/E58</f>
        <v>563.1655063291139</v>
      </c>
      <c r="E58" s="967">
        <v>3.16</v>
      </c>
      <c r="F58" s="770">
        <f>F60+F59</f>
        <v>1779.6030000000001</v>
      </c>
      <c r="G58" s="1380" t="s">
        <v>1796</v>
      </c>
      <c r="H58" s="1378" t="s">
        <v>646</v>
      </c>
      <c r="I58" s="1387">
        <v>1965</v>
      </c>
      <c r="J58" s="1378"/>
    </row>
    <row r="59" spans="1:10" ht="16.149999999999999" customHeight="1">
      <c r="A59" s="1384"/>
      <c r="B59" s="1384"/>
      <c r="C59" s="960" t="s">
        <v>1793</v>
      </c>
      <c r="D59" s="741">
        <f t="shared" ref="D59:D60" si="4">F59/E59</f>
        <v>510.64335443037976</v>
      </c>
      <c r="E59" s="769">
        <v>3.16</v>
      </c>
      <c r="F59" s="973">
        <v>1613.633</v>
      </c>
      <c r="G59" s="1385"/>
      <c r="H59" s="1386"/>
      <c r="I59" s="1388"/>
      <c r="J59" s="1386"/>
    </row>
    <row r="60" spans="1:10" ht="16.149999999999999" customHeight="1">
      <c r="A60" s="1383"/>
      <c r="B60" s="1383"/>
      <c r="C60" s="963" t="s">
        <v>1809</v>
      </c>
      <c r="D60" s="741">
        <f t="shared" si="4"/>
        <v>165.97</v>
      </c>
      <c r="E60" s="972">
        <v>1</v>
      </c>
      <c r="F60" s="973">
        <v>165.97</v>
      </c>
      <c r="G60" s="1381"/>
      <c r="H60" s="1379"/>
      <c r="I60" s="1389"/>
      <c r="J60" s="1379"/>
    </row>
    <row r="61" spans="1:10" ht="15.6" customHeight="1">
      <c r="A61" s="1382" t="s">
        <v>1000</v>
      </c>
      <c r="B61" s="1382" t="s">
        <v>2287</v>
      </c>
      <c r="C61" s="938" t="s">
        <v>1748</v>
      </c>
      <c r="D61" s="955">
        <f>F61/E61</f>
        <v>526.30841121495325</v>
      </c>
      <c r="E61" s="968">
        <v>1.07</v>
      </c>
      <c r="F61" s="770">
        <f>F62</f>
        <v>563.15</v>
      </c>
      <c r="G61" s="1380" t="s">
        <v>1796</v>
      </c>
      <c r="H61" s="1378" t="s">
        <v>646</v>
      </c>
      <c r="I61" s="1387">
        <v>1975</v>
      </c>
      <c r="J61" s="1378"/>
    </row>
    <row r="62" spans="1:10" ht="15.6" customHeight="1">
      <c r="A62" s="1383"/>
      <c r="B62" s="1383"/>
      <c r="C62" s="960" t="s">
        <v>1793</v>
      </c>
      <c r="D62" s="741">
        <f t="shared" ref="D62" si="5">F62/E62</f>
        <v>526.30841121495325</v>
      </c>
      <c r="E62" s="942">
        <v>1.07</v>
      </c>
      <c r="F62" s="973">
        <v>563.15</v>
      </c>
      <c r="G62" s="1381"/>
      <c r="H62" s="1379"/>
      <c r="I62" s="1389"/>
      <c r="J62" s="1379"/>
    </row>
    <row r="63" spans="1:10" ht="16.149999999999999" customHeight="1">
      <c r="A63" s="1382" t="s">
        <v>1001</v>
      </c>
      <c r="B63" s="1382" t="s">
        <v>2288</v>
      </c>
      <c r="C63" s="938" t="s">
        <v>1749</v>
      </c>
      <c r="D63" s="955">
        <f>F63/E63</f>
        <v>566.09420289855075</v>
      </c>
      <c r="E63" s="969">
        <v>1.38</v>
      </c>
      <c r="F63" s="770">
        <f>F64</f>
        <v>781.21</v>
      </c>
      <c r="G63" s="1380" t="s">
        <v>1796</v>
      </c>
      <c r="H63" s="1378" t="s">
        <v>646</v>
      </c>
      <c r="I63" s="1387">
        <v>1975</v>
      </c>
      <c r="J63" s="1378"/>
    </row>
    <row r="64" spans="1:10" ht="16.149999999999999" customHeight="1">
      <c r="A64" s="1383"/>
      <c r="B64" s="1383"/>
      <c r="C64" s="960" t="s">
        <v>1793</v>
      </c>
      <c r="D64" s="741">
        <f t="shared" ref="D64" si="6">F64/E64</f>
        <v>566.09420289855075</v>
      </c>
      <c r="E64" s="943">
        <v>1.38</v>
      </c>
      <c r="F64" s="973">
        <v>781.21</v>
      </c>
      <c r="G64" s="1381"/>
      <c r="H64" s="1379"/>
      <c r="I64" s="1389"/>
      <c r="J64" s="1379"/>
    </row>
    <row r="65" spans="1:10" ht="15.75">
      <c r="A65" s="1101"/>
      <c r="B65" s="1116"/>
      <c r="C65" s="975" t="s">
        <v>1667</v>
      </c>
      <c r="D65" s="741"/>
      <c r="E65" s="769"/>
      <c r="F65" s="770"/>
      <c r="G65" s="268"/>
      <c r="H65" s="249"/>
      <c r="I65" s="1109"/>
      <c r="J65" s="249"/>
    </row>
    <row r="66" spans="1:10" ht="15.75" customHeight="1">
      <c r="A66" s="1382" t="s">
        <v>1002</v>
      </c>
      <c r="B66" s="1382" t="s">
        <v>2024</v>
      </c>
      <c r="C66" s="976" t="s">
        <v>1668</v>
      </c>
      <c r="D66" s="955">
        <f>F66/E66</f>
        <v>579.25793357933583</v>
      </c>
      <c r="E66" s="968">
        <v>2.71</v>
      </c>
      <c r="F66" s="974">
        <f>F67</f>
        <v>1569.789</v>
      </c>
      <c r="G66" s="1380" t="s">
        <v>1796</v>
      </c>
      <c r="H66" s="1378" t="s">
        <v>646</v>
      </c>
      <c r="I66" s="1387">
        <v>1978</v>
      </c>
      <c r="J66" s="1378"/>
    </row>
    <row r="67" spans="1:10" ht="15" customHeight="1">
      <c r="A67" s="1383"/>
      <c r="B67" s="1383"/>
      <c r="C67" s="960" t="s">
        <v>1793</v>
      </c>
      <c r="D67" s="741">
        <f t="shared" ref="D67" si="7">F67/E67</f>
        <v>579.25793357933583</v>
      </c>
      <c r="E67" s="942">
        <v>2.71</v>
      </c>
      <c r="F67" s="973">
        <v>1569.789</v>
      </c>
      <c r="G67" s="1381"/>
      <c r="H67" s="1379"/>
      <c r="I67" s="1389"/>
      <c r="J67" s="1379"/>
    </row>
    <row r="68" spans="1:10" s="771" customFormat="1" ht="15.75" customHeight="1">
      <c r="A68" s="1382" t="s">
        <v>1003</v>
      </c>
      <c r="B68" s="1382" t="s">
        <v>2025</v>
      </c>
      <c r="C68" s="976" t="s">
        <v>1711</v>
      </c>
      <c r="D68" s="955">
        <f>F68/E68</f>
        <v>530.46915351506459</v>
      </c>
      <c r="E68" s="968">
        <v>3.4849999999999999</v>
      </c>
      <c r="F68" s="974">
        <f>F69+F70+F71</f>
        <v>1848.6849999999999</v>
      </c>
      <c r="G68" s="1380" t="s">
        <v>1796</v>
      </c>
      <c r="H68" s="1378" t="s">
        <v>646</v>
      </c>
      <c r="I68" s="1387">
        <v>1989</v>
      </c>
      <c r="J68" s="1378"/>
    </row>
    <row r="69" spans="1:10" s="771" customFormat="1" ht="15" customHeight="1">
      <c r="A69" s="1384"/>
      <c r="B69" s="1384"/>
      <c r="C69" s="960" t="s">
        <v>1793</v>
      </c>
      <c r="D69" s="741">
        <f t="shared" ref="D69:D71" si="8">F69/E69</f>
        <v>510.46982758620686</v>
      </c>
      <c r="E69" s="942">
        <v>3.48</v>
      </c>
      <c r="F69" s="973">
        <v>1776.4349999999999</v>
      </c>
      <c r="G69" s="1385"/>
      <c r="H69" s="1386"/>
      <c r="I69" s="1388"/>
      <c r="J69" s="1386"/>
    </row>
    <row r="70" spans="1:10" s="771" customFormat="1" ht="15" customHeight="1">
      <c r="A70" s="1384"/>
      <c r="B70" s="1384"/>
      <c r="C70" s="960" t="s">
        <v>1798</v>
      </c>
      <c r="D70" s="741">
        <f t="shared" si="8"/>
        <v>450</v>
      </c>
      <c r="E70" s="942">
        <v>5.0000000000000001E-3</v>
      </c>
      <c r="F70" s="973">
        <v>2.25</v>
      </c>
      <c r="G70" s="1385"/>
      <c r="H70" s="1386"/>
      <c r="I70" s="1388"/>
      <c r="J70" s="1386"/>
    </row>
    <row r="71" spans="1:10" s="771" customFormat="1" ht="15" customHeight="1">
      <c r="A71" s="1383"/>
      <c r="B71" s="1383"/>
      <c r="C71" s="960" t="s">
        <v>1801</v>
      </c>
      <c r="D71" s="741">
        <f t="shared" si="8"/>
        <v>70</v>
      </c>
      <c r="E71" s="972">
        <v>1</v>
      </c>
      <c r="F71" s="973">
        <v>70</v>
      </c>
      <c r="G71" s="1381"/>
      <c r="H71" s="1379"/>
      <c r="I71" s="1389"/>
      <c r="J71" s="1379"/>
    </row>
    <row r="72" spans="1:10" s="771" customFormat="1" ht="15.75" customHeight="1">
      <c r="A72" s="1382" t="s">
        <v>1004</v>
      </c>
      <c r="B72" s="1382" t="s">
        <v>2026</v>
      </c>
      <c r="C72" s="976" t="s">
        <v>1712</v>
      </c>
      <c r="D72" s="955">
        <f>F72/E72</f>
        <v>526.57058823529405</v>
      </c>
      <c r="E72" s="968">
        <v>1.02</v>
      </c>
      <c r="F72" s="974">
        <f>F73</f>
        <v>537.10199999999998</v>
      </c>
      <c r="G72" s="1380" t="s">
        <v>1796</v>
      </c>
      <c r="H72" s="1378" t="s">
        <v>646</v>
      </c>
      <c r="I72" s="1387">
        <v>1965</v>
      </c>
      <c r="J72" s="1378"/>
    </row>
    <row r="73" spans="1:10" s="771" customFormat="1" ht="15" customHeight="1">
      <c r="A73" s="1383"/>
      <c r="B73" s="1383"/>
      <c r="C73" s="960" t="s">
        <v>1793</v>
      </c>
      <c r="D73" s="741">
        <f t="shared" ref="D73:D76" si="9">F73/E73</f>
        <v>526.57058823529405</v>
      </c>
      <c r="E73" s="942">
        <v>1.02</v>
      </c>
      <c r="F73" s="973">
        <v>537.10199999999998</v>
      </c>
      <c r="G73" s="1381"/>
      <c r="H73" s="1379"/>
      <c r="I73" s="1389"/>
      <c r="J73" s="1379"/>
    </row>
    <row r="74" spans="1:10" s="771" customFormat="1" ht="15.75" customHeight="1">
      <c r="A74" s="1382" t="s">
        <v>1005</v>
      </c>
      <c r="B74" s="1382" t="s">
        <v>2027</v>
      </c>
      <c r="C74" s="976" t="s">
        <v>1750</v>
      </c>
      <c r="D74" s="955">
        <f>F74/E74</f>
        <v>376.43829268292689</v>
      </c>
      <c r="E74" s="968">
        <v>4.0999999999999996</v>
      </c>
      <c r="F74" s="974">
        <f>F75+F76</f>
        <v>1543.3970000000002</v>
      </c>
      <c r="G74" s="1380" t="s">
        <v>1796</v>
      </c>
      <c r="H74" s="1378" t="s">
        <v>646</v>
      </c>
      <c r="I74" s="1387">
        <v>1990</v>
      </c>
      <c r="J74" s="1378"/>
    </row>
    <row r="75" spans="1:10" s="771" customFormat="1" ht="15" customHeight="1">
      <c r="A75" s="1384"/>
      <c r="B75" s="1384"/>
      <c r="C75" s="977" t="s">
        <v>1793</v>
      </c>
      <c r="D75" s="741">
        <f t="shared" si="9"/>
        <v>359.36512195121958</v>
      </c>
      <c r="E75" s="942">
        <v>4.0999999999999996</v>
      </c>
      <c r="F75" s="973">
        <v>1473.3970000000002</v>
      </c>
      <c r="G75" s="1385"/>
      <c r="H75" s="1386"/>
      <c r="I75" s="1388"/>
      <c r="J75" s="1386"/>
    </row>
    <row r="76" spans="1:10" s="771" customFormat="1" ht="15" customHeight="1">
      <c r="A76" s="1383"/>
      <c r="B76" s="1383"/>
      <c r="C76" s="963" t="s">
        <v>1809</v>
      </c>
      <c r="D76" s="741">
        <f t="shared" si="9"/>
        <v>70</v>
      </c>
      <c r="E76" s="972">
        <v>1</v>
      </c>
      <c r="F76" s="973">
        <v>70</v>
      </c>
      <c r="G76" s="1381"/>
      <c r="H76" s="1379"/>
      <c r="I76" s="1389"/>
      <c r="J76" s="1379"/>
    </row>
    <row r="77" spans="1:10" s="771" customFormat="1" ht="15" customHeight="1">
      <c r="A77" s="1382" t="s">
        <v>1006</v>
      </c>
      <c r="B77" s="1382" t="s">
        <v>2455</v>
      </c>
      <c r="C77" s="1127" t="s">
        <v>2373</v>
      </c>
      <c r="D77" s="741">
        <f>D78</f>
        <v>413.20899091343853</v>
      </c>
      <c r="E77" s="1128">
        <f t="shared" ref="E77:F77" si="10">E78</f>
        <v>2.0910000000000002</v>
      </c>
      <c r="F77" s="768">
        <f t="shared" si="10"/>
        <v>864.02</v>
      </c>
      <c r="G77" s="1380" t="s">
        <v>2456</v>
      </c>
      <c r="H77" s="1378" t="s">
        <v>646</v>
      </c>
      <c r="I77" s="1387">
        <v>1978</v>
      </c>
      <c r="J77" s="1378"/>
    </row>
    <row r="78" spans="1:10" s="771" customFormat="1" ht="15" customHeight="1">
      <c r="A78" s="1383"/>
      <c r="B78" s="1383"/>
      <c r="C78" s="960" t="s">
        <v>1793</v>
      </c>
      <c r="D78" s="1129">
        <f>F78/E78</f>
        <v>413.20899091343853</v>
      </c>
      <c r="E78" s="1130">
        <v>2.0910000000000002</v>
      </c>
      <c r="F78" s="1131">
        <v>864.02</v>
      </c>
      <c r="G78" s="1381"/>
      <c r="H78" s="1379"/>
      <c r="I78" s="1389"/>
      <c r="J78" s="1379"/>
    </row>
    <row r="79" spans="1:10" ht="15.75">
      <c r="A79" s="1101"/>
      <c r="B79" s="1116"/>
      <c r="C79" s="766" t="s">
        <v>1669</v>
      </c>
      <c r="D79" s="741"/>
      <c r="E79" s="772"/>
      <c r="F79" s="773"/>
      <c r="G79" s="268"/>
      <c r="H79" s="249"/>
      <c r="I79" s="1109"/>
      <c r="J79" s="249"/>
    </row>
    <row r="80" spans="1:10" ht="15.75" customHeight="1">
      <c r="A80" s="1382" t="s">
        <v>1007</v>
      </c>
      <c r="B80" s="1382" t="s">
        <v>2034</v>
      </c>
      <c r="C80" s="938" t="s">
        <v>1670</v>
      </c>
      <c r="D80" s="955">
        <f>F80/E80</f>
        <v>557.19467956469168</v>
      </c>
      <c r="E80" s="968">
        <v>3.3079999999999998</v>
      </c>
      <c r="F80" s="974">
        <f>F81</f>
        <v>1843.2</v>
      </c>
      <c r="G80" s="1380" t="s">
        <v>1796</v>
      </c>
      <c r="H80" s="1378" t="s">
        <v>646</v>
      </c>
      <c r="I80" s="1387">
        <v>1972</v>
      </c>
      <c r="J80" s="1378"/>
    </row>
    <row r="81" spans="1:10" ht="15" customHeight="1">
      <c r="A81" s="1383"/>
      <c r="B81" s="1383"/>
      <c r="C81" s="977" t="s">
        <v>1793</v>
      </c>
      <c r="D81" s="741">
        <f t="shared" ref="D81:D85" si="11">F81/E81</f>
        <v>557.19467956469168</v>
      </c>
      <c r="E81" s="942">
        <v>3.3079999999999998</v>
      </c>
      <c r="F81" s="973">
        <v>1843.2</v>
      </c>
      <c r="G81" s="1381"/>
      <c r="H81" s="1379"/>
      <c r="I81" s="1389"/>
      <c r="J81" s="1379"/>
    </row>
    <row r="82" spans="1:10" ht="15.75" customHeight="1">
      <c r="A82" s="1382" t="s">
        <v>1008</v>
      </c>
      <c r="B82" s="1382" t="s">
        <v>2035</v>
      </c>
      <c r="C82" s="938" t="s">
        <v>1751</v>
      </c>
      <c r="D82" s="955">
        <f>F82/E82</f>
        <v>492.49094567404427</v>
      </c>
      <c r="E82" s="969">
        <v>3.976</v>
      </c>
      <c r="F82" s="978">
        <f>F83+F84+F85</f>
        <v>1958.144</v>
      </c>
      <c r="G82" s="1380" t="s">
        <v>1796</v>
      </c>
      <c r="H82" s="1378" t="s">
        <v>646</v>
      </c>
      <c r="I82" s="1387">
        <v>1979</v>
      </c>
      <c r="J82" s="1378"/>
    </row>
    <row r="83" spans="1:10" ht="15" customHeight="1">
      <c r="A83" s="1384"/>
      <c r="B83" s="1384"/>
      <c r="C83" s="963" t="s">
        <v>1793</v>
      </c>
      <c r="D83" s="741">
        <f t="shared" si="11"/>
        <v>472.02758993778741</v>
      </c>
      <c r="E83" s="943">
        <v>3.6970000000000001</v>
      </c>
      <c r="F83" s="979">
        <v>1745.086</v>
      </c>
      <c r="G83" s="1385"/>
      <c r="H83" s="1386"/>
      <c r="I83" s="1388"/>
      <c r="J83" s="1386"/>
    </row>
    <row r="84" spans="1:10" ht="15" customHeight="1">
      <c r="A84" s="1384"/>
      <c r="B84" s="1384"/>
      <c r="C84" s="963" t="s">
        <v>1802</v>
      </c>
      <c r="D84" s="741">
        <f t="shared" si="11"/>
        <v>482.86738351254473</v>
      </c>
      <c r="E84" s="943">
        <v>0.27900000000000003</v>
      </c>
      <c r="F84" s="979">
        <v>134.72</v>
      </c>
      <c r="G84" s="1385"/>
      <c r="H84" s="1386"/>
      <c r="I84" s="1388"/>
      <c r="J84" s="1386"/>
    </row>
    <row r="85" spans="1:10" ht="15" customHeight="1">
      <c r="A85" s="1383"/>
      <c r="B85" s="1383"/>
      <c r="C85" s="963" t="s">
        <v>1803</v>
      </c>
      <c r="D85" s="741">
        <f t="shared" si="11"/>
        <v>78.337999999999965</v>
      </c>
      <c r="E85" s="772" t="s">
        <v>1218</v>
      </c>
      <c r="F85" s="979">
        <v>78.337999999999965</v>
      </c>
      <c r="G85" s="1381"/>
      <c r="H85" s="1379"/>
      <c r="I85" s="1389"/>
      <c r="J85" s="1379"/>
    </row>
    <row r="86" spans="1:10" ht="15.75">
      <c r="A86" s="1101"/>
      <c r="B86" s="1116"/>
      <c r="C86" s="766" t="s">
        <v>1671</v>
      </c>
      <c r="D86" s="741"/>
      <c r="E86" s="769"/>
      <c r="F86" s="770"/>
      <c r="G86" s="268"/>
      <c r="H86" s="249"/>
      <c r="I86" s="1109"/>
      <c r="J86" s="249"/>
    </row>
    <row r="87" spans="1:10" ht="15.75" customHeight="1">
      <c r="A87" s="1382" t="s">
        <v>1454</v>
      </c>
      <c r="B87" s="1382" t="s">
        <v>2008</v>
      </c>
      <c r="C87" s="964" t="s">
        <v>1672</v>
      </c>
      <c r="D87" s="955">
        <f>F87/E87</f>
        <v>537.16093229744729</v>
      </c>
      <c r="E87" s="968">
        <v>4.5049999999999999</v>
      </c>
      <c r="F87" s="974">
        <f>F88+F89+F90+F91</f>
        <v>2419.91</v>
      </c>
      <c r="G87" s="1380" t="s">
        <v>1796</v>
      </c>
      <c r="H87" s="1378" t="s">
        <v>646</v>
      </c>
      <c r="I87" s="1387">
        <v>1967</v>
      </c>
      <c r="J87" s="1378"/>
    </row>
    <row r="88" spans="1:10" ht="15" customHeight="1">
      <c r="A88" s="1384"/>
      <c r="B88" s="1384"/>
      <c r="C88" s="963" t="s">
        <v>1793</v>
      </c>
      <c r="D88" s="741">
        <f t="shared" ref="D88:D151" si="12">F88/E88</f>
        <v>506.20222222222219</v>
      </c>
      <c r="E88" s="942">
        <v>4.5</v>
      </c>
      <c r="F88" s="973">
        <v>2277.91</v>
      </c>
      <c r="G88" s="1385"/>
      <c r="H88" s="1386"/>
      <c r="I88" s="1388"/>
      <c r="J88" s="1386"/>
    </row>
    <row r="89" spans="1:10" ht="15" customHeight="1">
      <c r="A89" s="1384"/>
      <c r="B89" s="1384"/>
      <c r="C89" s="963" t="s">
        <v>1802</v>
      </c>
      <c r="D89" s="741">
        <f t="shared" si="12"/>
        <v>400</v>
      </c>
      <c r="E89" s="942">
        <v>5.0000000000000001E-3</v>
      </c>
      <c r="F89" s="973">
        <v>2</v>
      </c>
      <c r="G89" s="1385"/>
      <c r="H89" s="1386"/>
      <c r="I89" s="1388"/>
      <c r="J89" s="1386"/>
    </row>
    <row r="90" spans="1:10" ht="15" customHeight="1">
      <c r="A90" s="1384"/>
      <c r="B90" s="1384"/>
      <c r="C90" s="963" t="s">
        <v>1803</v>
      </c>
      <c r="D90" s="741">
        <f t="shared" si="12"/>
        <v>70</v>
      </c>
      <c r="E90" s="942" t="s">
        <v>1218</v>
      </c>
      <c r="F90" s="973">
        <v>70</v>
      </c>
      <c r="G90" s="1385"/>
      <c r="H90" s="1386"/>
      <c r="I90" s="1388"/>
      <c r="J90" s="1386"/>
    </row>
    <row r="91" spans="1:10" ht="15" customHeight="1">
      <c r="A91" s="1383"/>
      <c r="B91" s="1383"/>
      <c r="C91" s="963" t="s">
        <v>1809</v>
      </c>
      <c r="D91" s="741">
        <f t="shared" si="12"/>
        <v>70</v>
      </c>
      <c r="E91" s="942" t="s">
        <v>1218</v>
      </c>
      <c r="F91" s="973">
        <v>70</v>
      </c>
      <c r="G91" s="1381"/>
      <c r="H91" s="1379"/>
      <c r="I91" s="1389"/>
      <c r="J91" s="1379"/>
    </row>
    <row r="92" spans="1:10" ht="15.75" customHeight="1">
      <c r="A92" s="1382" t="s">
        <v>1009</v>
      </c>
      <c r="B92" s="1382" t="s">
        <v>2009</v>
      </c>
      <c r="C92" s="964" t="s">
        <v>1673</v>
      </c>
      <c r="D92" s="955">
        <f t="shared" si="12"/>
        <v>495.8319921491659</v>
      </c>
      <c r="E92" s="968">
        <v>5.0949999999999998</v>
      </c>
      <c r="F92" s="974">
        <f>F93+F94+F95+F96</f>
        <v>2526.2640000000001</v>
      </c>
      <c r="G92" s="1380" t="s">
        <v>1796</v>
      </c>
      <c r="H92" s="1378" t="s">
        <v>646</v>
      </c>
      <c r="I92" s="1387">
        <v>1968</v>
      </c>
      <c r="J92" s="1378"/>
    </row>
    <row r="93" spans="1:10" ht="15" customHeight="1">
      <c r="A93" s="1384"/>
      <c r="B93" s="1384"/>
      <c r="C93" s="963" t="s">
        <v>1793</v>
      </c>
      <c r="D93" s="741">
        <f t="shared" si="12"/>
        <v>469.65280000000001</v>
      </c>
      <c r="E93" s="942">
        <v>5</v>
      </c>
      <c r="F93" s="973">
        <v>2348.2640000000001</v>
      </c>
      <c r="G93" s="1385"/>
      <c r="H93" s="1386"/>
      <c r="I93" s="1388"/>
      <c r="J93" s="1386"/>
    </row>
    <row r="94" spans="1:10" ht="15" customHeight="1">
      <c r="A94" s="1384"/>
      <c r="B94" s="1384"/>
      <c r="C94" s="963" t="s">
        <v>1802</v>
      </c>
      <c r="D94" s="741">
        <f t="shared" si="12"/>
        <v>400</v>
      </c>
      <c r="E94" s="942">
        <v>9.5000000000000001E-2</v>
      </c>
      <c r="F94" s="973">
        <v>38</v>
      </c>
      <c r="G94" s="1385"/>
      <c r="H94" s="1386"/>
      <c r="I94" s="1388"/>
      <c r="J94" s="1386"/>
    </row>
    <row r="95" spans="1:10" ht="15" customHeight="1">
      <c r="A95" s="1384"/>
      <c r="B95" s="1384"/>
      <c r="C95" s="963" t="s">
        <v>1803</v>
      </c>
      <c r="D95" s="741">
        <f t="shared" si="12"/>
        <v>70</v>
      </c>
      <c r="E95" s="942" t="s">
        <v>1218</v>
      </c>
      <c r="F95" s="973">
        <v>70</v>
      </c>
      <c r="G95" s="1385"/>
      <c r="H95" s="1386"/>
      <c r="I95" s="1388"/>
      <c r="J95" s="1386"/>
    </row>
    <row r="96" spans="1:10" ht="15" customHeight="1">
      <c r="A96" s="1383"/>
      <c r="B96" s="1383"/>
      <c r="C96" s="963" t="s">
        <v>1809</v>
      </c>
      <c r="D96" s="741">
        <f t="shared" si="12"/>
        <v>70</v>
      </c>
      <c r="E96" s="942" t="s">
        <v>1218</v>
      </c>
      <c r="F96" s="973">
        <v>70</v>
      </c>
      <c r="G96" s="1381"/>
      <c r="H96" s="1379"/>
      <c r="I96" s="1389"/>
      <c r="J96" s="1379"/>
    </row>
    <row r="97" spans="1:10" ht="15.75" customHeight="1">
      <c r="A97" s="1382" t="s">
        <v>1719</v>
      </c>
      <c r="B97" s="1382" t="s">
        <v>2010</v>
      </c>
      <c r="C97" s="964" t="s">
        <v>1713</v>
      </c>
      <c r="D97" s="955">
        <f t="shared" si="12"/>
        <v>553.8072829131653</v>
      </c>
      <c r="E97" s="968">
        <v>3.57</v>
      </c>
      <c r="F97" s="974">
        <f>F98+F99</f>
        <v>1977.0920000000001</v>
      </c>
      <c r="G97" s="1380" t="s">
        <v>1796</v>
      </c>
      <c r="H97" s="1378" t="s">
        <v>646</v>
      </c>
      <c r="I97" s="1387">
        <v>1968</v>
      </c>
      <c r="J97" s="1378"/>
    </row>
    <row r="98" spans="1:10" ht="15" customHeight="1">
      <c r="A98" s="1384"/>
      <c r="B98" s="1384"/>
      <c r="C98" s="963" t="s">
        <v>1793</v>
      </c>
      <c r="D98" s="741">
        <f t="shared" si="12"/>
        <v>528.59719887955191</v>
      </c>
      <c r="E98" s="942">
        <v>3.57</v>
      </c>
      <c r="F98" s="973">
        <v>1887.0920000000001</v>
      </c>
      <c r="G98" s="1385"/>
      <c r="H98" s="1386"/>
      <c r="I98" s="1388"/>
      <c r="J98" s="1386"/>
    </row>
    <row r="99" spans="1:10" ht="15" customHeight="1">
      <c r="A99" s="1383"/>
      <c r="B99" s="1383"/>
      <c r="C99" s="963" t="s">
        <v>1809</v>
      </c>
      <c r="D99" s="741">
        <f t="shared" si="12"/>
        <v>90</v>
      </c>
      <c r="E99" s="942" t="s">
        <v>1218</v>
      </c>
      <c r="F99" s="973">
        <v>90</v>
      </c>
      <c r="G99" s="1381"/>
      <c r="H99" s="1379"/>
      <c r="I99" s="1389"/>
      <c r="J99" s="1379"/>
    </row>
    <row r="100" spans="1:10" ht="15.75" customHeight="1">
      <c r="A100" s="1382" t="s">
        <v>1720</v>
      </c>
      <c r="B100" s="1382" t="s">
        <v>2011</v>
      </c>
      <c r="C100" s="964" t="s">
        <v>1714</v>
      </c>
      <c r="D100" s="955">
        <f t="shared" si="12"/>
        <v>522.15163636363638</v>
      </c>
      <c r="E100" s="968">
        <v>2.75</v>
      </c>
      <c r="F100" s="974">
        <f>F101+F102</f>
        <v>1435.9169999999999</v>
      </c>
      <c r="G100" s="1380" t="s">
        <v>1796</v>
      </c>
      <c r="H100" s="1378" t="s">
        <v>646</v>
      </c>
      <c r="I100" s="1387">
        <v>1968</v>
      </c>
      <c r="J100" s="1378"/>
    </row>
    <row r="101" spans="1:10" ht="15" customHeight="1">
      <c r="A101" s="1384"/>
      <c r="B101" s="1384"/>
      <c r="C101" s="963" t="s">
        <v>1793</v>
      </c>
      <c r="D101" s="741">
        <f t="shared" si="12"/>
        <v>491.24254545454545</v>
      </c>
      <c r="E101" s="942">
        <v>2.75</v>
      </c>
      <c r="F101" s="973">
        <v>1350.9169999999999</v>
      </c>
      <c r="G101" s="1385"/>
      <c r="H101" s="1386"/>
      <c r="I101" s="1388"/>
      <c r="J101" s="1386"/>
    </row>
    <row r="102" spans="1:10" ht="15" customHeight="1">
      <c r="A102" s="1383"/>
      <c r="B102" s="1383"/>
      <c r="C102" s="963" t="s">
        <v>1809</v>
      </c>
      <c r="D102" s="741">
        <f t="shared" si="12"/>
        <v>85</v>
      </c>
      <c r="E102" s="972">
        <v>1</v>
      </c>
      <c r="F102" s="973">
        <v>85</v>
      </c>
      <c r="G102" s="1381"/>
      <c r="H102" s="1379"/>
      <c r="I102" s="1389"/>
      <c r="J102" s="1379"/>
    </row>
    <row r="103" spans="1:10" ht="15.75" customHeight="1">
      <c r="A103" s="1382" t="s">
        <v>1721</v>
      </c>
      <c r="B103" s="1382" t="s">
        <v>2012</v>
      </c>
      <c r="C103" s="964" t="s">
        <v>1715</v>
      </c>
      <c r="D103" s="955">
        <f t="shared" si="12"/>
        <v>531.07437837837836</v>
      </c>
      <c r="E103" s="968">
        <v>1.85</v>
      </c>
      <c r="F103" s="974">
        <f>F104+F105</f>
        <v>982.48760000000004</v>
      </c>
      <c r="G103" s="1380" t="s">
        <v>1796</v>
      </c>
      <c r="H103" s="1378" t="s">
        <v>646</v>
      </c>
      <c r="I103" s="1387">
        <v>1968</v>
      </c>
      <c r="J103" s="1378"/>
    </row>
    <row r="104" spans="1:10" ht="15" customHeight="1">
      <c r="A104" s="1384"/>
      <c r="B104" s="1384"/>
      <c r="C104" s="963" t="s">
        <v>1793</v>
      </c>
      <c r="D104" s="741">
        <f t="shared" si="12"/>
        <v>485.12843243243242</v>
      </c>
      <c r="E104" s="942">
        <v>1.85</v>
      </c>
      <c r="F104" s="973">
        <v>897.48760000000004</v>
      </c>
      <c r="G104" s="1385"/>
      <c r="H104" s="1386"/>
      <c r="I104" s="1388"/>
      <c r="J104" s="1386"/>
    </row>
    <row r="105" spans="1:10" ht="15" customHeight="1">
      <c r="A105" s="1383"/>
      <c r="B105" s="1383"/>
      <c r="C105" s="963" t="s">
        <v>1809</v>
      </c>
      <c r="D105" s="741">
        <f t="shared" si="12"/>
        <v>85</v>
      </c>
      <c r="E105" s="972">
        <v>1</v>
      </c>
      <c r="F105" s="973">
        <v>85</v>
      </c>
      <c r="G105" s="1381"/>
      <c r="H105" s="1379"/>
      <c r="I105" s="1389"/>
      <c r="J105" s="1379"/>
    </row>
    <row r="106" spans="1:10" ht="15.75" customHeight="1">
      <c r="A106" s="1382" t="s">
        <v>1722</v>
      </c>
      <c r="B106" s="1382" t="s">
        <v>2013</v>
      </c>
      <c r="C106" s="964" t="s">
        <v>1716</v>
      </c>
      <c r="D106" s="955">
        <f t="shared" si="12"/>
        <v>500.13977272727271</v>
      </c>
      <c r="E106" s="968">
        <v>1.76</v>
      </c>
      <c r="F106" s="974">
        <f>F107+F108</f>
        <v>880.24599999999998</v>
      </c>
      <c r="G106" s="1380" t="s">
        <v>1796</v>
      </c>
      <c r="H106" s="1378" t="s">
        <v>646</v>
      </c>
      <c r="I106" s="1387">
        <v>1968</v>
      </c>
      <c r="J106" s="1378"/>
    </row>
    <row r="107" spans="1:10" ht="15" customHeight="1">
      <c r="A107" s="1384"/>
      <c r="B107" s="1384"/>
      <c r="C107" s="963" t="s">
        <v>1793</v>
      </c>
      <c r="D107" s="741">
        <f t="shared" si="12"/>
        <v>451.84431818181815</v>
      </c>
      <c r="E107" s="942">
        <v>1.76</v>
      </c>
      <c r="F107" s="973">
        <v>795.24599999999998</v>
      </c>
      <c r="G107" s="1385"/>
      <c r="H107" s="1386"/>
      <c r="I107" s="1388"/>
      <c r="J107" s="1386"/>
    </row>
    <row r="108" spans="1:10" ht="15" customHeight="1">
      <c r="A108" s="1383"/>
      <c r="B108" s="1383"/>
      <c r="C108" s="963" t="s">
        <v>1809</v>
      </c>
      <c r="D108" s="741">
        <f t="shared" si="12"/>
        <v>85</v>
      </c>
      <c r="E108" s="972">
        <v>1</v>
      </c>
      <c r="F108" s="973">
        <v>85</v>
      </c>
      <c r="G108" s="1381"/>
      <c r="H108" s="1379"/>
      <c r="I108" s="1389"/>
      <c r="J108" s="1379"/>
    </row>
    <row r="109" spans="1:10" ht="15.75" customHeight="1">
      <c r="A109" s="1382" t="s">
        <v>1723</v>
      </c>
      <c r="B109" s="1382" t="s">
        <v>2014</v>
      </c>
      <c r="C109" s="964" t="s">
        <v>1762</v>
      </c>
      <c r="D109" s="955">
        <f t="shared" si="12"/>
        <v>408.79577271479553</v>
      </c>
      <c r="E109" s="968">
        <v>3.6429999999999998</v>
      </c>
      <c r="F109" s="974">
        <f>F110</f>
        <v>1489.2429999999999</v>
      </c>
      <c r="G109" s="1380" t="s">
        <v>1796</v>
      </c>
      <c r="H109" s="1378" t="s">
        <v>646</v>
      </c>
      <c r="I109" s="1387">
        <v>1968</v>
      </c>
      <c r="J109" s="1378"/>
    </row>
    <row r="110" spans="1:10" ht="15" customHeight="1">
      <c r="A110" s="1383"/>
      <c r="B110" s="1383"/>
      <c r="C110" s="963" t="s">
        <v>1793</v>
      </c>
      <c r="D110" s="741">
        <f t="shared" si="12"/>
        <v>408.79577271479553</v>
      </c>
      <c r="E110" s="942">
        <v>3.6429999999999998</v>
      </c>
      <c r="F110" s="973">
        <v>1489.2429999999999</v>
      </c>
      <c r="G110" s="1381"/>
      <c r="H110" s="1379"/>
      <c r="I110" s="1389"/>
      <c r="J110" s="1379"/>
    </row>
    <row r="111" spans="1:10" ht="15.75" customHeight="1">
      <c r="A111" s="1382" t="s">
        <v>1724</v>
      </c>
      <c r="B111" s="1382" t="s">
        <v>2015</v>
      </c>
      <c r="C111" s="964" t="s">
        <v>1761</v>
      </c>
      <c r="D111" s="955">
        <f t="shared" si="12"/>
        <v>381.9838442419221</v>
      </c>
      <c r="E111" s="968">
        <v>4.8280000000000003</v>
      </c>
      <c r="F111" s="974">
        <f>F112</f>
        <v>1844.2180000000001</v>
      </c>
      <c r="G111" s="1380" t="s">
        <v>1796</v>
      </c>
      <c r="H111" s="1378" t="s">
        <v>646</v>
      </c>
      <c r="I111" s="1387">
        <v>1968</v>
      </c>
      <c r="J111" s="1378"/>
    </row>
    <row r="112" spans="1:10" ht="15" customHeight="1">
      <c r="A112" s="1383"/>
      <c r="B112" s="1383"/>
      <c r="C112" s="963" t="s">
        <v>1793</v>
      </c>
      <c r="D112" s="741">
        <f t="shared" si="12"/>
        <v>381.9838442419221</v>
      </c>
      <c r="E112" s="942">
        <v>4.8280000000000003</v>
      </c>
      <c r="F112" s="973">
        <v>1844.2180000000001</v>
      </c>
      <c r="G112" s="1381"/>
      <c r="H112" s="1379"/>
      <c r="I112" s="1389"/>
      <c r="J112" s="1379"/>
    </row>
    <row r="113" spans="1:10" ht="15.75">
      <c r="A113" s="1101"/>
      <c r="B113" s="1116"/>
      <c r="C113" s="766" t="s">
        <v>1731</v>
      </c>
      <c r="D113" s="741"/>
      <c r="E113" s="942"/>
      <c r="F113" s="770"/>
      <c r="G113" s="268"/>
      <c r="H113" s="249"/>
      <c r="I113" s="1109"/>
      <c r="J113" s="249"/>
    </row>
    <row r="114" spans="1:10" ht="15.75" customHeight="1">
      <c r="A114" s="1382" t="s">
        <v>1725</v>
      </c>
      <c r="B114" s="1382">
        <v>400005263</v>
      </c>
      <c r="C114" s="766" t="s">
        <v>1732</v>
      </c>
      <c r="D114" s="768">
        <f t="shared" si="12"/>
        <v>461.13389121338918</v>
      </c>
      <c r="E114" s="980">
        <v>3.3459999999999996</v>
      </c>
      <c r="F114" s="770">
        <f>F115+F116</f>
        <v>1542.954</v>
      </c>
      <c r="G114" s="1380" t="s">
        <v>1796</v>
      </c>
      <c r="H114" s="1378" t="s">
        <v>646</v>
      </c>
      <c r="I114" s="1387">
        <v>1976</v>
      </c>
      <c r="J114" s="1378"/>
    </row>
    <row r="115" spans="1:10" ht="15" customHeight="1">
      <c r="A115" s="1384"/>
      <c r="B115" s="1384"/>
      <c r="C115" s="963" t="s">
        <v>1793</v>
      </c>
      <c r="D115" s="741">
        <f t="shared" si="12"/>
        <v>452.54368932038841</v>
      </c>
      <c r="E115" s="942">
        <v>3.2959999999999998</v>
      </c>
      <c r="F115" s="973">
        <v>1491.5840000000001</v>
      </c>
      <c r="G115" s="1385"/>
      <c r="H115" s="1386"/>
      <c r="I115" s="1388"/>
      <c r="J115" s="1386"/>
    </row>
    <row r="116" spans="1:10" ht="15" customHeight="1">
      <c r="A116" s="1383"/>
      <c r="B116" s="1383"/>
      <c r="C116" s="963" t="s">
        <v>1804</v>
      </c>
      <c r="D116" s="741">
        <f t="shared" si="12"/>
        <v>1027.3999999999999</v>
      </c>
      <c r="E116" s="942">
        <v>0.05</v>
      </c>
      <c r="F116" s="973">
        <v>51.37</v>
      </c>
      <c r="G116" s="1381"/>
      <c r="H116" s="1379"/>
      <c r="I116" s="1389"/>
      <c r="J116" s="1379"/>
    </row>
    <row r="117" spans="1:10" ht="15.75">
      <c r="A117" s="1101"/>
      <c r="B117" s="1116"/>
      <c r="C117" s="766" t="s">
        <v>1659</v>
      </c>
      <c r="D117" s="741"/>
      <c r="E117" s="942"/>
      <c r="F117" s="770"/>
      <c r="G117" s="268"/>
      <c r="H117" s="249"/>
      <c r="I117" s="1109"/>
      <c r="J117" s="249"/>
    </row>
    <row r="118" spans="1:10" ht="15.75" customHeight="1">
      <c r="A118" s="1382" t="s">
        <v>1784</v>
      </c>
      <c r="B118" s="1382" t="s">
        <v>2042</v>
      </c>
      <c r="C118" s="964" t="s">
        <v>1674</v>
      </c>
      <c r="D118" s="955">
        <f t="shared" si="12"/>
        <v>471.99377431906623</v>
      </c>
      <c r="E118" s="982">
        <v>3.8549999999999995</v>
      </c>
      <c r="F118" s="974">
        <f>F119+F120+F121+F122</f>
        <v>1819.5360000000001</v>
      </c>
      <c r="G118" s="1380" t="s">
        <v>1796</v>
      </c>
      <c r="H118" s="1378" t="s">
        <v>646</v>
      </c>
      <c r="I118" s="1387">
        <v>1976</v>
      </c>
      <c r="J118" s="1378"/>
    </row>
    <row r="119" spans="1:10" ht="15" customHeight="1">
      <c r="A119" s="1384"/>
      <c r="B119" s="1384"/>
      <c r="C119" s="963" t="s">
        <v>1793</v>
      </c>
      <c r="D119" s="741">
        <f t="shared" si="12"/>
        <v>450.16096096096101</v>
      </c>
      <c r="E119" s="981">
        <v>3.3299999999999996</v>
      </c>
      <c r="F119" s="973">
        <v>1499.0360000000001</v>
      </c>
      <c r="G119" s="1385"/>
      <c r="H119" s="1386"/>
      <c r="I119" s="1388"/>
      <c r="J119" s="1386"/>
    </row>
    <row r="120" spans="1:10" ht="15" customHeight="1">
      <c r="A120" s="1384"/>
      <c r="B120" s="1384"/>
      <c r="C120" s="963" t="s">
        <v>1802</v>
      </c>
      <c r="D120" s="741">
        <f t="shared" si="12"/>
        <v>420</v>
      </c>
      <c r="E120" s="981">
        <v>0.52500000000000002</v>
      </c>
      <c r="F120" s="973">
        <v>220.5</v>
      </c>
      <c r="G120" s="1385"/>
      <c r="H120" s="1386"/>
      <c r="I120" s="1388"/>
      <c r="J120" s="1386"/>
    </row>
    <row r="121" spans="1:10" ht="15" customHeight="1">
      <c r="A121" s="1384"/>
      <c r="B121" s="1384"/>
      <c r="C121" s="963" t="s">
        <v>1803</v>
      </c>
      <c r="D121" s="741">
        <f t="shared" si="12"/>
        <v>70</v>
      </c>
      <c r="E121" s="981" t="s">
        <v>1218</v>
      </c>
      <c r="F121" s="973">
        <v>70</v>
      </c>
      <c r="G121" s="1385"/>
      <c r="H121" s="1386"/>
      <c r="I121" s="1388"/>
      <c r="J121" s="1386"/>
    </row>
    <row r="122" spans="1:10" ht="15" customHeight="1">
      <c r="A122" s="1383"/>
      <c r="B122" s="1383"/>
      <c r="C122" s="963" t="s">
        <v>1810</v>
      </c>
      <c r="D122" s="741">
        <f t="shared" si="12"/>
        <v>30</v>
      </c>
      <c r="E122" s="981" t="s">
        <v>1218</v>
      </c>
      <c r="F122" s="973">
        <v>30</v>
      </c>
      <c r="G122" s="1381"/>
      <c r="H122" s="1379"/>
      <c r="I122" s="1389"/>
      <c r="J122" s="1379"/>
    </row>
    <row r="123" spans="1:10" ht="15.75" customHeight="1">
      <c r="A123" s="1382" t="s">
        <v>1726</v>
      </c>
      <c r="B123" s="1382" t="s">
        <v>2043</v>
      </c>
      <c r="C123" s="964" t="s">
        <v>1717</v>
      </c>
      <c r="D123" s="955">
        <f t="shared" si="12"/>
        <v>469.56463414634152</v>
      </c>
      <c r="E123" s="968">
        <v>1.64</v>
      </c>
      <c r="F123" s="974">
        <f>F124</f>
        <v>770.08600000000001</v>
      </c>
      <c r="G123" s="1380" t="s">
        <v>1796</v>
      </c>
      <c r="H123" s="1378" t="s">
        <v>646</v>
      </c>
      <c r="I123" s="1387">
        <v>1976</v>
      </c>
      <c r="J123" s="1378"/>
    </row>
    <row r="124" spans="1:10" ht="15" customHeight="1">
      <c r="A124" s="1383"/>
      <c r="B124" s="1383"/>
      <c r="C124" s="963" t="s">
        <v>1793</v>
      </c>
      <c r="D124" s="741">
        <f t="shared" si="12"/>
        <v>469.56463414634152</v>
      </c>
      <c r="E124" s="942">
        <v>1.64</v>
      </c>
      <c r="F124" s="973">
        <v>770.08600000000001</v>
      </c>
      <c r="G124" s="1381"/>
      <c r="H124" s="1379"/>
      <c r="I124" s="1389"/>
      <c r="J124" s="1379"/>
    </row>
    <row r="125" spans="1:10" ht="15.75" customHeight="1">
      <c r="A125" s="1382" t="s">
        <v>1727</v>
      </c>
      <c r="B125" s="1382" t="s">
        <v>2044</v>
      </c>
      <c r="C125" s="938" t="s">
        <v>1718</v>
      </c>
      <c r="D125" s="955">
        <f t="shared" si="12"/>
        <v>406.89868421052631</v>
      </c>
      <c r="E125" s="969">
        <v>1.52</v>
      </c>
      <c r="F125" s="978">
        <f>F126</f>
        <v>618.48599999999999</v>
      </c>
      <c r="G125" s="1380" t="s">
        <v>1796</v>
      </c>
      <c r="H125" s="1378" t="s">
        <v>646</v>
      </c>
      <c r="I125" s="1387">
        <v>1978</v>
      </c>
      <c r="J125" s="1378"/>
    </row>
    <row r="126" spans="1:10" ht="15" customHeight="1">
      <c r="A126" s="1383"/>
      <c r="B126" s="1383"/>
      <c r="C126" s="963" t="s">
        <v>1793</v>
      </c>
      <c r="D126" s="741">
        <f t="shared" si="12"/>
        <v>406.89868421052631</v>
      </c>
      <c r="E126" s="943">
        <v>1.52</v>
      </c>
      <c r="F126" s="979">
        <v>618.48599999999999</v>
      </c>
      <c r="G126" s="1381"/>
      <c r="H126" s="1379"/>
      <c r="I126" s="1389"/>
      <c r="J126" s="1379"/>
    </row>
    <row r="127" spans="1:10" ht="15.75">
      <c r="A127" s="1101"/>
      <c r="B127" s="1116"/>
      <c r="C127" s="766" t="s">
        <v>1675</v>
      </c>
      <c r="D127" s="741"/>
      <c r="E127" s="943"/>
      <c r="F127" s="773"/>
      <c r="G127" s="268"/>
      <c r="H127" s="249"/>
      <c r="I127" s="1109"/>
      <c r="J127" s="249"/>
    </row>
    <row r="128" spans="1:10" ht="15.75" customHeight="1">
      <c r="A128" s="1382" t="s">
        <v>1734</v>
      </c>
      <c r="B128" s="1382" t="s">
        <v>2021</v>
      </c>
      <c r="C128" s="964" t="s">
        <v>1676</v>
      </c>
      <c r="D128" s="955">
        <f t="shared" si="12"/>
        <v>532.22610619469026</v>
      </c>
      <c r="E128" s="969">
        <v>2.2599999999999998</v>
      </c>
      <c r="F128" s="978">
        <f>F129+F130</f>
        <v>1202.8309999999999</v>
      </c>
      <c r="G128" s="1380" t="s">
        <v>1796</v>
      </c>
      <c r="H128" s="1378" t="s">
        <v>646</v>
      </c>
      <c r="I128" s="1387">
        <v>1965</v>
      </c>
      <c r="J128" s="1378"/>
    </row>
    <row r="129" spans="1:10" ht="15" customHeight="1">
      <c r="A129" s="1384"/>
      <c r="B129" s="1384"/>
      <c r="C129" s="963" t="s">
        <v>1793</v>
      </c>
      <c r="D129" s="741">
        <f t="shared" si="12"/>
        <v>496.82787610619471</v>
      </c>
      <c r="E129" s="943">
        <v>2.2599999999999998</v>
      </c>
      <c r="F129" s="979">
        <v>1122.8309999999999</v>
      </c>
      <c r="G129" s="1385"/>
      <c r="H129" s="1386"/>
      <c r="I129" s="1388"/>
      <c r="J129" s="1386"/>
    </row>
    <row r="130" spans="1:10" ht="15" customHeight="1">
      <c r="A130" s="1383"/>
      <c r="B130" s="1383"/>
      <c r="C130" s="963" t="s">
        <v>1809</v>
      </c>
      <c r="D130" s="741">
        <f t="shared" si="12"/>
        <v>80</v>
      </c>
      <c r="E130" s="943" t="s">
        <v>1218</v>
      </c>
      <c r="F130" s="979">
        <v>80</v>
      </c>
      <c r="G130" s="1381"/>
      <c r="H130" s="1379"/>
      <c r="I130" s="1389"/>
      <c r="J130" s="1379"/>
    </row>
    <row r="131" spans="1:10" ht="15.75" customHeight="1">
      <c r="A131" s="1382" t="s">
        <v>1735</v>
      </c>
      <c r="B131" s="1382" t="s">
        <v>2022</v>
      </c>
      <c r="C131" s="964" t="s">
        <v>1677</v>
      </c>
      <c r="D131" s="955">
        <f t="shared" si="12"/>
        <v>476.5259228535877</v>
      </c>
      <c r="E131" s="969">
        <v>2.411</v>
      </c>
      <c r="F131" s="978">
        <f>F132+F133</f>
        <v>1148.904</v>
      </c>
      <c r="G131" s="1380" t="s">
        <v>1796</v>
      </c>
      <c r="H131" s="1378" t="s">
        <v>646</v>
      </c>
      <c r="I131" s="1387">
        <v>1967</v>
      </c>
      <c r="J131" s="1378"/>
    </row>
    <row r="132" spans="1:10" ht="15" customHeight="1">
      <c r="A132" s="1384"/>
      <c r="B132" s="1384"/>
      <c r="C132" s="963" t="s">
        <v>1793</v>
      </c>
      <c r="D132" s="741">
        <f t="shared" si="12"/>
        <v>447.49232683533802</v>
      </c>
      <c r="E132" s="943">
        <v>2.411</v>
      </c>
      <c r="F132" s="979">
        <v>1078.904</v>
      </c>
      <c r="G132" s="1385"/>
      <c r="H132" s="1386"/>
      <c r="I132" s="1388"/>
      <c r="J132" s="1386"/>
    </row>
    <row r="133" spans="1:10" ht="30">
      <c r="A133" s="1383"/>
      <c r="B133" s="1383"/>
      <c r="C133" s="963" t="s">
        <v>1805</v>
      </c>
      <c r="D133" s="741">
        <f t="shared" si="12"/>
        <v>70</v>
      </c>
      <c r="E133" s="943" t="s">
        <v>1218</v>
      </c>
      <c r="F133" s="979">
        <v>70</v>
      </c>
      <c r="G133" s="1381"/>
      <c r="H133" s="1379"/>
      <c r="I133" s="1389"/>
      <c r="J133" s="1379"/>
    </row>
    <row r="134" spans="1:10" ht="15.75" customHeight="1">
      <c r="A134" s="1382" t="s">
        <v>1736</v>
      </c>
      <c r="B134" s="1382" t="s">
        <v>2023</v>
      </c>
      <c r="C134" s="964" t="s">
        <v>1763</v>
      </c>
      <c r="D134" s="955">
        <f t="shared" si="12"/>
        <v>519.63976608187136</v>
      </c>
      <c r="E134" s="969">
        <v>2.5649999999999999</v>
      </c>
      <c r="F134" s="978">
        <f>F135+F136+F137</f>
        <v>1332.876</v>
      </c>
      <c r="G134" s="1380" t="s">
        <v>1796</v>
      </c>
      <c r="H134" s="1378" t="s">
        <v>646</v>
      </c>
      <c r="I134" s="1387">
        <v>1987</v>
      </c>
      <c r="J134" s="1378"/>
    </row>
    <row r="135" spans="1:10" ht="15" customHeight="1">
      <c r="A135" s="1384"/>
      <c r="B135" s="1384"/>
      <c r="C135" s="963" t="s">
        <v>1793</v>
      </c>
      <c r="D135" s="741">
        <f t="shared" si="12"/>
        <v>376.29274004683833</v>
      </c>
      <c r="E135" s="943">
        <v>1.708</v>
      </c>
      <c r="F135" s="979">
        <v>642.70799999999986</v>
      </c>
      <c r="G135" s="1385"/>
      <c r="H135" s="1386"/>
      <c r="I135" s="1388"/>
      <c r="J135" s="1386"/>
    </row>
    <row r="136" spans="1:10" ht="15" customHeight="1">
      <c r="A136" s="1384"/>
      <c r="B136" s="1384"/>
      <c r="C136" s="963" t="s">
        <v>1802</v>
      </c>
      <c r="D136" s="741">
        <f t="shared" si="12"/>
        <v>578.28821470245043</v>
      </c>
      <c r="E136" s="943">
        <v>0.85699999999999998</v>
      </c>
      <c r="F136" s="979">
        <v>495.59300000000002</v>
      </c>
      <c r="G136" s="1385"/>
      <c r="H136" s="1386"/>
      <c r="I136" s="1388"/>
      <c r="J136" s="1386"/>
    </row>
    <row r="137" spans="1:10" ht="30">
      <c r="A137" s="1383"/>
      <c r="B137" s="1383"/>
      <c r="C137" s="963" t="s">
        <v>1806</v>
      </c>
      <c r="D137" s="741">
        <f t="shared" si="12"/>
        <v>97.287499999999994</v>
      </c>
      <c r="E137" s="983">
        <v>2</v>
      </c>
      <c r="F137" s="979">
        <v>194.57499999999999</v>
      </c>
      <c r="G137" s="1381"/>
      <c r="H137" s="1379"/>
      <c r="I137" s="1389"/>
      <c r="J137" s="1379"/>
    </row>
    <row r="138" spans="1:10" ht="15.75">
      <c r="A138" s="1101"/>
      <c r="B138" s="1116"/>
      <c r="C138" s="766" t="s">
        <v>1678</v>
      </c>
      <c r="D138" s="741"/>
      <c r="E138" s="943"/>
      <c r="F138" s="773"/>
      <c r="G138" s="268"/>
      <c r="H138" s="249"/>
      <c r="I138" s="1109"/>
      <c r="J138" s="249"/>
    </row>
    <row r="139" spans="1:10" ht="15.75" customHeight="1">
      <c r="A139" s="1382" t="s">
        <v>1737</v>
      </c>
      <c r="B139" s="1382" t="s">
        <v>2145</v>
      </c>
      <c r="C139" s="964" t="s">
        <v>1679</v>
      </c>
      <c r="D139" s="955">
        <f t="shared" si="12"/>
        <v>506.53175775480065</v>
      </c>
      <c r="E139" s="968">
        <v>2.7079999999999997</v>
      </c>
      <c r="F139" s="974">
        <f>F140+F141+F142</f>
        <v>1371.6880000000001</v>
      </c>
      <c r="G139" s="1380" t="s">
        <v>1796</v>
      </c>
      <c r="H139" s="1378" t="s">
        <v>646</v>
      </c>
      <c r="I139" s="1387">
        <v>1970</v>
      </c>
      <c r="J139" s="1378"/>
    </row>
    <row r="140" spans="1:10" ht="15" customHeight="1">
      <c r="A140" s="1384"/>
      <c r="B140" s="1384"/>
      <c r="C140" s="963" t="s">
        <v>1793</v>
      </c>
      <c r="D140" s="741">
        <f t="shared" si="12"/>
        <v>514.79102384291741</v>
      </c>
      <c r="E140" s="942">
        <v>2.1389999999999998</v>
      </c>
      <c r="F140" s="973">
        <v>1101.1380000000001</v>
      </c>
      <c r="G140" s="1385"/>
      <c r="H140" s="1386"/>
      <c r="I140" s="1388"/>
      <c r="J140" s="1386"/>
    </row>
    <row r="141" spans="1:10" ht="15" customHeight="1">
      <c r="A141" s="1384"/>
      <c r="B141" s="1384"/>
      <c r="C141" s="963" t="s">
        <v>1802</v>
      </c>
      <c r="D141" s="741">
        <f t="shared" si="12"/>
        <v>352.46045694200353</v>
      </c>
      <c r="E141" s="942">
        <v>0.56899999999999995</v>
      </c>
      <c r="F141" s="973">
        <v>200.54999999999998</v>
      </c>
      <c r="G141" s="1385"/>
      <c r="H141" s="1386"/>
      <c r="I141" s="1388"/>
      <c r="J141" s="1386"/>
    </row>
    <row r="142" spans="1:10" ht="30">
      <c r="A142" s="1383"/>
      <c r="B142" s="1383"/>
      <c r="C142" s="963" t="s">
        <v>1805</v>
      </c>
      <c r="D142" s="741">
        <f t="shared" si="12"/>
        <v>70</v>
      </c>
      <c r="E142" s="972">
        <v>1</v>
      </c>
      <c r="F142" s="973">
        <v>70</v>
      </c>
      <c r="G142" s="1381"/>
      <c r="H142" s="1379"/>
      <c r="I142" s="1389"/>
      <c r="J142" s="1379"/>
    </row>
    <row r="143" spans="1:10" ht="15.75" customHeight="1">
      <c r="A143" s="1382" t="s">
        <v>1738</v>
      </c>
      <c r="B143" s="1382" t="s">
        <v>2146</v>
      </c>
      <c r="C143" s="964" t="s">
        <v>1680</v>
      </c>
      <c r="D143" s="955">
        <f t="shared" si="12"/>
        <v>525.00760777683843</v>
      </c>
      <c r="E143" s="968">
        <v>2.3660000000000001</v>
      </c>
      <c r="F143" s="974">
        <f>F144+F145+F146</f>
        <v>1242.1679999999999</v>
      </c>
      <c r="G143" s="1380" t="s">
        <v>1796</v>
      </c>
      <c r="H143" s="1378" t="s">
        <v>646</v>
      </c>
      <c r="I143" s="1387">
        <v>1970</v>
      </c>
      <c r="J143" s="1378"/>
    </row>
    <row r="144" spans="1:10" ht="15" customHeight="1">
      <c r="A144" s="1384"/>
      <c r="B144" s="1384"/>
      <c r="C144" s="963" t="s">
        <v>1793</v>
      </c>
      <c r="D144" s="741">
        <f t="shared" si="12"/>
        <v>494.75720164609055</v>
      </c>
      <c r="E144" s="942">
        <v>1.944</v>
      </c>
      <c r="F144" s="973">
        <v>961.80799999999999</v>
      </c>
      <c r="G144" s="1385"/>
      <c r="H144" s="1386"/>
      <c r="I144" s="1388"/>
      <c r="J144" s="1386"/>
    </row>
    <row r="145" spans="1:10" ht="15" customHeight="1">
      <c r="A145" s="1384"/>
      <c r="B145" s="1384"/>
      <c r="C145" s="963" t="s">
        <v>1802</v>
      </c>
      <c r="D145" s="741">
        <f t="shared" si="12"/>
        <v>380</v>
      </c>
      <c r="E145" s="942">
        <v>0.42199999999999999</v>
      </c>
      <c r="F145" s="973">
        <v>160.35999999999999</v>
      </c>
      <c r="G145" s="1385"/>
      <c r="H145" s="1386"/>
      <c r="I145" s="1388"/>
      <c r="J145" s="1386"/>
    </row>
    <row r="146" spans="1:10" ht="30">
      <c r="A146" s="1383"/>
      <c r="B146" s="1383"/>
      <c r="C146" s="963" t="s">
        <v>1807</v>
      </c>
      <c r="D146" s="741">
        <f t="shared" si="12"/>
        <v>60</v>
      </c>
      <c r="E146" s="972">
        <v>2</v>
      </c>
      <c r="F146" s="973">
        <v>120</v>
      </c>
      <c r="G146" s="1381"/>
      <c r="H146" s="1379"/>
      <c r="I146" s="1389"/>
      <c r="J146" s="1379"/>
    </row>
    <row r="147" spans="1:10" ht="15.75" customHeight="1">
      <c r="A147" s="1382" t="s">
        <v>1752</v>
      </c>
      <c r="B147" s="1382" t="s">
        <v>2147</v>
      </c>
      <c r="C147" s="964" t="s">
        <v>1764</v>
      </c>
      <c r="D147" s="955">
        <f t="shared" si="12"/>
        <v>493.47889485802</v>
      </c>
      <c r="E147" s="968">
        <v>2.6059999999999999</v>
      </c>
      <c r="F147" s="974">
        <f>F148+F149</f>
        <v>1286.0060000000001</v>
      </c>
      <c r="G147" s="1380" t="s">
        <v>1796</v>
      </c>
      <c r="H147" s="1378" t="s">
        <v>646</v>
      </c>
      <c r="I147" s="1387">
        <v>1981</v>
      </c>
      <c r="J147" s="1378"/>
    </row>
    <row r="148" spans="1:10" ht="15" customHeight="1">
      <c r="A148" s="1384"/>
      <c r="B148" s="1384"/>
      <c r="C148" s="963" t="s">
        <v>1793</v>
      </c>
      <c r="D148" s="741">
        <f t="shared" si="12"/>
        <v>462.78050652340755</v>
      </c>
      <c r="E148" s="942">
        <v>2.6059999999999999</v>
      </c>
      <c r="F148" s="973">
        <v>1206.0060000000001</v>
      </c>
      <c r="G148" s="1385"/>
      <c r="H148" s="1386"/>
      <c r="I148" s="1388"/>
      <c r="J148" s="1386"/>
    </row>
    <row r="149" spans="1:10" ht="15" customHeight="1">
      <c r="A149" s="1383"/>
      <c r="B149" s="1383"/>
      <c r="C149" s="963" t="s">
        <v>1809</v>
      </c>
      <c r="D149" s="741">
        <f t="shared" si="12"/>
        <v>80</v>
      </c>
      <c r="E149" s="942" t="s">
        <v>1218</v>
      </c>
      <c r="F149" s="973">
        <v>80</v>
      </c>
      <c r="G149" s="1381"/>
      <c r="H149" s="1379"/>
      <c r="I149" s="1389"/>
      <c r="J149" s="1379"/>
    </row>
    <row r="150" spans="1:10" s="771" customFormat="1" ht="15.75">
      <c r="A150" s="1101"/>
      <c r="B150" s="1116"/>
      <c r="C150" s="766" t="s">
        <v>1681</v>
      </c>
      <c r="D150" s="741"/>
      <c r="E150" s="942"/>
      <c r="F150" s="770"/>
      <c r="G150" s="268"/>
      <c r="H150" s="249"/>
      <c r="I150" s="1109"/>
      <c r="J150" s="249"/>
    </row>
    <row r="151" spans="1:10" ht="15.75" customHeight="1">
      <c r="A151" s="1382" t="s">
        <v>1753</v>
      </c>
      <c r="B151" s="1382" t="s">
        <v>2151</v>
      </c>
      <c r="C151" s="938" t="s">
        <v>1682</v>
      </c>
      <c r="D151" s="955">
        <f t="shared" si="12"/>
        <v>509.95317313616761</v>
      </c>
      <c r="E151" s="967">
        <v>1.623</v>
      </c>
      <c r="F151" s="974">
        <f>F152</f>
        <v>827.654</v>
      </c>
      <c r="G151" s="1380" t="s">
        <v>1796</v>
      </c>
      <c r="H151" s="1378" t="s">
        <v>646</v>
      </c>
      <c r="I151" s="1387">
        <v>1972</v>
      </c>
      <c r="J151" s="1378"/>
    </row>
    <row r="152" spans="1:10" ht="15" customHeight="1">
      <c r="A152" s="1383"/>
      <c r="B152" s="1383"/>
      <c r="C152" s="984" t="s">
        <v>1793</v>
      </c>
      <c r="D152" s="741">
        <f t="shared" ref="D152:D182" si="13">F152/E152</f>
        <v>509.95317313616761</v>
      </c>
      <c r="E152" s="769">
        <v>1.623</v>
      </c>
      <c r="F152" s="973">
        <v>827.654</v>
      </c>
      <c r="G152" s="1381"/>
      <c r="H152" s="1379"/>
      <c r="I152" s="1389"/>
      <c r="J152" s="1379"/>
    </row>
    <row r="153" spans="1:10" ht="15.75" customHeight="1">
      <c r="A153" s="1382" t="s">
        <v>1754</v>
      </c>
      <c r="B153" s="1382" t="s">
        <v>2150</v>
      </c>
      <c r="C153" s="938" t="s">
        <v>1683</v>
      </c>
      <c r="D153" s="955">
        <f t="shared" si="13"/>
        <v>488.3510707332901</v>
      </c>
      <c r="E153" s="968">
        <v>1.5409999999999999</v>
      </c>
      <c r="F153" s="974">
        <f>F154</f>
        <v>752.54899999999998</v>
      </c>
      <c r="G153" s="1380" t="s">
        <v>1796</v>
      </c>
      <c r="H153" s="1378" t="s">
        <v>646</v>
      </c>
      <c r="I153" s="1387">
        <v>1979</v>
      </c>
      <c r="J153" s="1378"/>
    </row>
    <row r="154" spans="1:10" ht="15" customHeight="1">
      <c r="A154" s="1383"/>
      <c r="B154" s="1383"/>
      <c r="C154" s="984" t="s">
        <v>1793</v>
      </c>
      <c r="D154" s="741">
        <f t="shared" si="13"/>
        <v>488.3510707332901</v>
      </c>
      <c r="E154" s="942">
        <v>1.5409999999999999</v>
      </c>
      <c r="F154" s="973">
        <v>752.54899999999998</v>
      </c>
      <c r="G154" s="1381"/>
      <c r="H154" s="1379"/>
      <c r="I154" s="1389"/>
      <c r="J154" s="1379"/>
    </row>
    <row r="155" spans="1:10" ht="15.75">
      <c r="A155" s="1101"/>
      <c r="B155" s="1116"/>
      <c r="C155" s="766" t="s">
        <v>1684</v>
      </c>
      <c r="D155" s="741"/>
      <c r="E155" s="942"/>
      <c r="F155" s="770"/>
      <c r="G155" s="268"/>
      <c r="H155" s="249"/>
      <c r="I155" s="1109"/>
      <c r="J155" s="249"/>
    </row>
    <row r="156" spans="1:10" ht="15.75" customHeight="1">
      <c r="A156" s="1382" t="s">
        <v>1755</v>
      </c>
      <c r="B156" s="1382" t="s">
        <v>2038</v>
      </c>
      <c r="C156" s="938" t="s">
        <v>1685</v>
      </c>
      <c r="D156" s="955">
        <f t="shared" si="13"/>
        <v>526.98086642599276</v>
      </c>
      <c r="E156" s="968">
        <v>5.54</v>
      </c>
      <c r="F156" s="974">
        <f>F157</f>
        <v>2919.4740000000002</v>
      </c>
      <c r="G156" s="1380" t="s">
        <v>1796</v>
      </c>
      <c r="H156" s="1378" t="s">
        <v>646</v>
      </c>
      <c r="I156" s="1387">
        <v>1965</v>
      </c>
      <c r="J156" s="1378"/>
    </row>
    <row r="157" spans="1:10" ht="15" customHeight="1">
      <c r="A157" s="1383"/>
      <c r="B157" s="1383"/>
      <c r="C157" s="984" t="s">
        <v>1793</v>
      </c>
      <c r="D157" s="741">
        <f t="shared" si="13"/>
        <v>526.98086642599276</v>
      </c>
      <c r="E157" s="942">
        <v>5.54</v>
      </c>
      <c r="F157" s="973">
        <v>2919.4740000000002</v>
      </c>
      <c r="G157" s="1381"/>
      <c r="H157" s="1379"/>
      <c r="I157" s="1389"/>
      <c r="J157" s="1379"/>
    </row>
    <row r="158" spans="1:10" ht="15.75">
      <c r="A158" s="1101"/>
      <c r="B158" s="1116"/>
      <c r="C158" s="766" t="s">
        <v>185</v>
      </c>
      <c r="D158" s="741"/>
      <c r="E158" s="942"/>
      <c r="F158" s="770"/>
      <c r="G158" s="268"/>
      <c r="H158" s="249"/>
      <c r="I158" s="1109"/>
      <c r="J158" s="249"/>
    </row>
    <row r="159" spans="1:10" ht="15.75" customHeight="1">
      <c r="A159" s="1382" t="s">
        <v>1756</v>
      </c>
      <c r="B159" s="1382" t="s">
        <v>2028</v>
      </c>
      <c r="C159" s="938" t="s">
        <v>1686</v>
      </c>
      <c r="D159" s="955">
        <f t="shared" si="13"/>
        <v>498.09391965255156</v>
      </c>
      <c r="E159" s="968">
        <v>1.8420000000000001</v>
      </c>
      <c r="F159" s="974">
        <f>F160+F161+F162</f>
        <v>917.48900000000003</v>
      </c>
      <c r="G159" s="1380" t="s">
        <v>1796</v>
      </c>
      <c r="H159" s="1378" t="s">
        <v>646</v>
      </c>
      <c r="I159" s="1387">
        <v>1977</v>
      </c>
      <c r="J159" s="1378"/>
    </row>
    <row r="160" spans="1:10" ht="15" customHeight="1">
      <c r="A160" s="1384"/>
      <c r="B160" s="1384"/>
      <c r="C160" s="963" t="s">
        <v>1793</v>
      </c>
      <c r="D160" s="741">
        <f t="shared" si="13"/>
        <v>455.2023026315789</v>
      </c>
      <c r="E160" s="942">
        <v>1.8240000000000001</v>
      </c>
      <c r="F160" s="973">
        <v>830.28899999999999</v>
      </c>
      <c r="G160" s="1385"/>
      <c r="H160" s="1386"/>
      <c r="I160" s="1388"/>
      <c r="J160" s="1386"/>
    </row>
    <row r="161" spans="1:10" ht="15" customHeight="1">
      <c r="A161" s="1384"/>
      <c r="B161" s="1384"/>
      <c r="C161" s="963" t="s">
        <v>1802</v>
      </c>
      <c r="D161" s="741">
        <f t="shared" si="13"/>
        <v>400</v>
      </c>
      <c r="E161" s="942">
        <v>1.7999999999999999E-2</v>
      </c>
      <c r="F161" s="973">
        <v>7.1999999999999993</v>
      </c>
      <c r="G161" s="1385"/>
      <c r="H161" s="1386"/>
      <c r="I161" s="1388"/>
      <c r="J161" s="1386"/>
    </row>
    <row r="162" spans="1:10" ht="15" customHeight="1">
      <c r="A162" s="1383"/>
      <c r="B162" s="1383"/>
      <c r="C162" s="963" t="s">
        <v>1800</v>
      </c>
      <c r="D162" s="741">
        <f t="shared" si="13"/>
        <v>80</v>
      </c>
      <c r="E162" s="942" t="s">
        <v>1218</v>
      </c>
      <c r="F162" s="973">
        <v>80</v>
      </c>
      <c r="G162" s="1381"/>
      <c r="H162" s="1379"/>
      <c r="I162" s="1389"/>
      <c r="J162" s="1379"/>
    </row>
    <row r="163" spans="1:10" ht="15" customHeight="1">
      <c r="A163" s="1382" t="s">
        <v>1757</v>
      </c>
      <c r="B163" s="1382" t="s">
        <v>2457</v>
      </c>
      <c r="C163" s="722" t="s">
        <v>2374</v>
      </c>
      <c r="D163" s="1129">
        <f t="shared" si="13"/>
        <v>436.60456837733614</v>
      </c>
      <c r="E163" s="1130">
        <v>3.371</v>
      </c>
      <c r="F163" s="1131">
        <v>1471.7940000000001</v>
      </c>
      <c r="G163" s="1380" t="s">
        <v>2456</v>
      </c>
      <c r="H163" s="1378" t="s">
        <v>646</v>
      </c>
      <c r="I163" s="1387">
        <v>1983</v>
      </c>
      <c r="J163" s="1378"/>
    </row>
    <row r="164" spans="1:10" ht="15" customHeight="1">
      <c r="A164" s="1384"/>
      <c r="B164" s="1384"/>
      <c r="C164" s="984" t="s">
        <v>1793</v>
      </c>
      <c r="D164" s="1129">
        <f t="shared" si="13"/>
        <v>390.39980732177264</v>
      </c>
      <c r="E164" s="1130">
        <v>3.1139999999999999</v>
      </c>
      <c r="F164" s="1131">
        <f>F163-F165-F166-F167</f>
        <v>1215.7049999999999</v>
      </c>
      <c r="G164" s="1385"/>
      <c r="H164" s="1386"/>
      <c r="I164" s="1388"/>
      <c r="J164" s="1386"/>
    </row>
    <row r="165" spans="1:10" ht="15" customHeight="1">
      <c r="A165" s="1384"/>
      <c r="B165" s="1384"/>
      <c r="C165" s="984" t="s">
        <v>1802</v>
      </c>
      <c r="D165" s="1129">
        <f t="shared" si="13"/>
        <v>429.95719844357973</v>
      </c>
      <c r="E165" s="1130">
        <v>0.25700000000000001</v>
      </c>
      <c r="F165" s="1131">
        <f>110.738-0.239</f>
        <v>110.499</v>
      </c>
      <c r="G165" s="1385"/>
      <c r="H165" s="1386"/>
      <c r="I165" s="1388"/>
      <c r="J165" s="1386"/>
    </row>
    <row r="166" spans="1:10" ht="15" customHeight="1">
      <c r="A166" s="1384"/>
      <c r="B166" s="1384"/>
      <c r="C166" s="984" t="s">
        <v>2375</v>
      </c>
      <c r="D166" s="1129">
        <f t="shared" si="13"/>
        <v>110.29599999999999</v>
      </c>
      <c r="E166" s="1132">
        <v>1</v>
      </c>
      <c r="F166" s="1131">
        <f>110.422-0.126</f>
        <v>110.29599999999999</v>
      </c>
      <c r="G166" s="1385"/>
      <c r="H166" s="1386"/>
      <c r="I166" s="1388"/>
      <c r="J166" s="1386"/>
    </row>
    <row r="167" spans="1:10" ht="15" customHeight="1">
      <c r="A167" s="1383"/>
      <c r="B167" s="1383"/>
      <c r="C167" s="984" t="s">
        <v>2376</v>
      </c>
      <c r="D167" s="1129">
        <f t="shared" si="13"/>
        <v>35.293999999999997</v>
      </c>
      <c r="E167" s="1132">
        <v>1</v>
      </c>
      <c r="F167" s="1131">
        <f>35.317-0.023</f>
        <v>35.293999999999997</v>
      </c>
      <c r="G167" s="1381"/>
      <c r="H167" s="1379"/>
      <c r="I167" s="1389"/>
      <c r="J167" s="1379"/>
    </row>
    <row r="168" spans="1:10" ht="15" customHeight="1">
      <c r="A168" s="1382" t="s">
        <v>1758</v>
      </c>
      <c r="B168" s="1382" t="s">
        <v>2458</v>
      </c>
      <c r="C168" s="722" t="s">
        <v>2377</v>
      </c>
      <c r="D168" s="741">
        <f>D169</f>
        <v>363.68616422947133</v>
      </c>
      <c r="E168" s="1128">
        <f t="shared" ref="E168:F168" si="14">E169</f>
        <v>3.556</v>
      </c>
      <c r="F168" s="741">
        <f t="shared" si="14"/>
        <v>1293.268</v>
      </c>
      <c r="G168" s="1380" t="s">
        <v>2456</v>
      </c>
      <c r="H168" s="1378" t="s">
        <v>646</v>
      </c>
      <c r="I168" s="1387">
        <v>1982</v>
      </c>
      <c r="J168" s="1378"/>
    </row>
    <row r="169" spans="1:10" ht="15" customHeight="1">
      <c r="A169" s="1383"/>
      <c r="B169" s="1383"/>
      <c r="C169" s="984" t="s">
        <v>1793</v>
      </c>
      <c r="D169" s="1129">
        <f t="shared" ref="D169" si="15">F169/E169</f>
        <v>363.68616422947133</v>
      </c>
      <c r="E169" s="1130">
        <v>3.556</v>
      </c>
      <c r="F169" s="1131">
        <v>1293.268</v>
      </c>
      <c r="G169" s="1381"/>
      <c r="H169" s="1379"/>
      <c r="I169" s="1389"/>
      <c r="J169" s="1379"/>
    </row>
    <row r="170" spans="1:10" ht="15" customHeight="1">
      <c r="A170" s="1382" t="s">
        <v>2379</v>
      </c>
      <c r="B170" s="1382" t="s">
        <v>2459</v>
      </c>
      <c r="C170" s="722" t="s">
        <v>2378</v>
      </c>
      <c r="D170" s="741">
        <f>D171</f>
        <v>453.55575065847233</v>
      </c>
      <c r="E170" s="1128">
        <f t="shared" ref="E170:F170" si="16">E171</f>
        <v>1.139</v>
      </c>
      <c r="F170" s="741">
        <f t="shared" si="16"/>
        <v>516.6</v>
      </c>
      <c r="G170" s="1380" t="s">
        <v>2456</v>
      </c>
      <c r="H170" s="1378" t="s">
        <v>646</v>
      </c>
      <c r="I170" s="1387">
        <v>1985</v>
      </c>
      <c r="J170" s="1378"/>
    </row>
    <row r="171" spans="1:10" ht="15" customHeight="1">
      <c r="A171" s="1383"/>
      <c r="B171" s="1383"/>
      <c r="C171" s="984" t="s">
        <v>1793</v>
      </c>
      <c r="D171" s="1129">
        <f t="shared" ref="D171" si="17">F171/E171</f>
        <v>453.55575065847233</v>
      </c>
      <c r="E171" s="1130">
        <v>1.139</v>
      </c>
      <c r="F171" s="1131">
        <v>516.6</v>
      </c>
      <c r="G171" s="1381"/>
      <c r="H171" s="1379"/>
      <c r="I171" s="1389"/>
      <c r="J171" s="1379"/>
    </row>
    <row r="172" spans="1:10" ht="15.75">
      <c r="A172" s="1101"/>
      <c r="B172" s="1116"/>
      <c r="C172" s="766" t="s">
        <v>1765</v>
      </c>
      <c r="D172" s="741"/>
      <c r="E172" s="942"/>
      <c r="F172" s="770"/>
      <c r="G172" s="268"/>
      <c r="H172" s="249"/>
      <c r="I172" s="1109"/>
      <c r="J172" s="249"/>
    </row>
    <row r="173" spans="1:10" ht="15.75" customHeight="1">
      <c r="A173" s="1382" t="s">
        <v>2380</v>
      </c>
      <c r="B173" s="1382" t="s">
        <v>2152</v>
      </c>
      <c r="C173" s="938" t="s">
        <v>1766</v>
      </c>
      <c r="D173" s="955">
        <f t="shared" si="13"/>
        <v>502.94583465315173</v>
      </c>
      <c r="E173" s="968">
        <v>3.157</v>
      </c>
      <c r="F173" s="974">
        <f>F174</f>
        <v>1587.8</v>
      </c>
      <c r="G173" s="1380" t="s">
        <v>1796</v>
      </c>
      <c r="H173" s="1378" t="s">
        <v>646</v>
      </c>
      <c r="I173" s="1387">
        <v>1968</v>
      </c>
      <c r="J173" s="1378"/>
    </row>
    <row r="174" spans="1:10" ht="15" customHeight="1">
      <c r="A174" s="1383"/>
      <c r="B174" s="1383"/>
      <c r="C174" s="963" t="s">
        <v>1793</v>
      </c>
      <c r="D174" s="741">
        <f t="shared" si="13"/>
        <v>502.94583465315173</v>
      </c>
      <c r="E174" s="942">
        <v>3.157</v>
      </c>
      <c r="F174" s="973">
        <v>1587.8</v>
      </c>
      <c r="G174" s="1381"/>
      <c r="H174" s="1379"/>
      <c r="I174" s="1389"/>
      <c r="J174" s="1379"/>
    </row>
    <row r="175" spans="1:10" ht="15.75">
      <c r="A175" s="1101"/>
      <c r="B175" s="1116"/>
      <c r="C175" s="766" t="s">
        <v>1687</v>
      </c>
      <c r="D175" s="741"/>
      <c r="E175" s="942"/>
      <c r="F175" s="770"/>
      <c r="G175" s="268"/>
      <c r="H175" s="249"/>
      <c r="I175" s="1109"/>
      <c r="J175" s="249"/>
    </row>
    <row r="176" spans="1:10" ht="15.75" customHeight="1">
      <c r="A176" s="1382" t="s">
        <v>2381</v>
      </c>
      <c r="B176" s="1382" t="s">
        <v>2004</v>
      </c>
      <c r="C176" s="964" t="s">
        <v>1688</v>
      </c>
      <c r="D176" s="955">
        <f t="shared" si="13"/>
        <v>516.96893732970034</v>
      </c>
      <c r="E176" s="968">
        <v>3.67</v>
      </c>
      <c r="F176" s="974">
        <f>F177+F178+F179</f>
        <v>1897.2760000000001</v>
      </c>
      <c r="G176" s="1380" t="s">
        <v>1796</v>
      </c>
      <c r="H176" s="1378" t="s">
        <v>646</v>
      </c>
      <c r="I176" s="1387">
        <v>1966</v>
      </c>
      <c r="J176" s="1378"/>
    </row>
    <row r="177" spans="1:10" ht="15" customHeight="1">
      <c r="A177" s="1384"/>
      <c r="B177" s="1384"/>
      <c r="C177" s="963" t="s">
        <v>1793</v>
      </c>
      <c r="D177" s="741">
        <f t="shared" si="13"/>
        <v>474.73460490463219</v>
      </c>
      <c r="E177" s="942">
        <v>3.67</v>
      </c>
      <c r="F177" s="973">
        <v>1742.2760000000001</v>
      </c>
      <c r="G177" s="1385"/>
      <c r="H177" s="1386"/>
      <c r="I177" s="1388"/>
      <c r="J177" s="1386"/>
    </row>
    <row r="178" spans="1:10" ht="15" customHeight="1">
      <c r="A178" s="1384"/>
      <c r="B178" s="1384"/>
      <c r="C178" s="963" t="s">
        <v>1808</v>
      </c>
      <c r="D178" s="741">
        <f t="shared" si="13"/>
        <v>75</v>
      </c>
      <c r="E178" s="942" t="s">
        <v>1218</v>
      </c>
      <c r="F178" s="973">
        <v>75</v>
      </c>
      <c r="G178" s="1385"/>
      <c r="H178" s="1386"/>
      <c r="I178" s="1388"/>
      <c r="J178" s="1386"/>
    </row>
    <row r="179" spans="1:10" ht="15" customHeight="1">
      <c r="A179" s="1383"/>
      <c r="B179" s="1383"/>
      <c r="C179" s="963" t="s">
        <v>1809</v>
      </c>
      <c r="D179" s="741">
        <f t="shared" si="13"/>
        <v>80</v>
      </c>
      <c r="E179" s="942" t="s">
        <v>1218</v>
      </c>
      <c r="F179" s="973">
        <v>80</v>
      </c>
      <c r="G179" s="1381"/>
      <c r="H179" s="1379"/>
      <c r="I179" s="1389"/>
      <c r="J179" s="1379"/>
    </row>
    <row r="180" spans="1:10" ht="15.75" customHeight="1">
      <c r="A180" s="1382" t="s">
        <v>2382</v>
      </c>
      <c r="B180" s="1382" t="s">
        <v>2005</v>
      </c>
      <c r="C180" s="964" t="s">
        <v>1733</v>
      </c>
      <c r="D180" s="955">
        <f t="shared" si="13"/>
        <v>505.2756756756757</v>
      </c>
      <c r="E180" s="968">
        <v>2.96</v>
      </c>
      <c r="F180" s="974">
        <f>F182+F181</f>
        <v>1495.616</v>
      </c>
      <c r="G180" s="1380" t="s">
        <v>1796</v>
      </c>
      <c r="H180" s="1378" t="s">
        <v>646</v>
      </c>
      <c r="I180" s="1387">
        <v>1968</v>
      </c>
      <c r="J180" s="1378"/>
    </row>
    <row r="181" spans="1:10" ht="15" customHeight="1">
      <c r="A181" s="1384"/>
      <c r="B181" s="1384"/>
      <c r="C181" s="963" t="s">
        <v>1793</v>
      </c>
      <c r="D181" s="741">
        <f t="shared" si="13"/>
        <v>468.68783783783783</v>
      </c>
      <c r="E181" s="942">
        <v>2.96</v>
      </c>
      <c r="F181" s="973">
        <v>1387.316</v>
      </c>
      <c r="G181" s="1385"/>
      <c r="H181" s="1386"/>
      <c r="I181" s="1388"/>
      <c r="J181" s="1386"/>
    </row>
    <row r="182" spans="1:10" ht="15" customHeight="1">
      <c r="A182" s="1383"/>
      <c r="B182" s="1383"/>
      <c r="C182" s="963" t="s">
        <v>1809</v>
      </c>
      <c r="D182" s="741">
        <f t="shared" si="13"/>
        <v>108.3</v>
      </c>
      <c r="E182" s="972">
        <v>1</v>
      </c>
      <c r="F182" s="973">
        <v>108.3</v>
      </c>
      <c r="G182" s="1381"/>
      <c r="H182" s="1379"/>
      <c r="I182" s="1389"/>
      <c r="J182" s="1379"/>
    </row>
    <row r="183" spans="1:10" ht="15.75">
      <c r="A183" s="710" t="s">
        <v>1010</v>
      </c>
      <c r="B183" s="710"/>
      <c r="C183" s="944" t="s">
        <v>1327</v>
      </c>
      <c r="D183" s="945"/>
      <c r="E183" s="946">
        <v>2.96</v>
      </c>
      <c r="F183" s="947">
        <f>F184+F185+F186+F293</f>
        <v>5090.8259718524596</v>
      </c>
      <c r="G183" s="946"/>
      <c r="H183" s="946"/>
      <c r="I183" s="946"/>
      <c r="J183" s="714"/>
    </row>
    <row r="184" spans="1:10" ht="31.5">
      <c r="A184" s="715" t="s">
        <v>1014</v>
      </c>
      <c r="B184" s="715"/>
      <c r="C184" s="999" t="s">
        <v>647</v>
      </c>
      <c r="D184" s="1000">
        <f>F184/E184</f>
        <v>0.64494999999999991</v>
      </c>
      <c r="E184" s="1001">
        <v>1998</v>
      </c>
      <c r="F184" s="729">
        <v>1288.6100999999999</v>
      </c>
      <c r="G184" s="729" t="s">
        <v>648</v>
      </c>
      <c r="H184" s="729" t="s">
        <v>649</v>
      </c>
      <c r="I184" s="729"/>
      <c r="J184" s="717"/>
    </row>
    <row r="185" spans="1:10" ht="31.5">
      <c r="A185" s="715" t="s">
        <v>1011</v>
      </c>
      <c r="B185" s="715"/>
      <c r="C185" s="999" t="s">
        <v>650</v>
      </c>
      <c r="D185" s="1000">
        <f>F185/E185</f>
        <v>1.1916</v>
      </c>
      <c r="E185" s="1001">
        <v>805</v>
      </c>
      <c r="F185" s="729">
        <v>959.23799999999994</v>
      </c>
      <c r="G185" s="729" t="s">
        <v>648</v>
      </c>
      <c r="H185" s="729" t="s">
        <v>649</v>
      </c>
      <c r="I185" s="729"/>
      <c r="J185" s="717"/>
    </row>
    <row r="186" spans="1:10" s="1107" customFormat="1" ht="31.5">
      <c r="A186" s="726" t="s">
        <v>1012</v>
      </c>
      <c r="B186" s="726"/>
      <c r="C186" s="1108" t="s">
        <v>1484</v>
      </c>
      <c r="D186" s="1103">
        <f>F186/E186</f>
        <v>29.379666700000001</v>
      </c>
      <c r="E186" s="1104">
        <f>SUM(E188:E292)</f>
        <v>90</v>
      </c>
      <c r="F186" s="1105">
        <f>SUM(F188:F292)</f>
        <v>2644.1700030000002</v>
      </c>
      <c r="G186" s="1106" t="s">
        <v>1818</v>
      </c>
      <c r="H186" s="1105" t="s">
        <v>646</v>
      </c>
      <c r="I186" s="1105"/>
      <c r="J186" s="736"/>
    </row>
    <row r="187" spans="1:10" ht="15.75">
      <c r="A187" s="715"/>
      <c r="B187" s="715"/>
      <c r="C187" s="1100" t="s">
        <v>1662</v>
      </c>
      <c r="D187" s="765"/>
      <c r="E187" s="1001"/>
      <c r="F187" s="729"/>
      <c r="G187" s="268"/>
      <c r="H187" s="729"/>
      <c r="I187" s="729"/>
      <c r="J187" s="717"/>
    </row>
    <row r="188" spans="1:10" ht="31.5">
      <c r="A188" s="1101" t="s">
        <v>2156</v>
      </c>
      <c r="B188" s="715" t="s">
        <v>2292</v>
      </c>
      <c r="C188" s="999" t="s">
        <v>1866</v>
      </c>
      <c r="D188" s="765">
        <f>F188/E188</f>
        <v>19.1859066666667</v>
      </c>
      <c r="E188" s="1001">
        <v>1</v>
      </c>
      <c r="F188" s="729">
        <v>19.1859066666667</v>
      </c>
      <c r="G188" s="268" t="s">
        <v>1818</v>
      </c>
      <c r="H188" s="729" t="s">
        <v>646</v>
      </c>
      <c r="I188" s="1001">
        <v>1968</v>
      </c>
      <c r="J188" s="717"/>
    </row>
    <row r="189" spans="1:10" ht="31.5">
      <c r="A189" s="1101" t="s">
        <v>2157</v>
      </c>
      <c r="B189" s="715" t="s">
        <v>2293</v>
      </c>
      <c r="C189" s="999" t="s">
        <v>1867</v>
      </c>
      <c r="D189" s="765">
        <f t="shared" ref="D189:D258" si="18">F189/E189</f>
        <v>30.8376633333333</v>
      </c>
      <c r="E189" s="1001">
        <v>1</v>
      </c>
      <c r="F189" s="729">
        <v>30.8376633333333</v>
      </c>
      <c r="G189" s="268" t="s">
        <v>1818</v>
      </c>
      <c r="H189" s="729" t="s">
        <v>646</v>
      </c>
      <c r="I189" s="1001">
        <v>1968</v>
      </c>
      <c r="J189" s="717"/>
    </row>
    <row r="190" spans="1:10" ht="31.5">
      <c r="A190" s="1101" t="s">
        <v>2158</v>
      </c>
      <c r="B190" s="715" t="s">
        <v>2294</v>
      </c>
      <c r="C190" s="999" t="s">
        <v>1868</v>
      </c>
      <c r="D190" s="765">
        <f t="shared" si="18"/>
        <v>41.5025433333333</v>
      </c>
      <c r="E190" s="1001">
        <v>1</v>
      </c>
      <c r="F190" s="729">
        <v>41.5025433333333</v>
      </c>
      <c r="G190" s="268" t="s">
        <v>1818</v>
      </c>
      <c r="H190" s="729" t="s">
        <v>646</v>
      </c>
      <c r="I190" s="1001">
        <v>1973</v>
      </c>
      <c r="J190" s="717"/>
    </row>
    <row r="191" spans="1:10" ht="31.5">
      <c r="A191" s="1101" t="s">
        <v>2159</v>
      </c>
      <c r="B191" s="715" t="s">
        <v>2295</v>
      </c>
      <c r="C191" s="999" t="s">
        <v>1869</v>
      </c>
      <c r="D191" s="765">
        <f t="shared" si="18"/>
        <v>14.82752</v>
      </c>
      <c r="E191" s="1001">
        <v>1</v>
      </c>
      <c r="F191" s="729">
        <v>14.82752</v>
      </c>
      <c r="G191" s="268" t="s">
        <v>1818</v>
      </c>
      <c r="H191" s="729" t="s">
        <v>646</v>
      </c>
      <c r="I191" s="1001">
        <v>1978</v>
      </c>
      <c r="J191" s="717"/>
    </row>
    <row r="192" spans="1:10" ht="31.5">
      <c r="A192" s="1101" t="s">
        <v>2160</v>
      </c>
      <c r="B192" s="715" t="s">
        <v>2460</v>
      </c>
      <c r="C192" s="999" t="s">
        <v>2432</v>
      </c>
      <c r="D192" s="765">
        <f t="shared" si="18"/>
        <v>14.83188</v>
      </c>
      <c r="E192" s="1001">
        <v>1</v>
      </c>
      <c r="F192" s="729">
        <v>14.83188</v>
      </c>
      <c r="G192" s="268" t="s">
        <v>2461</v>
      </c>
      <c r="H192" s="729" t="s">
        <v>646</v>
      </c>
      <c r="I192" s="1001">
        <v>1978</v>
      </c>
      <c r="J192" s="717"/>
    </row>
    <row r="193" spans="1:10" ht="31.5">
      <c r="A193" s="1101" t="s">
        <v>2161</v>
      </c>
      <c r="B193" s="715" t="s">
        <v>2296</v>
      </c>
      <c r="C193" s="999" t="s">
        <v>1870</v>
      </c>
      <c r="D193" s="765">
        <f t="shared" si="18"/>
        <v>30.9413366666667</v>
      </c>
      <c r="E193" s="1001">
        <v>1</v>
      </c>
      <c r="F193" s="729">
        <v>30.9413366666667</v>
      </c>
      <c r="G193" s="268" t="s">
        <v>1818</v>
      </c>
      <c r="H193" s="729" t="s">
        <v>646</v>
      </c>
      <c r="I193" s="1001">
        <v>1970</v>
      </c>
      <c r="J193" s="717"/>
    </row>
    <row r="194" spans="1:10" ht="31.5">
      <c r="A194" s="1101" t="s">
        <v>2162</v>
      </c>
      <c r="B194" s="715" t="s">
        <v>2297</v>
      </c>
      <c r="C194" s="999" t="s">
        <v>1871</v>
      </c>
      <c r="D194" s="765">
        <f t="shared" si="18"/>
        <v>31.090070000000001</v>
      </c>
      <c r="E194" s="1001">
        <v>1</v>
      </c>
      <c r="F194" s="729">
        <v>31.090070000000001</v>
      </c>
      <c r="G194" s="268" t="s">
        <v>1818</v>
      </c>
      <c r="H194" s="729" t="s">
        <v>646</v>
      </c>
      <c r="I194" s="1001">
        <v>1970</v>
      </c>
      <c r="J194" s="717"/>
    </row>
    <row r="195" spans="1:10" ht="31.5">
      <c r="A195" s="1101" t="s">
        <v>2163</v>
      </c>
      <c r="B195" s="715" t="s">
        <v>2298</v>
      </c>
      <c r="C195" s="999" t="s">
        <v>1872</v>
      </c>
      <c r="D195" s="765">
        <f t="shared" si="18"/>
        <v>34.639521666666703</v>
      </c>
      <c r="E195" s="1001">
        <v>1</v>
      </c>
      <c r="F195" s="729">
        <v>34.639521666666703</v>
      </c>
      <c r="G195" s="268" t="s">
        <v>1818</v>
      </c>
      <c r="H195" s="729" t="s">
        <v>646</v>
      </c>
      <c r="I195" s="1001">
        <v>1973</v>
      </c>
      <c r="J195" s="717"/>
    </row>
    <row r="196" spans="1:10" ht="15.75">
      <c r="A196" s="460"/>
      <c r="B196" s="715"/>
      <c r="C196" s="1100" t="s">
        <v>1661</v>
      </c>
      <c r="D196" s="765"/>
      <c r="E196" s="1001"/>
      <c r="F196" s="729"/>
      <c r="G196" s="268"/>
      <c r="H196" s="729"/>
      <c r="I196" s="1001"/>
      <c r="J196" s="717"/>
    </row>
    <row r="197" spans="1:10" ht="31.5">
      <c r="A197" s="1101" t="s">
        <v>2164</v>
      </c>
      <c r="B197" s="715" t="s">
        <v>2462</v>
      </c>
      <c r="C197" s="1100" t="s">
        <v>2433</v>
      </c>
      <c r="D197" s="765">
        <f t="shared" si="18"/>
        <v>63.82</v>
      </c>
      <c r="E197" s="1113">
        <v>1</v>
      </c>
      <c r="F197" s="1114">
        <f>64.31-0.49</f>
        <v>63.82</v>
      </c>
      <c r="G197" s="268" t="s">
        <v>2461</v>
      </c>
      <c r="H197" s="729" t="s">
        <v>646</v>
      </c>
      <c r="I197" s="1001">
        <v>1976</v>
      </c>
      <c r="J197" s="717"/>
    </row>
    <row r="198" spans="1:10" ht="31.5">
      <c r="A198" s="1101" t="s">
        <v>2165</v>
      </c>
      <c r="B198" s="715" t="s">
        <v>2299</v>
      </c>
      <c r="C198" s="999" t="s">
        <v>1873</v>
      </c>
      <c r="D198" s="765">
        <f t="shared" si="18"/>
        <v>30.923386666666701</v>
      </c>
      <c r="E198" s="1001">
        <v>1</v>
      </c>
      <c r="F198" s="729">
        <v>30.923386666666701</v>
      </c>
      <c r="G198" s="268" t="s">
        <v>1818</v>
      </c>
      <c r="H198" s="729" t="s">
        <v>646</v>
      </c>
      <c r="I198" s="1001">
        <v>1976</v>
      </c>
      <c r="J198" s="717"/>
    </row>
    <row r="199" spans="1:10" ht="31.5">
      <c r="A199" s="1101" t="s">
        <v>2166</v>
      </c>
      <c r="B199" s="715" t="s">
        <v>2300</v>
      </c>
      <c r="C199" s="999" t="s">
        <v>1874</v>
      </c>
      <c r="D199" s="765">
        <f t="shared" si="18"/>
        <v>41.566556666666699</v>
      </c>
      <c r="E199" s="1001">
        <v>1</v>
      </c>
      <c r="F199" s="729">
        <v>41.566556666666699</v>
      </c>
      <c r="G199" s="268" t="s">
        <v>1818</v>
      </c>
      <c r="H199" s="729" t="s">
        <v>646</v>
      </c>
      <c r="I199" s="1001">
        <v>1974</v>
      </c>
      <c r="J199" s="717"/>
    </row>
    <row r="200" spans="1:10" ht="31.5">
      <c r="A200" s="1101" t="s">
        <v>2167</v>
      </c>
      <c r="B200" s="715" t="s">
        <v>2301</v>
      </c>
      <c r="C200" s="999" t="s">
        <v>1875</v>
      </c>
      <c r="D200" s="765">
        <f t="shared" si="18"/>
        <v>26.7679783333333</v>
      </c>
      <c r="E200" s="1001">
        <v>1</v>
      </c>
      <c r="F200" s="729">
        <v>26.7679783333333</v>
      </c>
      <c r="G200" s="268" t="s">
        <v>1818</v>
      </c>
      <c r="H200" s="729" t="s">
        <v>646</v>
      </c>
      <c r="I200" s="1001">
        <v>1970</v>
      </c>
      <c r="J200" s="717"/>
    </row>
    <row r="201" spans="1:10" ht="31.5">
      <c r="A201" s="1101" t="s">
        <v>2168</v>
      </c>
      <c r="B201" s="715" t="s">
        <v>2302</v>
      </c>
      <c r="C201" s="999" t="s">
        <v>1876</v>
      </c>
      <c r="D201" s="765">
        <f t="shared" si="18"/>
        <v>27.3342216666667</v>
      </c>
      <c r="E201" s="1001">
        <v>1</v>
      </c>
      <c r="F201" s="729">
        <v>27.3342216666667</v>
      </c>
      <c r="G201" s="268" t="s">
        <v>1818</v>
      </c>
      <c r="H201" s="729" t="s">
        <v>646</v>
      </c>
      <c r="I201" s="1001">
        <v>1970</v>
      </c>
      <c r="J201" s="717"/>
    </row>
    <row r="202" spans="1:10" ht="31.5">
      <c r="A202" s="1101" t="s">
        <v>2169</v>
      </c>
      <c r="B202" s="715" t="s">
        <v>2303</v>
      </c>
      <c r="C202" s="999" t="s">
        <v>1877</v>
      </c>
      <c r="D202" s="765">
        <f t="shared" si="18"/>
        <v>20.533930000000002</v>
      </c>
      <c r="E202" s="1001">
        <v>1</v>
      </c>
      <c r="F202" s="729">
        <v>20.533930000000002</v>
      </c>
      <c r="G202" s="268" t="s">
        <v>1818</v>
      </c>
      <c r="H202" s="729" t="s">
        <v>646</v>
      </c>
      <c r="I202" s="1001">
        <v>1969</v>
      </c>
      <c r="J202" s="717"/>
    </row>
    <row r="203" spans="1:10" ht="31.5">
      <c r="A203" s="1101" t="s">
        <v>2170</v>
      </c>
      <c r="B203" s="715" t="s">
        <v>2304</v>
      </c>
      <c r="C203" s="999" t="s">
        <v>1878</v>
      </c>
      <c r="D203" s="765">
        <f t="shared" si="18"/>
        <v>27.744479999999999</v>
      </c>
      <c r="E203" s="1001">
        <v>1</v>
      </c>
      <c r="F203" s="729">
        <v>27.744479999999999</v>
      </c>
      <c r="G203" s="268" t="s">
        <v>1818</v>
      </c>
      <c r="H203" s="729" t="s">
        <v>646</v>
      </c>
      <c r="I203" s="1001">
        <v>1969</v>
      </c>
      <c r="J203" s="717"/>
    </row>
    <row r="204" spans="1:10" ht="15.75">
      <c r="B204" s="715"/>
      <c r="C204" s="1100" t="s">
        <v>1667</v>
      </c>
      <c r="D204" s="765"/>
      <c r="E204" s="1001"/>
      <c r="F204" s="729"/>
      <c r="G204" s="268"/>
      <c r="H204" s="729"/>
      <c r="I204" s="1001"/>
      <c r="J204" s="717"/>
    </row>
    <row r="205" spans="1:10" ht="31.5">
      <c r="A205" s="1101" t="s">
        <v>2171</v>
      </c>
      <c r="B205" s="715" t="s">
        <v>2305</v>
      </c>
      <c r="C205" s="999" t="s">
        <v>1879</v>
      </c>
      <c r="D205" s="765">
        <f t="shared" si="18"/>
        <v>33.511303333333302</v>
      </c>
      <c r="E205" s="1001">
        <v>1</v>
      </c>
      <c r="F205" s="729">
        <v>33.511303333333302</v>
      </c>
      <c r="G205" s="268" t="s">
        <v>1818</v>
      </c>
      <c r="H205" s="729" t="s">
        <v>646</v>
      </c>
      <c r="I205" s="1001">
        <v>1968</v>
      </c>
      <c r="J205" s="717"/>
    </row>
    <row r="206" spans="1:10" ht="31.5">
      <c r="A206" s="1101" t="s">
        <v>2172</v>
      </c>
      <c r="B206" s="715" t="s">
        <v>2306</v>
      </c>
      <c r="C206" s="999" t="s">
        <v>1880</v>
      </c>
      <c r="D206" s="765">
        <f t="shared" si="18"/>
        <v>30.9546116666667</v>
      </c>
      <c r="E206" s="1001">
        <v>1</v>
      </c>
      <c r="F206" s="729">
        <v>30.9546116666667</v>
      </c>
      <c r="G206" s="268" t="s">
        <v>1818</v>
      </c>
      <c r="H206" s="729" t="s">
        <v>646</v>
      </c>
      <c r="I206" s="1001">
        <v>1964</v>
      </c>
      <c r="J206" s="717"/>
    </row>
    <row r="207" spans="1:10" ht="31.5">
      <c r="A207" s="1101" t="s">
        <v>2173</v>
      </c>
      <c r="B207" s="715" t="s">
        <v>2307</v>
      </c>
      <c r="C207" s="999" t="s">
        <v>1881</v>
      </c>
      <c r="D207" s="765">
        <f t="shared" si="18"/>
        <v>32.298378333333297</v>
      </c>
      <c r="E207" s="1001">
        <v>1</v>
      </c>
      <c r="F207" s="729">
        <v>32.298378333333297</v>
      </c>
      <c r="G207" s="268" t="s">
        <v>1818</v>
      </c>
      <c r="H207" s="729" t="s">
        <v>646</v>
      </c>
      <c r="I207" s="1001">
        <v>1969</v>
      </c>
      <c r="J207" s="717"/>
    </row>
    <row r="208" spans="1:10" ht="31.5">
      <c r="A208" s="1101" t="s">
        <v>2174</v>
      </c>
      <c r="B208" s="715" t="s">
        <v>2308</v>
      </c>
      <c r="C208" s="999" t="s">
        <v>1882</v>
      </c>
      <c r="D208" s="765">
        <f t="shared" si="18"/>
        <v>20.185961666666699</v>
      </c>
      <c r="E208" s="1001">
        <v>1</v>
      </c>
      <c r="F208" s="729">
        <v>20.185961666666699</v>
      </c>
      <c r="G208" s="268" t="s">
        <v>1818</v>
      </c>
      <c r="H208" s="729" t="s">
        <v>646</v>
      </c>
      <c r="I208" s="1001">
        <v>1967</v>
      </c>
      <c r="J208" s="717"/>
    </row>
    <row r="209" spans="1:10" ht="31.5">
      <c r="A209" s="1101" t="s">
        <v>2175</v>
      </c>
      <c r="B209" s="715" t="s">
        <v>2309</v>
      </c>
      <c r="C209" s="999" t="s">
        <v>1883</v>
      </c>
      <c r="D209" s="765">
        <f t="shared" si="18"/>
        <v>33.876711666666601</v>
      </c>
      <c r="E209" s="1001">
        <v>1</v>
      </c>
      <c r="F209" s="729">
        <v>33.876711666666601</v>
      </c>
      <c r="G209" s="268" t="s">
        <v>1818</v>
      </c>
      <c r="H209" s="729" t="s">
        <v>646</v>
      </c>
      <c r="I209" s="1001">
        <v>1967</v>
      </c>
      <c r="J209" s="717"/>
    </row>
    <row r="210" spans="1:10" ht="15.75">
      <c r="B210" s="715"/>
      <c r="C210" s="1100" t="s">
        <v>1669</v>
      </c>
      <c r="D210" s="765"/>
      <c r="E210" s="1001"/>
      <c r="F210" s="729"/>
      <c r="G210" s="268"/>
      <c r="H210" s="729"/>
      <c r="I210" s="1001"/>
      <c r="J210" s="717"/>
    </row>
    <row r="211" spans="1:10" ht="31.5">
      <c r="A211" s="1101" t="s">
        <v>2176</v>
      </c>
      <c r="B211" s="715" t="s">
        <v>2310</v>
      </c>
      <c r="C211" s="999" t="s">
        <v>1884</v>
      </c>
      <c r="D211" s="765">
        <f t="shared" si="18"/>
        <v>41.004109999999997</v>
      </c>
      <c r="E211" s="1001">
        <v>1</v>
      </c>
      <c r="F211" s="729">
        <v>41.004109999999997</v>
      </c>
      <c r="G211" s="268" t="s">
        <v>1818</v>
      </c>
      <c r="H211" s="729" t="s">
        <v>646</v>
      </c>
      <c r="I211" s="1001">
        <v>1973</v>
      </c>
      <c r="J211" s="717"/>
    </row>
    <row r="212" spans="1:10" ht="31.5">
      <c r="A212" s="1101" t="s">
        <v>2177</v>
      </c>
      <c r="B212" s="715" t="s">
        <v>2311</v>
      </c>
      <c r="C212" s="999" t="s">
        <v>1885</v>
      </c>
      <c r="D212" s="765">
        <f t="shared" si="18"/>
        <v>25.795773333333301</v>
      </c>
      <c r="E212" s="1001">
        <v>1</v>
      </c>
      <c r="F212" s="729">
        <v>25.795773333333301</v>
      </c>
      <c r="G212" s="268" t="s">
        <v>1818</v>
      </c>
      <c r="H212" s="729" t="s">
        <v>646</v>
      </c>
      <c r="I212" s="1001">
        <v>1974</v>
      </c>
      <c r="J212" s="717"/>
    </row>
    <row r="213" spans="1:10" ht="31.5">
      <c r="A213" s="1101" t="s">
        <v>2178</v>
      </c>
      <c r="B213" s="715" t="s">
        <v>2312</v>
      </c>
      <c r="C213" s="999" t="s">
        <v>1886</v>
      </c>
      <c r="D213" s="765">
        <f t="shared" si="18"/>
        <v>19.146891666666701</v>
      </c>
      <c r="E213" s="1001">
        <v>1</v>
      </c>
      <c r="F213" s="729">
        <v>19.146891666666701</v>
      </c>
      <c r="G213" s="268" t="s">
        <v>1818</v>
      </c>
      <c r="H213" s="729" t="s">
        <v>646</v>
      </c>
      <c r="I213" s="1001">
        <v>1974</v>
      </c>
      <c r="J213" s="717"/>
    </row>
    <row r="214" spans="1:10" ht="31.5">
      <c r="A214" s="1101" t="s">
        <v>2179</v>
      </c>
      <c r="B214" s="715" t="s">
        <v>2313</v>
      </c>
      <c r="C214" s="999" t="s">
        <v>1887</v>
      </c>
      <c r="D214" s="765">
        <f t="shared" si="18"/>
        <v>33.212403333333299</v>
      </c>
      <c r="E214" s="1001">
        <v>1</v>
      </c>
      <c r="F214" s="729">
        <v>33.212403333333299</v>
      </c>
      <c r="G214" s="268" t="s">
        <v>1818</v>
      </c>
      <c r="H214" s="729" t="s">
        <v>646</v>
      </c>
      <c r="I214" s="1001">
        <v>1970</v>
      </c>
      <c r="J214" s="717"/>
    </row>
    <row r="215" spans="1:10" ht="31.5">
      <c r="A215" s="1101" t="s">
        <v>2180</v>
      </c>
      <c r="B215" s="715" t="s">
        <v>2463</v>
      </c>
      <c r="C215" s="1133" t="s">
        <v>1982</v>
      </c>
      <c r="D215" s="765">
        <f t="shared" si="18"/>
        <v>24.561761666666701</v>
      </c>
      <c r="E215" s="1115">
        <v>1</v>
      </c>
      <c r="F215" s="1114">
        <v>24.561761666666701</v>
      </c>
      <c r="G215" s="268" t="s">
        <v>2461</v>
      </c>
      <c r="H215" s="729" t="s">
        <v>646</v>
      </c>
      <c r="I215" s="1001">
        <v>1976</v>
      </c>
      <c r="J215" s="717"/>
    </row>
    <row r="216" spans="1:10" ht="31.5">
      <c r="A216" s="1101" t="s">
        <v>2181</v>
      </c>
      <c r="B216" s="715" t="s">
        <v>2464</v>
      </c>
      <c r="C216" s="1133" t="s">
        <v>2434</v>
      </c>
      <c r="D216" s="765">
        <f t="shared" si="18"/>
        <v>13.61</v>
      </c>
      <c r="E216" s="1115">
        <v>1</v>
      </c>
      <c r="F216" s="1114">
        <v>13.61</v>
      </c>
      <c r="G216" s="268" t="s">
        <v>2461</v>
      </c>
      <c r="H216" s="729" t="s">
        <v>646</v>
      </c>
      <c r="I216" s="1134">
        <v>1979</v>
      </c>
      <c r="J216" s="717"/>
    </row>
    <row r="217" spans="1:10" ht="31.5">
      <c r="A217" s="1101" t="s">
        <v>2182</v>
      </c>
      <c r="B217" s="715" t="s">
        <v>2465</v>
      </c>
      <c r="C217" s="1133" t="s">
        <v>2435</v>
      </c>
      <c r="D217" s="765">
        <f t="shared" si="18"/>
        <v>14.68</v>
      </c>
      <c r="E217" s="1115">
        <v>1</v>
      </c>
      <c r="F217" s="1114">
        <v>14.68</v>
      </c>
      <c r="G217" s="268" t="s">
        <v>2461</v>
      </c>
      <c r="H217" s="729" t="s">
        <v>646</v>
      </c>
      <c r="I217" s="1001">
        <v>1976</v>
      </c>
      <c r="J217" s="717"/>
    </row>
    <row r="218" spans="1:10" ht="31.5">
      <c r="A218" s="1101" t="s">
        <v>2183</v>
      </c>
      <c r="B218" s="715" t="s">
        <v>2314</v>
      </c>
      <c r="C218" s="999" t="s">
        <v>1888</v>
      </c>
      <c r="D218" s="765">
        <f t="shared" si="18"/>
        <v>19.645378333333301</v>
      </c>
      <c r="E218" s="1001">
        <v>1</v>
      </c>
      <c r="F218" s="729">
        <v>19.645378333333301</v>
      </c>
      <c r="G218" s="268" t="s">
        <v>1818</v>
      </c>
      <c r="H218" s="729" t="s">
        <v>646</v>
      </c>
      <c r="I218" s="1001">
        <v>1978</v>
      </c>
      <c r="J218" s="717"/>
    </row>
    <row r="219" spans="1:10" ht="15.75">
      <c r="B219" s="715"/>
      <c r="C219" s="1100" t="s">
        <v>1889</v>
      </c>
      <c r="D219" s="765"/>
      <c r="E219" s="1001"/>
      <c r="F219" s="729"/>
      <c r="G219" s="268"/>
      <c r="H219" s="729"/>
      <c r="I219" s="1001"/>
      <c r="J219" s="717"/>
    </row>
    <row r="220" spans="1:10" ht="31.5">
      <c r="A220" s="1101" t="s">
        <v>2184</v>
      </c>
      <c r="B220" s="715" t="s">
        <v>2315</v>
      </c>
      <c r="C220" s="999" t="s">
        <v>1890</v>
      </c>
      <c r="D220" s="765">
        <f t="shared" si="18"/>
        <v>33.573140000000002</v>
      </c>
      <c r="E220" s="1001">
        <v>1</v>
      </c>
      <c r="F220" s="729">
        <v>33.573140000000002</v>
      </c>
      <c r="G220" s="268" t="s">
        <v>1818</v>
      </c>
      <c r="H220" s="729" t="s">
        <v>646</v>
      </c>
      <c r="I220" s="1001">
        <v>1971</v>
      </c>
      <c r="J220" s="717"/>
    </row>
    <row r="221" spans="1:10" ht="31.5">
      <c r="A221" s="1101" t="s">
        <v>2185</v>
      </c>
      <c r="B221" s="715" t="s">
        <v>2316</v>
      </c>
      <c r="C221" s="999" t="s">
        <v>1891</v>
      </c>
      <c r="D221" s="765">
        <f t="shared" si="18"/>
        <v>25.287369999999999</v>
      </c>
      <c r="E221" s="1001">
        <v>1</v>
      </c>
      <c r="F221" s="729">
        <v>25.287369999999999</v>
      </c>
      <c r="G221" s="268" t="s">
        <v>1818</v>
      </c>
      <c r="H221" s="729" t="s">
        <v>646</v>
      </c>
      <c r="I221" s="1001">
        <v>1973</v>
      </c>
      <c r="J221" s="717"/>
    </row>
    <row r="222" spans="1:10" ht="31.5">
      <c r="A222" s="1101" t="s">
        <v>2186</v>
      </c>
      <c r="B222" s="715" t="s">
        <v>2317</v>
      </c>
      <c r="C222" s="999" t="s">
        <v>1892</v>
      </c>
      <c r="D222" s="765">
        <f t="shared" si="18"/>
        <v>31.298839999999998</v>
      </c>
      <c r="E222" s="1001">
        <v>1</v>
      </c>
      <c r="F222" s="729">
        <v>31.298839999999998</v>
      </c>
      <c r="G222" s="268" t="s">
        <v>1818</v>
      </c>
      <c r="H222" s="729" t="s">
        <v>646</v>
      </c>
      <c r="I222" s="1001">
        <v>1970</v>
      </c>
      <c r="J222" s="717"/>
    </row>
    <row r="223" spans="1:10" ht="15.75">
      <c r="B223" s="715"/>
      <c r="C223" s="1100" t="s">
        <v>1671</v>
      </c>
      <c r="D223" s="765"/>
      <c r="E223" s="1001"/>
      <c r="F223" s="729"/>
      <c r="G223" s="268"/>
      <c r="H223" s="729"/>
      <c r="I223" s="1001"/>
      <c r="J223" s="717"/>
    </row>
    <row r="224" spans="1:10" ht="31.5">
      <c r="A224" s="1101" t="s">
        <v>2187</v>
      </c>
      <c r="B224" s="715" t="s">
        <v>2318</v>
      </c>
      <c r="C224" s="999" t="s">
        <v>1893</v>
      </c>
      <c r="D224" s="765">
        <f t="shared" si="18"/>
        <v>42.563009999999998</v>
      </c>
      <c r="E224" s="1001">
        <v>1</v>
      </c>
      <c r="F224" s="729">
        <v>42.563009999999998</v>
      </c>
      <c r="G224" s="268" t="s">
        <v>1818</v>
      </c>
      <c r="H224" s="729" t="s">
        <v>646</v>
      </c>
      <c r="I224" s="1001">
        <v>1972</v>
      </c>
      <c r="J224" s="717"/>
    </row>
    <row r="225" spans="1:10" ht="31.5">
      <c r="A225" s="1101" t="s">
        <v>2188</v>
      </c>
      <c r="B225" s="715" t="s">
        <v>2319</v>
      </c>
      <c r="C225" s="999" t="s">
        <v>1894</v>
      </c>
      <c r="D225" s="765">
        <f t="shared" si="18"/>
        <v>25.313369999999999</v>
      </c>
      <c r="E225" s="1001">
        <v>1</v>
      </c>
      <c r="F225" s="729">
        <v>25.313369999999999</v>
      </c>
      <c r="G225" s="268" t="s">
        <v>1818</v>
      </c>
      <c r="H225" s="729" t="s">
        <v>646</v>
      </c>
      <c r="I225" s="1001">
        <v>1972</v>
      </c>
      <c r="J225" s="717"/>
    </row>
    <row r="226" spans="1:10" ht="31.5">
      <c r="A226" s="1101" t="s">
        <v>2189</v>
      </c>
      <c r="B226" s="715" t="s">
        <v>2320</v>
      </c>
      <c r="C226" s="999" t="s">
        <v>1895</v>
      </c>
      <c r="D226" s="765">
        <f t="shared" si="18"/>
        <v>33.764189999999999</v>
      </c>
      <c r="E226" s="1001">
        <v>1</v>
      </c>
      <c r="F226" s="729">
        <v>33.764189999999999</v>
      </c>
      <c r="G226" s="268" t="s">
        <v>1818</v>
      </c>
      <c r="H226" s="729" t="s">
        <v>646</v>
      </c>
      <c r="I226" s="1001">
        <v>1975</v>
      </c>
      <c r="J226" s="717"/>
    </row>
    <row r="227" spans="1:10" ht="31.5">
      <c r="A227" s="1101" t="s">
        <v>2190</v>
      </c>
      <c r="B227" s="715" t="s">
        <v>2321</v>
      </c>
      <c r="C227" s="999" t="s">
        <v>1896</v>
      </c>
      <c r="D227" s="765">
        <f t="shared" si="18"/>
        <v>23.435169999999999</v>
      </c>
      <c r="E227" s="1001">
        <v>1</v>
      </c>
      <c r="F227" s="729">
        <v>23.435169999999999</v>
      </c>
      <c r="G227" s="268" t="s">
        <v>1818</v>
      </c>
      <c r="H227" s="729" t="s">
        <v>646</v>
      </c>
      <c r="I227" s="1001">
        <v>1981</v>
      </c>
      <c r="J227" s="717"/>
    </row>
    <row r="228" spans="1:10" ht="15.75">
      <c r="A228" s="460"/>
      <c r="B228" s="715"/>
      <c r="C228" s="1100" t="s">
        <v>1731</v>
      </c>
      <c r="D228" s="765"/>
      <c r="E228" s="1001"/>
      <c r="F228" s="729"/>
      <c r="G228" s="268"/>
      <c r="H228" s="729"/>
      <c r="I228" s="1001"/>
      <c r="J228" s="717"/>
    </row>
    <row r="229" spans="1:10" ht="31.5">
      <c r="A229" s="1101" t="s">
        <v>2191</v>
      </c>
      <c r="B229" s="715" t="s">
        <v>2466</v>
      </c>
      <c r="C229" s="1133" t="s">
        <v>2436</v>
      </c>
      <c r="D229" s="765">
        <f t="shared" si="18"/>
        <v>24.18</v>
      </c>
      <c r="E229" s="1115">
        <v>1</v>
      </c>
      <c r="F229" s="1114">
        <v>24.18</v>
      </c>
      <c r="G229" s="268" t="s">
        <v>2461</v>
      </c>
      <c r="H229" s="729" t="s">
        <v>646</v>
      </c>
      <c r="I229" s="1001">
        <v>1971</v>
      </c>
      <c r="J229" s="717"/>
    </row>
    <row r="230" spans="1:10" ht="31.5">
      <c r="A230" s="1101" t="s">
        <v>2192</v>
      </c>
      <c r="B230" s="715" t="s">
        <v>2322</v>
      </c>
      <c r="C230" s="999" t="s">
        <v>1897</v>
      </c>
      <c r="D230" s="765">
        <f t="shared" si="18"/>
        <v>30.65335</v>
      </c>
      <c r="E230" s="1001">
        <v>1</v>
      </c>
      <c r="F230" s="729">
        <v>30.65335</v>
      </c>
      <c r="G230" s="268" t="s">
        <v>1818</v>
      </c>
      <c r="H230" s="729" t="s">
        <v>646</v>
      </c>
      <c r="I230" s="1001">
        <v>1984</v>
      </c>
      <c r="J230" s="717"/>
    </row>
    <row r="231" spans="1:10" ht="15.75">
      <c r="B231" s="715"/>
      <c r="C231" s="1100" t="s">
        <v>1659</v>
      </c>
      <c r="D231" s="765"/>
      <c r="E231" s="1001"/>
      <c r="F231" s="729"/>
      <c r="G231" s="268"/>
      <c r="H231" s="729"/>
      <c r="I231" s="1001"/>
      <c r="J231" s="717"/>
    </row>
    <row r="232" spans="1:10" ht="31.5">
      <c r="A232" s="1101" t="s">
        <v>2193</v>
      </c>
      <c r="B232" s="715" t="s">
        <v>2323</v>
      </c>
      <c r="C232" s="999" t="s">
        <v>1898</v>
      </c>
      <c r="D232" s="765">
        <f t="shared" si="18"/>
        <v>20.3569766666667</v>
      </c>
      <c r="E232" s="1001">
        <v>1</v>
      </c>
      <c r="F232" s="729">
        <v>20.3569766666667</v>
      </c>
      <c r="G232" s="268" t="s">
        <v>1818</v>
      </c>
      <c r="H232" s="729" t="s">
        <v>646</v>
      </c>
      <c r="I232" s="1001">
        <v>1975</v>
      </c>
      <c r="J232" s="717"/>
    </row>
    <row r="233" spans="1:10" ht="31.5">
      <c r="A233" s="1101" t="s">
        <v>2194</v>
      </c>
      <c r="B233" s="715" t="s">
        <v>2324</v>
      </c>
      <c r="C233" s="999" t="s">
        <v>1899</v>
      </c>
      <c r="D233" s="765">
        <f t="shared" si="18"/>
        <v>31.251363333333298</v>
      </c>
      <c r="E233" s="1001">
        <v>1</v>
      </c>
      <c r="F233" s="729">
        <v>31.251363333333298</v>
      </c>
      <c r="G233" s="268" t="s">
        <v>1818</v>
      </c>
      <c r="H233" s="729" t="s">
        <v>646</v>
      </c>
      <c r="I233" s="1001">
        <v>1968</v>
      </c>
      <c r="J233" s="717"/>
    </row>
    <row r="234" spans="1:10" ht="31.5">
      <c r="A234" s="1101" t="s">
        <v>2195</v>
      </c>
      <c r="B234" s="715" t="s">
        <v>2325</v>
      </c>
      <c r="C234" s="999" t="s">
        <v>1900</v>
      </c>
      <c r="D234" s="765">
        <f t="shared" si="18"/>
        <v>26.525311666666699</v>
      </c>
      <c r="E234" s="1001">
        <v>1</v>
      </c>
      <c r="F234" s="729">
        <v>26.525311666666699</v>
      </c>
      <c r="G234" s="268" t="s">
        <v>1818</v>
      </c>
      <c r="H234" s="729" t="s">
        <v>646</v>
      </c>
      <c r="I234" s="1001">
        <v>1969</v>
      </c>
      <c r="J234" s="717"/>
    </row>
    <row r="235" spans="1:10" ht="15.75">
      <c r="B235" s="715"/>
      <c r="C235" s="1100" t="s">
        <v>1675</v>
      </c>
      <c r="D235" s="765"/>
      <c r="E235" s="1001"/>
      <c r="F235" s="729"/>
      <c r="G235" s="268"/>
      <c r="H235" s="729"/>
      <c r="I235" s="1001"/>
      <c r="J235" s="717"/>
    </row>
    <row r="236" spans="1:10" ht="31.5">
      <c r="A236" s="1101" t="s">
        <v>2196</v>
      </c>
      <c r="B236" s="715" t="s">
        <v>2326</v>
      </c>
      <c r="C236" s="999" t="s">
        <v>1901</v>
      </c>
      <c r="D236" s="765">
        <f t="shared" si="18"/>
        <v>44.784950000000002</v>
      </c>
      <c r="E236" s="1001">
        <v>1</v>
      </c>
      <c r="F236" s="729">
        <v>44.784950000000002</v>
      </c>
      <c r="G236" s="268" t="s">
        <v>1818</v>
      </c>
      <c r="H236" s="729" t="s">
        <v>646</v>
      </c>
      <c r="I236" s="1001">
        <v>1973</v>
      </c>
      <c r="J236" s="717"/>
    </row>
    <row r="237" spans="1:10" ht="31.5">
      <c r="A237" s="1101" t="s">
        <v>2197</v>
      </c>
      <c r="B237" s="715" t="s">
        <v>2327</v>
      </c>
      <c r="C237" s="999" t="s">
        <v>1902</v>
      </c>
      <c r="D237" s="765">
        <f t="shared" si="18"/>
        <v>40.189320000000002</v>
      </c>
      <c r="E237" s="1001">
        <v>1</v>
      </c>
      <c r="F237" s="729">
        <v>40.189320000000002</v>
      </c>
      <c r="G237" s="268" t="s">
        <v>1818</v>
      </c>
      <c r="H237" s="729" t="s">
        <v>646</v>
      </c>
      <c r="I237" s="1001">
        <v>1974</v>
      </c>
      <c r="J237" s="717"/>
    </row>
    <row r="238" spans="1:10" ht="31.5">
      <c r="A238" s="1101" t="s">
        <v>2198</v>
      </c>
      <c r="B238" s="715" t="s">
        <v>2328</v>
      </c>
      <c r="C238" s="999" t="s">
        <v>1903</v>
      </c>
      <c r="D238" s="765">
        <f t="shared" si="18"/>
        <v>32.223550000000003</v>
      </c>
      <c r="E238" s="1001">
        <v>1</v>
      </c>
      <c r="F238" s="729">
        <v>32.223550000000003</v>
      </c>
      <c r="G238" s="268" t="s">
        <v>1818</v>
      </c>
      <c r="H238" s="729" t="s">
        <v>646</v>
      </c>
      <c r="I238" s="1001">
        <v>1972</v>
      </c>
      <c r="J238" s="717"/>
    </row>
    <row r="239" spans="1:10" ht="31.5">
      <c r="A239" s="1101" t="s">
        <v>2199</v>
      </c>
      <c r="B239" s="715" t="s">
        <v>2329</v>
      </c>
      <c r="C239" s="999" t="s">
        <v>1904</v>
      </c>
      <c r="D239" s="765">
        <f t="shared" si="18"/>
        <v>31.946459999999998</v>
      </c>
      <c r="E239" s="1001">
        <v>1</v>
      </c>
      <c r="F239" s="729">
        <v>31.946459999999998</v>
      </c>
      <c r="G239" s="268" t="s">
        <v>1818</v>
      </c>
      <c r="H239" s="729" t="s">
        <v>646</v>
      </c>
      <c r="I239" s="1001">
        <v>1982</v>
      </c>
      <c r="J239" s="717"/>
    </row>
    <row r="240" spans="1:10" ht="31.5">
      <c r="A240" s="1101" t="s">
        <v>2200</v>
      </c>
      <c r="B240" s="715" t="s">
        <v>2330</v>
      </c>
      <c r="C240" s="999" t="s">
        <v>1906</v>
      </c>
      <c r="D240" s="765">
        <f t="shared" si="18"/>
        <v>33.518210000000003</v>
      </c>
      <c r="E240" s="1001">
        <v>1</v>
      </c>
      <c r="F240" s="729">
        <v>33.518210000000003</v>
      </c>
      <c r="G240" s="268" t="s">
        <v>1818</v>
      </c>
      <c r="H240" s="729" t="s">
        <v>646</v>
      </c>
      <c r="I240" s="1001">
        <v>1968</v>
      </c>
      <c r="J240" s="717"/>
    </row>
    <row r="241" spans="1:10" ht="31.5">
      <c r="A241" s="1101" t="s">
        <v>2201</v>
      </c>
      <c r="B241" s="715" t="s">
        <v>2331</v>
      </c>
      <c r="C241" s="999" t="s">
        <v>1908</v>
      </c>
      <c r="D241" s="765">
        <f t="shared" si="18"/>
        <v>24.734310000000001</v>
      </c>
      <c r="E241" s="1001">
        <v>1</v>
      </c>
      <c r="F241" s="729">
        <v>24.734310000000001</v>
      </c>
      <c r="G241" s="268" t="s">
        <v>1818</v>
      </c>
      <c r="H241" s="729" t="s">
        <v>646</v>
      </c>
      <c r="I241" s="1001">
        <v>1968</v>
      </c>
      <c r="J241" s="717"/>
    </row>
    <row r="242" spans="1:10" ht="15.75">
      <c r="A242" s="460"/>
      <c r="B242" s="715"/>
      <c r="C242" s="1100" t="s">
        <v>1678</v>
      </c>
      <c r="D242" s="765"/>
      <c r="E242" s="1001"/>
      <c r="F242" s="729"/>
      <c r="G242" s="268"/>
      <c r="H242" s="729"/>
      <c r="I242" s="1001"/>
      <c r="J242" s="717"/>
    </row>
    <row r="243" spans="1:10" ht="31.5">
      <c r="A243" s="1101" t="s">
        <v>2202</v>
      </c>
      <c r="B243" s="715" t="s">
        <v>2467</v>
      </c>
      <c r="C243" s="999" t="s">
        <v>2437</v>
      </c>
      <c r="D243" s="765">
        <f t="shared" si="18"/>
        <v>29.13</v>
      </c>
      <c r="E243" s="1115">
        <v>1</v>
      </c>
      <c r="F243" s="1114">
        <v>29.13</v>
      </c>
      <c r="G243" s="268" t="s">
        <v>2461</v>
      </c>
      <c r="H243" s="729" t="s">
        <v>646</v>
      </c>
      <c r="I243" s="1001">
        <v>1978</v>
      </c>
      <c r="J243" s="717"/>
    </row>
    <row r="244" spans="1:10" ht="31.5">
      <c r="A244" s="1101" t="s">
        <v>2203</v>
      </c>
      <c r="B244" s="715" t="s">
        <v>2468</v>
      </c>
      <c r="C244" s="999" t="s">
        <v>2438</v>
      </c>
      <c r="D244" s="765">
        <f t="shared" si="18"/>
        <v>27.52</v>
      </c>
      <c r="E244" s="1115">
        <v>1</v>
      </c>
      <c r="F244" s="1114">
        <v>27.52</v>
      </c>
      <c r="G244" s="268" t="s">
        <v>2461</v>
      </c>
      <c r="H244" s="729" t="s">
        <v>646</v>
      </c>
      <c r="I244" s="1001">
        <v>1975</v>
      </c>
      <c r="J244" s="717"/>
    </row>
    <row r="245" spans="1:10" ht="31.5">
      <c r="A245" s="1101" t="s">
        <v>2204</v>
      </c>
      <c r="B245" s="715" t="s">
        <v>2332</v>
      </c>
      <c r="C245" s="999" t="s">
        <v>1910</v>
      </c>
      <c r="D245" s="765">
        <f t="shared" si="18"/>
        <v>26.324276666666702</v>
      </c>
      <c r="E245" s="1001">
        <v>1</v>
      </c>
      <c r="F245" s="729">
        <v>26.324276666666702</v>
      </c>
      <c r="G245" s="268" t="s">
        <v>1818</v>
      </c>
      <c r="H245" s="729" t="s">
        <v>646</v>
      </c>
      <c r="I245" s="1001">
        <v>1980</v>
      </c>
      <c r="J245" s="717"/>
    </row>
    <row r="246" spans="1:10" ht="31.5">
      <c r="A246" s="1101" t="s">
        <v>2205</v>
      </c>
      <c r="B246" s="715" t="s">
        <v>2333</v>
      </c>
      <c r="C246" s="999" t="s">
        <v>1912</v>
      </c>
      <c r="D246" s="765">
        <f t="shared" si="18"/>
        <v>25.80949</v>
      </c>
      <c r="E246" s="1001">
        <v>1</v>
      </c>
      <c r="F246" s="729">
        <v>25.80949</v>
      </c>
      <c r="G246" s="268" t="s">
        <v>1818</v>
      </c>
      <c r="H246" s="729" t="s">
        <v>646</v>
      </c>
      <c r="I246" s="1001">
        <v>1972</v>
      </c>
      <c r="J246" s="717"/>
    </row>
    <row r="247" spans="1:10" ht="31.5">
      <c r="A247" s="1101" t="s">
        <v>2206</v>
      </c>
      <c r="B247" s="715" t="s">
        <v>2334</v>
      </c>
      <c r="C247" s="999" t="s">
        <v>1914</v>
      </c>
      <c r="D247" s="765">
        <f t="shared" si="18"/>
        <v>26.189419999999998</v>
      </c>
      <c r="E247" s="1001">
        <v>1</v>
      </c>
      <c r="F247" s="729">
        <v>26.189419999999998</v>
      </c>
      <c r="G247" s="268" t="s">
        <v>1818</v>
      </c>
      <c r="H247" s="729" t="s">
        <v>646</v>
      </c>
      <c r="I247" s="1001">
        <v>1976</v>
      </c>
      <c r="J247" s="717"/>
    </row>
    <row r="248" spans="1:10" ht="31.5">
      <c r="A248" s="1101" t="s">
        <v>2207</v>
      </c>
      <c r="B248" s="715" t="s">
        <v>2335</v>
      </c>
      <c r="C248" s="999" t="s">
        <v>1916</v>
      </c>
      <c r="D248" s="765">
        <f t="shared" si="18"/>
        <v>40.781559999999999</v>
      </c>
      <c r="E248" s="1001">
        <v>1</v>
      </c>
      <c r="F248" s="729">
        <v>40.781559999999999</v>
      </c>
      <c r="G248" s="268" t="s">
        <v>1818</v>
      </c>
      <c r="H248" s="729" t="s">
        <v>646</v>
      </c>
      <c r="I248" s="1001">
        <v>1980</v>
      </c>
      <c r="J248" s="717"/>
    </row>
    <row r="249" spans="1:10" ht="31.5">
      <c r="A249" s="1101" t="s">
        <v>2208</v>
      </c>
      <c r="B249" s="715" t="s">
        <v>2336</v>
      </c>
      <c r="C249" s="999" t="s">
        <v>1918</v>
      </c>
      <c r="D249" s="765">
        <f t="shared" si="18"/>
        <v>26.4585266666667</v>
      </c>
      <c r="E249" s="1001">
        <v>1</v>
      </c>
      <c r="F249" s="729">
        <v>26.4585266666667</v>
      </c>
      <c r="G249" s="268" t="s">
        <v>1818</v>
      </c>
      <c r="H249" s="729" t="s">
        <v>646</v>
      </c>
      <c r="I249" s="1001">
        <v>1971</v>
      </c>
      <c r="J249" s="717"/>
    </row>
    <row r="250" spans="1:10" ht="15.75">
      <c r="B250" s="715"/>
      <c r="C250" s="1100" t="s">
        <v>1681</v>
      </c>
      <c r="D250" s="765"/>
      <c r="E250" s="1001"/>
      <c r="F250" s="729"/>
      <c r="G250" s="268"/>
      <c r="H250" s="729"/>
      <c r="I250" s="1001"/>
      <c r="J250" s="717"/>
    </row>
    <row r="251" spans="1:10" ht="31.5">
      <c r="A251" s="1101" t="s">
        <v>2209</v>
      </c>
      <c r="B251" s="715" t="s">
        <v>2469</v>
      </c>
      <c r="C251" s="999" t="s">
        <v>2439</v>
      </c>
      <c r="D251" s="765">
        <f t="shared" si="18"/>
        <v>38.130000000000003</v>
      </c>
      <c r="E251" s="1115">
        <v>1</v>
      </c>
      <c r="F251" s="1114">
        <v>38.130000000000003</v>
      </c>
      <c r="G251" s="268" t="s">
        <v>2461</v>
      </c>
      <c r="H251" s="729" t="s">
        <v>646</v>
      </c>
      <c r="I251" s="1001">
        <v>1961</v>
      </c>
      <c r="J251" s="717"/>
    </row>
    <row r="252" spans="1:10" ht="31.5">
      <c r="A252" s="1101" t="s">
        <v>2210</v>
      </c>
      <c r="B252" s="715" t="s">
        <v>2337</v>
      </c>
      <c r="C252" s="999" t="s">
        <v>1920</v>
      </c>
      <c r="D252" s="765">
        <f t="shared" si="18"/>
        <v>24.809329999999999</v>
      </c>
      <c r="E252" s="1001">
        <v>1</v>
      </c>
      <c r="F252" s="729">
        <v>24.809329999999999</v>
      </c>
      <c r="G252" s="268" t="s">
        <v>1818</v>
      </c>
      <c r="H252" s="729" t="s">
        <v>646</v>
      </c>
      <c r="I252" s="1001">
        <v>1972</v>
      </c>
      <c r="J252" s="717"/>
    </row>
    <row r="253" spans="1:10" ht="31.5">
      <c r="A253" s="1101" t="s">
        <v>2211</v>
      </c>
      <c r="B253" s="715" t="s">
        <v>2338</v>
      </c>
      <c r="C253" s="999" t="s">
        <v>1922</v>
      </c>
      <c r="D253" s="765">
        <f t="shared" si="18"/>
        <v>39.604939999999999</v>
      </c>
      <c r="E253" s="1001">
        <v>1</v>
      </c>
      <c r="F253" s="729">
        <v>39.604939999999999</v>
      </c>
      <c r="G253" s="268" t="s">
        <v>1818</v>
      </c>
      <c r="H253" s="729" t="s">
        <v>646</v>
      </c>
      <c r="I253" s="1001">
        <v>1971</v>
      </c>
      <c r="J253" s="717"/>
    </row>
    <row r="254" spans="1:10" ht="31.5">
      <c r="A254" s="1101" t="s">
        <v>2212</v>
      </c>
      <c r="B254" s="715" t="s">
        <v>2339</v>
      </c>
      <c r="C254" s="999" t="s">
        <v>1924</v>
      </c>
      <c r="D254" s="765">
        <f t="shared" si="18"/>
        <v>33.742669999999997</v>
      </c>
      <c r="E254" s="1001">
        <v>1</v>
      </c>
      <c r="F254" s="729">
        <v>33.742669999999997</v>
      </c>
      <c r="G254" s="268" t="s">
        <v>1818</v>
      </c>
      <c r="H254" s="729" t="s">
        <v>646</v>
      </c>
      <c r="I254" s="1001">
        <v>1973</v>
      </c>
      <c r="J254" s="717"/>
    </row>
    <row r="255" spans="1:10" ht="31.5">
      <c r="A255" s="1101" t="s">
        <v>2213</v>
      </c>
      <c r="B255" s="715" t="s">
        <v>2340</v>
      </c>
      <c r="C255" s="999" t="s">
        <v>1926</v>
      </c>
      <c r="D255" s="765">
        <f t="shared" si="18"/>
        <v>29.767123000000002</v>
      </c>
      <c r="E255" s="1001">
        <v>1</v>
      </c>
      <c r="F255" s="729">
        <v>29.767123000000002</v>
      </c>
      <c r="G255" s="268" t="s">
        <v>1818</v>
      </c>
      <c r="H255" s="729" t="s">
        <v>646</v>
      </c>
      <c r="I255" s="1001">
        <v>1969</v>
      </c>
      <c r="J255" s="717"/>
    </row>
    <row r="256" spans="1:10" ht="31.5">
      <c r="A256" s="1101" t="s">
        <v>2214</v>
      </c>
      <c r="B256" s="715" t="s">
        <v>2341</v>
      </c>
      <c r="C256" s="999" t="s">
        <v>1928</v>
      </c>
      <c r="D256" s="765">
        <f t="shared" si="18"/>
        <v>29.738589999999999</v>
      </c>
      <c r="E256" s="1001">
        <v>1</v>
      </c>
      <c r="F256" s="729">
        <v>29.738589999999999</v>
      </c>
      <c r="G256" s="268" t="s">
        <v>1818</v>
      </c>
      <c r="H256" s="729" t="s">
        <v>646</v>
      </c>
      <c r="I256" s="1001">
        <v>1970</v>
      </c>
      <c r="J256" s="717"/>
    </row>
    <row r="257" spans="1:10" ht="31.5">
      <c r="A257" s="1101" t="s">
        <v>2215</v>
      </c>
      <c r="B257" s="715" t="s">
        <v>2342</v>
      </c>
      <c r="C257" s="999" t="s">
        <v>1930</v>
      </c>
      <c r="D257" s="765">
        <f t="shared" si="18"/>
        <v>32.082279999999997</v>
      </c>
      <c r="E257" s="1001">
        <v>1</v>
      </c>
      <c r="F257" s="729">
        <v>32.082279999999997</v>
      </c>
      <c r="G257" s="268" t="s">
        <v>1818</v>
      </c>
      <c r="H257" s="729" t="s">
        <v>646</v>
      </c>
      <c r="I257" s="1001">
        <v>1970</v>
      </c>
      <c r="J257" s="717"/>
    </row>
    <row r="258" spans="1:10" ht="31.5">
      <c r="A258" s="1101" t="s">
        <v>2216</v>
      </c>
      <c r="B258" s="715" t="s">
        <v>2343</v>
      </c>
      <c r="C258" s="999" t="s">
        <v>1932</v>
      </c>
      <c r="D258" s="765">
        <f t="shared" si="18"/>
        <v>36.93535</v>
      </c>
      <c r="E258" s="1001">
        <v>1</v>
      </c>
      <c r="F258" s="729">
        <v>36.93535</v>
      </c>
      <c r="G258" s="268" t="s">
        <v>1818</v>
      </c>
      <c r="H258" s="729" t="s">
        <v>646</v>
      </c>
      <c r="I258" s="1001">
        <v>1973</v>
      </c>
      <c r="J258" s="717"/>
    </row>
    <row r="259" spans="1:10" ht="15.75">
      <c r="B259" s="715"/>
      <c r="C259" s="1100" t="s">
        <v>1933</v>
      </c>
      <c r="D259" s="765"/>
      <c r="E259" s="1001"/>
      <c r="F259" s="729"/>
      <c r="G259" s="268"/>
      <c r="H259" s="729"/>
      <c r="I259" s="1001"/>
      <c r="J259" s="717"/>
    </row>
    <row r="260" spans="1:10" ht="31.5">
      <c r="A260" s="1101" t="s">
        <v>2217</v>
      </c>
      <c r="B260" s="715" t="s">
        <v>2344</v>
      </c>
      <c r="C260" s="999" t="s">
        <v>1935</v>
      </c>
      <c r="D260" s="765">
        <f t="shared" ref="D260:D292" si="19">F260/E260</f>
        <v>15.116849999999999</v>
      </c>
      <c r="E260" s="1001">
        <v>1</v>
      </c>
      <c r="F260" s="729">
        <v>15.116849999999999</v>
      </c>
      <c r="G260" s="268" t="s">
        <v>1818</v>
      </c>
      <c r="H260" s="729" t="s">
        <v>646</v>
      </c>
      <c r="I260" s="1001">
        <v>1978</v>
      </c>
      <c r="J260" s="717"/>
    </row>
    <row r="261" spans="1:10" ht="15.75">
      <c r="B261" s="715"/>
      <c r="C261" s="1100" t="s">
        <v>1684</v>
      </c>
      <c r="D261" s="765"/>
      <c r="E261" s="1001"/>
      <c r="F261" s="729"/>
      <c r="G261" s="268"/>
      <c r="H261" s="729"/>
      <c r="I261" s="1001"/>
      <c r="J261" s="717"/>
    </row>
    <row r="262" spans="1:10" ht="31.5">
      <c r="A262" s="1101" t="s">
        <v>2218</v>
      </c>
      <c r="B262" s="715" t="s">
        <v>2345</v>
      </c>
      <c r="C262" s="999" t="s">
        <v>1937</v>
      </c>
      <c r="D262" s="765">
        <f t="shared" si="19"/>
        <v>45.265696666666699</v>
      </c>
      <c r="E262" s="1001">
        <v>1</v>
      </c>
      <c r="F262" s="729">
        <v>45.265696666666699</v>
      </c>
      <c r="G262" s="268" t="s">
        <v>1818</v>
      </c>
      <c r="H262" s="729" t="s">
        <v>646</v>
      </c>
      <c r="I262" s="1001">
        <v>1969</v>
      </c>
      <c r="J262" s="717"/>
    </row>
    <row r="263" spans="1:10" ht="31.5">
      <c r="A263" s="1101" t="s">
        <v>2219</v>
      </c>
      <c r="B263" s="715" t="s">
        <v>2346</v>
      </c>
      <c r="C263" s="999" t="s">
        <v>1939</v>
      </c>
      <c r="D263" s="765">
        <f t="shared" si="19"/>
        <v>59.763570000000001</v>
      </c>
      <c r="E263" s="1001">
        <v>1</v>
      </c>
      <c r="F263" s="729">
        <v>59.763570000000001</v>
      </c>
      <c r="G263" s="268" t="s">
        <v>1818</v>
      </c>
      <c r="H263" s="729" t="s">
        <v>646</v>
      </c>
      <c r="I263" s="1001">
        <v>1970</v>
      </c>
      <c r="J263" s="717"/>
    </row>
    <row r="264" spans="1:10" ht="31.5">
      <c r="A264" s="1101" t="s">
        <v>2220</v>
      </c>
      <c r="B264" s="715" t="s">
        <v>2347</v>
      </c>
      <c r="C264" s="999" t="s">
        <v>1941</v>
      </c>
      <c r="D264" s="765">
        <f t="shared" si="19"/>
        <v>27.840219999999999</v>
      </c>
      <c r="E264" s="1001">
        <v>1</v>
      </c>
      <c r="F264" s="729">
        <v>27.840219999999999</v>
      </c>
      <c r="G264" s="268" t="s">
        <v>1818</v>
      </c>
      <c r="H264" s="729" t="s">
        <v>646</v>
      </c>
      <c r="I264" s="1001">
        <v>1970</v>
      </c>
      <c r="J264" s="717"/>
    </row>
    <row r="265" spans="1:10" ht="31.5">
      <c r="A265" s="1101" t="s">
        <v>2221</v>
      </c>
      <c r="B265" s="715" t="s">
        <v>2348</v>
      </c>
      <c r="C265" s="999" t="s">
        <v>1943</v>
      </c>
      <c r="D265" s="765">
        <f t="shared" si="19"/>
        <v>32.968908333333303</v>
      </c>
      <c r="E265" s="1001">
        <v>1</v>
      </c>
      <c r="F265" s="729">
        <v>32.968908333333303</v>
      </c>
      <c r="G265" s="268" t="s">
        <v>1818</v>
      </c>
      <c r="H265" s="729" t="s">
        <v>646</v>
      </c>
      <c r="I265" s="1001">
        <v>1968</v>
      </c>
      <c r="J265" s="717"/>
    </row>
    <row r="266" spans="1:10" ht="31.5">
      <c r="A266" s="1101" t="s">
        <v>2222</v>
      </c>
      <c r="B266" s="715" t="s">
        <v>2349</v>
      </c>
      <c r="C266" s="999" t="s">
        <v>1945</v>
      </c>
      <c r="D266" s="765">
        <f t="shared" si="19"/>
        <v>32.2833616666667</v>
      </c>
      <c r="E266" s="1001">
        <v>1</v>
      </c>
      <c r="F266" s="729">
        <v>32.2833616666667</v>
      </c>
      <c r="G266" s="268" t="s">
        <v>1818</v>
      </c>
      <c r="H266" s="729" t="s">
        <v>646</v>
      </c>
      <c r="I266" s="1001">
        <v>1976</v>
      </c>
      <c r="J266" s="717"/>
    </row>
    <row r="267" spans="1:10" ht="15.75">
      <c r="A267" s="460"/>
      <c r="B267" s="715"/>
      <c r="C267" s="1100" t="s">
        <v>185</v>
      </c>
      <c r="D267" s="765"/>
      <c r="E267" s="1001"/>
      <c r="F267" s="729"/>
      <c r="G267" s="268"/>
      <c r="H267" s="729"/>
      <c r="I267" s="1001"/>
      <c r="J267" s="717"/>
    </row>
    <row r="268" spans="1:10" ht="31.5">
      <c r="A268" s="1101" t="s">
        <v>2223</v>
      </c>
      <c r="B268" s="715" t="s">
        <v>2470</v>
      </c>
      <c r="C268" s="1133" t="s">
        <v>2440</v>
      </c>
      <c r="D268" s="765">
        <f t="shared" si="19"/>
        <v>22.311389999999999</v>
      </c>
      <c r="E268" s="1115">
        <v>1</v>
      </c>
      <c r="F268" s="1114">
        <v>22.311389999999999</v>
      </c>
      <c r="G268" s="268" t="s">
        <v>2461</v>
      </c>
      <c r="H268" s="729" t="s">
        <v>646</v>
      </c>
      <c r="I268" s="1001">
        <v>1971</v>
      </c>
      <c r="J268" s="717"/>
    </row>
    <row r="269" spans="1:10" ht="47.25">
      <c r="A269" s="1101" t="s">
        <v>2224</v>
      </c>
      <c r="B269" s="715" t="s">
        <v>2471</v>
      </c>
      <c r="C269" s="1133" t="s">
        <v>2441</v>
      </c>
      <c r="D269" s="765">
        <f t="shared" si="19"/>
        <v>37.19</v>
      </c>
      <c r="E269" s="1115">
        <v>1</v>
      </c>
      <c r="F269" s="1114">
        <v>37.19</v>
      </c>
      <c r="G269" s="268" t="s">
        <v>2461</v>
      </c>
      <c r="H269" s="729" t="s">
        <v>646</v>
      </c>
      <c r="I269" s="1001">
        <v>1975</v>
      </c>
      <c r="J269" s="717"/>
    </row>
    <row r="270" spans="1:10" ht="47.25">
      <c r="A270" s="1101" t="s">
        <v>2225</v>
      </c>
      <c r="B270" s="715" t="s">
        <v>2472</v>
      </c>
      <c r="C270" s="1133" t="s">
        <v>2442</v>
      </c>
      <c r="D270" s="765">
        <f t="shared" si="19"/>
        <v>29.38</v>
      </c>
      <c r="E270" s="1115">
        <v>1</v>
      </c>
      <c r="F270" s="1114">
        <v>29.38</v>
      </c>
      <c r="G270" s="268" t="s">
        <v>2461</v>
      </c>
      <c r="H270" s="729" t="s">
        <v>646</v>
      </c>
      <c r="I270" s="1001">
        <v>1978</v>
      </c>
      <c r="J270" s="717"/>
    </row>
    <row r="271" spans="1:10" ht="31.5">
      <c r="A271" s="1101" t="s">
        <v>2226</v>
      </c>
      <c r="B271" s="715" t="s">
        <v>2350</v>
      </c>
      <c r="C271" s="999" t="s">
        <v>1947</v>
      </c>
      <c r="D271" s="765">
        <f t="shared" si="19"/>
        <v>32.474993333333302</v>
      </c>
      <c r="E271" s="1001">
        <v>1</v>
      </c>
      <c r="F271" s="729">
        <v>32.474993333333302</v>
      </c>
      <c r="G271" s="268" t="s">
        <v>1818</v>
      </c>
      <c r="H271" s="729" t="s">
        <v>646</v>
      </c>
      <c r="I271" s="1001">
        <v>1975</v>
      </c>
      <c r="J271" s="717"/>
    </row>
    <row r="272" spans="1:10" ht="31.5">
      <c r="A272" s="1101" t="s">
        <v>2227</v>
      </c>
      <c r="B272" s="715" t="s">
        <v>2351</v>
      </c>
      <c r="C272" s="999" t="s">
        <v>1949</v>
      </c>
      <c r="D272" s="765">
        <f t="shared" si="19"/>
        <v>26.696816666666699</v>
      </c>
      <c r="E272" s="1001">
        <v>1</v>
      </c>
      <c r="F272" s="729">
        <v>26.696816666666699</v>
      </c>
      <c r="G272" s="268" t="s">
        <v>1818</v>
      </c>
      <c r="H272" s="729" t="s">
        <v>646</v>
      </c>
      <c r="I272" s="1001">
        <v>1980</v>
      </c>
      <c r="J272" s="717"/>
    </row>
    <row r="273" spans="1:10" ht="31.5">
      <c r="A273" s="1101" t="s">
        <v>2228</v>
      </c>
      <c r="B273" s="715" t="s">
        <v>2352</v>
      </c>
      <c r="C273" s="999" t="s">
        <v>1951</v>
      </c>
      <c r="D273" s="765">
        <f t="shared" si="19"/>
        <v>37.594326666666703</v>
      </c>
      <c r="E273" s="1001">
        <v>1</v>
      </c>
      <c r="F273" s="729">
        <v>37.594326666666703</v>
      </c>
      <c r="G273" s="268" t="s">
        <v>1818</v>
      </c>
      <c r="H273" s="729" t="s">
        <v>646</v>
      </c>
      <c r="I273" s="1001">
        <v>1971</v>
      </c>
      <c r="J273" s="717"/>
    </row>
    <row r="274" spans="1:10" ht="31.5">
      <c r="A274" s="1101" t="s">
        <v>2229</v>
      </c>
      <c r="B274" s="715" t="s">
        <v>2354</v>
      </c>
      <c r="C274" s="999" t="s">
        <v>1953</v>
      </c>
      <c r="D274" s="765">
        <f t="shared" si="19"/>
        <v>22.249051666666698</v>
      </c>
      <c r="E274" s="1001">
        <v>1</v>
      </c>
      <c r="F274" s="729">
        <v>22.249051666666698</v>
      </c>
      <c r="G274" s="268" t="s">
        <v>1818</v>
      </c>
      <c r="H274" s="729" t="s">
        <v>646</v>
      </c>
      <c r="I274" s="1001">
        <v>1971</v>
      </c>
      <c r="J274" s="717"/>
    </row>
    <row r="275" spans="1:10" ht="31.5">
      <c r="A275" s="1101" t="s">
        <v>2230</v>
      </c>
      <c r="B275" s="715" t="s">
        <v>2353</v>
      </c>
      <c r="C275" s="999" t="s">
        <v>1955</v>
      </c>
      <c r="D275" s="765">
        <f t="shared" si="19"/>
        <v>30.302946666666699</v>
      </c>
      <c r="E275" s="1001">
        <v>1</v>
      </c>
      <c r="F275" s="729">
        <v>30.302946666666699</v>
      </c>
      <c r="G275" s="268" t="s">
        <v>1818</v>
      </c>
      <c r="H275" s="729" t="s">
        <v>646</v>
      </c>
      <c r="I275" s="1001">
        <v>1969</v>
      </c>
      <c r="J275" s="717"/>
    </row>
    <row r="276" spans="1:10" ht="31.5">
      <c r="A276" s="1101" t="s">
        <v>2231</v>
      </c>
      <c r="B276" s="715" t="s">
        <v>2355</v>
      </c>
      <c r="C276" s="999" t="s">
        <v>1957</v>
      </c>
      <c r="D276" s="765">
        <f t="shared" si="19"/>
        <v>30.716411666666701</v>
      </c>
      <c r="E276" s="1001">
        <v>1</v>
      </c>
      <c r="F276" s="729">
        <v>30.716411666666701</v>
      </c>
      <c r="G276" s="268" t="s">
        <v>1818</v>
      </c>
      <c r="H276" s="729" t="s">
        <v>646</v>
      </c>
      <c r="I276" s="1001">
        <v>1973</v>
      </c>
      <c r="J276" s="717"/>
    </row>
    <row r="277" spans="1:10" ht="31.5">
      <c r="A277" s="1101" t="s">
        <v>2232</v>
      </c>
      <c r="B277" s="715" t="s">
        <v>2356</v>
      </c>
      <c r="C277" s="999" t="s">
        <v>1959</v>
      </c>
      <c r="D277" s="765">
        <f t="shared" si="19"/>
        <v>30.738201666666701</v>
      </c>
      <c r="E277" s="1001">
        <v>1</v>
      </c>
      <c r="F277" s="729">
        <v>30.738201666666701</v>
      </c>
      <c r="G277" s="268" t="s">
        <v>1818</v>
      </c>
      <c r="H277" s="729" t="s">
        <v>646</v>
      </c>
      <c r="I277" s="1001">
        <v>1971</v>
      </c>
      <c r="J277" s="717"/>
    </row>
    <row r="278" spans="1:10" ht="15.75">
      <c r="B278" s="715"/>
      <c r="C278" s="1100" t="s">
        <v>1765</v>
      </c>
      <c r="D278" s="765"/>
      <c r="E278" s="1001"/>
      <c r="F278" s="729"/>
      <c r="G278" s="268"/>
      <c r="H278" s="729"/>
      <c r="I278" s="1001"/>
      <c r="J278" s="717"/>
    </row>
    <row r="279" spans="1:10" ht="31.5">
      <c r="A279" s="1101" t="s">
        <v>2233</v>
      </c>
      <c r="B279" s="715" t="s">
        <v>2357</v>
      </c>
      <c r="C279" s="999" t="s">
        <v>1961</v>
      </c>
      <c r="D279" s="765">
        <f t="shared" si="19"/>
        <v>23.0886483333333</v>
      </c>
      <c r="E279" s="1001">
        <v>1</v>
      </c>
      <c r="F279" s="729">
        <v>23.0886483333333</v>
      </c>
      <c r="G279" s="268" t="s">
        <v>1818</v>
      </c>
      <c r="H279" s="729" t="s">
        <v>646</v>
      </c>
      <c r="I279" s="1001">
        <v>1972</v>
      </c>
      <c r="J279" s="717"/>
    </row>
    <row r="280" spans="1:10" ht="31.5">
      <c r="A280" s="1101" t="s">
        <v>2234</v>
      </c>
      <c r="B280" s="715" t="s">
        <v>2358</v>
      </c>
      <c r="C280" s="999" t="s">
        <v>1963</v>
      </c>
      <c r="D280" s="765">
        <f t="shared" si="19"/>
        <v>23.871088333333301</v>
      </c>
      <c r="E280" s="1001">
        <v>1</v>
      </c>
      <c r="F280" s="729">
        <v>23.871088333333301</v>
      </c>
      <c r="G280" s="268" t="s">
        <v>1818</v>
      </c>
      <c r="H280" s="729" t="s">
        <v>646</v>
      </c>
      <c r="I280" s="1001">
        <v>1974</v>
      </c>
      <c r="J280" s="717"/>
    </row>
    <row r="281" spans="1:10" ht="31.5">
      <c r="A281" s="1101" t="s">
        <v>2235</v>
      </c>
      <c r="B281" s="715" t="s">
        <v>2359</v>
      </c>
      <c r="C281" s="999" t="s">
        <v>1965</v>
      </c>
      <c r="D281" s="765">
        <f t="shared" si="19"/>
        <v>23.572613333333301</v>
      </c>
      <c r="E281" s="1001">
        <v>1</v>
      </c>
      <c r="F281" s="729">
        <v>23.572613333333301</v>
      </c>
      <c r="G281" s="268" t="s">
        <v>1818</v>
      </c>
      <c r="H281" s="729" t="s">
        <v>646</v>
      </c>
      <c r="I281" s="1001">
        <v>1983</v>
      </c>
      <c r="J281" s="717"/>
    </row>
    <row r="282" spans="1:10" ht="15.75">
      <c r="B282" s="715"/>
      <c r="C282" s="1100" t="s">
        <v>1687</v>
      </c>
      <c r="D282" s="765"/>
      <c r="E282" s="1001"/>
      <c r="F282" s="729"/>
      <c r="G282" s="268"/>
      <c r="H282" s="729"/>
      <c r="I282" s="1001"/>
      <c r="J282" s="717"/>
    </row>
    <row r="283" spans="1:10" ht="31.5">
      <c r="A283" s="1101" t="s">
        <v>2444</v>
      </c>
      <c r="B283" s="715" t="s">
        <v>2360</v>
      </c>
      <c r="C283" s="999" t="s">
        <v>1967</v>
      </c>
      <c r="D283" s="765">
        <f t="shared" si="19"/>
        <v>13.41628</v>
      </c>
      <c r="E283" s="1001">
        <v>1</v>
      </c>
      <c r="F283" s="729">
        <v>13.41628</v>
      </c>
      <c r="G283" s="268" t="s">
        <v>1818</v>
      </c>
      <c r="H283" s="729" t="s">
        <v>646</v>
      </c>
      <c r="I283" s="1001">
        <v>1984</v>
      </c>
      <c r="J283" s="717"/>
    </row>
    <row r="284" spans="1:10" ht="31.5">
      <c r="A284" s="1101" t="s">
        <v>2445</v>
      </c>
      <c r="B284" s="715" t="s">
        <v>2361</v>
      </c>
      <c r="C284" s="999" t="s">
        <v>1969</v>
      </c>
      <c r="D284" s="765">
        <f t="shared" si="19"/>
        <v>20.40738</v>
      </c>
      <c r="E284" s="1001">
        <v>1</v>
      </c>
      <c r="F284" s="729">
        <v>20.40738</v>
      </c>
      <c r="G284" s="268" t="s">
        <v>1818</v>
      </c>
      <c r="H284" s="729" t="s">
        <v>646</v>
      </c>
      <c r="I284" s="1001">
        <v>1978</v>
      </c>
      <c r="J284" s="717"/>
    </row>
    <row r="285" spans="1:10" ht="31.5">
      <c r="A285" s="1101" t="s">
        <v>2446</v>
      </c>
      <c r="B285" s="715" t="s">
        <v>2362</v>
      </c>
      <c r="C285" s="999" t="s">
        <v>1971</v>
      </c>
      <c r="D285" s="765">
        <f t="shared" si="19"/>
        <v>22.677379999999999</v>
      </c>
      <c r="E285" s="1001">
        <v>1</v>
      </c>
      <c r="F285" s="729">
        <v>22.677379999999999</v>
      </c>
      <c r="G285" s="268" t="s">
        <v>1818</v>
      </c>
      <c r="H285" s="729" t="s">
        <v>646</v>
      </c>
      <c r="I285" s="1001">
        <v>1976</v>
      </c>
      <c r="J285" s="717"/>
    </row>
    <row r="286" spans="1:10" ht="31.5">
      <c r="A286" s="1101" t="s">
        <v>2447</v>
      </c>
      <c r="B286" s="715" t="s">
        <v>2363</v>
      </c>
      <c r="C286" s="999" t="s">
        <v>1973</v>
      </c>
      <c r="D286" s="765">
        <f t="shared" si="19"/>
        <v>20.013480000000001</v>
      </c>
      <c r="E286" s="1001">
        <v>1</v>
      </c>
      <c r="F286" s="729">
        <v>20.013480000000001</v>
      </c>
      <c r="G286" s="268" t="s">
        <v>1818</v>
      </c>
      <c r="H286" s="729" t="s">
        <v>646</v>
      </c>
      <c r="I286" s="1001">
        <v>1975</v>
      </c>
      <c r="J286" s="717"/>
    </row>
    <row r="287" spans="1:10" ht="31.5">
      <c r="A287" s="1101" t="s">
        <v>2448</v>
      </c>
      <c r="B287" s="715" t="s">
        <v>2364</v>
      </c>
      <c r="C287" s="999" t="s">
        <v>2369</v>
      </c>
      <c r="D287" s="765">
        <f t="shared" si="19"/>
        <v>22.522269999999999</v>
      </c>
      <c r="E287" s="1001">
        <v>1</v>
      </c>
      <c r="F287" s="729">
        <v>22.522269999999999</v>
      </c>
      <c r="G287" s="268" t="s">
        <v>1818</v>
      </c>
      <c r="H287" s="729" t="s">
        <v>646</v>
      </c>
      <c r="I287" s="1001">
        <v>1978</v>
      </c>
      <c r="J287" s="717"/>
    </row>
    <row r="288" spans="1:10" ht="47.25">
      <c r="A288" s="1101" t="s">
        <v>2449</v>
      </c>
      <c r="B288" s="715" t="s">
        <v>2473</v>
      </c>
      <c r="C288" s="999" t="s">
        <v>2443</v>
      </c>
      <c r="D288" s="765">
        <f t="shared" si="19"/>
        <v>15.27</v>
      </c>
      <c r="E288" s="1115">
        <v>1</v>
      </c>
      <c r="F288" s="1114">
        <v>15.27</v>
      </c>
      <c r="G288" s="268" t="s">
        <v>2461</v>
      </c>
      <c r="H288" s="729" t="s">
        <v>646</v>
      </c>
      <c r="I288" s="1001">
        <v>1984</v>
      </c>
      <c r="J288" s="717"/>
    </row>
    <row r="289" spans="1:10" ht="31.5">
      <c r="A289" s="1101" t="s">
        <v>2450</v>
      </c>
      <c r="B289" s="715" t="s">
        <v>2365</v>
      </c>
      <c r="C289" s="999" t="s">
        <v>2370</v>
      </c>
      <c r="D289" s="765">
        <f t="shared" si="19"/>
        <v>37.328209999999999</v>
      </c>
      <c r="E289" s="1001">
        <v>1</v>
      </c>
      <c r="F289" s="729">
        <v>37.328209999999999</v>
      </c>
      <c r="G289" s="268" t="s">
        <v>1818</v>
      </c>
      <c r="H289" s="729" t="s">
        <v>646</v>
      </c>
      <c r="I289" s="1001">
        <v>1969</v>
      </c>
      <c r="J289" s="717"/>
    </row>
    <row r="290" spans="1:10" ht="31.5">
      <c r="A290" s="1101" t="s">
        <v>2451</v>
      </c>
      <c r="B290" s="715" t="s">
        <v>2366</v>
      </c>
      <c r="C290" s="999" t="s">
        <v>2371</v>
      </c>
      <c r="D290" s="765">
        <f t="shared" si="19"/>
        <v>28.73132</v>
      </c>
      <c r="E290" s="1001">
        <v>1</v>
      </c>
      <c r="F290" s="729">
        <v>28.73132</v>
      </c>
      <c r="G290" s="268" t="s">
        <v>1818</v>
      </c>
      <c r="H290" s="729" t="s">
        <v>646</v>
      </c>
      <c r="I290" s="1001">
        <v>1969</v>
      </c>
      <c r="J290" s="717"/>
    </row>
    <row r="291" spans="1:10" ht="31.5">
      <c r="A291" s="1101" t="s">
        <v>2452</v>
      </c>
      <c r="B291" s="715" t="s">
        <v>2367</v>
      </c>
      <c r="C291" s="999" t="s">
        <v>1979</v>
      </c>
      <c r="D291" s="765">
        <f t="shared" si="19"/>
        <v>33.129579999999997</v>
      </c>
      <c r="E291" s="1001">
        <v>1</v>
      </c>
      <c r="F291" s="729">
        <v>33.129579999999997</v>
      </c>
      <c r="G291" s="268" t="s">
        <v>1818</v>
      </c>
      <c r="H291" s="729" t="s">
        <v>646</v>
      </c>
      <c r="I291" s="1001">
        <v>1979</v>
      </c>
      <c r="J291" s="717"/>
    </row>
    <row r="292" spans="1:10" ht="31.5">
      <c r="A292" s="1101" t="s">
        <v>2453</v>
      </c>
      <c r="B292" s="715" t="s">
        <v>2368</v>
      </c>
      <c r="C292" s="999" t="s">
        <v>1981</v>
      </c>
      <c r="D292" s="765">
        <f t="shared" si="19"/>
        <v>25.59628</v>
      </c>
      <c r="E292" s="1001">
        <v>1</v>
      </c>
      <c r="F292" s="729">
        <v>25.59628</v>
      </c>
      <c r="G292" s="268" t="s">
        <v>1818</v>
      </c>
      <c r="H292" s="729" t="s">
        <v>646</v>
      </c>
      <c r="I292" s="1001">
        <v>1982</v>
      </c>
      <c r="J292" s="717"/>
    </row>
    <row r="293" spans="1:10" s="1107" customFormat="1" ht="15.75">
      <c r="A293" s="726" t="s">
        <v>1013</v>
      </c>
      <c r="B293" s="726"/>
      <c r="C293" s="1102" t="s">
        <v>1785</v>
      </c>
      <c r="D293" s="1103">
        <f>F293/E293</f>
        <v>4.5183606557377027</v>
      </c>
      <c r="E293" s="1104">
        <f>SUM(E294:E337)</f>
        <v>44</v>
      </c>
      <c r="F293" s="1105">
        <f>SUM(F294:F337)</f>
        <v>198.80786885245894</v>
      </c>
      <c r="G293" s="1106"/>
      <c r="H293" s="1105" t="s">
        <v>646</v>
      </c>
      <c r="I293" s="1105"/>
      <c r="J293" s="736"/>
    </row>
    <row r="294" spans="1:10" ht="30">
      <c r="A294" s="1101" t="s">
        <v>2239</v>
      </c>
      <c r="B294" s="715" t="s">
        <v>2474</v>
      </c>
      <c r="C294" s="1135" t="s">
        <v>2388</v>
      </c>
      <c r="D294" s="765">
        <f>F294/E294</f>
        <v>4.5183606557377054</v>
      </c>
      <c r="E294" s="1001">
        <v>1</v>
      </c>
      <c r="F294" s="729">
        <v>4.5183606557377054</v>
      </c>
      <c r="G294" s="268"/>
      <c r="H294" s="729" t="s">
        <v>646</v>
      </c>
      <c r="I294" s="1001">
        <v>1985</v>
      </c>
      <c r="J294" s="717"/>
    </row>
    <row r="295" spans="1:10" ht="30">
      <c r="A295" s="1101" t="s">
        <v>2240</v>
      </c>
      <c r="B295" s="715" t="s">
        <v>2475</v>
      </c>
      <c r="C295" s="1135" t="s">
        <v>2389</v>
      </c>
      <c r="D295" s="765">
        <f t="shared" ref="D295:D337" si="20">F295/E295</f>
        <v>4.5183606557377054</v>
      </c>
      <c r="E295" s="1001">
        <v>1</v>
      </c>
      <c r="F295" s="729">
        <v>4.5183606557377054</v>
      </c>
      <c r="G295" s="268"/>
      <c r="H295" s="729" t="s">
        <v>646</v>
      </c>
      <c r="I295" s="1001">
        <v>1967</v>
      </c>
      <c r="J295" s="717"/>
    </row>
    <row r="296" spans="1:10" ht="30">
      <c r="A296" s="1101" t="s">
        <v>2241</v>
      </c>
      <c r="B296" s="715" t="s">
        <v>2476</v>
      </c>
      <c r="C296" s="1135" t="s">
        <v>2390</v>
      </c>
      <c r="D296" s="765">
        <f t="shared" si="20"/>
        <v>4.5183606557377054</v>
      </c>
      <c r="E296" s="1001">
        <v>1</v>
      </c>
      <c r="F296" s="729">
        <v>4.5183606557377054</v>
      </c>
      <c r="G296" s="268"/>
      <c r="H296" s="729" t="s">
        <v>646</v>
      </c>
      <c r="I296" s="1001">
        <v>1967</v>
      </c>
      <c r="J296" s="717"/>
    </row>
    <row r="297" spans="1:10" ht="30">
      <c r="A297" s="1101" t="s">
        <v>2242</v>
      </c>
      <c r="B297" s="715" t="s">
        <v>2477</v>
      </c>
      <c r="C297" s="1135" t="s">
        <v>2391</v>
      </c>
      <c r="D297" s="765">
        <f t="shared" si="20"/>
        <v>4.5183606557377054</v>
      </c>
      <c r="E297" s="1001">
        <v>1</v>
      </c>
      <c r="F297" s="729">
        <v>4.5183606557377054</v>
      </c>
      <c r="G297" s="268"/>
      <c r="H297" s="729" t="s">
        <v>646</v>
      </c>
      <c r="I297" s="1001">
        <v>1968</v>
      </c>
      <c r="J297" s="717"/>
    </row>
    <row r="298" spans="1:10" ht="30">
      <c r="A298" s="1101" t="s">
        <v>2243</v>
      </c>
      <c r="B298" s="715" t="s">
        <v>2478</v>
      </c>
      <c r="C298" s="1135" t="s">
        <v>2392</v>
      </c>
      <c r="D298" s="765">
        <f t="shared" si="20"/>
        <v>4.5183606557377054</v>
      </c>
      <c r="E298" s="1001">
        <v>1</v>
      </c>
      <c r="F298" s="729">
        <v>4.5183606557377054</v>
      </c>
      <c r="G298" s="268"/>
      <c r="H298" s="729" t="s">
        <v>646</v>
      </c>
      <c r="I298" s="1001">
        <v>1976</v>
      </c>
      <c r="J298" s="717"/>
    </row>
    <row r="299" spans="1:10" ht="30">
      <c r="A299" s="1101" t="s">
        <v>2244</v>
      </c>
      <c r="B299" s="715" t="s">
        <v>2479</v>
      </c>
      <c r="C299" s="1135" t="s">
        <v>2393</v>
      </c>
      <c r="D299" s="765">
        <f t="shared" si="20"/>
        <v>4.5183606557377054</v>
      </c>
      <c r="E299" s="1001">
        <v>1</v>
      </c>
      <c r="F299" s="729">
        <v>4.5183606557377054</v>
      </c>
      <c r="G299" s="268"/>
      <c r="H299" s="729" t="s">
        <v>646</v>
      </c>
      <c r="I299" s="1001">
        <v>1967</v>
      </c>
      <c r="J299" s="717"/>
    </row>
    <row r="300" spans="1:10" ht="30">
      <c r="A300" s="1101" t="s">
        <v>2245</v>
      </c>
      <c r="B300" s="715" t="s">
        <v>2480</v>
      </c>
      <c r="C300" s="1135" t="s">
        <v>2394</v>
      </c>
      <c r="D300" s="765">
        <f t="shared" si="20"/>
        <v>4.5183606557377054</v>
      </c>
      <c r="E300" s="1001">
        <v>1</v>
      </c>
      <c r="F300" s="729">
        <v>4.5183606557377054</v>
      </c>
      <c r="G300" s="268"/>
      <c r="H300" s="729" t="s">
        <v>646</v>
      </c>
      <c r="I300" s="1001">
        <v>1975</v>
      </c>
      <c r="J300" s="717"/>
    </row>
    <row r="301" spans="1:10" ht="30">
      <c r="A301" s="1101" t="s">
        <v>2246</v>
      </c>
      <c r="B301" s="715" t="s">
        <v>2481</v>
      </c>
      <c r="C301" s="1135" t="s">
        <v>2395</v>
      </c>
      <c r="D301" s="765">
        <f t="shared" si="20"/>
        <v>4.5183606557377054</v>
      </c>
      <c r="E301" s="1001">
        <v>1</v>
      </c>
      <c r="F301" s="729">
        <v>4.5183606557377054</v>
      </c>
      <c r="G301" s="268"/>
      <c r="H301" s="729" t="s">
        <v>646</v>
      </c>
      <c r="I301" s="1001">
        <v>1987</v>
      </c>
      <c r="J301" s="717"/>
    </row>
    <row r="302" spans="1:10" ht="30">
      <c r="A302" s="1101" t="s">
        <v>2247</v>
      </c>
      <c r="B302" s="715" t="s">
        <v>2482</v>
      </c>
      <c r="C302" s="1135" t="s">
        <v>2396</v>
      </c>
      <c r="D302" s="765">
        <f t="shared" si="20"/>
        <v>4.5183606557377054</v>
      </c>
      <c r="E302" s="1001">
        <v>1</v>
      </c>
      <c r="F302" s="729">
        <v>4.5183606557377054</v>
      </c>
      <c r="G302" s="268"/>
      <c r="H302" s="729" t="s">
        <v>646</v>
      </c>
      <c r="I302" s="1001">
        <v>1983</v>
      </c>
      <c r="J302" s="717"/>
    </row>
    <row r="303" spans="1:10" ht="30">
      <c r="A303" s="1101" t="s">
        <v>2248</v>
      </c>
      <c r="B303" s="715" t="s">
        <v>2483</v>
      </c>
      <c r="C303" s="1135" t="s">
        <v>2397</v>
      </c>
      <c r="D303" s="765">
        <f t="shared" si="20"/>
        <v>4.5183606557377054</v>
      </c>
      <c r="E303" s="1001">
        <v>1</v>
      </c>
      <c r="F303" s="729">
        <v>4.5183606557377054</v>
      </c>
      <c r="G303" s="268"/>
      <c r="H303" s="729" t="s">
        <v>646</v>
      </c>
      <c r="I303" s="1001">
        <v>1965</v>
      </c>
      <c r="J303" s="717"/>
    </row>
    <row r="304" spans="1:10" ht="30">
      <c r="A304" s="1101" t="s">
        <v>2249</v>
      </c>
      <c r="B304" s="715" t="s">
        <v>2484</v>
      </c>
      <c r="C304" s="1135" t="s">
        <v>2398</v>
      </c>
      <c r="D304" s="765">
        <f t="shared" si="20"/>
        <v>4.5183606557377054</v>
      </c>
      <c r="E304" s="1001">
        <v>1</v>
      </c>
      <c r="F304" s="729">
        <v>4.5183606557377054</v>
      </c>
      <c r="G304" s="268"/>
      <c r="H304" s="729" t="s">
        <v>646</v>
      </c>
      <c r="I304" s="1001">
        <v>1977</v>
      </c>
      <c r="J304" s="717"/>
    </row>
    <row r="305" spans="1:10" ht="30">
      <c r="A305" s="1101" t="s">
        <v>2250</v>
      </c>
      <c r="B305" s="715" t="s">
        <v>2485</v>
      </c>
      <c r="C305" s="1135" t="s">
        <v>2399</v>
      </c>
      <c r="D305" s="765">
        <f t="shared" si="20"/>
        <v>4.5183606557377054</v>
      </c>
      <c r="E305" s="1001">
        <v>1</v>
      </c>
      <c r="F305" s="729">
        <v>4.5183606557377054</v>
      </c>
      <c r="G305" s="268"/>
      <c r="H305" s="729" t="s">
        <v>646</v>
      </c>
      <c r="I305" s="1001">
        <v>1966</v>
      </c>
      <c r="J305" s="717"/>
    </row>
    <row r="306" spans="1:10" ht="30">
      <c r="A306" s="1101" t="s">
        <v>2251</v>
      </c>
      <c r="B306" s="715" t="s">
        <v>2486</v>
      </c>
      <c r="C306" s="1135" t="s">
        <v>2400</v>
      </c>
      <c r="D306" s="765">
        <f t="shared" si="20"/>
        <v>4.5183606557377054</v>
      </c>
      <c r="E306" s="1001">
        <v>1</v>
      </c>
      <c r="F306" s="729">
        <v>4.5183606557377054</v>
      </c>
      <c r="G306" s="268"/>
      <c r="H306" s="729" t="s">
        <v>646</v>
      </c>
      <c r="I306" s="1001">
        <v>1966</v>
      </c>
      <c r="J306" s="717"/>
    </row>
    <row r="307" spans="1:10" ht="30">
      <c r="A307" s="1101" t="s">
        <v>2252</v>
      </c>
      <c r="B307" s="715" t="s">
        <v>2487</v>
      </c>
      <c r="C307" s="1135" t="s">
        <v>2401</v>
      </c>
      <c r="D307" s="765">
        <f t="shared" si="20"/>
        <v>4.5183606557377054</v>
      </c>
      <c r="E307" s="1001">
        <v>1</v>
      </c>
      <c r="F307" s="729">
        <v>4.5183606557377054</v>
      </c>
      <c r="G307" s="268"/>
      <c r="H307" s="729" t="s">
        <v>646</v>
      </c>
      <c r="I307" s="1001">
        <v>1975</v>
      </c>
      <c r="J307" s="717"/>
    </row>
    <row r="308" spans="1:10" ht="30">
      <c r="A308" s="1101" t="s">
        <v>2253</v>
      </c>
      <c r="B308" s="715" t="s">
        <v>2488</v>
      </c>
      <c r="C308" s="1135" t="s">
        <v>2402</v>
      </c>
      <c r="D308" s="765">
        <f t="shared" si="20"/>
        <v>4.5183606557377054</v>
      </c>
      <c r="E308" s="1001">
        <v>1</v>
      </c>
      <c r="F308" s="729">
        <v>4.5183606557377054</v>
      </c>
      <c r="G308" s="268"/>
      <c r="H308" s="729" t="s">
        <v>646</v>
      </c>
      <c r="I308" s="1001">
        <v>1967</v>
      </c>
      <c r="J308" s="717"/>
    </row>
    <row r="309" spans="1:10" ht="30">
      <c r="A309" s="1101" t="s">
        <v>2254</v>
      </c>
      <c r="B309" s="715" t="s">
        <v>2489</v>
      </c>
      <c r="C309" s="1135" t="s">
        <v>2403</v>
      </c>
      <c r="D309" s="765">
        <f t="shared" si="20"/>
        <v>4.5183606557377054</v>
      </c>
      <c r="E309" s="1001">
        <v>1</v>
      </c>
      <c r="F309" s="729">
        <v>4.5183606557377054</v>
      </c>
      <c r="G309" s="268"/>
      <c r="H309" s="729" t="s">
        <v>646</v>
      </c>
      <c r="I309" s="1001">
        <v>1975</v>
      </c>
      <c r="J309" s="717"/>
    </row>
    <row r="310" spans="1:10" ht="30">
      <c r="A310" s="1101" t="s">
        <v>2255</v>
      </c>
      <c r="B310" s="715" t="s">
        <v>2490</v>
      </c>
      <c r="C310" s="1135" t="s">
        <v>2404</v>
      </c>
      <c r="D310" s="765">
        <f t="shared" si="20"/>
        <v>4.5183606557377054</v>
      </c>
      <c r="E310" s="1001">
        <v>1</v>
      </c>
      <c r="F310" s="729">
        <v>4.5183606557377054</v>
      </c>
      <c r="G310" s="268"/>
      <c r="H310" s="729" t="s">
        <v>646</v>
      </c>
      <c r="I310" s="1001">
        <v>1975</v>
      </c>
      <c r="J310" s="717"/>
    </row>
    <row r="311" spans="1:10" ht="30">
      <c r="A311" s="1101" t="s">
        <v>2256</v>
      </c>
      <c r="B311" s="715" t="s">
        <v>2491</v>
      </c>
      <c r="C311" s="1135" t="s">
        <v>2405</v>
      </c>
      <c r="D311" s="765">
        <f t="shared" si="20"/>
        <v>4.5183606557377054</v>
      </c>
      <c r="E311" s="1001">
        <v>1</v>
      </c>
      <c r="F311" s="729">
        <v>4.5183606557377054</v>
      </c>
      <c r="G311" s="268"/>
      <c r="H311" s="729" t="s">
        <v>646</v>
      </c>
      <c r="I311" s="1001">
        <v>1966</v>
      </c>
      <c r="J311" s="717"/>
    </row>
    <row r="312" spans="1:10" ht="30">
      <c r="A312" s="1101" t="s">
        <v>2257</v>
      </c>
      <c r="B312" s="715" t="s">
        <v>2492</v>
      </c>
      <c r="C312" s="1135" t="s">
        <v>2406</v>
      </c>
      <c r="D312" s="765">
        <f t="shared" si="20"/>
        <v>4.5183606557377054</v>
      </c>
      <c r="E312" s="1001">
        <v>1</v>
      </c>
      <c r="F312" s="729">
        <v>4.5183606557377054</v>
      </c>
      <c r="G312" s="268"/>
      <c r="H312" s="729" t="s">
        <v>646</v>
      </c>
      <c r="I312" s="1001">
        <v>1976</v>
      </c>
      <c r="J312" s="717"/>
    </row>
    <row r="313" spans="1:10" ht="30">
      <c r="A313" s="1101" t="s">
        <v>2258</v>
      </c>
      <c r="B313" s="715" t="s">
        <v>2493</v>
      </c>
      <c r="C313" s="1135" t="s">
        <v>2407</v>
      </c>
      <c r="D313" s="765">
        <f t="shared" si="20"/>
        <v>4.5183606557377054</v>
      </c>
      <c r="E313" s="1001">
        <v>1</v>
      </c>
      <c r="F313" s="729">
        <v>4.5183606557377054</v>
      </c>
      <c r="G313" s="268"/>
      <c r="H313" s="729" t="s">
        <v>646</v>
      </c>
      <c r="I313" s="1001">
        <v>1978</v>
      </c>
      <c r="J313" s="717"/>
    </row>
    <row r="314" spans="1:10" ht="30">
      <c r="A314" s="1101" t="s">
        <v>2259</v>
      </c>
      <c r="B314" s="715" t="s">
        <v>2494</v>
      </c>
      <c r="C314" s="1135" t="s">
        <v>2408</v>
      </c>
      <c r="D314" s="765">
        <f t="shared" si="20"/>
        <v>4.5183606557377054</v>
      </c>
      <c r="E314" s="1001">
        <v>1</v>
      </c>
      <c r="F314" s="729">
        <v>4.5183606557377054</v>
      </c>
      <c r="G314" s="268"/>
      <c r="H314" s="729" t="s">
        <v>646</v>
      </c>
      <c r="I314" s="1001">
        <v>1988</v>
      </c>
      <c r="J314" s="717"/>
    </row>
    <row r="315" spans="1:10" ht="30">
      <c r="A315" s="1101" t="s">
        <v>2260</v>
      </c>
      <c r="B315" s="715" t="s">
        <v>2495</v>
      </c>
      <c r="C315" s="1135" t="s">
        <v>2409</v>
      </c>
      <c r="D315" s="765">
        <f t="shared" si="20"/>
        <v>4.5183606557377054</v>
      </c>
      <c r="E315" s="1001">
        <v>1</v>
      </c>
      <c r="F315" s="729">
        <v>4.5183606557377054</v>
      </c>
      <c r="G315" s="268"/>
      <c r="H315" s="729" t="s">
        <v>646</v>
      </c>
      <c r="I315" s="1001">
        <v>1954</v>
      </c>
      <c r="J315" s="717"/>
    </row>
    <row r="316" spans="1:10" ht="30">
      <c r="A316" s="1101" t="s">
        <v>2261</v>
      </c>
      <c r="B316" s="715" t="s">
        <v>2496</v>
      </c>
      <c r="C316" s="1135" t="s">
        <v>2410</v>
      </c>
      <c r="D316" s="765">
        <f t="shared" si="20"/>
        <v>4.5183606557377054</v>
      </c>
      <c r="E316" s="1001">
        <v>1</v>
      </c>
      <c r="F316" s="729">
        <v>4.5183606557377054</v>
      </c>
      <c r="G316" s="268"/>
      <c r="H316" s="729" t="s">
        <v>646</v>
      </c>
      <c r="I316" s="1001">
        <v>1980</v>
      </c>
      <c r="J316" s="717"/>
    </row>
    <row r="317" spans="1:10" ht="30">
      <c r="A317" s="1101" t="s">
        <v>2262</v>
      </c>
      <c r="B317" s="715" t="s">
        <v>2497</v>
      </c>
      <c r="C317" s="1135" t="s">
        <v>2411</v>
      </c>
      <c r="D317" s="765">
        <f t="shared" si="20"/>
        <v>4.5183606557377054</v>
      </c>
      <c r="E317" s="1001">
        <v>1</v>
      </c>
      <c r="F317" s="729">
        <v>4.5183606557377054</v>
      </c>
      <c r="G317" s="268"/>
      <c r="H317" s="729" t="s">
        <v>646</v>
      </c>
      <c r="I317" s="1001">
        <v>1975</v>
      </c>
      <c r="J317" s="717"/>
    </row>
    <row r="318" spans="1:10" ht="30">
      <c r="A318" s="1101" t="s">
        <v>2263</v>
      </c>
      <c r="B318" s="715" t="s">
        <v>2498</v>
      </c>
      <c r="C318" s="1135" t="s">
        <v>2412</v>
      </c>
      <c r="D318" s="765">
        <f t="shared" si="20"/>
        <v>4.5183606557377054</v>
      </c>
      <c r="E318" s="1001">
        <v>1</v>
      </c>
      <c r="F318" s="729">
        <v>4.5183606557377054</v>
      </c>
      <c r="G318" s="268"/>
      <c r="H318" s="729" t="s">
        <v>646</v>
      </c>
      <c r="I318" s="1001">
        <v>1978</v>
      </c>
      <c r="J318" s="717"/>
    </row>
    <row r="319" spans="1:10" ht="30">
      <c r="A319" s="1101" t="s">
        <v>2264</v>
      </c>
      <c r="B319" s="715" t="s">
        <v>2499</v>
      </c>
      <c r="C319" s="1135" t="s">
        <v>2413</v>
      </c>
      <c r="D319" s="765">
        <f t="shared" si="20"/>
        <v>4.5183606557377054</v>
      </c>
      <c r="E319" s="1001">
        <v>1</v>
      </c>
      <c r="F319" s="729">
        <v>4.5183606557377054</v>
      </c>
      <c r="G319" s="268"/>
      <c r="H319" s="729" t="s">
        <v>646</v>
      </c>
      <c r="I319" s="1001">
        <v>1984</v>
      </c>
      <c r="J319" s="717"/>
    </row>
    <row r="320" spans="1:10" ht="30">
      <c r="A320" s="1101" t="s">
        <v>2265</v>
      </c>
      <c r="B320" s="715" t="s">
        <v>2500</v>
      </c>
      <c r="C320" s="1135" t="s">
        <v>2414</v>
      </c>
      <c r="D320" s="765">
        <f t="shared" si="20"/>
        <v>4.5183606557377054</v>
      </c>
      <c r="E320" s="1001">
        <v>1</v>
      </c>
      <c r="F320" s="729">
        <v>4.5183606557377054</v>
      </c>
      <c r="G320" s="268"/>
      <c r="H320" s="729" t="s">
        <v>646</v>
      </c>
      <c r="I320" s="1001">
        <v>1972</v>
      </c>
      <c r="J320" s="717"/>
    </row>
    <row r="321" spans="1:10" ht="30">
      <c r="A321" s="1101" t="s">
        <v>2266</v>
      </c>
      <c r="B321" s="715" t="s">
        <v>2501</v>
      </c>
      <c r="C321" s="1135" t="s">
        <v>2415</v>
      </c>
      <c r="D321" s="765">
        <f t="shared" si="20"/>
        <v>4.5183606557377054</v>
      </c>
      <c r="E321" s="1001">
        <v>1</v>
      </c>
      <c r="F321" s="729">
        <v>4.5183606557377054</v>
      </c>
      <c r="G321" s="268"/>
      <c r="H321" s="729" t="s">
        <v>646</v>
      </c>
      <c r="I321" s="1001">
        <v>1975</v>
      </c>
      <c r="J321" s="717"/>
    </row>
    <row r="322" spans="1:10" ht="30">
      <c r="A322" s="1101" t="s">
        <v>2267</v>
      </c>
      <c r="B322" s="715" t="s">
        <v>2502</v>
      </c>
      <c r="C322" s="1135" t="s">
        <v>2416</v>
      </c>
      <c r="D322" s="765">
        <f t="shared" si="20"/>
        <v>4.5183606557377054</v>
      </c>
      <c r="E322" s="1001">
        <v>1</v>
      </c>
      <c r="F322" s="729">
        <v>4.5183606557377054</v>
      </c>
      <c r="G322" s="268"/>
      <c r="H322" s="729" t="s">
        <v>646</v>
      </c>
      <c r="I322" s="1001">
        <v>1968</v>
      </c>
      <c r="J322" s="717"/>
    </row>
    <row r="323" spans="1:10" ht="30">
      <c r="A323" s="1101" t="s">
        <v>2268</v>
      </c>
      <c r="B323" s="715" t="s">
        <v>2503</v>
      </c>
      <c r="C323" s="1135" t="s">
        <v>2417</v>
      </c>
      <c r="D323" s="765">
        <f t="shared" si="20"/>
        <v>4.5183606557377054</v>
      </c>
      <c r="E323" s="1001">
        <v>1</v>
      </c>
      <c r="F323" s="729">
        <v>4.5183606557377054</v>
      </c>
      <c r="G323" s="268"/>
      <c r="H323" s="729" t="s">
        <v>646</v>
      </c>
      <c r="I323" s="1001">
        <v>1969</v>
      </c>
      <c r="J323" s="717"/>
    </row>
    <row r="324" spans="1:10" ht="30">
      <c r="A324" s="1101" t="s">
        <v>2269</v>
      </c>
      <c r="B324" s="715" t="s">
        <v>2504</v>
      </c>
      <c r="C324" s="1135" t="s">
        <v>2418</v>
      </c>
      <c r="D324" s="765">
        <f t="shared" si="20"/>
        <v>4.5183606557377054</v>
      </c>
      <c r="E324" s="1001">
        <v>1</v>
      </c>
      <c r="F324" s="729">
        <v>4.5183606557377054</v>
      </c>
      <c r="G324" s="268"/>
      <c r="H324" s="729" t="s">
        <v>646</v>
      </c>
      <c r="I324" s="1001">
        <v>1977</v>
      </c>
      <c r="J324" s="717"/>
    </row>
    <row r="325" spans="1:10" ht="30">
      <c r="A325" s="1101" t="s">
        <v>2270</v>
      </c>
      <c r="B325" s="715" t="s">
        <v>2505</v>
      </c>
      <c r="C325" s="1135" t="s">
        <v>2419</v>
      </c>
      <c r="D325" s="765">
        <f t="shared" si="20"/>
        <v>4.5183606557377054</v>
      </c>
      <c r="E325" s="1001">
        <v>1</v>
      </c>
      <c r="F325" s="729">
        <v>4.5183606557377054</v>
      </c>
      <c r="G325" s="268"/>
      <c r="H325" s="729" t="s">
        <v>646</v>
      </c>
      <c r="I325" s="1001">
        <v>1978</v>
      </c>
      <c r="J325" s="717"/>
    </row>
    <row r="326" spans="1:10" ht="30">
      <c r="A326" s="1101" t="s">
        <v>2271</v>
      </c>
      <c r="B326" s="715" t="s">
        <v>2506</v>
      </c>
      <c r="C326" s="1135" t="s">
        <v>2420</v>
      </c>
      <c r="D326" s="765">
        <f t="shared" si="20"/>
        <v>4.5183606557377054</v>
      </c>
      <c r="E326" s="1001">
        <v>1</v>
      </c>
      <c r="F326" s="729">
        <v>4.5183606557377054</v>
      </c>
      <c r="G326" s="268"/>
      <c r="H326" s="729" t="s">
        <v>646</v>
      </c>
      <c r="I326" s="1001">
        <v>1983</v>
      </c>
      <c r="J326" s="717"/>
    </row>
    <row r="327" spans="1:10" ht="30">
      <c r="A327" s="1101" t="s">
        <v>2272</v>
      </c>
      <c r="B327" s="715" t="s">
        <v>2507</v>
      </c>
      <c r="C327" s="1135" t="s">
        <v>2421</v>
      </c>
      <c r="D327" s="765">
        <f t="shared" si="20"/>
        <v>4.5183606557377054</v>
      </c>
      <c r="E327" s="1001">
        <v>1</v>
      </c>
      <c r="F327" s="729">
        <v>4.5183606557377054</v>
      </c>
      <c r="G327" s="268"/>
      <c r="H327" s="729" t="s">
        <v>646</v>
      </c>
      <c r="I327" s="1001">
        <v>1989</v>
      </c>
      <c r="J327" s="717"/>
    </row>
    <row r="328" spans="1:10" ht="30">
      <c r="A328" s="1101" t="s">
        <v>2273</v>
      </c>
      <c r="B328" s="715" t="s">
        <v>2508</v>
      </c>
      <c r="C328" s="1135" t="s">
        <v>2422</v>
      </c>
      <c r="D328" s="765">
        <f t="shared" si="20"/>
        <v>4.5183606557377054</v>
      </c>
      <c r="E328" s="1001">
        <v>1</v>
      </c>
      <c r="F328" s="729">
        <v>4.5183606557377054</v>
      </c>
      <c r="G328" s="268"/>
      <c r="H328" s="729" t="s">
        <v>646</v>
      </c>
      <c r="I328" s="1001">
        <v>1986</v>
      </c>
      <c r="J328" s="717"/>
    </row>
    <row r="329" spans="1:10" ht="30">
      <c r="A329" s="1101" t="s">
        <v>2274</v>
      </c>
      <c r="B329" s="715" t="s">
        <v>2509</v>
      </c>
      <c r="C329" s="1135" t="s">
        <v>2423</v>
      </c>
      <c r="D329" s="765">
        <f t="shared" si="20"/>
        <v>4.5183606557377054</v>
      </c>
      <c r="E329" s="1001">
        <v>1</v>
      </c>
      <c r="F329" s="729">
        <v>4.5183606557377054</v>
      </c>
      <c r="G329" s="268"/>
      <c r="H329" s="729" t="s">
        <v>646</v>
      </c>
      <c r="I329" s="1001">
        <v>1985</v>
      </c>
      <c r="J329" s="717"/>
    </row>
    <row r="330" spans="1:10" ht="15.75">
      <c r="A330" s="1101" t="s">
        <v>2275</v>
      </c>
      <c r="B330" s="715" t="s">
        <v>2510</v>
      </c>
      <c r="C330" s="1135" t="s">
        <v>2424</v>
      </c>
      <c r="D330" s="765">
        <f t="shared" si="20"/>
        <v>4.5183606557377054</v>
      </c>
      <c r="E330" s="1001">
        <v>1</v>
      </c>
      <c r="F330" s="729">
        <v>4.5183606557377054</v>
      </c>
      <c r="G330" s="268"/>
      <c r="H330" s="729" t="s">
        <v>646</v>
      </c>
      <c r="I330" s="1001">
        <v>1954</v>
      </c>
      <c r="J330" s="717"/>
    </row>
    <row r="331" spans="1:10" ht="15.75">
      <c r="A331" s="1101" t="s">
        <v>2276</v>
      </c>
      <c r="B331" s="715" t="s">
        <v>2511</v>
      </c>
      <c r="C331" s="1135" t="s">
        <v>2425</v>
      </c>
      <c r="D331" s="765">
        <f t="shared" si="20"/>
        <v>4.5183606557377054</v>
      </c>
      <c r="E331" s="1001">
        <v>1</v>
      </c>
      <c r="F331" s="729">
        <v>4.5183606557377054</v>
      </c>
      <c r="G331" s="268"/>
      <c r="H331" s="729" t="s">
        <v>646</v>
      </c>
      <c r="I331" s="1001">
        <v>1961</v>
      </c>
      <c r="J331" s="717"/>
    </row>
    <row r="332" spans="1:10" ht="30">
      <c r="A332" s="1101" t="s">
        <v>2277</v>
      </c>
      <c r="B332" s="715" t="s">
        <v>2457</v>
      </c>
      <c r="C332" s="1135" t="s">
        <v>2426</v>
      </c>
      <c r="D332" s="765">
        <f t="shared" si="20"/>
        <v>4.5183606557377054</v>
      </c>
      <c r="E332" s="1001">
        <v>1</v>
      </c>
      <c r="F332" s="729">
        <v>4.5183606557377054</v>
      </c>
      <c r="G332" s="268"/>
      <c r="H332" s="729" t="s">
        <v>646</v>
      </c>
      <c r="I332" s="1001">
        <v>1983</v>
      </c>
      <c r="J332" s="717"/>
    </row>
    <row r="333" spans="1:10" ht="30">
      <c r="A333" s="1101" t="s">
        <v>2278</v>
      </c>
      <c r="B333" s="715" t="s">
        <v>2458</v>
      </c>
      <c r="C333" s="1135" t="s">
        <v>2427</v>
      </c>
      <c r="D333" s="765">
        <f t="shared" si="20"/>
        <v>4.5183606557377054</v>
      </c>
      <c r="E333" s="1001">
        <v>1</v>
      </c>
      <c r="F333" s="729">
        <v>4.5183606557377054</v>
      </c>
      <c r="G333" s="268"/>
      <c r="H333" s="729" t="s">
        <v>646</v>
      </c>
      <c r="I333" s="1001">
        <v>1982</v>
      </c>
      <c r="J333" s="717"/>
    </row>
    <row r="334" spans="1:10" ht="30">
      <c r="A334" s="1101" t="s">
        <v>2279</v>
      </c>
      <c r="B334" s="715" t="s">
        <v>2459</v>
      </c>
      <c r="C334" s="1135" t="s">
        <v>2428</v>
      </c>
      <c r="D334" s="765">
        <f t="shared" si="20"/>
        <v>4.5183606557377054</v>
      </c>
      <c r="E334" s="1001">
        <v>1</v>
      </c>
      <c r="F334" s="729">
        <v>4.5183606557377054</v>
      </c>
      <c r="G334" s="268"/>
      <c r="H334" s="729" t="s">
        <v>646</v>
      </c>
      <c r="I334" s="1001">
        <v>1985</v>
      </c>
      <c r="J334" s="717"/>
    </row>
    <row r="335" spans="1:10" ht="30">
      <c r="A335" s="1101" t="s">
        <v>2280</v>
      </c>
      <c r="B335" s="715" t="s">
        <v>2455</v>
      </c>
      <c r="C335" s="1135" t="s">
        <v>2429</v>
      </c>
      <c r="D335" s="765">
        <f t="shared" si="20"/>
        <v>4.5183606557377054</v>
      </c>
      <c r="E335" s="1001">
        <v>1</v>
      </c>
      <c r="F335" s="729">
        <v>4.5183606557377054</v>
      </c>
      <c r="G335" s="268"/>
      <c r="H335" s="729" t="s">
        <v>646</v>
      </c>
      <c r="I335" s="1001">
        <v>1978</v>
      </c>
      <c r="J335" s="717"/>
    </row>
    <row r="336" spans="1:10" ht="30">
      <c r="A336" s="1101" t="s">
        <v>2281</v>
      </c>
      <c r="B336" s="715" t="s">
        <v>2512</v>
      </c>
      <c r="C336" s="1135" t="s">
        <v>2430</v>
      </c>
      <c r="D336" s="765">
        <f t="shared" si="20"/>
        <v>4.5183606557377054</v>
      </c>
      <c r="E336" s="1001">
        <v>1</v>
      </c>
      <c r="F336" s="729">
        <v>4.5183606557377054</v>
      </c>
      <c r="G336" s="268"/>
      <c r="H336" s="729" t="s">
        <v>646</v>
      </c>
      <c r="I336" s="1001">
        <v>1975</v>
      </c>
      <c r="J336" s="717"/>
    </row>
    <row r="337" spans="1:10" ht="30">
      <c r="A337" s="1101" t="s">
        <v>2282</v>
      </c>
      <c r="B337" s="715" t="s">
        <v>2513</v>
      </c>
      <c r="C337" s="1135" t="s">
        <v>2431</v>
      </c>
      <c r="D337" s="765">
        <f t="shared" si="20"/>
        <v>4.5183606557377054</v>
      </c>
      <c r="E337" s="1001">
        <v>1</v>
      </c>
      <c r="F337" s="729">
        <v>4.5183606557377054</v>
      </c>
      <c r="G337" s="268"/>
      <c r="H337" s="729" t="s">
        <v>646</v>
      </c>
      <c r="I337" s="1001">
        <v>1977</v>
      </c>
      <c r="J337" s="717"/>
    </row>
    <row r="338" spans="1:10" ht="15.75">
      <c r="A338" s="1125">
        <v>5</v>
      </c>
      <c r="B338" s="1125"/>
      <c r="C338" s="711" t="s">
        <v>1323</v>
      </c>
      <c r="D338" s="711"/>
      <c r="E338" s="1126"/>
      <c r="F338" s="713">
        <v>0</v>
      </c>
      <c r="G338" s="712"/>
      <c r="H338" s="712"/>
      <c r="I338" s="712"/>
      <c r="J338" s="712"/>
    </row>
    <row r="339" spans="1:10" ht="15.75">
      <c r="A339" s="726" t="s">
        <v>1233</v>
      </c>
      <c r="B339" s="726"/>
      <c r="C339" s="727" t="s">
        <v>1318</v>
      </c>
      <c r="D339" s="577"/>
      <c r="E339" s="1120"/>
      <c r="F339" s="718">
        <v>0</v>
      </c>
      <c r="G339" s="718"/>
      <c r="H339" s="718"/>
      <c r="I339" s="718"/>
      <c r="J339" s="718"/>
    </row>
    <row r="340" spans="1:10" ht="15.75">
      <c r="A340" s="715" t="s">
        <v>1234</v>
      </c>
      <c r="B340" s="715"/>
      <c r="C340" s="577"/>
      <c r="D340" s="577"/>
      <c r="E340" s="1120"/>
      <c r="F340" s="718"/>
      <c r="G340" s="718"/>
      <c r="H340" s="718"/>
      <c r="I340" s="718"/>
      <c r="J340" s="718"/>
    </row>
    <row r="341" spans="1:10" ht="15.75">
      <c r="A341" s="726" t="s">
        <v>1235</v>
      </c>
      <c r="B341" s="726"/>
      <c r="C341" s="727" t="s">
        <v>1319</v>
      </c>
      <c r="D341" s="577"/>
      <c r="E341" s="1120"/>
      <c r="F341" s="718">
        <v>0</v>
      </c>
      <c r="G341" s="718"/>
      <c r="H341" s="718"/>
      <c r="I341" s="718"/>
      <c r="J341" s="718"/>
    </row>
    <row r="342" spans="1:10" ht="15.75">
      <c r="A342" s="715" t="s">
        <v>1236</v>
      </c>
      <c r="B342" s="715"/>
      <c r="C342" s="717"/>
      <c r="D342" s="717"/>
      <c r="E342" s="1120"/>
      <c r="F342" s="718"/>
      <c r="G342" s="718"/>
      <c r="H342" s="718"/>
      <c r="I342" s="718"/>
      <c r="J342" s="718"/>
    </row>
    <row r="343" spans="1:10" ht="15.75">
      <c r="A343" s="1125">
        <v>6</v>
      </c>
      <c r="B343" s="1125"/>
      <c r="C343" s="711" t="s">
        <v>1324</v>
      </c>
      <c r="D343" s="711"/>
      <c r="E343" s="1126"/>
      <c r="F343" s="713">
        <v>0</v>
      </c>
      <c r="G343" s="712"/>
      <c r="H343" s="712"/>
      <c r="I343" s="712"/>
      <c r="J343" s="712"/>
    </row>
    <row r="344" spans="1:10" ht="15.75">
      <c r="A344" s="726" t="s">
        <v>1237</v>
      </c>
      <c r="B344" s="726"/>
      <c r="C344" s="727" t="s">
        <v>1318</v>
      </c>
      <c r="D344" s="577"/>
      <c r="E344" s="1120"/>
      <c r="F344" s="718">
        <v>0</v>
      </c>
      <c r="G344" s="718"/>
      <c r="H344" s="718"/>
      <c r="I344" s="718"/>
      <c r="J344" s="718"/>
    </row>
    <row r="345" spans="1:10" ht="15.75">
      <c r="A345" s="715" t="s">
        <v>1238</v>
      </c>
      <c r="B345" s="715"/>
      <c r="C345" s="577"/>
      <c r="D345" s="577"/>
      <c r="E345" s="1120"/>
      <c r="F345" s="718"/>
      <c r="G345" s="718"/>
      <c r="H345" s="718"/>
      <c r="I345" s="718"/>
      <c r="J345" s="718"/>
    </row>
    <row r="346" spans="1:10" ht="15.75">
      <c r="A346" s="726" t="s">
        <v>1240</v>
      </c>
      <c r="B346" s="726"/>
      <c r="C346" s="727" t="s">
        <v>1319</v>
      </c>
      <c r="D346" s="577"/>
      <c r="E346" s="1120"/>
      <c r="F346" s="718">
        <v>0</v>
      </c>
      <c r="G346" s="718"/>
      <c r="H346" s="718"/>
      <c r="I346" s="718"/>
      <c r="J346" s="718"/>
    </row>
    <row r="347" spans="1:10" ht="30" customHeight="1">
      <c r="A347" s="715" t="s">
        <v>1239</v>
      </c>
      <c r="B347" s="715"/>
      <c r="C347" s="717"/>
      <c r="D347" s="717"/>
      <c r="E347" s="1120"/>
      <c r="F347" s="718"/>
      <c r="G347" s="718"/>
      <c r="H347" s="718"/>
      <c r="I347" s="718"/>
      <c r="J347" s="718"/>
    </row>
    <row r="348" spans="1:10" ht="15.75">
      <c r="A348" s="710" t="s">
        <v>1263</v>
      </c>
      <c r="B348" s="710"/>
      <c r="C348" s="711" t="s">
        <v>1325</v>
      </c>
      <c r="D348" s="947">
        <f>F348/E348</f>
        <v>836.1320376368966</v>
      </c>
      <c r="E348" s="713">
        <f>E349+E351</f>
        <v>12.965999999999999</v>
      </c>
      <c r="F348" s="713">
        <f>F349+F351</f>
        <v>10841.288</v>
      </c>
      <c r="G348" s="712"/>
      <c r="H348" s="712"/>
      <c r="I348" s="712"/>
      <c r="J348" s="714"/>
    </row>
    <row r="349" spans="1:10" ht="15.75">
      <c r="A349" s="726" t="s">
        <v>1241</v>
      </c>
      <c r="B349" s="726"/>
      <c r="C349" s="727" t="s">
        <v>1318</v>
      </c>
      <c r="D349" s="577"/>
      <c r="E349" s="720"/>
      <c r="F349" s="720"/>
      <c r="G349" s="716"/>
      <c r="H349" s="716"/>
      <c r="I349" s="716"/>
      <c r="J349" s="717"/>
    </row>
    <row r="350" spans="1:10" ht="15.75" customHeight="1">
      <c r="A350" s="726"/>
      <c r="B350" s="726"/>
      <c r="C350" s="948"/>
      <c r="D350" s="728"/>
      <c r="E350" s="728"/>
      <c r="F350" s="728"/>
      <c r="G350" s="718"/>
      <c r="H350" s="718"/>
      <c r="I350" s="718"/>
      <c r="J350" s="717"/>
    </row>
    <row r="351" spans="1:10" ht="15.75">
      <c r="A351" s="710" t="s">
        <v>1242</v>
      </c>
      <c r="B351" s="710"/>
      <c r="C351" s="711" t="s">
        <v>1319</v>
      </c>
      <c r="D351" s="947">
        <f>F351/E351</f>
        <v>836.1320376368966</v>
      </c>
      <c r="E351" s="947">
        <f>SUM(E352:E359)</f>
        <v>12.965999999999999</v>
      </c>
      <c r="F351" s="947">
        <f>SUM(F352:F359)</f>
        <v>10841.288</v>
      </c>
      <c r="G351" s="946"/>
      <c r="H351" s="946"/>
      <c r="I351" s="946"/>
      <c r="J351" s="714"/>
    </row>
    <row r="352" spans="1:10" ht="15.75">
      <c r="A352" s="715"/>
      <c r="B352" s="715"/>
      <c r="C352" s="995" t="s">
        <v>1661</v>
      </c>
      <c r="D352" s="728"/>
      <c r="E352" s="728"/>
      <c r="F352" s="728"/>
      <c r="G352" s="718"/>
      <c r="H352" s="718"/>
      <c r="I352" s="718"/>
      <c r="J352" s="717"/>
    </row>
    <row r="353" spans="1:10" ht="75">
      <c r="A353" s="715" t="s">
        <v>1243</v>
      </c>
      <c r="B353" s="715" t="s">
        <v>2236</v>
      </c>
      <c r="C353" s="722" t="s">
        <v>1728</v>
      </c>
      <c r="D353" s="718">
        <f>F353/E353</f>
        <v>732.84261133603241</v>
      </c>
      <c r="E353" s="718">
        <v>1.976</v>
      </c>
      <c r="F353" s="728">
        <v>1448.097</v>
      </c>
      <c r="G353" s="268" t="s">
        <v>1796</v>
      </c>
      <c r="H353" s="729" t="s">
        <v>646</v>
      </c>
      <c r="I353" s="1001">
        <v>1981</v>
      </c>
      <c r="J353" s="717"/>
    </row>
    <row r="354" spans="1:10" ht="60">
      <c r="A354" s="715" t="s">
        <v>651</v>
      </c>
      <c r="B354" s="715" t="s">
        <v>2237</v>
      </c>
      <c r="C354" s="722" t="s">
        <v>1786</v>
      </c>
      <c r="D354" s="718">
        <f>F354/E354</f>
        <v>494.91443661971834</v>
      </c>
      <c r="E354" s="718">
        <v>2.84</v>
      </c>
      <c r="F354" s="728">
        <v>1405.557</v>
      </c>
      <c r="G354" s="268" t="s">
        <v>1796</v>
      </c>
      <c r="H354" s="729" t="s">
        <v>646</v>
      </c>
      <c r="I354" s="1001">
        <v>1983</v>
      </c>
      <c r="J354" s="717"/>
    </row>
    <row r="355" spans="1:10" ht="31.5">
      <c r="A355" s="715" t="s">
        <v>1456</v>
      </c>
      <c r="B355" s="715" t="s">
        <v>2238</v>
      </c>
      <c r="C355" s="722" t="s">
        <v>1729</v>
      </c>
      <c r="D355" s="718">
        <f>F355/E355</f>
        <v>1426.0272417707149</v>
      </c>
      <c r="E355" s="949">
        <v>0.88100000000000001</v>
      </c>
      <c r="F355" s="728">
        <v>1256.33</v>
      </c>
      <c r="G355" s="268" t="s">
        <v>1796</v>
      </c>
      <c r="H355" s="729" t="s">
        <v>646</v>
      </c>
      <c r="I355" s="1001">
        <v>1981</v>
      </c>
      <c r="J355" s="717"/>
    </row>
    <row r="356" spans="1:10" ht="15.75">
      <c r="A356" s="715"/>
      <c r="B356" s="715"/>
      <c r="C356" s="995" t="s">
        <v>1684</v>
      </c>
      <c r="D356" s="728"/>
      <c r="E356" s="728"/>
      <c r="F356" s="728"/>
      <c r="G356" s="268"/>
      <c r="H356" s="729"/>
      <c r="I356" s="729"/>
      <c r="J356" s="717"/>
    </row>
    <row r="357" spans="1:10" ht="31.5">
      <c r="A357" s="715" t="s">
        <v>1702</v>
      </c>
      <c r="B357" s="715" t="s">
        <v>2039</v>
      </c>
      <c r="C357" s="722" t="s">
        <v>1771</v>
      </c>
      <c r="D357" s="718">
        <f>F357/E357</f>
        <v>792.96107594936711</v>
      </c>
      <c r="E357" s="718">
        <v>3.16</v>
      </c>
      <c r="F357" s="728">
        <v>2505.7570000000001</v>
      </c>
      <c r="G357" s="268" t="s">
        <v>1796</v>
      </c>
      <c r="H357" s="729" t="s">
        <v>646</v>
      </c>
      <c r="I357" s="1001">
        <v>1978</v>
      </c>
      <c r="J357" s="717"/>
    </row>
    <row r="358" spans="1:10" ht="31.5">
      <c r="A358" s="715" t="s">
        <v>1703</v>
      </c>
      <c r="B358" s="715" t="s">
        <v>2040</v>
      </c>
      <c r="C358" s="722" t="s">
        <v>1812</v>
      </c>
      <c r="D358" s="718">
        <f>F358/E358</f>
        <v>1096.0636220472441</v>
      </c>
      <c r="E358" s="949">
        <v>3.1749999999999998</v>
      </c>
      <c r="F358" s="728">
        <v>3480.002</v>
      </c>
      <c r="G358" s="268" t="s">
        <v>1796</v>
      </c>
      <c r="H358" s="729" t="s">
        <v>646</v>
      </c>
      <c r="I358" s="1001">
        <v>1974</v>
      </c>
      <c r="J358" s="717"/>
    </row>
    <row r="359" spans="1:10" ht="31.5">
      <c r="A359" s="715" t="s">
        <v>1704</v>
      </c>
      <c r="B359" s="715" t="s">
        <v>2041</v>
      </c>
      <c r="C359" s="722" t="s">
        <v>1772</v>
      </c>
      <c r="D359" s="718">
        <f>F359/E359</f>
        <v>798.22805139186289</v>
      </c>
      <c r="E359" s="949">
        <v>0.93400000000000005</v>
      </c>
      <c r="F359" s="728">
        <v>745.54499999999996</v>
      </c>
      <c r="G359" s="268" t="s">
        <v>1796</v>
      </c>
      <c r="H359" s="729" t="s">
        <v>646</v>
      </c>
      <c r="I359" s="1001">
        <v>1972</v>
      </c>
      <c r="J359" s="717"/>
    </row>
    <row r="360" spans="1:10" ht="15.75">
      <c r="A360" s="710" t="s">
        <v>1264</v>
      </c>
      <c r="B360" s="710"/>
      <c r="C360" s="711" t="s">
        <v>1326</v>
      </c>
      <c r="D360" s="711"/>
      <c r="E360" s="712"/>
      <c r="F360" s="713">
        <v>0</v>
      </c>
      <c r="G360" s="712"/>
      <c r="H360" s="712"/>
      <c r="I360" s="712"/>
      <c r="J360" s="714"/>
    </row>
    <row r="361" spans="1:10" ht="15.75">
      <c r="A361" s="715" t="s">
        <v>1244</v>
      </c>
      <c r="B361" s="715"/>
      <c r="C361" s="577" t="s">
        <v>1318</v>
      </c>
      <c r="D361" s="577"/>
      <c r="E361" s="716"/>
      <c r="F361" s="716">
        <v>0</v>
      </c>
      <c r="G361" s="716"/>
      <c r="H361" s="716"/>
      <c r="I361" s="716"/>
      <c r="J361" s="717"/>
    </row>
    <row r="362" spans="1:10" ht="15.75">
      <c r="A362" s="715" t="s">
        <v>1245</v>
      </c>
      <c r="B362" s="715"/>
      <c r="C362" s="577"/>
      <c r="D362" s="577"/>
      <c r="E362" s="718"/>
      <c r="F362" s="718"/>
      <c r="G362" s="718"/>
      <c r="H362" s="718"/>
      <c r="I362" s="718"/>
      <c r="J362" s="717"/>
    </row>
    <row r="363" spans="1:10" ht="15.75">
      <c r="A363" s="715" t="s">
        <v>1246</v>
      </c>
      <c r="B363" s="715"/>
      <c r="C363" s="577" t="s">
        <v>1319</v>
      </c>
      <c r="D363" s="577"/>
      <c r="E363" s="718"/>
      <c r="F363" s="718">
        <v>0</v>
      </c>
      <c r="G363" s="718"/>
      <c r="H363" s="718"/>
      <c r="I363" s="718"/>
      <c r="J363" s="717"/>
    </row>
    <row r="364" spans="1:10" ht="15.75">
      <c r="A364" s="715" t="s">
        <v>1247</v>
      </c>
      <c r="B364" s="715"/>
      <c r="C364" s="717"/>
      <c r="D364" s="717"/>
      <c r="E364" s="718"/>
      <c r="F364" s="718"/>
      <c r="G364" s="718"/>
      <c r="H364" s="718"/>
      <c r="I364" s="718"/>
      <c r="J364" s="717"/>
    </row>
    <row r="365" spans="1:10" ht="31.5">
      <c r="A365" s="710" t="s">
        <v>1265</v>
      </c>
      <c r="B365" s="710"/>
      <c r="C365" s="732" t="s">
        <v>1298</v>
      </c>
      <c r="D365" s="732"/>
      <c r="E365" s="731"/>
      <c r="F365" s="713">
        <f>F366+F368+F371</f>
        <v>10947.39</v>
      </c>
      <c r="G365" s="731"/>
      <c r="H365" s="731"/>
      <c r="I365" s="731"/>
      <c r="J365" s="714"/>
    </row>
    <row r="366" spans="1:10" ht="15.75">
      <c r="A366" s="726" t="s">
        <v>1248</v>
      </c>
      <c r="B366" s="726"/>
      <c r="C366" s="727" t="s">
        <v>1318</v>
      </c>
      <c r="D366" s="720">
        <f t="shared" ref="D366:D370" si="21">F366/E366</f>
        <v>340.18</v>
      </c>
      <c r="E366" s="733">
        <f>E367</f>
        <v>1</v>
      </c>
      <c r="F366" s="720">
        <f>F367</f>
        <v>340.18</v>
      </c>
      <c r="G366" s="725"/>
      <c r="H366" s="725"/>
      <c r="I366" s="725"/>
      <c r="J366" s="717"/>
    </row>
    <row r="367" spans="1:10" ht="30">
      <c r="A367" s="715" t="s">
        <v>1249</v>
      </c>
      <c r="B367" s="715"/>
      <c r="C367" s="735" t="s">
        <v>1700</v>
      </c>
      <c r="D367" s="774">
        <f t="shared" si="21"/>
        <v>340.18</v>
      </c>
      <c r="E367" s="734">
        <v>1</v>
      </c>
      <c r="F367" s="774">
        <v>340.18</v>
      </c>
      <c r="G367" s="268"/>
      <c r="H367" s="729" t="s">
        <v>646</v>
      </c>
      <c r="I367" s="729"/>
      <c r="J367" s="717"/>
    </row>
    <row r="368" spans="1:10" ht="15.75">
      <c r="A368" s="710" t="s">
        <v>1250</v>
      </c>
      <c r="B368" s="710"/>
      <c r="C368" s="711" t="s">
        <v>1319</v>
      </c>
      <c r="D368" s="947">
        <f t="shared" si="21"/>
        <v>3535.7366666666662</v>
      </c>
      <c r="E368" s="950">
        <f>SUM(E369:E370)</f>
        <v>3</v>
      </c>
      <c r="F368" s="947">
        <f>SUM(F369:F370)</f>
        <v>10607.21</v>
      </c>
      <c r="G368" s="946"/>
      <c r="H368" s="946"/>
      <c r="I368" s="946"/>
      <c r="J368" s="714"/>
    </row>
    <row r="369" spans="1:10" ht="31.5">
      <c r="A369" s="715" t="s">
        <v>1251</v>
      </c>
      <c r="B369" s="715" t="s">
        <v>2290</v>
      </c>
      <c r="C369" s="735" t="s">
        <v>1707</v>
      </c>
      <c r="D369" s="774">
        <f t="shared" si="21"/>
        <v>2719.21</v>
      </c>
      <c r="E369" s="734">
        <v>1</v>
      </c>
      <c r="F369" s="774">
        <v>2719.21</v>
      </c>
      <c r="G369" s="268" t="s">
        <v>1818</v>
      </c>
      <c r="H369" s="729" t="s">
        <v>646</v>
      </c>
      <c r="I369" s="1001">
        <v>1952</v>
      </c>
      <c r="J369" s="717"/>
    </row>
    <row r="370" spans="1:10" ht="75">
      <c r="A370" s="715" t="s">
        <v>1706</v>
      </c>
      <c r="B370" s="715" t="s">
        <v>2291</v>
      </c>
      <c r="C370" s="735" t="s">
        <v>1739</v>
      </c>
      <c r="D370" s="774">
        <f t="shared" si="21"/>
        <v>3944</v>
      </c>
      <c r="E370" s="734">
        <v>2</v>
      </c>
      <c r="F370" s="774">
        <v>7888</v>
      </c>
      <c r="G370" s="268" t="s">
        <v>1796</v>
      </c>
      <c r="H370" s="729" t="s">
        <v>646</v>
      </c>
      <c r="I370" s="1001">
        <v>1979</v>
      </c>
      <c r="J370" s="717"/>
    </row>
    <row r="371" spans="1:10" ht="15.75">
      <c r="A371" s="710" t="s">
        <v>1252</v>
      </c>
      <c r="B371" s="710"/>
      <c r="C371" s="711" t="s">
        <v>1327</v>
      </c>
      <c r="D371" s="947">
        <f>SUM(D372:D372)</f>
        <v>0</v>
      </c>
      <c r="E371" s="950">
        <f>SUM(E372:E372)</f>
        <v>0</v>
      </c>
      <c r="F371" s="947">
        <f>SUM(F372:F372)</f>
        <v>0</v>
      </c>
      <c r="G371" s="946"/>
      <c r="H371" s="946"/>
      <c r="I371" s="946"/>
      <c r="J371" s="714"/>
    </row>
    <row r="372" spans="1:10" ht="15.75">
      <c r="A372" s="715" t="s">
        <v>1015</v>
      </c>
      <c r="B372" s="715"/>
      <c r="C372" s="735"/>
      <c r="D372" s="774"/>
      <c r="E372" s="734"/>
      <c r="F372" s="775"/>
      <c r="G372" s="268"/>
      <c r="H372" s="729"/>
      <c r="I372" s="729"/>
      <c r="J372" s="717"/>
    </row>
    <row r="373" spans="1:10" ht="31.5">
      <c r="A373" s="710" t="s">
        <v>1266</v>
      </c>
      <c r="B373" s="710"/>
      <c r="C373" s="732" t="s">
        <v>1299</v>
      </c>
      <c r="D373" s="732"/>
      <c r="E373" s="731"/>
      <c r="F373" s="951">
        <f>F374+F376+F378</f>
        <v>0</v>
      </c>
      <c r="G373" s="731"/>
      <c r="H373" s="731"/>
      <c r="I373" s="731"/>
      <c r="J373" s="714"/>
    </row>
    <row r="374" spans="1:10" ht="15.75">
      <c r="A374" s="726" t="s">
        <v>1253</v>
      </c>
      <c r="B374" s="726"/>
      <c r="C374" s="727" t="s">
        <v>1318</v>
      </c>
      <c r="D374" s="727"/>
      <c r="E374" s="733"/>
      <c r="F374" s="720">
        <v>0</v>
      </c>
      <c r="G374" s="725"/>
      <c r="H374" s="725"/>
      <c r="I374" s="725"/>
      <c r="J374" s="717"/>
    </row>
    <row r="375" spans="1:10" ht="15.75">
      <c r="A375" s="715" t="s">
        <v>1254</v>
      </c>
      <c r="B375" s="715"/>
      <c r="C375" s="577"/>
      <c r="D375" s="577"/>
      <c r="E375" s="718"/>
      <c r="F375" s="718"/>
      <c r="G375" s="718"/>
      <c r="H375" s="718"/>
      <c r="I375" s="718"/>
      <c r="J375" s="717"/>
    </row>
    <row r="376" spans="1:10" ht="15.75">
      <c r="A376" s="726" t="s">
        <v>1255</v>
      </c>
      <c r="B376" s="726"/>
      <c r="C376" s="727" t="s">
        <v>1319</v>
      </c>
      <c r="D376" s="727"/>
      <c r="E376" s="728"/>
      <c r="F376" s="728">
        <v>0</v>
      </c>
      <c r="G376" s="718"/>
      <c r="H376" s="718"/>
      <c r="I376" s="718"/>
      <c r="J376" s="717"/>
    </row>
    <row r="377" spans="1:10" ht="15.75">
      <c r="A377" s="715" t="s">
        <v>1256</v>
      </c>
      <c r="B377" s="715"/>
      <c r="C377" s="736"/>
      <c r="D377" s="736"/>
      <c r="E377" s="728"/>
      <c r="F377" s="728"/>
      <c r="G377" s="718"/>
      <c r="H377" s="718"/>
      <c r="I377" s="718"/>
      <c r="J377" s="717"/>
    </row>
    <row r="378" spans="1:10" ht="15.75">
      <c r="A378" s="726" t="s">
        <v>1257</v>
      </c>
      <c r="B378" s="726"/>
      <c r="C378" s="727" t="s">
        <v>1327</v>
      </c>
      <c r="D378" s="727"/>
      <c r="E378" s="728"/>
      <c r="F378" s="728">
        <f>F379</f>
        <v>0</v>
      </c>
      <c r="G378" s="718"/>
      <c r="H378" s="718"/>
      <c r="I378" s="718"/>
      <c r="J378" s="717"/>
    </row>
    <row r="379" spans="1:10" ht="15.75">
      <c r="A379" s="715" t="s">
        <v>1016</v>
      </c>
      <c r="B379" s="1123"/>
      <c r="C379" s="578"/>
      <c r="D379" s="251"/>
      <c r="E379" s="252"/>
      <c r="F379" s="250"/>
      <c r="G379" s="268"/>
      <c r="H379" s="249"/>
      <c r="I379" s="249"/>
      <c r="J379" s="717"/>
    </row>
    <row r="380" spans="1:10" ht="15.75">
      <c r="A380" s="710" t="s">
        <v>1267</v>
      </c>
      <c r="B380" s="710"/>
      <c r="C380" s="711" t="s">
        <v>1300</v>
      </c>
      <c r="D380" s="711"/>
      <c r="E380" s="737"/>
      <c r="F380" s="713">
        <f>F381</f>
        <v>3554.2510000000002</v>
      </c>
      <c r="G380" s="737"/>
      <c r="H380" s="737"/>
      <c r="I380" s="737"/>
      <c r="J380" s="738"/>
    </row>
    <row r="381" spans="1:10" ht="15.75">
      <c r="A381" s="726" t="s">
        <v>1330</v>
      </c>
      <c r="B381" s="726"/>
      <c r="C381" s="727" t="s">
        <v>1318</v>
      </c>
      <c r="D381" s="719">
        <f>F381/E381</f>
        <v>323.11372727272732</v>
      </c>
      <c r="E381" s="733">
        <f>E383+E388+E393+E397+E402+E406+E411+E415+E420+E424+E428</f>
        <v>11</v>
      </c>
      <c r="F381" s="720">
        <f>F383+F388+F393+F397+F402+F406+F411+F415+F420+F424+F428</f>
        <v>3554.2510000000002</v>
      </c>
      <c r="G381" s="725"/>
      <c r="H381" s="725"/>
      <c r="I381" s="725"/>
      <c r="J381" s="717"/>
    </row>
    <row r="382" spans="1:10" ht="15.75">
      <c r="A382" s="740"/>
      <c r="B382" s="740"/>
      <c r="C382" s="938" t="s">
        <v>1669</v>
      </c>
      <c r="D382" s="741"/>
      <c r="E382" s="739"/>
      <c r="F382" s="768"/>
      <c r="G382" s="268"/>
      <c r="H382" s="729"/>
      <c r="I382" s="729"/>
      <c r="J382" s="717"/>
    </row>
    <row r="383" spans="1:10" ht="15.75" customHeight="1">
      <c r="A383" s="1399" t="s">
        <v>1689</v>
      </c>
      <c r="B383" s="1382" t="s">
        <v>2036</v>
      </c>
      <c r="C383" s="938" t="s">
        <v>1787</v>
      </c>
      <c r="D383" s="955">
        <f>F383/E383</f>
        <v>276.95799999999997</v>
      </c>
      <c r="E383" s="998">
        <v>1</v>
      </c>
      <c r="F383" s="955">
        <f>F384+F385+F386</f>
        <v>276.95799999999997</v>
      </c>
      <c r="G383" s="1380" t="s">
        <v>1796</v>
      </c>
      <c r="H383" s="1369" t="s">
        <v>646</v>
      </c>
      <c r="I383" s="1372">
        <v>1974</v>
      </c>
      <c r="J383" s="1366"/>
    </row>
    <row r="384" spans="1:10" ht="15.75" customHeight="1">
      <c r="A384" s="1400"/>
      <c r="B384" s="1384"/>
      <c r="C384" s="984" t="s">
        <v>1802</v>
      </c>
      <c r="D384" s="741">
        <f t="shared" ref="D384:D386" si="22">F384/E384</f>
        <v>485.37790697674421</v>
      </c>
      <c r="E384" s="997">
        <v>0.34399999999999997</v>
      </c>
      <c r="F384" s="741">
        <v>166.97</v>
      </c>
      <c r="G384" s="1385"/>
      <c r="H384" s="1370"/>
      <c r="I384" s="1373"/>
      <c r="J384" s="1367"/>
    </row>
    <row r="385" spans="1:10" ht="15.75" customHeight="1">
      <c r="A385" s="1400"/>
      <c r="B385" s="1384"/>
      <c r="C385" s="984" t="s">
        <v>1793</v>
      </c>
      <c r="D385" s="741">
        <f t="shared" si="22"/>
        <v>479.28767123287673</v>
      </c>
      <c r="E385" s="997">
        <v>7.2999999999999995E-2</v>
      </c>
      <c r="F385" s="741">
        <v>34.988</v>
      </c>
      <c r="G385" s="1385"/>
      <c r="H385" s="1370"/>
      <c r="I385" s="1373"/>
      <c r="J385" s="1367"/>
    </row>
    <row r="386" spans="1:10" ht="15.75" customHeight="1">
      <c r="A386" s="1401"/>
      <c r="B386" s="1383"/>
      <c r="C386" s="984" t="s">
        <v>1813</v>
      </c>
      <c r="D386" s="741">
        <f t="shared" si="22"/>
        <v>75</v>
      </c>
      <c r="E386" s="739" t="s">
        <v>1218</v>
      </c>
      <c r="F386" s="741">
        <v>75</v>
      </c>
      <c r="G386" s="1381"/>
      <c r="H386" s="1371"/>
      <c r="I386" s="1374"/>
      <c r="J386" s="1368"/>
    </row>
    <row r="387" spans="1:10" ht="15.75">
      <c r="A387" s="1119"/>
      <c r="B387" s="1119"/>
      <c r="C387" s="938" t="s">
        <v>2383</v>
      </c>
      <c r="D387" s="741"/>
      <c r="E387" s="739"/>
      <c r="F387" s="741"/>
      <c r="G387" s="1117"/>
      <c r="H387" s="1118"/>
      <c r="I387" s="1124"/>
      <c r="J387" s="717"/>
    </row>
    <row r="388" spans="1:10" ht="15.75" customHeight="1">
      <c r="A388" s="1399" t="s">
        <v>1690</v>
      </c>
      <c r="B388" s="1382" t="s">
        <v>2514</v>
      </c>
      <c r="C388" s="722" t="s">
        <v>2384</v>
      </c>
      <c r="D388" s="1129">
        <f>F388/E388</f>
        <v>348.21600000000001</v>
      </c>
      <c r="E388" s="1132">
        <v>1</v>
      </c>
      <c r="F388" s="1131">
        <v>348.21600000000001</v>
      </c>
      <c r="G388" s="1380" t="s">
        <v>2456</v>
      </c>
      <c r="H388" s="1369" t="s">
        <v>646</v>
      </c>
      <c r="I388" s="1372">
        <v>1986</v>
      </c>
      <c r="J388" s="1366"/>
    </row>
    <row r="389" spans="1:10" ht="15.75" customHeight="1">
      <c r="A389" s="1400"/>
      <c r="B389" s="1384"/>
      <c r="C389" s="984" t="s">
        <v>2385</v>
      </c>
      <c r="D389" s="1129">
        <f t="shared" ref="D389:D391" si="23">F389/E389</f>
        <v>177.42597402597403</v>
      </c>
      <c r="E389" s="1130">
        <v>0.38500000000000001</v>
      </c>
      <c r="F389" s="1131">
        <v>68.308999999999997</v>
      </c>
      <c r="G389" s="1385"/>
      <c r="H389" s="1370"/>
      <c r="I389" s="1373"/>
      <c r="J389" s="1367"/>
    </row>
    <row r="390" spans="1:10" ht="15.75" customHeight="1">
      <c r="A390" s="1400"/>
      <c r="B390" s="1384"/>
      <c r="C390" s="984" t="s">
        <v>1802</v>
      </c>
      <c r="D390" s="1129">
        <f t="shared" si="23"/>
        <v>460.35096153846155</v>
      </c>
      <c r="E390" s="1130">
        <v>0.41599999999999998</v>
      </c>
      <c r="F390" s="1131">
        <v>191.506</v>
      </c>
      <c r="G390" s="1385"/>
      <c r="H390" s="1370"/>
      <c r="I390" s="1373"/>
      <c r="J390" s="1367"/>
    </row>
    <row r="391" spans="1:10" ht="15.75" customHeight="1">
      <c r="A391" s="1401"/>
      <c r="B391" s="1383"/>
      <c r="C391" s="984" t="s">
        <v>2386</v>
      </c>
      <c r="D391" s="1129">
        <f t="shared" si="23"/>
        <v>88.405000000000001</v>
      </c>
      <c r="E391" s="1132">
        <v>1</v>
      </c>
      <c r="F391" s="1131">
        <v>88.405000000000001</v>
      </c>
      <c r="G391" s="1381"/>
      <c r="H391" s="1371"/>
      <c r="I391" s="1374"/>
      <c r="J391" s="1368"/>
    </row>
    <row r="392" spans="1:10" ht="15.75">
      <c r="A392" s="1110"/>
      <c r="B392" s="1110"/>
      <c r="C392" s="938" t="s">
        <v>1681</v>
      </c>
      <c r="D392" s="741"/>
      <c r="E392" s="739"/>
      <c r="F392" s="768"/>
      <c r="G392" s="268"/>
      <c r="H392" s="729"/>
      <c r="I392" s="729"/>
      <c r="J392" s="717"/>
    </row>
    <row r="393" spans="1:10" ht="15.75" customHeight="1">
      <c r="A393" s="1399" t="s">
        <v>652</v>
      </c>
      <c r="B393" s="1382" t="s">
        <v>2148</v>
      </c>
      <c r="C393" s="938" t="s">
        <v>1692</v>
      </c>
      <c r="D393" s="955">
        <f>F393/E393</f>
        <v>279.36900000000003</v>
      </c>
      <c r="E393" s="998">
        <v>1</v>
      </c>
      <c r="F393" s="955">
        <f>F394+F395+F396</f>
        <v>279.36900000000003</v>
      </c>
      <c r="G393" s="1380" t="s">
        <v>1796</v>
      </c>
      <c r="H393" s="1369" t="s">
        <v>646</v>
      </c>
      <c r="I393" s="1372">
        <v>1977</v>
      </c>
      <c r="J393" s="1366"/>
    </row>
    <row r="394" spans="1:10" ht="15.75" customHeight="1">
      <c r="A394" s="1400"/>
      <c r="B394" s="1384"/>
      <c r="C394" s="984" t="s">
        <v>1802</v>
      </c>
      <c r="D394" s="741">
        <f t="shared" ref="D394:D396" si="24">F394/E394</f>
        <v>353.31269349845201</v>
      </c>
      <c r="E394" s="997">
        <v>0.32300000000000001</v>
      </c>
      <c r="F394" s="741">
        <v>114.12</v>
      </c>
      <c r="G394" s="1385"/>
      <c r="H394" s="1370"/>
      <c r="I394" s="1373"/>
      <c r="J394" s="1367"/>
    </row>
    <row r="395" spans="1:10" ht="15.75" customHeight="1">
      <c r="A395" s="1400"/>
      <c r="B395" s="1384"/>
      <c r="C395" s="984" t="s">
        <v>1793</v>
      </c>
      <c r="D395" s="741">
        <f t="shared" si="24"/>
        <v>423.56387665198247</v>
      </c>
      <c r="E395" s="997">
        <v>0.22700000000000001</v>
      </c>
      <c r="F395" s="741">
        <v>96.149000000000029</v>
      </c>
      <c r="G395" s="1385"/>
      <c r="H395" s="1370"/>
      <c r="I395" s="1373"/>
      <c r="J395" s="1367"/>
    </row>
    <row r="396" spans="1:10" ht="15.75" customHeight="1">
      <c r="A396" s="1401"/>
      <c r="B396" s="1383"/>
      <c r="C396" s="984" t="s">
        <v>1808</v>
      </c>
      <c r="D396" s="741">
        <f t="shared" si="24"/>
        <v>69.099999999999994</v>
      </c>
      <c r="E396" s="739" t="s">
        <v>1218</v>
      </c>
      <c r="F396" s="741">
        <v>69.099999999999994</v>
      </c>
      <c r="G396" s="1381"/>
      <c r="H396" s="1371"/>
      <c r="I396" s="1374"/>
      <c r="J396" s="1368"/>
    </row>
    <row r="397" spans="1:10" ht="15.75" customHeight="1">
      <c r="A397" s="1399" t="s">
        <v>653</v>
      </c>
      <c r="B397" s="1382" t="s">
        <v>2149</v>
      </c>
      <c r="C397" s="938" t="s">
        <v>1694</v>
      </c>
      <c r="D397" s="955">
        <f>F397/E397</f>
        <v>185.30099999999999</v>
      </c>
      <c r="E397" s="998">
        <v>1</v>
      </c>
      <c r="F397" s="955">
        <f>F398+F399+F400</f>
        <v>185.30099999999999</v>
      </c>
      <c r="G397" s="1380" t="s">
        <v>1796</v>
      </c>
      <c r="H397" s="1369" t="s">
        <v>646</v>
      </c>
      <c r="I397" s="1372">
        <v>1978</v>
      </c>
      <c r="J397" s="1366"/>
    </row>
    <row r="398" spans="1:10" ht="15.75" customHeight="1">
      <c r="A398" s="1400"/>
      <c r="B398" s="1384"/>
      <c r="C398" s="984" t="s">
        <v>1802</v>
      </c>
      <c r="D398" s="741">
        <f t="shared" ref="D398:D400" si="25">F398/E398</f>
        <v>515.33333333333326</v>
      </c>
      <c r="E398" s="997">
        <v>0.19500000000000001</v>
      </c>
      <c r="F398" s="741">
        <v>100.49</v>
      </c>
      <c r="G398" s="1385"/>
      <c r="H398" s="1370"/>
      <c r="I398" s="1373"/>
      <c r="J398" s="1367"/>
    </row>
    <row r="399" spans="1:10" ht="15.75" customHeight="1">
      <c r="A399" s="1400"/>
      <c r="B399" s="1384"/>
      <c r="C399" s="984" t="s">
        <v>1793</v>
      </c>
      <c r="D399" s="741">
        <f t="shared" si="25"/>
        <v>445.95454545454515</v>
      </c>
      <c r="E399" s="997">
        <v>2.1999999999999999E-2</v>
      </c>
      <c r="F399" s="741">
        <v>9.8109999999999928</v>
      </c>
      <c r="G399" s="1385"/>
      <c r="H399" s="1370"/>
      <c r="I399" s="1373"/>
      <c r="J399" s="1367"/>
    </row>
    <row r="400" spans="1:10" ht="15.75" customHeight="1">
      <c r="A400" s="1401"/>
      <c r="B400" s="1383"/>
      <c r="C400" s="984" t="s">
        <v>1813</v>
      </c>
      <c r="D400" s="741">
        <f t="shared" si="25"/>
        <v>75</v>
      </c>
      <c r="E400" s="739" t="s">
        <v>1218</v>
      </c>
      <c r="F400" s="741">
        <v>75</v>
      </c>
      <c r="G400" s="1381"/>
      <c r="H400" s="1371"/>
      <c r="I400" s="1374"/>
      <c r="J400" s="1368"/>
    </row>
    <row r="401" spans="1:10" ht="15.75">
      <c r="A401" s="1110"/>
      <c r="B401" s="1110"/>
      <c r="C401" s="938" t="s">
        <v>185</v>
      </c>
      <c r="D401" s="741"/>
      <c r="E401" s="739"/>
      <c r="F401" s="768"/>
      <c r="G401" s="268"/>
      <c r="H401" s="729"/>
      <c r="I401" s="729"/>
      <c r="J401" s="717"/>
    </row>
    <row r="402" spans="1:10" ht="30" customHeight="1">
      <c r="A402" s="1399" t="s">
        <v>654</v>
      </c>
      <c r="B402" s="1382" t="s">
        <v>2030</v>
      </c>
      <c r="C402" s="938" t="s">
        <v>1862</v>
      </c>
      <c r="D402" s="955">
        <f>F402/E402</f>
        <v>142.93799999999999</v>
      </c>
      <c r="E402" s="998">
        <v>1</v>
      </c>
      <c r="F402" s="955">
        <f>F403+F404+F405</f>
        <v>142.93799999999999</v>
      </c>
      <c r="G402" s="1380" t="s">
        <v>1796</v>
      </c>
      <c r="H402" s="1369" t="s">
        <v>646</v>
      </c>
      <c r="I402" s="1375">
        <v>1970</v>
      </c>
      <c r="J402" s="1366"/>
    </row>
    <row r="403" spans="1:10" ht="15.75" customHeight="1">
      <c r="A403" s="1400"/>
      <c r="B403" s="1384"/>
      <c r="C403" s="984" t="s">
        <v>1802</v>
      </c>
      <c r="D403" s="741">
        <f t="shared" ref="D403:D410" si="26">F403/E403</f>
        <v>450</v>
      </c>
      <c r="E403" s="996">
        <v>0.02</v>
      </c>
      <c r="F403" s="741">
        <v>9</v>
      </c>
      <c r="G403" s="1385"/>
      <c r="H403" s="1370"/>
      <c r="I403" s="1376"/>
      <c r="J403" s="1367"/>
    </row>
    <row r="404" spans="1:10" ht="15.75" customHeight="1">
      <c r="A404" s="1400"/>
      <c r="B404" s="1384"/>
      <c r="C404" s="984" t="s">
        <v>1793</v>
      </c>
      <c r="D404" s="741">
        <f t="shared" si="26"/>
        <v>538.57812499999989</v>
      </c>
      <c r="E404" s="997">
        <v>0.128</v>
      </c>
      <c r="F404" s="741">
        <v>68.937999999999988</v>
      </c>
      <c r="G404" s="1385"/>
      <c r="H404" s="1370"/>
      <c r="I404" s="1376"/>
      <c r="J404" s="1367"/>
    </row>
    <row r="405" spans="1:10" ht="15.75" customHeight="1">
      <c r="A405" s="1401"/>
      <c r="B405" s="1383"/>
      <c r="C405" s="984" t="s">
        <v>1813</v>
      </c>
      <c r="D405" s="741">
        <f t="shared" si="26"/>
        <v>65</v>
      </c>
      <c r="E405" s="739" t="s">
        <v>1218</v>
      </c>
      <c r="F405" s="741">
        <v>65</v>
      </c>
      <c r="G405" s="1381"/>
      <c r="H405" s="1371"/>
      <c r="I405" s="1377"/>
      <c r="J405" s="1368"/>
    </row>
    <row r="406" spans="1:10" ht="30" customHeight="1">
      <c r="A406" s="1399" t="s">
        <v>1691</v>
      </c>
      <c r="B406" s="1382" t="s">
        <v>2031</v>
      </c>
      <c r="C406" s="938" t="s">
        <v>1768</v>
      </c>
      <c r="D406" s="955">
        <f>F406/E406</f>
        <v>374.387</v>
      </c>
      <c r="E406" s="998">
        <v>1</v>
      </c>
      <c r="F406" s="955">
        <f>F407+F408+F409+F410</f>
        <v>374.387</v>
      </c>
      <c r="G406" s="1380" t="s">
        <v>1796</v>
      </c>
      <c r="H406" s="1369" t="s">
        <v>646</v>
      </c>
      <c r="I406" s="1372">
        <v>1978</v>
      </c>
      <c r="J406" s="1366"/>
    </row>
    <row r="407" spans="1:10" ht="15.75" customHeight="1">
      <c r="A407" s="1400"/>
      <c r="B407" s="1384"/>
      <c r="C407" s="984" t="s">
        <v>1802</v>
      </c>
      <c r="D407" s="741">
        <f t="shared" si="26"/>
        <v>550</v>
      </c>
      <c r="E407" s="997">
        <v>5.0000000000000001E-3</v>
      </c>
      <c r="F407" s="741">
        <v>2.75</v>
      </c>
      <c r="G407" s="1385"/>
      <c r="H407" s="1370"/>
      <c r="I407" s="1373"/>
      <c r="J407" s="1367"/>
    </row>
    <row r="408" spans="1:10" ht="15.75" customHeight="1">
      <c r="A408" s="1400"/>
      <c r="B408" s="1384"/>
      <c r="C408" s="984" t="s">
        <v>1811</v>
      </c>
      <c r="D408" s="741">
        <f t="shared" si="26"/>
        <v>903.50000000000011</v>
      </c>
      <c r="E408" s="997">
        <v>0.3</v>
      </c>
      <c r="F408" s="741">
        <v>271.05</v>
      </c>
      <c r="G408" s="1385"/>
      <c r="H408" s="1370"/>
      <c r="I408" s="1373"/>
      <c r="J408" s="1367"/>
    </row>
    <row r="409" spans="1:10" ht="15.75" customHeight="1">
      <c r="A409" s="1400"/>
      <c r="B409" s="1384"/>
      <c r="C409" s="984" t="s">
        <v>1793</v>
      </c>
      <c r="D409" s="741">
        <f t="shared" si="26"/>
        <v>453.76190476190459</v>
      </c>
      <c r="E409" s="997">
        <v>6.3E-2</v>
      </c>
      <c r="F409" s="741">
        <v>28.586999999999989</v>
      </c>
      <c r="G409" s="1385"/>
      <c r="H409" s="1370"/>
      <c r="I409" s="1373"/>
      <c r="J409" s="1367"/>
    </row>
    <row r="410" spans="1:10" ht="15.75" customHeight="1">
      <c r="A410" s="1401"/>
      <c r="B410" s="1383"/>
      <c r="C410" s="984" t="s">
        <v>1800</v>
      </c>
      <c r="D410" s="741">
        <f t="shared" si="26"/>
        <v>72</v>
      </c>
      <c r="E410" s="739" t="s">
        <v>1218</v>
      </c>
      <c r="F410" s="741">
        <v>72</v>
      </c>
      <c r="G410" s="1381"/>
      <c r="H410" s="1371"/>
      <c r="I410" s="1374"/>
      <c r="J410" s="1368"/>
    </row>
    <row r="411" spans="1:10" ht="30" customHeight="1">
      <c r="A411" s="1399" t="s">
        <v>1693</v>
      </c>
      <c r="B411" s="1382" t="s">
        <v>2032</v>
      </c>
      <c r="C411" s="938" t="s">
        <v>1695</v>
      </c>
      <c r="D411" s="955">
        <f>F411/E411</f>
        <v>231.65299999999999</v>
      </c>
      <c r="E411" s="998">
        <v>1</v>
      </c>
      <c r="F411" s="955">
        <f>F412+F413+F414</f>
        <v>231.65299999999999</v>
      </c>
      <c r="G411" s="1380" t="s">
        <v>1796</v>
      </c>
      <c r="H411" s="1369" t="s">
        <v>646</v>
      </c>
      <c r="I411" s="1372">
        <v>1978</v>
      </c>
      <c r="J411" s="1366"/>
    </row>
    <row r="412" spans="1:10" ht="15.75" customHeight="1">
      <c r="A412" s="1400"/>
      <c r="B412" s="1384"/>
      <c r="C412" s="984" t="s">
        <v>1811</v>
      </c>
      <c r="D412" s="741">
        <f t="shared" ref="D412:D414" si="27">F412/E412</f>
        <v>950</v>
      </c>
      <c r="E412" s="997">
        <v>1.4E-2</v>
      </c>
      <c r="F412" s="741">
        <v>13.3</v>
      </c>
      <c r="G412" s="1385"/>
      <c r="H412" s="1370"/>
      <c r="I412" s="1373"/>
      <c r="J412" s="1367"/>
    </row>
    <row r="413" spans="1:10" ht="15.75" customHeight="1">
      <c r="A413" s="1400"/>
      <c r="B413" s="1384"/>
      <c r="C413" s="984" t="s">
        <v>1793</v>
      </c>
      <c r="D413" s="741">
        <f t="shared" si="27"/>
        <v>448.20720720720715</v>
      </c>
      <c r="E413" s="997">
        <v>0.33300000000000002</v>
      </c>
      <c r="F413" s="741">
        <v>149.25299999999999</v>
      </c>
      <c r="G413" s="1385"/>
      <c r="H413" s="1370"/>
      <c r="I413" s="1373"/>
      <c r="J413" s="1367"/>
    </row>
    <row r="414" spans="1:10" ht="15.75" customHeight="1">
      <c r="A414" s="1401"/>
      <c r="B414" s="1383"/>
      <c r="C414" s="984" t="s">
        <v>1816</v>
      </c>
      <c r="D414" s="741">
        <f t="shared" si="27"/>
        <v>69.099999999999994</v>
      </c>
      <c r="E414" s="739" t="s">
        <v>1218</v>
      </c>
      <c r="F414" s="741">
        <v>69.099999999999994</v>
      </c>
      <c r="G414" s="1381"/>
      <c r="H414" s="1371"/>
      <c r="I414" s="1374"/>
      <c r="J414" s="1368"/>
    </row>
    <row r="415" spans="1:10" ht="30" customHeight="1">
      <c r="A415" s="1399" t="s">
        <v>1017</v>
      </c>
      <c r="B415" s="1382" t="s">
        <v>2033</v>
      </c>
      <c r="C415" s="938" t="s">
        <v>1769</v>
      </c>
      <c r="D415" s="955">
        <f>F415/E415</f>
        <v>683.66800000000001</v>
      </c>
      <c r="E415" s="998">
        <v>1</v>
      </c>
      <c r="F415" s="955">
        <f>F416+F417+F418</f>
        <v>683.66800000000001</v>
      </c>
      <c r="G415" s="1380" t="s">
        <v>1796</v>
      </c>
      <c r="H415" s="1369" t="s">
        <v>646</v>
      </c>
      <c r="I415" s="1372">
        <v>1975</v>
      </c>
      <c r="J415" s="1366"/>
    </row>
    <row r="416" spans="1:10" ht="15.75" customHeight="1">
      <c r="A416" s="1400"/>
      <c r="B416" s="1384"/>
      <c r="C416" s="984" t="s">
        <v>1814</v>
      </c>
      <c r="D416" s="741">
        <f t="shared" ref="D416:D418" si="28">F416/E416</f>
        <v>357.57763975155279</v>
      </c>
      <c r="E416" s="997">
        <v>0.64400000000000002</v>
      </c>
      <c r="F416" s="741">
        <v>230.28</v>
      </c>
      <c r="G416" s="1385"/>
      <c r="H416" s="1370"/>
      <c r="I416" s="1373"/>
      <c r="J416" s="1367"/>
    </row>
    <row r="417" spans="1:12" ht="15.75" customHeight="1">
      <c r="A417" s="1400"/>
      <c r="B417" s="1384"/>
      <c r="C417" s="984" t="s">
        <v>1793</v>
      </c>
      <c r="D417" s="741">
        <f t="shared" si="28"/>
        <v>356.24467099165901</v>
      </c>
      <c r="E417" s="997">
        <v>1.079</v>
      </c>
      <c r="F417" s="741">
        <v>384.38800000000003</v>
      </c>
      <c r="G417" s="1385"/>
      <c r="H417" s="1370"/>
      <c r="I417" s="1373"/>
      <c r="J417" s="1367"/>
    </row>
    <row r="418" spans="1:12" ht="15.75" customHeight="1">
      <c r="A418" s="1401"/>
      <c r="B418" s="1383"/>
      <c r="C418" s="984" t="s">
        <v>1801</v>
      </c>
      <c r="D418" s="741">
        <f t="shared" si="28"/>
        <v>69</v>
      </c>
      <c r="E418" s="739" t="s">
        <v>1218</v>
      </c>
      <c r="F418" s="741">
        <v>69</v>
      </c>
      <c r="G418" s="1381"/>
      <c r="H418" s="1371"/>
      <c r="I418" s="1374"/>
      <c r="J418" s="1368"/>
    </row>
    <row r="419" spans="1:12" ht="15.75">
      <c r="A419" s="1110"/>
      <c r="B419" s="1110"/>
      <c r="C419" s="938" t="s">
        <v>1765</v>
      </c>
      <c r="D419" s="741"/>
      <c r="E419" s="739"/>
      <c r="F419" s="768"/>
      <c r="G419" s="268"/>
      <c r="H419" s="729"/>
      <c r="I419" s="729"/>
      <c r="J419" s="717"/>
    </row>
    <row r="420" spans="1:12" ht="15.75" customHeight="1">
      <c r="A420" s="1399" t="s">
        <v>1018</v>
      </c>
      <c r="B420" s="1382" t="s">
        <v>2153</v>
      </c>
      <c r="C420" s="938" t="s">
        <v>1788</v>
      </c>
      <c r="D420" s="955">
        <f>F420/E420</f>
        <v>391.47199999999998</v>
      </c>
      <c r="E420" s="998">
        <v>1</v>
      </c>
      <c r="F420" s="955">
        <f>F421+F422</f>
        <v>391.47199999999998</v>
      </c>
      <c r="G420" s="1380" t="s">
        <v>1796</v>
      </c>
      <c r="H420" s="1369" t="s">
        <v>646</v>
      </c>
      <c r="I420" s="1372">
        <v>1989</v>
      </c>
      <c r="J420" s="1366"/>
    </row>
    <row r="421" spans="1:12" ht="15.75" customHeight="1">
      <c r="A421" s="1400"/>
      <c r="B421" s="1384"/>
      <c r="C421" s="984" t="s">
        <v>1793</v>
      </c>
      <c r="D421" s="741">
        <f t="shared" ref="D421:D422" si="29">F421/E421</f>
        <v>1436.0566037735848</v>
      </c>
      <c r="E421" s="739" t="s">
        <v>1817</v>
      </c>
      <c r="F421" s="741">
        <v>304.44399999999996</v>
      </c>
      <c r="G421" s="1385"/>
      <c r="H421" s="1370"/>
      <c r="I421" s="1373"/>
      <c r="J421" s="1367"/>
    </row>
    <row r="422" spans="1:12" ht="15.75" customHeight="1">
      <c r="A422" s="1401"/>
      <c r="B422" s="1383"/>
      <c r="C422" s="984" t="s">
        <v>1808</v>
      </c>
      <c r="D422" s="741">
        <f t="shared" si="29"/>
        <v>87.028000000000006</v>
      </c>
      <c r="E422" s="739" t="s">
        <v>1218</v>
      </c>
      <c r="F422" s="741">
        <v>87.028000000000006</v>
      </c>
      <c r="G422" s="1381"/>
      <c r="H422" s="1371"/>
      <c r="I422" s="1374"/>
      <c r="J422" s="1368"/>
    </row>
    <row r="423" spans="1:12" ht="15.75">
      <c r="A423" s="1110"/>
      <c r="B423" s="1110"/>
      <c r="C423" s="938" t="s">
        <v>1687</v>
      </c>
      <c r="D423" s="741"/>
      <c r="E423" s="739"/>
      <c r="F423" s="768"/>
      <c r="G423" s="268"/>
      <c r="H423" s="729"/>
      <c r="I423" s="729"/>
      <c r="J423" s="717"/>
    </row>
    <row r="424" spans="1:12" ht="15.75" customHeight="1">
      <c r="A424" s="1399" t="s">
        <v>1759</v>
      </c>
      <c r="B424" s="1382" t="s">
        <v>2006</v>
      </c>
      <c r="C424" s="938" t="s">
        <v>1696</v>
      </c>
      <c r="D424" s="955">
        <f>F424/E424</f>
        <v>177.63800000000001</v>
      </c>
      <c r="E424" s="998">
        <v>1</v>
      </c>
      <c r="F424" s="955">
        <f>F425+F426+F427</f>
        <v>177.63800000000001</v>
      </c>
      <c r="G424" s="1380" t="s">
        <v>1796</v>
      </c>
      <c r="H424" s="1369" t="s">
        <v>646</v>
      </c>
      <c r="I424" s="1372">
        <v>1988</v>
      </c>
      <c r="J424" s="1366"/>
    </row>
    <row r="425" spans="1:12" ht="15.75" customHeight="1">
      <c r="A425" s="1400"/>
      <c r="B425" s="1384"/>
      <c r="C425" s="984" t="s">
        <v>1802</v>
      </c>
      <c r="D425" s="741">
        <f t="shared" ref="D425:D427" si="30">F425/E425</f>
        <v>616.85714285714278</v>
      </c>
      <c r="E425" s="997">
        <v>3.5000000000000003E-2</v>
      </c>
      <c r="F425" s="741">
        <v>21.59</v>
      </c>
      <c r="G425" s="1385"/>
      <c r="H425" s="1370"/>
      <c r="I425" s="1373"/>
      <c r="J425" s="1367"/>
    </row>
    <row r="426" spans="1:12" ht="15.75" customHeight="1">
      <c r="A426" s="1400"/>
      <c r="B426" s="1384"/>
      <c r="C426" s="984" t="s">
        <v>1793</v>
      </c>
      <c r="D426" s="741">
        <f t="shared" si="30"/>
        <v>434.41509433962267</v>
      </c>
      <c r="E426" s="997">
        <v>0.106</v>
      </c>
      <c r="F426" s="741">
        <v>46.048000000000002</v>
      </c>
      <c r="G426" s="1385"/>
      <c r="H426" s="1370"/>
      <c r="I426" s="1373"/>
      <c r="J426" s="1367"/>
    </row>
    <row r="427" spans="1:12" ht="15.75" customHeight="1">
      <c r="A427" s="1401"/>
      <c r="B427" s="1383"/>
      <c r="C427" s="984" t="s">
        <v>1813</v>
      </c>
      <c r="D427" s="741">
        <f t="shared" si="30"/>
        <v>110</v>
      </c>
      <c r="E427" s="739" t="s">
        <v>1218</v>
      </c>
      <c r="F427" s="741">
        <v>110</v>
      </c>
      <c r="G427" s="1381"/>
      <c r="H427" s="1371"/>
      <c r="I427" s="1374"/>
      <c r="J427" s="1368"/>
    </row>
    <row r="428" spans="1:12" ht="30" customHeight="1">
      <c r="A428" s="1399" t="s">
        <v>2387</v>
      </c>
      <c r="B428" s="1382" t="s">
        <v>2007</v>
      </c>
      <c r="C428" s="938" t="s">
        <v>1815</v>
      </c>
      <c r="D428" s="955">
        <f>F428/E428</f>
        <v>462.65100000000001</v>
      </c>
      <c r="E428" s="998">
        <v>1</v>
      </c>
      <c r="F428" s="955">
        <f>F429+F430+F431</f>
        <v>462.65100000000001</v>
      </c>
      <c r="G428" s="1380" t="s">
        <v>1796</v>
      </c>
      <c r="H428" s="1369" t="s">
        <v>646</v>
      </c>
      <c r="I428" s="1372">
        <v>1994</v>
      </c>
      <c r="J428" s="1366"/>
    </row>
    <row r="429" spans="1:12" ht="15.75" customHeight="1">
      <c r="A429" s="1400"/>
      <c r="B429" s="1384"/>
      <c r="C429" s="984" t="s">
        <v>1802</v>
      </c>
      <c r="D429" s="741">
        <f t="shared" ref="D429:D431" si="31">F429/E429</f>
        <v>426.83192261185008</v>
      </c>
      <c r="E429" s="997">
        <v>0.82699999999999996</v>
      </c>
      <c r="F429" s="741">
        <v>352.99</v>
      </c>
      <c r="G429" s="1385"/>
      <c r="H429" s="1370"/>
      <c r="I429" s="1373"/>
      <c r="J429" s="1367"/>
    </row>
    <row r="430" spans="1:12" ht="15.75" customHeight="1">
      <c r="A430" s="1400"/>
      <c r="B430" s="1384"/>
      <c r="C430" s="984" t="s">
        <v>1793</v>
      </c>
      <c r="D430" s="741">
        <f t="shared" si="31"/>
        <v>357.58536585365857</v>
      </c>
      <c r="E430" s="997">
        <v>4.1000000000000002E-2</v>
      </c>
      <c r="F430" s="741">
        <v>14.661000000000001</v>
      </c>
      <c r="G430" s="1385"/>
      <c r="H430" s="1370"/>
      <c r="I430" s="1373"/>
      <c r="J430" s="1367"/>
    </row>
    <row r="431" spans="1:12" ht="15.75" customHeight="1">
      <c r="A431" s="1401"/>
      <c r="B431" s="1383"/>
      <c r="C431" s="984" t="s">
        <v>1813</v>
      </c>
      <c r="D431" s="741">
        <f t="shared" si="31"/>
        <v>95</v>
      </c>
      <c r="E431" s="739" t="s">
        <v>1218</v>
      </c>
      <c r="F431" s="741">
        <v>95</v>
      </c>
      <c r="G431" s="1381"/>
      <c r="H431" s="1371"/>
      <c r="I431" s="1374"/>
      <c r="J431" s="1368"/>
    </row>
    <row r="432" spans="1:12" ht="15.75">
      <c r="A432" s="726" t="s">
        <v>1331</v>
      </c>
      <c r="B432" s="726"/>
      <c r="C432" s="727" t="s">
        <v>1319</v>
      </c>
      <c r="D432" s="728">
        <f>SUM(D433:D433)</f>
        <v>0</v>
      </c>
      <c r="E432" s="776">
        <f>SUM(E433:E433)</f>
        <v>0</v>
      </c>
      <c r="F432" s="728">
        <f>SUM(F433:F433)</f>
        <v>0</v>
      </c>
      <c r="G432" s="728"/>
      <c r="H432" s="728"/>
      <c r="I432" s="728"/>
      <c r="J432" s="728"/>
      <c r="K432" s="777"/>
      <c r="L432" s="778"/>
    </row>
    <row r="433" spans="1:12" ht="15.75">
      <c r="A433" s="715" t="s">
        <v>1333</v>
      </c>
      <c r="B433" s="715"/>
      <c r="C433" s="764"/>
      <c r="D433" s="779"/>
      <c r="E433" s="780"/>
      <c r="F433" s="768"/>
      <c r="G433" s="268"/>
      <c r="H433" s="729"/>
      <c r="I433" s="729"/>
      <c r="J433" s="249"/>
      <c r="K433" s="781"/>
      <c r="L433" s="782"/>
    </row>
    <row r="434" spans="1:12" ht="15.75">
      <c r="A434" s="726" t="s">
        <v>1332</v>
      </c>
      <c r="B434" s="726"/>
      <c r="C434" s="727" t="s">
        <v>1327</v>
      </c>
      <c r="D434" s="460"/>
      <c r="E434" s="723"/>
      <c r="F434" s="728"/>
      <c r="G434" s="728"/>
      <c r="H434" s="728"/>
      <c r="I434" s="728"/>
      <c r="J434" s="728"/>
      <c r="K434" s="777"/>
      <c r="L434" s="778"/>
    </row>
    <row r="435" spans="1:12" ht="15.75">
      <c r="A435" s="715" t="s">
        <v>1334</v>
      </c>
      <c r="B435" s="715"/>
      <c r="C435" s="715"/>
      <c r="D435" s="577"/>
      <c r="E435" s="723"/>
      <c r="F435" s="730"/>
      <c r="G435" s="718"/>
      <c r="H435" s="718"/>
      <c r="I435" s="718"/>
      <c r="J435" s="718"/>
      <c r="K435" s="781"/>
      <c r="L435" s="782"/>
    </row>
    <row r="436" spans="1:12" ht="18.75">
      <c r="A436" s="1395" t="s">
        <v>1296</v>
      </c>
      <c r="B436" s="1396"/>
      <c r="C436" s="1396"/>
      <c r="D436" s="1396"/>
      <c r="E436" s="1397"/>
      <c r="F436" s="742">
        <f>F432+F380+F373+F365+F360+F348+F343+F338+F28+F15+F10+F5</f>
        <v>97972.189571852476</v>
      </c>
      <c r="G436" s="198"/>
      <c r="H436" s="783"/>
      <c r="I436" s="783"/>
      <c r="J436" s="198"/>
    </row>
    <row r="437" spans="1:12">
      <c r="G437" s="952"/>
    </row>
    <row r="438" spans="1:12">
      <c r="A438" s="1398" t="s">
        <v>290</v>
      </c>
      <c r="B438" s="1398"/>
      <c r="C438" s="1398"/>
      <c r="D438" s="1398"/>
      <c r="E438" s="1398"/>
      <c r="F438" s="1398"/>
      <c r="G438" s="1398"/>
      <c r="H438" s="1398"/>
      <c r="I438" s="1398"/>
      <c r="J438" s="1398"/>
    </row>
    <row r="439" spans="1:12">
      <c r="A439" s="1402" t="s">
        <v>291</v>
      </c>
      <c r="B439" s="1402"/>
      <c r="C439" s="1402"/>
      <c r="D439" s="1402"/>
      <c r="E439" s="1402"/>
      <c r="F439" s="1402"/>
      <c r="G439" s="1402"/>
      <c r="H439" s="1402"/>
      <c r="I439" s="1402"/>
      <c r="J439" s="1402"/>
    </row>
  </sheetData>
  <mergeCells count="361">
    <mergeCell ref="B2:B3"/>
    <mergeCell ref="I2:I3"/>
    <mergeCell ref="B176:B179"/>
    <mergeCell ref="B180:B182"/>
    <mergeCell ref="B424:B427"/>
    <mergeCell ref="B428:B431"/>
    <mergeCell ref="B87:B91"/>
    <mergeCell ref="B92:B96"/>
    <mergeCell ref="B97:B99"/>
    <mergeCell ref="B100:B102"/>
    <mergeCell ref="B103:B105"/>
    <mergeCell ref="B106:B108"/>
    <mergeCell ref="B109:B110"/>
    <mergeCell ref="B111:B112"/>
    <mergeCell ref="B34:B37"/>
    <mergeCell ref="B38:B41"/>
    <mergeCell ref="B42:B45"/>
    <mergeCell ref="G415:G418"/>
    <mergeCell ref="H415:H418"/>
    <mergeCell ref="G66:G67"/>
    <mergeCell ref="H66:H67"/>
    <mergeCell ref="G97:G99"/>
    <mergeCell ref="H97:H99"/>
    <mergeCell ref="G114:G116"/>
    <mergeCell ref="A424:A427"/>
    <mergeCell ref="G424:G427"/>
    <mergeCell ref="H424:H427"/>
    <mergeCell ref="A428:A431"/>
    <mergeCell ref="G428:G431"/>
    <mergeCell ref="H428:H431"/>
    <mergeCell ref="G383:G386"/>
    <mergeCell ref="H383:H386"/>
    <mergeCell ref="A383:A386"/>
    <mergeCell ref="A393:A396"/>
    <mergeCell ref="G393:G396"/>
    <mergeCell ref="H393:H396"/>
    <mergeCell ref="A397:A400"/>
    <mergeCell ref="G397:G400"/>
    <mergeCell ref="H397:H400"/>
    <mergeCell ref="G411:G414"/>
    <mergeCell ref="H411:H414"/>
    <mergeCell ref="A411:A414"/>
    <mergeCell ref="A420:A422"/>
    <mergeCell ref="G420:G422"/>
    <mergeCell ref="H420:H422"/>
    <mergeCell ref="B420:B422"/>
    <mergeCell ref="A388:A391"/>
    <mergeCell ref="G388:G391"/>
    <mergeCell ref="A439:J439"/>
    <mergeCell ref="C2:C3"/>
    <mergeCell ref="A2:A3"/>
    <mergeCell ref="D2:D3"/>
    <mergeCell ref="J2:J3"/>
    <mergeCell ref="E2:F2"/>
    <mergeCell ref="H47:H51"/>
    <mergeCell ref="A52:A55"/>
    <mergeCell ref="G52:G55"/>
    <mergeCell ref="H52:H55"/>
    <mergeCell ref="H56:H57"/>
    <mergeCell ref="G56:G57"/>
    <mergeCell ref="A56:A57"/>
    <mergeCell ref="A58:A60"/>
    <mergeCell ref="G58:G60"/>
    <mergeCell ref="H58:H60"/>
    <mergeCell ref="A26:A27"/>
    <mergeCell ref="G26:G27"/>
    <mergeCell ref="H26:H27"/>
    <mergeCell ref="G18:G20"/>
    <mergeCell ref="H18:H20"/>
    <mergeCell ref="A18:A20"/>
    <mergeCell ref="A23:A24"/>
    <mergeCell ref="G23:G24"/>
    <mergeCell ref="A1:J1"/>
    <mergeCell ref="G2:G3"/>
    <mergeCell ref="H2:H3"/>
    <mergeCell ref="A436:E436"/>
    <mergeCell ref="A438:J438"/>
    <mergeCell ref="G34:G37"/>
    <mergeCell ref="H34:H37"/>
    <mergeCell ref="A34:A37"/>
    <mergeCell ref="A38:A41"/>
    <mergeCell ref="G38:G41"/>
    <mergeCell ref="H38:H41"/>
    <mergeCell ref="G42:G45"/>
    <mergeCell ref="H42:H45"/>
    <mergeCell ref="A42:A45"/>
    <mergeCell ref="A47:A51"/>
    <mergeCell ref="G47:G51"/>
    <mergeCell ref="H23:H24"/>
    <mergeCell ref="A402:A405"/>
    <mergeCell ref="G402:G405"/>
    <mergeCell ref="H402:H405"/>
    <mergeCell ref="A406:A410"/>
    <mergeCell ref="G406:G410"/>
    <mergeCell ref="H406:H410"/>
    <mergeCell ref="A415:A418"/>
    <mergeCell ref="A66:A67"/>
    <mergeCell ref="G68:G71"/>
    <mergeCell ref="H68:H71"/>
    <mergeCell ref="A68:A71"/>
    <mergeCell ref="A61:A62"/>
    <mergeCell ref="G61:G62"/>
    <mergeCell ref="H61:H62"/>
    <mergeCell ref="A63:A64"/>
    <mergeCell ref="G63:G64"/>
    <mergeCell ref="H63:H64"/>
    <mergeCell ref="B66:B67"/>
    <mergeCell ref="B68:B71"/>
    <mergeCell ref="B61:B62"/>
    <mergeCell ref="B63:B64"/>
    <mergeCell ref="A80:A81"/>
    <mergeCell ref="H80:H81"/>
    <mergeCell ref="G80:G81"/>
    <mergeCell ref="G82:G85"/>
    <mergeCell ref="H82:H85"/>
    <mergeCell ref="A82:A85"/>
    <mergeCell ref="A72:A73"/>
    <mergeCell ref="H72:H73"/>
    <mergeCell ref="G72:G73"/>
    <mergeCell ref="A74:A76"/>
    <mergeCell ref="G74:G76"/>
    <mergeCell ref="H74:H76"/>
    <mergeCell ref="B72:B73"/>
    <mergeCell ref="B74:B76"/>
    <mergeCell ref="H77:H78"/>
    <mergeCell ref="A97:A99"/>
    <mergeCell ref="G100:G102"/>
    <mergeCell ref="H100:H102"/>
    <mergeCell ref="A100:A102"/>
    <mergeCell ref="G87:G91"/>
    <mergeCell ref="H87:H91"/>
    <mergeCell ref="A87:A91"/>
    <mergeCell ref="A92:A96"/>
    <mergeCell ref="G92:G96"/>
    <mergeCell ref="H92:H96"/>
    <mergeCell ref="A109:A110"/>
    <mergeCell ref="H109:H110"/>
    <mergeCell ref="G109:G110"/>
    <mergeCell ref="G103:G105"/>
    <mergeCell ref="H103:H105"/>
    <mergeCell ref="A103:A105"/>
    <mergeCell ref="A106:A108"/>
    <mergeCell ref="G106:G108"/>
    <mergeCell ref="H106:H108"/>
    <mergeCell ref="H114:H116"/>
    <mergeCell ref="A114:A116"/>
    <mergeCell ref="G118:G122"/>
    <mergeCell ref="H118:H122"/>
    <mergeCell ref="A118:A122"/>
    <mergeCell ref="G111:G112"/>
    <mergeCell ref="H111:H112"/>
    <mergeCell ref="A111:A112"/>
    <mergeCell ref="G128:G130"/>
    <mergeCell ref="H128:H130"/>
    <mergeCell ref="A128:A130"/>
    <mergeCell ref="B114:B116"/>
    <mergeCell ref="B118:B122"/>
    <mergeCell ref="B123:B124"/>
    <mergeCell ref="B125:B126"/>
    <mergeCell ref="G131:G133"/>
    <mergeCell ref="H131:H133"/>
    <mergeCell ref="A131:A133"/>
    <mergeCell ref="A123:A124"/>
    <mergeCell ref="A125:A126"/>
    <mergeCell ref="G123:G124"/>
    <mergeCell ref="H123:H124"/>
    <mergeCell ref="H125:H126"/>
    <mergeCell ref="G125:G126"/>
    <mergeCell ref="B128:B130"/>
    <mergeCell ref="B131:B133"/>
    <mergeCell ref="A143:A146"/>
    <mergeCell ref="G143:G146"/>
    <mergeCell ref="H143:H146"/>
    <mergeCell ref="G147:G149"/>
    <mergeCell ref="H147:H149"/>
    <mergeCell ref="A147:A149"/>
    <mergeCell ref="A134:A137"/>
    <mergeCell ref="G134:G137"/>
    <mergeCell ref="H134:H137"/>
    <mergeCell ref="G139:G142"/>
    <mergeCell ref="H139:H142"/>
    <mergeCell ref="A139:A142"/>
    <mergeCell ref="B134:B137"/>
    <mergeCell ref="A156:A157"/>
    <mergeCell ref="G156:G157"/>
    <mergeCell ref="H156:H157"/>
    <mergeCell ref="A159:A162"/>
    <mergeCell ref="G159:G162"/>
    <mergeCell ref="H159:H162"/>
    <mergeCell ref="G151:G152"/>
    <mergeCell ref="H151:H152"/>
    <mergeCell ref="G153:G154"/>
    <mergeCell ref="H153:H154"/>
    <mergeCell ref="A151:A152"/>
    <mergeCell ref="A153:A154"/>
    <mergeCell ref="B159:B162"/>
    <mergeCell ref="A180:A182"/>
    <mergeCell ref="G180:G182"/>
    <mergeCell ref="H180:H182"/>
    <mergeCell ref="G173:G174"/>
    <mergeCell ref="H173:H174"/>
    <mergeCell ref="A173:A174"/>
    <mergeCell ref="A176:A179"/>
    <mergeCell ref="G176:G179"/>
    <mergeCell ref="H176:H179"/>
    <mergeCell ref="B18:B20"/>
    <mergeCell ref="B402:B405"/>
    <mergeCell ref="B406:B410"/>
    <mergeCell ref="B411:B414"/>
    <mergeCell ref="B415:B418"/>
    <mergeCell ref="B80:B81"/>
    <mergeCell ref="B82:B85"/>
    <mergeCell ref="B383:B386"/>
    <mergeCell ref="B156:B157"/>
    <mergeCell ref="B23:B24"/>
    <mergeCell ref="B139:B142"/>
    <mergeCell ref="B143:B146"/>
    <mergeCell ref="B147:B149"/>
    <mergeCell ref="B393:B396"/>
    <mergeCell ref="B397:B400"/>
    <mergeCell ref="B153:B154"/>
    <mergeCell ref="B151:B152"/>
    <mergeCell ref="B173:B174"/>
    <mergeCell ref="B47:B51"/>
    <mergeCell ref="B52:B55"/>
    <mergeCell ref="B56:B57"/>
    <mergeCell ref="B58:B60"/>
    <mergeCell ref="B26:B27"/>
    <mergeCell ref="B388:B391"/>
    <mergeCell ref="I18:I20"/>
    <mergeCell ref="I23:I24"/>
    <mergeCell ref="I26:I27"/>
    <mergeCell ref="I34:I37"/>
    <mergeCell ref="I38:I41"/>
    <mergeCell ref="I42:I45"/>
    <mergeCell ref="I47:I51"/>
    <mergeCell ref="I52:I55"/>
    <mergeCell ref="I56:I57"/>
    <mergeCell ref="I58:I60"/>
    <mergeCell ref="I61:I62"/>
    <mergeCell ref="I63:I64"/>
    <mergeCell ref="I66:I67"/>
    <mergeCell ref="I68:I71"/>
    <mergeCell ref="I72:I73"/>
    <mergeCell ref="I74:I76"/>
    <mergeCell ref="I80:I81"/>
    <mergeCell ref="I82:I85"/>
    <mergeCell ref="I77:I78"/>
    <mergeCell ref="I87:I91"/>
    <mergeCell ref="I92:I96"/>
    <mergeCell ref="I97:I99"/>
    <mergeCell ref="I100:I102"/>
    <mergeCell ref="I103:I105"/>
    <mergeCell ref="I106:I108"/>
    <mergeCell ref="I109:I110"/>
    <mergeCell ref="I111:I112"/>
    <mergeCell ref="I114:I116"/>
    <mergeCell ref="I118:I122"/>
    <mergeCell ref="I123:I124"/>
    <mergeCell ref="I125:I126"/>
    <mergeCell ref="I128:I130"/>
    <mergeCell ref="I131:I133"/>
    <mergeCell ref="I134:I137"/>
    <mergeCell ref="I139:I142"/>
    <mergeCell ref="I143:I146"/>
    <mergeCell ref="I147:I149"/>
    <mergeCell ref="I151:I152"/>
    <mergeCell ref="I153:I154"/>
    <mergeCell ref="I156:I157"/>
    <mergeCell ref="I159:I162"/>
    <mergeCell ref="I173:I174"/>
    <mergeCell ref="I176:I179"/>
    <mergeCell ref="I180:I182"/>
    <mergeCell ref="J18:J20"/>
    <mergeCell ref="J23:J24"/>
    <mergeCell ref="J26:J27"/>
    <mergeCell ref="J34:J37"/>
    <mergeCell ref="J38:J41"/>
    <mergeCell ref="J42:J45"/>
    <mergeCell ref="J47:J51"/>
    <mergeCell ref="J52:J55"/>
    <mergeCell ref="J56:J57"/>
    <mergeCell ref="J58:J60"/>
    <mergeCell ref="J61:J62"/>
    <mergeCell ref="J63:J64"/>
    <mergeCell ref="J66:J67"/>
    <mergeCell ref="J68:J71"/>
    <mergeCell ref="J72:J73"/>
    <mergeCell ref="J74:J76"/>
    <mergeCell ref="J80:J81"/>
    <mergeCell ref="J82:J85"/>
    <mergeCell ref="J87:J91"/>
    <mergeCell ref="J92:J96"/>
    <mergeCell ref="J97:J99"/>
    <mergeCell ref="J100:J102"/>
    <mergeCell ref="J103:J105"/>
    <mergeCell ref="J106:J108"/>
    <mergeCell ref="J109:J110"/>
    <mergeCell ref="J111:J112"/>
    <mergeCell ref="J153:J154"/>
    <mergeCell ref="J156:J157"/>
    <mergeCell ref="J159:J162"/>
    <mergeCell ref="J173:J174"/>
    <mergeCell ref="J176:J179"/>
    <mergeCell ref="J180:J182"/>
    <mergeCell ref="J114:J116"/>
    <mergeCell ref="J118:J122"/>
    <mergeCell ref="J123:J124"/>
    <mergeCell ref="J125:J126"/>
    <mergeCell ref="J128:J130"/>
    <mergeCell ref="J131:J133"/>
    <mergeCell ref="J134:J137"/>
    <mergeCell ref="J139:J142"/>
    <mergeCell ref="J143:J146"/>
    <mergeCell ref="J77:J78"/>
    <mergeCell ref="G77:G78"/>
    <mergeCell ref="B77:B78"/>
    <mergeCell ref="A77:A78"/>
    <mergeCell ref="A163:A167"/>
    <mergeCell ref="A168:A169"/>
    <mergeCell ref="A170:A171"/>
    <mergeCell ref="B163:B167"/>
    <mergeCell ref="B168:B169"/>
    <mergeCell ref="B170:B171"/>
    <mergeCell ref="G163:G167"/>
    <mergeCell ref="G168:G169"/>
    <mergeCell ref="G170:G171"/>
    <mergeCell ref="H163:H167"/>
    <mergeCell ref="I163:I167"/>
    <mergeCell ref="J163:J167"/>
    <mergeCell ref="H168:H169"/>
    <mergeCell ref="I168:I169"/>
    <mergeCell ref="J168:J169"/>
    <mergeCell ref="H170:H171"/>
    <mergeCell ref="I170:I171"/>
    <mergeCell ref="J170:J171"/>
    <mergeCell ref="J147:J149"/>
    <mergeCell ref="J151:J152"/>
    <mergeCell ref="J415:J418"/>
    <mergeCell ref="J420:J422"/>
    <mergeCell ref="J424:J427"/>
    <mergeCell ref="J428:J431"/>
    <mergeCell ref="H388:H391"/>
    <mergeCell ref="I388:I391"/>
    <mergeCell ref="J383:J386"/>
    <mergeCell ref="J388:J391"/>
    <mergeCell ref="J393:J396"/>
    <mergeCell ref="J397:J400"/>
    <mergeCell ref="J402:J405"/>
    <mergeCell ref="J406:J410"/>
    <mergeCell ref="J411:J414"/>
    <mergeCell ref="I428:I431"/>
    <mergeCell ref="I383:I386"/>
    <mergeCell ref="I393:I396"/>
    <mergeCell ref="I397:I400"/>
    <mergeCell ref="I402:I405"/>
    <mergeCell ref="I406:I410"/>
    <mergeCell ref="I411:I414"/>
    <mergeCell ref="I415:I418"/>
    <mergeCell ref="I420:I422"/>
    <mergeCell ref="I424:I427"/>
  </mergeCells>
  <phoneticPr fontId="3" type="noConversion"/>
  <pageMargins left="1.0629921259842521" right="0.35433070866141736" top="0.43307086614173229" bottom="0.43307086614173229" header="0.27559055118110237" footer="0.35433070866141736"/>
  <pageSetup paperSize="9" scale="39" orientation="portrait" r:id="rId1"/>
  <headerFooter alignWithMargins="0"/>
  <rowBreaks count="2" manualBreakCount="2">
    <brk id="120" max="9" man="1"/>
    <brk id="216" max="9" man="1"/>
  </rowBreaks>
</worksheet>
</file>

<file path=xl/worksheets/sheet24.xml><?xml version="1.0" encoding="utf-8"?>
<worksheet xmlns="http://schemas.openxmlformats.org/spreadsheetml/2006/main" xmlns:r="http://schemas.openxmlformats.org/officeDocument/2006/relationships">
  <sheetPr codeName="Лист24">
    <tabColor rgb="FFFFFF00"/>
  </sheetPr>
  <dimension ref="A1:P21"/>
  <sheetViews>
    <sheetView view="pageBreakPreview" zoomScale="85" zoomScaleNormal="100" zoomScaleSheetLayoutView="85" workbookViewId="0">
      <selection activeCell="J14" sqref="J14"/>
    </sheetView>
  </sheetViews>
  <sheetFormatPr defaultColWidth="9.140625" defaultRowHeight="15"/>
  <cols>
    <col min="1" max="1" width="5.7109375" style="66" customWidth="1"/>
    <col min="2" max="2" width="16.42578125" style="66" customWidth="1"/>
    <col min="3" max="3" width="20.140625" style="66" customWidth="1"/>
    <col min="4" max="4" width="13.28515625" style="66" customWidth="1"/>
    <col min="5" max="5" width="10.5703125" style="66" customWidth="1"/>
    <col min="6" max="6" width="12.42578125" style="66" customWidth="1"/>
    <col min="7" max="7" width="10.42578125" style="66" customWidth="1"/>
    <col min="8" max="8" width="12.5703125" style="66" customWidth="1"/>
    <col min="9" max="9" width="9" style="66" customWidth="1"/>
    <col min="10" max="10" width="11.42578125" style="66" customWidth="1"/>
    <col min="11" max="11" width="11.5703125" style="66" customWidth="1"/>
    <col min="12" max="12" width="11.28515625" style="66" customWidth="1"/>
    <col min="13" max="13" width="11.7109375" style="66" customWidth="1"/>
    <col min="14" max="15" width="9.140625" style="66"/>
    <col min="16" max="16" width="11.42578125" style="66" customWidth="1"/>
    <col min="17" max="16384" width="9.140625" style="66"/>
  </cols>
  <sheetData>
    <row r="1" spans="1:16" s="76" customFormat="1" ht="18" customHeight="1">
      <c r="A1" s="79"/>
      <c r="B1" s="79"/>
      <c r="C1" s="79"/>
      <c r="D1" s="79"/>
      <c r="E1" s="79"/>
      <c r="F1" s="114"/>
      <c r="G1" s="79"/>
      <c r="H1" s="79"/>
      <c r="I1" s="79"/>
      <c r="J1" s="79"/>
      <c r="K1" s="79"/>
      <c r="L1" s="79"/>
      <c r="M1" s="79"/>
    </row>
    <row r="2" spans="1:16" s="69" customFormat="1" ht="27.75" customHeight="1">
      <c r="A2" s="1269" t="s">
        <v>259</v>
      </c>
      <c r="B2" s="1269"/>
      <c r="C2" s="1269"/>
      <c r="D2" s="1269"/>
      <c r="E2" s="1269"/>
      <c r="F2" s="1269"/>
      <c r="G2" s="1269"/>
      <c r="H2" s="1269"/>
      <c r="I2" s="1269"/>
      <c r="J2" s="1269"/>
      <c r="K2" s="1269"/>
      <c r="L2" s="1269"/>
      <c r="M2" s="1269"/>
    </row>
    <row r="3" spans="1:16" s="69" customFormat="1" ht="18" customHeight="1">
      <c r="A3" s="1273" t="s">
        <v>1056</v>
      </c>
      <c r="B3" s="1342" t="s">
        <v>1063</v>
      </c>
      <c r="C3" s="1343"/>
      <c r="D3" s="1348" t="s">
        <v>1544</v>
      </c>
      <c r="E3" s="1349"/>
      <c r="F3" s="1277" t="s">
        <v>1058</v>
      </c>
      <c r="G3" s="1277"/>
      <c r="H3" s="1277"/>
      <c r="I3" s="1277"/>
      <c r="J3" s="1277"/>
      <c r="K3" s="1277"/>
      <c r="L3" s="1277"/>
      <c r="M3" s="1277"/>
    </row>
    <row r="4" spans="1:16" s="101" customFormat="1" ht="24" customHeight="1">
      <c r="A4" s="1273"/>
      <c r="B4" s="1344"/>
      <c r="C4" s="1345"/>
      <c r="D4" s="1350"/>
      <c r="E4" s="1351"/>
      <c r="F4" s="1421">
        <v>2018</v>
      </c>
      <c r="G4" s="1422"/>
      <c r="H4" s="1422"/>
      <c r="I4" s="1423"/>
      <c r="J4" s="253">
        <v>2019</v>
      </c>
      <c r="K4" s="253">
        <v>2020</v>
      </c>
      <c r="L4" s="253">
        <v>2021</v>
      </c>
      <c r="M4" s="253">
        <v>2022</v>
      </c>
    </row>
    <row r="5" spans="1:16" s="101" customFormat="1" ht="33" customHeight="1">
      <c r="A5" s="1273"/>
      <c r="B5" s="1344"/>
      <c r="C5" s="1345"/>
      <c r="D5" s="1273" t="s">
        <v>1352</v>
      </c>
      <c r="E5" s="1273" t="s">
        <v>1059</v>
      </c>
      <c r="F5" s="1273" t="s">
        <v>269</v>
      </c>
      <c r="G5" s="1273"/>
      <c r="H5" s="1273" t="s">
        <v>292</v>
      </c>
      <c r="I5" s="1273"/>
      <c r="J5" s="1273" t="s">
        <v>1352</v>
      </c>
      <c r="K5" s="1273" t="s">
        <v>1352</v>
      </c>
      <c r="L5" s="1273" t="s">
        <v>1352</v>
      </c>
      <c r="M5" s="1273" t="s">
        <v>1352</v>
      </c>
    </row>
    <row r="6" spans="1:16" s="69" customFormat="1" ht="17.25" customHeight="1">
      <c r="A6" s="1273"/>
      <c r="B6" s="1346"/>
      <c r="C6" s="1347"/>
      <c r="D6" s="1273"/>
      <c r="E6" s="1273"/>
      <c r="F6" s="35" t="s">
        <v>262</v>
      </c>
      <c r="G6" s="35" t="s">
        <v>1059</v>
      </c>
      <c r="H6" s="35" t="s">
        <v>268</v>
      </c>
      <c r="I6" s="35" t="s">
        <v>1059</v>
      </c>
      <c r="J6" s="1273"/>
      <c r="K6" s="1273"/>
      <c r="L6" s="1273"/>
      <c r="M6" s="1273"/>
    </row>
    <row r="7" spans="1:16" s="69" customFormat="1">
      <c r="A7" s="201">
        <v>1</v>
      </c>
      <c r="B7" s="1285">
        <v>2</v>
      </c>
      <c r="C7" s="1286"/>
      <c r="D7" s="201">
        <v>3</v>
      </c>
      <c r="E7" s="201">
        <v>4</v>
      </c>
      <c r="F7" s="201">
        <v>5</v>
      </c>
      <c r="G7" s="201">
        <v>6</v>
      </c>
      <c r="H7" s="201">
        <v>7</v>
      </c>
      <c r="I7" s="201">
        <v>8</v>
      </c>
      <c r="J7" s="201">
        <v>9</v>
      </c>
      <c r="K7" s="201">
        <v>10</v>
      </c>
      <c r="L7" s="201">
        <v>11</v>
      </c>
      <c r="M7" s="201">
        <v>12</v>
      </c>
    </row>
    <row r="8" spans="1:16" customFormat="1" ht="37.5" customHeight="1">
      <c r="A8" s="174">
        <v>1</v>
      </c>
      <c r="B8" s="1420" t="s">
        <v>656</v>
      </c>
      <c r="C8" s="1420"/>
      <c r="D8" s="525">
        <f>F8+J8+K8+L8+M8</f>
        <v>143165.87707100002</v>
      </c>
      <c r="E8" s="526">
        <f>D8/D8</f>
        <v>1</v>
      </c>
      <c r="F8" s="525">
        <f>F13</f>
        <v>23450.21</v>
      </c>
      <c r="G8" s="526">
        <f>F8/F8</f>
        <v>1</v>
      </c>
      <c r="H8" s="525">
        <f>H13</f>
        <v>0.35899999999999999</v>
      </c>
      <c r="I8" s="686">
        <f>H8/H8</f>
        <v>1</v>
      </c>
      <c r="J8" s="525">
        <f>J13</f>
        <v>25795.231</v>
      </c>
      <c r="K8" s="525">
        <f>K13</f>
        <v>28374.754100000006</v>
      </c>
      <c r="L8" s="525">
        <f>L13</f>
        <v>31212.229510000008</v>
      </c>
      <c r="M8" s="525">
        <f>M13</f>
        <v>34333.452461000008</v>
      </c>
      <c r="O8" s="177"/>
    </row>
    <row r="9" spans="1:16" customFormat="1" ht="31.5" customHeight="1">
      <c r="A9" s="115" t="s">
        <v>1216</v>
      </c>
      <c r="B9" s="1273" t="s">
        <v>206</v>
      </c>
      <c r="C9" s="1273"/>
      <c r="D9" s="494">
        <f t="shared" ref="D9:D17" si="0">F9+J9+K9+L9+M9</f>
        <v>0</v>
      </c>
      <c r="E9" s="495">
        <f>D9/D8</f>
        <v>0</v>
      </c>
      <c r="F9" s="496">
        <v>0</v>
      </c>
      <c r="G9" s="495">
        <f>F9/F8</f>
        <v>0</v>
      </c>
      <c r="H9" s="496">
        <v>0</v>
      </c>
      <c r="I9" s="685">
        <f>H9/H8</f>
        <v>0</v>
      </c>
      <c r="J9" s="496">
        <v>0</v>
      </c>
      <c r="K9" s="496">
        <v>0</v>
      </c>
      <c r="L9" s="496">
        <v>0</v>
      </c>
      <c r="M9" s="496">
        <v>0</v>
      </c>
    </row>
    <row r="10" spans="1:16" customFormat="1" ht="48.75" customHeight="1">
      <c r="A10" s="115" t="s">
        <v>1217</v>
      </c>
      <c r="B10" s="1273" t="s">
        <v>207</v>
      </c>
      <c r="C10" s="1273"/>
      <c r="D10" s="494">
        <f t="shared" si="0"/>
        <v>0</v>
      </c>
      <c r="E10" s="495">
        <f>D10/D8</f>
        <v>0</v>
      </c>
      <c r="F10" s="496">
        <v>0</v>
      </c>
      <c r="G10" s="495">
        <f>F10/F8</f>
        <v>0</v>
      </c>
      <c r="H10" s="496">
        <v>0</v>
      </c>
      <c r="I10" s="685">
        <f>H10/H8</f>
        <v>0</v>
      </c>
      <c r="J10" s="496">
        <v>0</v>
      </c>
      <c r="K10" s="496">
        <v>0</v>
      </c>
      <c r="L10" s="496">
        <v>0</v>
      </c>
      <c r="M10" s="496">
        <v>0</v>
      </c>
    </row>
    <row r="11" spans="1:16" customFormat="1" ht="27.75" customHeight="1">
      <c r="A11" s="1354" t="s">
        <v>1278</v>
      </c>
      <c r="B11" s="1273" t="s">
        <v>304</v>
      </c>
      <c r="C11" s="35" t="s">
        <v>1064</v>
      </c>
      <c r="D11" s="494">
        <f t="shared" si="0"/>
        <v>0</v>
      </c>
      <c r="E11" s="495">
        <f>D11/D8</f>
        <v>0</v>
      </c>
      <c r="F11" s="496">
        <v>0</v>
      </c>
      <c r="G11" s="495">
        <f>F11/F8</f>
        <v>0</v>
      </c>
      <c r="H11" s="496">
        <v>0</v>
      </c>
      <c r="I11" s="685">
        <f>H11/H8</f>
        <v>0</v>
      </c>
      <c r="J11" s="496">
        <v>0</v>
      </c>
      <c r="K11" s="496">
        <v>0</v>
      </c>
      <c r="L11" s="496">
        <v>0</v>
      </c>
      <c r="M11" s="496">
        <v>0</v>
      </c>
    </row>
    <row r="12" spans="1:16" customFormat="1" ht="27.75" customHeight="1">
      <c r="A12" s="1354"/>
      <c r="B12" s="1273"/>
      <c r="C12" s="35" t="s">
        <v>1065</v>
      </c>
      <c r="D12" s="494">
        <f t="shared" si="0"/>
        <v>0</v>
      </c>
      <c r="E12" s="495">
        <f>D12/D8</f>
        <v>0</v>
      </c>
      <c r="F12" s="496">
        <v>0</v>
      </c>
      <c r="G12" s="495">
        <f>F12/F8</f>
        <v>0</v>
      </c>
      <c r="H12" s="496">
        <v>0</v>
      </c>
      <c r="I12" s="685">
        <f>H12/H8</f>
        <v>0</v>
      </c>
      <c r="J12" s="496">
        <v>0</v>
      </c>
      <c r="K12" s="496">
        <v>0</v>
      </c>
      <c r="L12" s="496">
        <v>0</v>
      </c>
      <c r="M12" s="496">
        <v>0</v>
      </c>
    </row>
    <row r="13" spans="1:16" customFormat="1" ht="42" customHeight="1">
      <c r="A13" s="1355" t="s">
        <v>1279</v>
      </c>
      <c r="B13" s="1420" t="s">
        <v>293</v>
      </c>
      <c r="C13" s="1420"/>
      <c r="D13" s="525">
        <f t="shared" si="0"/>
        <v>143165.87707100002</v>
      </c>
      <c r="E13" s="526">
        <f>D13/D8</f>
        <v>1</v>
      </c>
      <c r="F13" s="525">
        <f>F14+F15</f>
        <v>23450.21</v>
      </c>
      <c r="G13" s="526">
        <f>F13/F8</f>
        <v>1</v>
      </c>
      <c r="H13" s="525">
        <f>H14+H15</f>
        <v>0.35899999999999999</v>
      </c>
      <c r="I13" s="686">
        <f>H13/H8</f>
        <v>1</v>
      </c>
      <c r="J13" s="525">
        <f>J14+J15</f>
        <v>25795.231</v>
      </c>
      <c r="K13" s="525">
        <f>K14+K15</f>
        <v>28374.754100000006</v>
      </c>
      <c r="L13" s="525">
        <f>L14+L15</f>
        <v>31212.229510000008</v>
      </c>
      <c r="M13" s="525">
        <f>M14+M15</f>
        <v>34333.452461000008</v>
      </c>
    </row>
    <row r="14" spans="1:16" customFormat="1" ht="27.75" customHeight="1">
      <c r="A14" s="1355"/>
      <c r="B14" s="1283" t="s">
        <v>1066</v>
      </c>
      <c r="C14" s="1353"/>
      <c r="D14" s="494">
        <f t="shared" si="0"/>
        <v>62563.477474000014</v>
      </c>
      <c r="E14" s="495">
        <f>D14/D13</f>
        <v>0.43699992452093184</v>
      </c>
      <c r="F14" s="496">
        <v>10247.74</v>
      </c>
      <c r="G14" s="495">
        <f>F14/F13</f>
        <v>0.43699992452093178</v>
      </c>
      <c r="H14" s="496">
        <v>0.17</v>
      </c>
      <c r="I14" s="685">
        <f>H14/H13</f>
        <v>0.47353760445682458</v>
      </c>
      <c r="J14" s="496">
        <f>F14*1.1</f>
        <v>11272.514000000001</v>
      </c>
      <c r="K14" s="496">
        <f t="shared" ref="K14:M15" si="1">J14*1.1</f>
        <v>12399.765400000002</v>
      </c>
      <c r="L14" s="496">
        <f t="shared" si="1"/>
        <v>13639.741940000004</v>
      </c>
      <c r="M14" s="496">
        <f t="shared" si="1"/>
        <v>15003.716134000006</v>
      </c>
      <c r="P14" s="753"/>
    </row>
    <row r="15" spans="1:16" customFormat="1" ht="27.75" customHeight="1">
      <c r="A15" s="1355"/>
      <c r="B15" s="1283" t="s">
        <v>1067</v>
      </c>
      <c r="C15" s="1353"/>
      <c r="D15" s="494">
        <f t="shared" si="0"/>
        <v>80602.399597000011</v>
      </c>
      <c r="E15" s="495">
        <f>D15/D13</f>
        <v>0.56300007547906816</v>
      </c>
      <c r="F15" s="496">
        <v>13202.47</v>
      </c>
      <c r="G15" s="495">
        <f>F15/F13</f>
        <v>0.56300007547906816</v>
      </c>
      <c r="H15" s="496">
        <v>0.189</v>
      </c>
      <c r="I15" s="685">
        <f>H15/H13</f>
        <v>0.52646239554317553</v>
      </c>
      <c r="J15" s="496">
        <f>F15*1.1</f>
        <v>14522.717000000001</v>
      </c>
      <c r="K15" s="496">
        <f t="shared" si="1"/>
        <v>15974.988700000002</v>
      </c>
      <c r="L15" s="496">
        <f t="shared" si="1"/>
        <v>17572.487570000005</v>
      </c>
      <c r="M15" s="496">
        <f t="shared" si="1"/>
        <v>19329.736327000006</v>
      </c>
    </row>
    <row r="16" spans="1:16" s="482" customFormat="1" ht="45" customHeight="1">
      <c r="A16" s="115" t="s">
        <v>284</v>
      </c>
      <c r="B16" s="1417" t="s">
        <v>1455</v>
      </c>
      <c r="C16" s="1418"/>
      <c r="D16" s="494">
        <f t="shared" si="0"/>
        <v>0</v>
      </c>
      <c r="E16" s="495">
        <v>0</v>
      </c>
      <c r="F16" s="496">
        <v>0</v>
      </c>
      <c r="G16" s="495">
        <f>F16/F8</f>
        <v>0</v>
      </c>
      <c r="H16" s="496">
        <v>0</v>
      </c>
      <c r="I16" s="685">
        <f>H16/H8</f>
        <v>0</v>
      </c>
      <c r="J16" s="496">
        <v>0</v>
      </c>
      <c r="K16" s="496">
        <v>0</v>
      </c>
      <c r="L16" s="496">
        <v>0</v>
      </c>
      <c r="M16" s="496">
        <v>0</v>
      </c>
    </row>
    <row r="17" spans="1:13" customFormat="1">
      <c r="A17" s="574" t="s">
        <v>285</v>
      </c>
      <c r="B17" s="1417" t="s">
        <v>186</v>
      </c>
      <c r="C17" s="1418"/>
      <c r="D17" s="494">
        <f t="shared" si="0"/>
        <v>0</v>
      </c>
      <c r="E17" s="495">
        <v>0</v>
      </c>
      <c r="F17" s="496">
        <v>0</v>
      </c>
      <c r="G17" s="495">
        <v>0</v>
      </c>
      <c r="H17" s="496">
        <v>0</v>
      </c>
      <c r="I17" s="495">
        <v>0</v>
      </c>
      <c r="J17" s="496">
        <v>0</v>
      </c>
      <c r="K17" s="496">
        <v>0</v>
      </c>
      <c r="L17" s="496">
        <v>0</v>
      </c>
      <c r="M17" s="496">
        <v>0</v>
      </c>
    </row>
    <row r="18" spans="1:13" customFormat="1" ht="27.75" customHeight="1">
      <c r="A18" s="178" t="s">
        <v>1260</v>
      </c>
      <c r="B18" s="1420" t="s">
        <v>1061</v>
      </c>
      <c r="C18" s="1420"/>
      <c r="D18" s="525">
        <v>0</v>
      </c>
      <c r="E18" s="495">
        <v>0</v>
      </c>
      <c r="F18" s="525">
        <v>0</v>
      </c>
      <c r="G18" s="495">
        <v>0</v>
      </c>
      <c r="H18" s="525">
        <v>0</v>
      </c>
      <c r="I18" s="495">
        <v>0</v>
      </c>
      <c r="J18" s="525">
        <v>0</v>
      </c>
      <c r="K18" s="525">
        <v>0</v>
      </c>
      <c r="L18" s="525">
        <v>0</v>
      </c>
      <c r="M18" s="525">
        <v>0</v>
      </c>
    </row>
    <row r="19" spans="1:13" customFormat="1" ht="27.75" customHeight="1">
      <c r="A19" s="1419" t="s">
        <v>1296</v>
      </c>
      <c r="B19" s="1419"/>
      <c r="C19" s="1419"/>
      <c r="D19" s="210">
        <f>D8+D18</f>
        <v>143165.87707100002</v>
      </c>
      <c r="E19" s="211"/>
      <c r="F19" s="210">
        <f>F8+F18</f>
        <v>23450.21</v>
      </c>
      <c r="G19" s="211"/>
      <c r="H19" s="210">
        <f>H8+H18</f>
        <v>0.35899999999999999</v>
      </c>
      <c r="I19" s="221"/>
      <c r="J19" s="210">
        <f>J8+J18</f>
        <v>25795.231</v>
      </c>
      <c r="K19" s="210">
        <f>K8+K18</f>
        <v>28374.754100000006</v>
      </c>
      <c r="L19" s="210">
        <f>L8+L18</f>
        <v>31212.229510000008</v>
      </c>
      <c r="M19" s="210">
        <f>M8+M18</f>
        <v>34333.452461000008</v>
      </c>
    </row>
    <row r="21" spans="1:13">
      <c r="J21" s="239"/>
      <c r="K21" s="239"/>
      <c r="L21" s="239"/>
      <c r="M21" s="239"/>
    </row>
  </sheetData>
  <mergeCells count="28">
    <mergeCell ref="F4:I4"/>
    <mergeCell ref="A2:M2"/>
    <mergeCell ref="A3:A6"/>
    <mergeCell ref="B3:C6"/>
    <mergeCell ref="D3:E4"/>
    <mergeCell ref="F3:M3"/>
    <mergeCell ref="E5:E6"/>
    <mergeCell ref="D5:D6"/>
    <mergeCell ref="J5:J6"/>
    <mergeCell ref="M5:M6"/>
    <mergeCell ref="B8:C8"/>
    <mergeCell ref="L5:L6"/>
    <mergeCell ref="K5:K6"/>
    <mergeCell ref="F5:G5"/>
    <mergeCell ref="H5:I5"/>
    <mergeCell ref="B7:C7"/>
    <mergeCell ref="B17:C17"/>
    <mergeCell ref="A19:C19"/>
    <mergeCell ref="B18:C18"/>
    <mergeCell ref="B16:C16"/>
    <mergeCell ref="B9:C9"/>
    <mergeCell ref="B10:C10"/>
    <mergeCell ref="A11:A12"/>
    <mergeCell ref="B14:C14"/>
    <mergeCell ref="B15:C15"/>
    <mergeCell ref="A13:A15"/>
    <mergeCell ref="B11:B12"/>
    <mergeCell ref="B13:C13"/>
  </mergeCells>
  <phoneticPr fontId="3" type="noConversion"/>
  <pageMargins left="0.70866141732283472" right="0.39370078740157483" top="0.86614173228346458" bottom="0.98425196850393704" header="0.51181102362204722" footer="0.51181102362204722"/>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A1:J69"/>
  <sheetViews>
    <sheetView view="pageBreakPreview" zoomScale="70" zoomScaleNormal="85" zoomScaleSheetLayoutView="70" workbookViewId="0">
      <pane ySplit="5" topLeftCell="A6" activePane="bottomLeft" state="frozen"/>
      <selection activeCell="B1" sqref="B1"/>
      <selection pane="bottomLeft" activeCell="A7" sqref="A7:J7"/>
    </sheetView>
  </sheetViews>
  <sheetFormatPr defaultColWidth="9.140625" defaultRowHeight="15"/>
  <cols>
    <col min="1" max="1" width="7" style="483" customWidth="1"/>
    <col min="2" max="2" width="47.5703125" style="483" customWidth="1"/>
    <col min="3" max="3" width="13.7109375" style="483" customWidth="1"/>
    <col min="4" max="4" width="11" style="483" customWidth="1"/>
    <col min="5" max="5" width="18.28515625" style="483" customWidth="1"/>
    <col min="6" max="6" width="11.5703125" style="483" customWidth="1"/>
    <col min="7" max="7" width="16.5703125" style="483" customWidth="1"/>
    <col min="8" max="8" width="14.85546875" style="483" customWidth="1"/>
    <col min="9" max="9" width="14.5703125" style="483" customWidth="1"/>
    <col min="10" max="10" width="15.85546875" style="483" customWidth="1"/>
    <col min="11" max="16384" width="9.140625" style="483"/>
  </cols>
  <sheetData>
    <row r="1" spans="1:10" ht="22.5" customHeight="1">
      <c r="A1" s="1426" t="s">
        <v>415</v>
      </c>
      <c r="B1" s="1427"/>
      <c r="C1" s="1427"/>
      <c r="D1" s="1427"/>
      <c r="E1" s="1427"/>
      <c r="F1" s="1427"/>
      <c r="G1" s="1427"/>
      <c r="H1" s="1427"/>
      <c r="I1" s="1427"/>
      <c r="J1" s="1428"/>
    </row>
    <row r="2" spans="1:10" ht="21.75" customHeight="1">
      <c r="A2" s="1159" t="s">
        <v>1056</v>
      </c>
      <c r="B2" s="1159" t="s">
        <v>1063</v>
      </c>
      <c r="C2" s="1229" t="s">
        <v>1631</v>
      </c>
      <c r="D2" s="1229"/>
      <c r="E2" s="1403" t="s">
        <v>257</v>
      </c>
      <c r="F2" s="1403"/>
      <c r="G2" s="1403"/>
      <c r="H2" s="1403"/>
      <c r="I2" s="1403"/>
      <c r="J2" s="1403"/>
    </row>
    <row r="3" spans="1:10" ht="15.75">
      <c r="A3" s="1159"/>
      <c r="B3" s="1159"/>
      <c r="C3" s="1229"/>
      <c r="D3" s="1229"/>
      <c r="E3" s="1429">
        <v>2018</v>
      </c>
      <c r="F3" s="1430"/>
      <c r="G3" s="484">
        <v>2019</v>
      </c>
      <c r="H3" s="484">
        <v>2020</v>
      </c>
      <c r="I3" s="484">
        <v>2021</v>
      </c>
      <c r="J3" s="484">
        <v>2022</v>
      </c>
    </row>
    <row r="4" spans="1:10" ht="17.25" customHeight="1">
      <c r="A4" s="1159"/>
      <c r="B4" s="1159"/>
      <c r="C4" s="1159" t="s">
        <v>473</v>
      </c>
      <c r="D4" s="1159" t="s">
        <v>1059</v>
      </c>
      <c r="E4" s="1159" t="s">
        <v>269</v>
      </c>
      <c r="F4" s="1159"/>
      <c r="G4" s="1159" t="s">
        <v>473</v>
      </c>
      <c r="H4" s="1159" t="s">
        <v>473</v>
      </c>
      <c r="I4" s="1159" t="s">
        <v>473</v>
      </c>
      <c r="J4" s="1159" t="s">
        <v>473</v>
      </c>
    </row>
    <row r="5" spans="1:10" ht="30">
      <c r="A5" s="1159"/>
      <c r="B5" s="1159"/>
      <c r="C5" s="1159"/>
      <c r="D5" s="1159"/>
      <c r="E5" s="466" t="s">
        <v>661</v>
      </c>
      <c r="F5" s="466" t="s">
        <v>1059</v>
      </c>
      <c r="G5" s="1159"/>
      <c r="H5" s="1159"/>
      <c r="I5" s="1159"/>
      <c r="J5" s="1159"/>
    </row>
    <row r="6" spans="1:10" ht="15" customHeight="1">
      <c r="A6" s="465">
        <v>1</v>
      </c>
      <c r="B6" s="465">
        <v>2</v>
      </c>
      <c r="C6" s="465">
        <v>3</v>
      </c>
      <c r="D6" s="465">
        <v>4</v>
      </c>
      <c r="E6" s="465">
        <v>5</v>
      </c>
      <c r="F6" s="465">
        <v>6</v>
      </c>
      <c r="G6" s="465">
        <v>7</v>
      </c>
      <c r="H6" s="465">
        <v>8</v>
      </c>
      <c r="I6" s="465">
        <v>9</v>
      </c>
      <c r="J6" s="465">
        <v>10</v>
      </c>
    </row>
    <row r="7" spans="1:10" ht="57">
      <c r="A7" s="485" t="s">
        <v>1218</v>
      </c>
      <c r="B7" s="486" t="s">
        <v>425</v>
      </c>
      <c r="C7" s="487">
        <f>C8+C65+C66</f>
        <v>24079.550000000017</v>
      </c>
      <c r="D7" s="488">
        <f>C7/C69</f>
        <v>0.8892152934594556</v>
      </c>
      <c r="E7" s="487">
        <f>E8+E65+E66</f>
        <v>998.57999999999993</v>
      </c>
      <c r="F7" s="488">
        <f>E7/E69</f>
        <v>1</v>
      </c>
      <c r="G7" s="487">
        <f>G8+G65+G66</f>
        <v>10384.769999999997</v>
      </c>
      <c r="H7" s="487">
        <f>H8+H65+H66</f>
        <v>8717.9399999999969</v>
      </c>
      <c r="I7" s="487">
        <f>I8+I65+I66</f>
        <v>4317.0600000000004</v>
      </c>
      <c r="J7" s="487">
        <f>J8+J65+J66</f>
        <v>0</v>
      </c>
    </row>
    <row r="8" spans="1:10">
      <c r="A8" s="489" t="s">
        <v>1217</v>
      </c>
      <c r="B8" s="490" t="s">
        <v>305</v>
      </c>
      <c r="C8" s="487">
        <f>SUM(C9:C64)</f>
        <v>24079.550000000017</v>
      </c>
      <c r="D8" s="488">
        <f>C8/C7</f>
        <v>1</v>
      </c>
      <c r="E8" s="487">
        <f>SUM(E9:E64)</f>
        <v>998.57999999999993</v>
      </c>
      <c r="F8" s="488">
        <f>E8/E7</f>
        <v>1</v>
      </c>
      <c r="G8" s="487">
        <f>SUM(G9:G64)</f>
        <v>10384.769999999997</v>
      </c>
      <c r="H8" s="487">
        <f t="shared" ref="H8:J8" si="0">SUM(H9:H64)</f>
        <v>8717.9399999999969</v>
      </c>
      <c r="I8" s="487">
        <f t="shared" si="0"/>
        <v>4317.0600000000004</v>
      </c>
      <c r="J8" s="487">
        <f t="shared" si="0"/>
        <v>0</v>
      </c>
    </row>
    <row r="9" spans="1:10">
      <c r="A9" s="491" t="s">
        <v>1220</v>
      </c>
      <c r="B9" s="695" t="s">
        <v>1487</v>
      </c>
      <c r="C9" s="492">
        <v>659.78</v>
      </c>
      <c r="D9" s="493">
        <f>C9/$C$8</f>
        <v>2.7400013704575024E-2</v>
      </c>
      <c r="E9" s="494">
        <v>659.78</v>
      </c>
      <c r="F9" s="495">
        <f>E9/$E$8</f>
        <v>0.66071821987221857</v>
      </c>
      <c r="G9" s="494">
        <v>0</v>
      </c>
      <c r="H9" s="496">
        <v>0</v>
      </c>
      <c r="I9" s="496">
        <v>0</v>
      </c>
      <c r="J9" s="496">
        <v>0</v>
      </c>
    </row>
    <row r="10" spans="1:10" ht="25.5">
      <c r="A10" s="491" t="s">
        <v>278</v>
      </c>
      <c r="B10" s="695" t="s">
        <v>1488</v>
      </c>
      <c r="C10" s="492">
        <v>169.4</v>
      </c>
      <c r="D10" s="493">
        <f t="shared" ref="D10:D55" si="1">C10/$C$8</f>
        <v>7.0350151892373354E-3</v>
      </c>
      <c r="E10" s="494">
        <v>338.8</v>
      </c>
      <c r="F10" s="495">
        <f t="shared" ref="F10:F50" si="2">E10/$E$8</f>
        <v>0.33928178012778148</v>
      </c>
      <c r="G10" s="494">
        <v>0</v>
      </c>
      <c r="H10" s="496">
        <v>0</v>
      </c>
      <c r="I10" s="496">
        <v>0</v>
      </c>
      <c r="J10" s="496">
        <v>0</v>
      </c>
    </row>
    <row r="11" spans="1:10">
      <c r="A11" s="491" t="s">
        <v>279</v>
      </c>
      <c r="B11" s="695" t="s">
        <v>1489</v>
      </c>
      <c r="C11" s="492">
        <v>745.36000000000013</v>
      </c>
      <c r="D11" s="493">
        <f t="shared" si="1"/>
        <v>3.0954066832644282E-2</v>
      </c>
      <c r="E11" s="494">
        <v>0</v>
      </c>
      <c r="F11" s="495">
        <f t="shared" si="2"/>
        <v>0</v>
      </c>
      <c r="G11" s="494">
        <v>745.36</v>
      </c>
      <c r="H11" s="496">
        <v>0</v>
      </c>
      <c r="I11" s="496">
        <v>0</v>
      </c>
      <c r="J11" s="496">
        <v>0</v>
      </c>
    </row>
    <row r="12" spans="1:10" ht="25.5">
      <c r="A12" s="491" t="s">
        <v>280</v>
      </c>
      <c r="B12" s="695" t="s">
        <v>1490</v>
      </c>
      <c r="C12" s="492">
        <v>169.4</v>
      </c>
      <c r="D12" s="493">
        <f t="shared" si="1"/>
        <v>7.0350151892373354E-3</v>
      </c>
      <c r="E12" s="494">
        <v>0</v>
      </c>
      <c r="F12" s="495">
        <f t="shared" si="2"/>
        <v>0</v>
      </c>
      <c r="G12" s="494">
        <v>169.4</v>
      </c>
      <c r="H12" s="496">
        <v>0</v>
      </c>
      <c r="I12" s="496">
        <v>0</v>
      </c>
      <c r="J12" s="496">
        <v>0</v>
      </c>
    </row>
    <row r="13" spans="1:10">
      <c r="A13" s="491" t="s">
        <v>626</v>
      </c>
      <c r="B13" s="695" t="s">
        <v>1491</v>
      </c>
      <c r="C13" s="492">
        <v>788.15000000000009</v>
      </c>
      <c r="D13" s="493">
        <f t="shared" si="1"/>
        <v>3.2731093396678908E-2</v>
      </c>
      <c r="E13" s="494">
        <v>0</v>
      </c>
      <c r="F13" s="495">
        <f t="shared" si="2"/>
        <v>0</v>
      </c>
      <c r="G13" s="494">
        <v>788.15</v>
      </c>
      <c r="H13" s="496">
        <v>0</v>
      </c>
      <c r="I13" s="496">
        <v>0</v>
      </c>
      <c r="J13" s="496">
        <v>0</v>
      </c>
    </row>
    <row r="14" spans="1:10" ht="25.5">
      <c r="A14" s="491" t="s">
        <v>627</v>
      </c>
      <c r="B14" s="695" t="s">
        <v>1492</v>
      </c>
      <c r="C14" s="492">
        <v>169.4</v>
      </c>
      <c r="D14" s="493">
        <f t="shared" si="1"/>
        <v>7.0350151892373354E-3</v>
      </c>
      <c r="E14" s="494">
        <v>0</v>
      </c>
      <c r="F14" s="495">
        <f t="shared" si="2"/>
        <v>0</v>
      </c>
      <c r="G14" s="494">
        <v>169.4</v>
      </c>
      <c r="H14" s="496">
        <v>0</v>
      </c>
      <c r="I14" s="496">
        <v>0</v>
      </c>
      <c r="J14" s="496">
        <v>0</v>
      </c>
    </row>
    <row r="15" spans="1:10">
      <c r="A15" s="491" t="s">
        <v>1019</v>
      </c>
      <c r="B15" s="695" t="s">
        <v>1493</v>
      </c>
      <c r="C15" s="492">
        <v>531.41000000000008</v>
      </c>
      <c r="D15" s="493">
        <f t="shared" si="1"/>
        <v>2.2068934012471151E-2</v>
      </c>
      <c r="E15" s="494">
        <v>0</v>
      </c>
      <c r="F15" s="495">
        <f t="shared" si="2"/>
        <v>0</v>
      </c>
      <c r="G15" s="494">
        <v>531.41</v>
      </c>
      <c r="H15" s="496">
        <v>0</v>
      </c>
      <c r="I15" s="496">
        <v>0</v>
      </c>
      <c r="J15" s="496">
        <v>0</v>
      </c>
    </row>
    <row r="16" spans="1:10" ht="25.5">
      <c r="A16" s="491" t="s">
        <v>1020</v>
      </c>
      <c r="B16" s="695" t="s">
        <v>1494</v>
      </c>
      <c r="C16" s="492">
        <v>169.4</v>
      </c>
      <c r="D16" s="493">
        <f t="shared" si="1"/>
        <v>7.0350151892373354E-3</v>
      </c>
      <c r="E16" s="494">
        <v>0</v>
      </c>
      <c r="F16" s="495">
        <f t="shared" si="2"/>
        <v>0</v>
      </c>
      <c r="G16" s="494">
        <v>338.8</v>
      </c>
      <c r="H16" s="496">
        <v>0</v>
      </c>
      <c r="I16" s="496">
        <v>0</v>
      </c>
      <c r="J16" s="496">
        <v>0</v>
      </c>
    </row>
    <row r="17" spans="1:10">
      <c r="A17" s="491" t="s">
        <v>1021</v>
      </c>
      <c r="B17" s="695" t="s">
        <v>1495</v>
      </c>
      <c r="C17" s="492">
        <v>788.15000000000009</v>
      </c>
      <c r="D17" s="493">
        <f t="shared" si="1"/>
        <v>3.2731093396678908E-2</v>
      </c>
      <c r="E17" s="494">
        <v>0</v>
      </c>
      <c r="F17" s="495">
        <f t="shared" si="2"/>
        <v>0</v>
      </c>
      <c r="G17" s="494">
        <v>788.15000000000009</v>
      </c>
      <c r="H17" s="496">
        <v>0</v>
      </c>
      <c r="I17" s="496">
        <v>0</v>
      </c>
      <c r="J17" s="496">
        <v>0</v>
      </c>
    </row>
    <row r="18" spans="1:10" ht="25.5">
      <c r="A18" s="491" t="s">
        <v>1022</v>
      </c>
      <c r="B18" s="695" t="s">
        <v>1496</v>
      </c>
      <c r="C18" s="492">
        <v>169.4</v>
      </c>
      <c r="D18" s="493">
        <f t="shared" si="1"/>
        <v>7.0350151892373354E-3</v>
      </c>
      <c r="E18" s="494">
        <v>0</v>
      </c>
      <c r="F18" s="495">
        <f t="shared" si="2"/>
        <v>0</v>
      </c>
      <c r="G18" s="494">
        <v>169.4</v>
      </c>
      <c r="H18" s="496">
        <v>0</v>
      </c>
      <c r="I18" s="496">
        <v>0</v>
      </c>
      <c r="J18" s="496">
        <v>0</v>
      </c>
    </row>
    <row r="19" spans="1:10">
      <c r="A19" s="491" t="s">
        <v>1023</v>
      </c>
      <c r="B19" s="695" t="s">
        <v>1497</v>
      </c>
      <c r="C19" s="492">
        <v>745.36</v>
      </c>
      <c r="D19" s="493">
        <f t="shared" si="1"/>
        <v>3.0954066832644275E-2</v>
      </c>
      <c r="E19" s="494">
        <v>0</v>
      </c>
      <c r="F19" s="495">
        <f t="shared" si="2"/>
        <v>0</v>
      </c>
      <c r="G19" s="494">
        <v>745.36</v>
      </c>
      <c r="H19" s="496">
        <v>0</v>
      </c>
      <c r="I19" s="496">
        <v>0</v>
      </c>
      <c r="J19" s="496">
        <v>0</v>
      </c>
    </row>
    <row r="20" spans="1:10" ht="25.5">
      <c r="A20" s="491" t="s">
        <v>1024</v>
      </c>
      <c r="B20" s="695" t="s">
        <v>1498</v>
      </c>
      <c r="C20" s="492">
        <v>169.4</v>
      </c>
      <c r="D20" s="493">
        <f t="shared" si="1"/>
        <v>7.0350151892373354E-3</v>
      </c>
      <c r="E20" s="494">
        <v>0</v>
      </c>
      <c r="F20" s="495">
        <f t="shared" si="2"/>
        <v>0</v>
      </c>
      <c r="G20" s="494">
        <v>169.4</v>
      </c>
      <c r="H20" s="496">
        <v>0</v>
      </c>
      <c r="I20" s="496">
        <v>0</v>
      </c>
      <c r="J20" s="496">
        <v>0</v>
      </c>
    </row>
    <row r="21" spans="1:10">
      <c r="A21" s="491" t="s">
        <v>1025</v>
      </c>
      <c r="B21" s="695" t="s">
        <v>1499</v>
      </c>
      <c r="C21" s="492">
        <v>531.41000000000008</v>
      </c>
      <c r="D21" s="493">
        <f t="shared" si="1"/>
        <v>2.2068934012471151E-2</v>
      </c>
      <c r="E21" s="494">
        <v>0</v>
      </c>
      <c r="F21" s="495">
        <f t="shared" si="2"/>
        <v>0</v>
      </c>
      <c r="G21" s="494">
        <v>531.41000000000008</v>
      </c>
      <c r="H21" s="496">
        <v>0</v>
      </c>
      <c r="I21" s="496">
        <v>0</v>
      </c>
      <c r="J21" s="496">
        <v>0</v>
      </c>
    </row>
    <row r="22" spans="1:10" ht="25.5">
      <c r="A22" s="491" t="s">
        <v>1026</v>
      </c>
      <c r="B22" s="695" t="s">
        <v>1500</v>
      </c>
      <c r="C22" s="492">
        <v>169.4</v>
      </c>
      <c r="D22" s="493">
        <f t="shared" si="1"/>
        <v>7.0350151892373354E-3</v>
      </c>
      <c r="E22" s="494">
        <v>0</v>
      </c>
      <c r="F22" s="495">
        <f t="shared" si="2"/>
        <v>0</v>
      </c>
      <c r="G22" s="494">
        <v>169.4</v>
      </c>
      <c r="H22" s="496">
        <v>0</v>
      </c>
      <c r="I22" s="496">
        <v>0</v>
      </c>
      <c r="J22" s="496">
        <v>0</v>
      </c>
    </row>
    <row r="23" spans="1:10">
      <c r="A23" s="491" t="s">
        <v>1027</v>
      </c>
      <c r="B23" s="695" t="s">
        <v>1501</v>
      </c>
      <c r="C23" s="492">
        <v>659.78</v>
      </c>
      <c r="D23" s="493">
        <f t="shared" si="1"/>
        <v>2.7400013704575024E-2</v>
      </c>
      <c r="E23" s="494">
        <v>0</v>
      </c>
      <c r="F23" s="495">
        <f t="shared" si="2"/>
        <v>0</v>
      </c>
      <c r="G23" s="494">
        <v>659.78</v>
      </c>
      <c r="H23" s="496">
        <v>0</v>
      </c>
      <c r="I23" s="496">
        <v>0</v>
      </c>
      <c r="J23" s="496">
        <v>0</v>
      </c>
    </row>
    <row r="24" spans="1:10" ht="25.5">
      <c r="A24" s="491" t="s">
        <v>1028</v>
      </c>
      <c r="B24" s="695" t="s">
        <v>1502</v>
      </c>
      <c r="C24" s="492">
        <v>169.4</v>
      </c>
      <c r="D24" s="493">
        <f t="shared" si="1"/>
        <v>7.0350151892373354E-3</v>
      </c>
      <c r="E24" s="494">
        <v>0</v>
      </c>
      <c r="F24" s="495">
        <f t="shared" si="2"/>
        <v>0</v>
      </c>
      <c r="G24" s="494">
        <v>169.4</v>
      </c>
      <c r="H24" s="496">
        <v>0</v>
      </c>
      <c r="I24" s="496">
        <v>0</v>
      </c>
      <c r="J24" s="496">
        <v>0</v>
      </c>
    </row>
    <row r="25" spans="1:10">
      <c r="A25" s="491" t="s">
        <v>1029</v>
      </c>
      <c r="B25" s="695" t="s">
        <v>1503</v>
      </c>
      <c r="C25" s="492">
        <v>794.86000000000013</v>
      </c>
      <c r="D25" s="493">
        <f t="shared" si="1"/>
        <v>3.3009753089239605E-2</v>
      </c>
      <c r="E25" s="494">
        <v>0</v>
      </c>
      <c r="F25" s="495">
        <f t="shared" si="2"/>
        <v>0</v>
      </c>
      <c r="G25" s="494">
        <v>794.86000000000013</v>
      </c>
      <c r="H25" s="496">
        <v>0</v>
      </c>
      <c r="I25" s="496">
        <v>0</v>
      </c>
      <c r="J25" s="496">
        <v>0</v>
      </c>
    </row>
    <row r="26" spans="1:10" ht="25.5">
      <c r="A26" s="491" t="s">
        <v>1554</v>
      </c>
      <c r="B26" s="695" t="s">
        <v>1504</v>
      </c>
      <c r="C26" s="492">
        <v>169.4</v>
      </c>
      <c r="D26" s="493">
        <f t="shared" si="1"/>
        <v>7.0350151892373354E-3</v>
      </c>
      <c r="E26" s="494">
        <v>0</v>
      </c>
      <c r="F26" s="495">
        <f t="shared" si="2"/>
        <v>0</v>
      </c>
      <c r="G26" s="494">
        <v>169.4</v>
      </c>
      <c r="H26" s="496">
        <v>0</v>
      </c>
      <c r="I26" s="496">
        <v>0</v>
      </c>
      <c r="J26" s="496">
        <v>0</v>
      </c>
    </row>
    <row r="27" spans="1:10">
      <c r="A27" s="491" t="s">
        <v>1555</v>
      </c>
      <c r="B27" s="696" t="s">
        <v>1593</v>
      </c>
      <c r="C27" s="492">
        <v>659.78</v>
      </c>
      <c r="D27" s="493">
        <f t="shared" si="1"/>
        <v>2.7400013704575024E-2</v>
      </c>
      <c r="E27" s="494">
        <v>0</v>
      </c>
      <c r="F27" s="495">
        <f t="shared" si="2"/>
        <v>0</v>
      </c>
      <c r="G27" s="494">
        <v>659.78</v>
      </c>
      <c r="H27" s="496">
        <v>0</v>
      </c>
      <c r="I27" s="496">
        <v>0</v>
      </c>
      <c r="J27" s="496">
        <v>0</v>
      </c>
    </row>
    <row r="28" spans="1:10" ht="25.5">
      <c r="A28" s="491" t="s">
        <v>1556</v>
      </c>
      <c r="B28" s="696" t="s">
        <v>1594</v>
      </c>
      <c r="C28" s="492">
        <v>169.4</v>
      </c>
      <c r="D28" s="493">
        <f t="shared" si="1"/>
        <v>7.0350151892373354E-3</v>
      </c>
      <c r="E28" s="494">
        <v>0</v>
      </c>
      <c r="F28" s="495">
        <f t="shared" si="2"/>
        <v>0</v>
      </c>
      <c r="G28" s="494">
        <v>169.4</v>
      </c>
      <c r="H28" s="496">
        <v>0</v>
      </c>
      <c r="I28" s="496">
        <v>0</v>
      </c>
      <c r="J28" s="496">
        <v>0</v>
      </c>
    </row>
    <row r="29" spans="1:10">
      <c r="A29" s="491" t="s">
        <v>1557</v>
      </c>
      <c r="B29" s="696" t="s">
        <v>1595</v>
      </c>
      <c r="C29" s="492">
        <v>745.36000000000013</v>
      </c>
      <c r="D29" s="493">
        <f t="shared" si="1"/>
        <v>3.0954066832644282E-2</v>
      </c>
      <c r="E29" s="494">
        <v>0</v>
      </c>
      <c r="F29" s="495">
        <f t="shared" si="2"/>
        <v>0</v>
      </c>
      <c r="G29" s="494">
        <v>745.36000000000013</v>
      </c>
      <c r="H29" s="496">
        <v>0</v>
      </c>
      <c r="I29" s="496">
        <v>0</v>
      </c>
      <c r="J29" s="496">
        <v>0</v>
      </c>
    </row>
    <row r="30" spans="1:10" ht="25.5">
      <c r="A30" s="491" t="s">
        <v>1558</v>
      </c>
      <c r="B30" s="696" t="s">
        <v>1596</v>
      </c>
      <c r="C30" s="492">
        <v>169.4</v>
      </c>
      <c r="D30" s="493">
        <f t="shared" si="1"/>
        <v>7.0350151892373354E-3</v>
      </c>
      <c r="E30" s="494">
        <v>0</v>
      </c>
      <c r="F30" s="495">
        <f t="shared" si="2"/>
        <v>0</v>
      </c>
      <c r="G30" s="494">
        <v>169.4</v>
      </c>
      <c r="H30" s="496">
        <v>0</v>
      </c>
      <c r="I30" s="496">
        <v>0</v>
      </c>
      <c r="J30" s="496">
        <v>0</v>
      </c>
    </row>
    <row r="31" spans="1:10">
      <c r="A31" s="491" t="s">
        <v>1559</v>
      </c>
      <c r="B31" s="696" t="s">
        <v>1597</v>
      </c>
      <c r="C31" s="492">
        <v>574.20000000000005</v>
      </c>
      <c r="D31" s="493">
        <f t="shared" si="1"/>
        <v>2.3845960576505773E-2</v>
      </c>
      <c r="E31" s="494">
        <v>0</v>
      </c>
      <c r="F31" s="495">
        <f t="shared" si="2"/>
        <v>0</v>
      </c>
      <c r="G31" s="494">
        <v>574.20000000000005</v>
      </c>
      <c r="H31" s="496">
        <v>0</v>
      </c>
      <c r="I31" s="496">
        <v>0</v>
      </c>
      <c r="J31" s="496">
        <v>0</v>
      </c>
    </row>
    <row r="32" spans="1:10" ht="25.5">
      <c r="A32" s="491" t="s">
        <v>1560</v>
      </c>
      <c r="B32" s="696" t="s">
        <v>1598</v>
      </c>
      <c r="C32" s="492">
        <v>169.4</v>
      </c>
      <c r="D32" s="493">
        <f t="shared" si="1"/>
        <v>7.0350151892373354E-3</v>
      </c>
      <c r="E32" s="494">
        <v>0</v>
      </c>
      <c r="F32" s="495">
        <f t="shared" si="2"/>
        <v>0</v>
      </c>
      <c r="G32" s="494">
        <v>169.4</v>
      </c>
      <c r="H32" s="496">
        <v>0</v>
      </c>
      <c r="I32" s="496">
        <v>0</v>
      </c>
      <c r="J32" s="496">
        <v>0</v>
      </c>
    </row>
    <row r="33" spans="1:10">
      <c r="A33" s="491" t="s">
        <v>1561</v>
      </c>
      <c r="B33" s="696" t="s">
        <v>1599</v>
      </c>
      <c r="C33" s="492">
        <v>788.15000000000009</v>
      </c>
      <c r="D33" s="493">
        <f t="shared" si="1"/>
        <v>3.2731093396678908E-2</v>
      </c>
      <c r="E33" s="494">
        <v>0</v>
      </c>
      <c r="F33" s="495">
        <f t="shared" si="2"/>
        <v>0</v>
      </c>
      <c r="G33" s="494">
        <v>788.15000000000009</v>
      </c>
      <c r="H33" s="496">
        <v>0</v>
      </c>
      <c r="I33" s="496">
        <v>0</v>
      </c>
      <c r="J33" s="496">
        <v>0</v>
      </c>
    </row>
    <row r="34" spans="1:10" ht="25.5">
      <c r="A34" s="491" t="s">
        <v>1562</v>
      </c>
      <c r="B34" s="696" t="s">
        <v>1600</v>
      </c>
      <c r="C34" s="492">
        <v>169.4</v>
      </c>
      <c r="D34" s="493">
        <f t="shared" si="1"/>
        <v>7.0350151892373354E-3</v>
      </c>
      <c r="E34" s="494">
        <v>0</v>
      </c>
      <c r="F34" s="495">
        <f t="shared" si="2"/>
        <v>0</v>
      </c>
      <c r="G34" s="494">
        <v>0</v>
      </c>
      <c r="H34" s="494">
        <v>169.4</v>
      </c>
      <c r="I34" s="496">
        <v>0</v>
      </c>
      <c r="J34" s="496">
        <v>0</v>
      </c>
    </row>
    <row r="35" spans="1:10">
      <c r="A35" s="491" t="s">
        <v>1563</v>
      </c>
      <c r="B35" s="696" t="s">
        <v>1601</v>
      </c>
      <c r="C35" s="492">
        <v>702.57</v>
      </c>
      <c r="D35" s="493">
        <f t="shared" si="1"/>
        <v>2.9177040268609653E-2</v>
      </c>
      <c r="E35" s="494">
        <v>0</v>
      </c>
      <c r="F35" s="495">
        <f t="shared" si="2"/>
        <v>0</v>
      </c>
      <c r="G35" s="494">
        <v>0</v>
      </c>
      <c r="H35" s="494">
        <v>702.57</v>
      </c>
      <c r="I35" s="496">
        <v>0</v>
      </c>
      <c r="J35" s="496">
        <v>0</v>
      </c>
    </row>
    <row r="36" spans="1:10" ht="25.5">
      <c r="A36" s="491" t="s">
        <v>1564</v>
      </c>
      <c r="B36" s="696" t="s">
        <v>1602</v>
      </c>
      <c r="C36" s="492">
        <v>169.4</v>
      </c>
      <c r="D36" s="493">
        <f t="shared" si="1"/>
        <v>7.0350151892373354E-3</v>
      </c>
      <c r="E36" s="494">
        <v>0</v>
      </c>
      <c r="F36" s="495">
        <f t="shared" si="2"/>
        <v>0</v>
      </c>
      <c r="G36" s="494">
        <v>0</v>
      </c>
      <c r="H36" s="494">
        <v>169.4</v>
      </c>
      <c r="I36" s="496">
        <v>0</v>
      </c>
      <c r="J36" s="496">
        <v>0</v>
      </c>
    </row>
    <row r="37" spans="1:10">
      <c r="A37" s="491" t="s">
        <v>1565</v>
      </c>
      <c r="B37" s="696" t="s">
        <v>1603</v>
      </c>
      <c r="C37" s="492">
        <v>788.15000000000009</v>
      </c>
      <c r="D37" s="493">
        <f t="shared" si="1"/>
        <v>3.2731093396678908E-2</v>
      </c>
      <c r="E37" s="494">
        <v>0</v>
      </c>
      <c r="F37" s="495">
        <f t="shared" si="2"/>
        <v>0</v>
      </c>
      <c r="G37" s="494">
        <v>0</v>
      </c>
      <c r="H37" s="494">
        <v>788.15000000000009</v>
      </c>
      <c r="I37" s="496">
        <v>0</v>
      </c>
      <c r="J37" s="496">
        <v>0</v>
      </c>
    </row>
    <row r="38" spans="1:10" ht="25.5">
      <c r="A38" s="491" t="s">
        <v>1566</v>
      </c>
      <c r="B38" s="696" t="s">
        <v>1604</v>
      </c>
      <c r="C38" s="492">
        <v>169.4</v>
      </c>
      <c r="D38" s="493">
        <f t="shared" si="1"/>
        <v>7.0350151892373354E-3</v>
      </c>
      <c r="E38" s="494">
        <v>0</v>
      </c>
      <c r="F38" s="495">
        <f t="shared" si="2"/>
        <v>0</v>
      </c>
      <c r="G38" s="494">
        <v>0</v>
      </c>
      <c r="H38" s="494">
        <v>169.4</v>
      </c>
      <c r="I38" s="496">
        <v>0</v>
      </c>
      <c r="J38" s="496">
        <v>0</v>
      </c>
    </row>
    <row r="39" spans="1:10">
      <c r="A39" s="491" t="s">
        <v>1567</v>
      </c>
      <c r="B39" s="696" t="s">
        <v>1605</v>
      </c>
      <c r="C39" s="492">
        <v>659.78</v>
      </c>
      <c r="D39" s="493">
        <f t="shared" si="1"/>
        <v>2.7400013704575024E-2</v>
      </c>
      <c r="E39" s="494">
        <v>0</v>
      </c>
      <c r="F39" s="495">
        <f t="shared" si="2"/>
        <v>0</v>
      </c>
      <c r="G39" s="494">
        <v>0</v>
      </c>
      <c r="H39" s="494">
        <v>659.78</v>
      </c>
      <c r="I39" s="496">
        <v>0</v>
      </c>
      <c r="J39" s="496">
        <v>0</v>
      </c>
    </row>
    <row r="40" spans="1:10" ht="25.5">
      <c r="A40" s="491" t="s">
        <v>1568</v>
      </c>
      <c r="B40" s="696" t="s">
        <v>1606</v>
      </c>
      <c r="C40" s="492">
        <v>169.4</v>
      </c>
      <c r="D40" s="493">
        <f t="shared" si="1"/>
        <v>7.0350151892373354E-3</v>
      </c>
      <c r="E40" s="494">
        <v>0</v>
      </c>
      <c r="F40" s="495">
        <f t="shared" si="2"/>
        <v>0</v>
      </c>
      <c r="G40" s="494">
        <v>0</v>
      </c>
      <c r="H40" s="494">
        <v>169.4</v>
      </c>
      <c r="I40" s="496">
        <v>0</v>
      </c>
      <c r="J40" s="496">
        <v>0</v>
      </c>
    </row>
    <row r="41" spans="1:10" ht="25.5">
      <c r="A41" s="491" t="s">
        <v>1569</v>
      </c>
      <c r="B41" s="696" t="s">
        <v>1607</v>
      </c>
      <c r="C41" s="492">
        <v>788.15000000000009</v>
      </c>
      <c r="D41" s="493">
        <f t="shared" si="1"/>
        <v>3.2731093396678908E-2</v>
      </c>
      <c r="E41" s="494">
        <v>0</v>
      </c>
      <c r="F41" s="495">
        <f t="shared" si="2"/>
        <v>0</v>
      </c>
      <c r="G41" s="494">
        <v>0</v>
      </c>
      <c r="H41" s="494">
        <v>788.15000000000009</v>
      </c>
      <c r="I41" s="496">
        <v>0</v>
      </c>
      <c r="J41" s="496">
        <v>0</v>
      </c>
    </row>
    <row r="42" spans="1:10" ht="25.5">
      <c r="A42" s="491" t="s">
        <v>1570</v>
      </c>
      <c r="B42" s="696" t="s">
        <v>1608</v>
      </c>
      <c r="C42" s="492">
        <v>169.4</v>
      </c>
      <c r="D42" s="493">
        <f t="shared" si="1"/>
        <v>7.0350151892373354E-3</v>
      </c>
      <c r="E42" s="494">
        <v>0</v>
      </c>
      <c r="F42" s="495">
        <f t="shared" si="2"/>
        <v>0</v>
      </c>
      <c r="G42" s="494">
        <v>0</v>
      </c>
      <c r="H42" s="494">
        <v>169.4</v>
      </c>
      <c r="I42" s="496">
        <v>0</v>
      </c>
      <c r="J42" s="496">
        <v>0</v>
      </c>
    </row>
    <row r="43" spans="1:10">
      <c r="A43" s="491" t="s">
        <v>1571</v>
      </c>
      <c r="B43" s="696" t="s">
        <v>1609</v>
      </c>
      <c r="C43" s="492">
        <v>488.62</v>
      </c>
      <c r="D43" s="493">
        <f t="shared" si="1"/>
        <v>2.0291907448436522E-2</v>
      </c>
      <c r="E43" s="494">
        <v>0</v>
      </c>
      <c r="F43" s="495">
        <f t="shared" si="2"/>
        <v>0</v>
      </c>
      <c r="G43" s="494">
        <v>0</v>
      </c>
      <c r="H43" s="496">
        <v>488.62</v>
      </c>
      <c r="I43" s="496">
        <v>0</v>
      </c>
      <c r="J43" s="496">
        <v>0</v>
      </c>
    </row>
    <row r="44" spans="1:10" ht="25.5">
      <c r="A44" s="491" t="s">
        <v>1572</v>
      </c>
      <c r="B44" s="696" t="s">
        <v>1610</v>
      </c>
      <c r="C44" s="492">
        <v>169.4</v>
      </c>
      <c r="D44" s="493">
        <f t="shared" si="1"/>
        <v>7.0350151892373354E-3</v>
      </c>
      <c r="E44" s="494">
        <v>0</v>
      </c>
      <c r="F44" s="495">
        <f t="shared" si="2"/>
        <v>0</v>
      </c>
      <c r="G44" s="494">
        <v>0</v>
      </c>
      <c r="H44" s="496">
        <v>169.4</v>
      </c>
      <c r="I44" s="496">
        <v>0</v>
      </c>
      <c r="J44" s="496">
        <v>0</v>
      </c>
    </row>
    <row r="45" spans="1:10">
      <c r="A45" s="491" t="s">
        <v>1573</v>
      </c>
      <c r="B45" s="696" t="s">
        <v>1611</v>
      </c>
      <c r="C45" s="492">
        <v>574.20000000000005</v>
      </c>
      <c r="D45" s="493">
        <f t="shared" si="1"/>
        <v>2.3845960576505773E-2</v>
      </c>
      <c r="E45" s="494">
        <v>0</v>
      </c>
      <c r="F45" s="495">
        <f t="shared" si="2"/>
        <v>0</v>
      </c>
      <c r="G45" s="494">
        <v>0</v>
      </c>
      <c r="H45" s="496">
        <v>574.20000000000005</v>
      </c>
      <c r="I45" s="496">
        <v>0</v>
      </c>
      <c r="J45" s="496">
        <v>0</v>
      </c>
    </row>
    <row r="46" spans="1:10" ht="25.5">
      <c r="A46" s="491" t="s">
        <v>1574</v>
      </c>
      <c r="B46" s="696" t="s">
        <v>1612</v>
      </c>
      <c r="C46" s="492">
        <v>169.4</v>
      </c>
      <c r="D46" s="493">
        <f t="shared" si="1"/>
        <v>7.0350151892373354E-3</v>
      </c>
      <c r="E46" s="494">
        <v>0</v>
      </c>
      <c r="F46" s="495">
        <f t="shared" si="2"/>
        <v>0</v>
      </c>
      <c r="G46" s="494">
        <v>0</v>
      </c>
      <c r="H46" s="496">
        <v>169.4</v>
      </c>
      <c r="I46" s="496">
        <v>0</v>
      </c>
      <c r="J46" s="496">
        <v>0</v>
      </c>
    </row>
    <row r="47" spans="1:10">
      <c r="A47" s="491" t="s">
        <v>1575</v>
      </c>
      <c r="B47" s="696" t="s">
        <v>1613</v>
      </c>
      <c r="C47" s="492">
        <v>574.20000000000005</v>
      </c>
      <c r="D47" s="493">
        <f t="shared" si="1"/>
        <v>2.3845960576505773E-2</v>
      </c>
      <c r="E47" s="494">
        <v>0</v>
      </c>
      <c r="F47" s="495">
        <f t="shared" si="2"/>
        <v>0</v>
      </c>
      <c r="G47" s="494">
        <v>0</v>
      </c>
      <c r="H47" s="496">
        <v>574.20000000000005</v>
      </c>
      <c r="I47" s="496">
        <v>0</v>
      </c>
      <c r="J47" s="496">
        <v>0</v>
      </c>
    </row>
    <row r="48" spans="1:10" ht="25.5">
      <c r="A48" s="491" t="s">
        <v>1576</v>
      </c>
      <c r="B48" s="696" t="s">
        <v>1614</v>
      </c>
      <c r="C48" s="492">
        <v>169.4</v>
      </c>
      <c r="D48" s="493">
        <f t="shared" si="1"/>
        <v>7.0350151892373354E-3</v>
      </c>
      <c r="E48" s="494">
        <v>0</v>
      </c>
      <c r="F48" s="495">
        <f t="shared" si="2"/>
        <v>0</v>
      </c>
      <c r="G48" s="494">
        <v>0</v>
      </c>
      <c r="H48" s="496">
        <v>169.4</v>
      </c>
      <c r="I48" s="496">
        <v>0</v>
      </c>
      <c r="J48" s="496">
        <v>0</v>
      </c>
    </row>
    <row r="49" spans="1:10">
      <c r="A49" s="491" t="s">
        <v>1577</v>
      </c>
      <c r="B49" s="696" t="s">
        <v>1615</v>
      </c>
      <c r="C49" s="492">
        <v>788.15000000000009</v>
      </c>
      <c r="D49" s="493">
        <f t="shared" si="1"/>
        <v>3.2731093396678908E-2</v>
      </c>
      <c r="E49" s="494">
        <v>0</v>
      </c>
      <c r="F49" s="495">
        <f t="shared" si="2"/>
        <v>0</v>
      </c>
      <c r="G49" s="494">
        <v>0</v>
      </c>
      <c r="H49" s="496">
        <v>788.15000000000009</v>
      </c>
      <c r="I49" s="496">
        <v>0</v>
      </c>
      <c r="J49" s="496">
        <v>0</v>
      </c>
    </row>
    <row r="50" spans="1:10" ht="25.5">
      <c r="A50" s="491" t="s">
        <v>1578</v>
      </c>
      <c r="B50" s="696" t="s">
        <v>1616</v>
      </c>
      <c r="C50" s="492">
        <v>169.4</v>
      </c>
      <c r="D50" s="493">
        <f t="shared" si="1"/>
        <v>7.0350151892373354E-3</v>
      </c>
      <c r="E50" s="494">
        <v>0</v>
      </c>
      <c r="F50" s="495">
        <f t="shared" si="2"/>
        <v>0</v>
      </c>
      <c r="G50" s="494">
        <v>0</v>
      </c>
      <c r="H50" s="496">
        <v>169.4</v>
      </c>
      <c r="I50" s="496">
        <v>0</v>
      </c>
      <c r="J50" s="496">
        <v>0</v>
      </c>
    </row>
    <row r="51" spans="1:10">
      <c r="A51" s="491" t="s">
        <v>1579</v>
      </c>
      <c r="B51" s="696" t="s">
        <v>1617</v>
      </c>
      <c r="C51" s="492">
        <v>702.57</v>
      </c>
      <c r="D51" s="493">
        <f t="shared" si="1"/>
        <v>2.9177040268609653E-2</v>
      </c>
      <c r="E51" s="494">
        <v>0</v>
      </c>
      <c r="F51" s="495">
        <f t="shared" ref="F51:F64" si="3">E51/$E$8</f>
        <v>0</v>
      </c>
      <c r="G51" s="494">
        <v>0</v>
      </c>
      <c r="H51" s="496">
        <v>702.57</v>
      </c>
      <c r="I51" s="496">
        <v>0</v>
      </c>
      <c r="J51" s="496">
        <v>0</v>
      </c>
    </row>
    <row r="52" spans="1:10" ht="25.5">
      <c r="A52" s="491" t="s">
        <v>1580</v>
      </c>
      <c r="B52" s="696" t="s">
        <v>1618</v>
      </c>
      <c r="C52" s="492">
        <v>169.4</v>
      </c>
      <c r="D52" s="493">
        <f t="shared" si="1"/>
        <v>7.0350151892373354E-3</v>
      </c>
      <c r="E52" s="494">
        <v>0</v>
      </c>
      <c r="F52" s="495">
        <f t="shared" si="3"/>
        <v>0</v>
      </c>
      <c r="G52" s="494">
        <v>0</v>
      </c>
      <c r="H52" s="496">
        <v>169.4</v>
      </c>
      <c r="I52" s="496">
        <v>0</v>
      </c>
      <c r="J52" s="496">
        <v>0</v>
      </c>
    </row>
    <row r="53" spans="1:10">
      <c r="A53" s="491" t="s">
        <v>1581</v>
      </c>
      <c r="B53" s="696" t="s">
        <v>1619</v>
      </c>
      <c r="C53" s="492">
        <v>788.15000000000009</v>
      </c>
      <c r="D53" s="493">
        <f t="shared" si="1"/>
        <v>3.2731093396678908E-2</v>
      </c>
      <c r="E53" s="494">
        <v>0</v>
      </c>
      <c r="F53" s="495">
        <f t="shared" si="3"/>
        <v>0</v>
      </c>
      <c r="G53" s="494">
        <v>0</v>
      </c>
      <c r="H53" s="496">
        <v>788.15000000000009</v>
      </c>
      <c r="I53" s="496">
        <v>0</v>
      </c>
      <c r="J53" s="496">
        <v>0</v>
      </c>
    </row>
    <row r="54" spans="1:10" ht="25.5">
      <c r="A54" s="491" t="s">
        <v>1582</v>
      </c>
      <c r="B54" s="696" t="s">
        <v>1620</v>
      </c>
      <c r="C54" s="492">
        <v>169.4</v>
      </c>
      <c r="D54" s="493">
        <f t="shared" si="1"/>
        <v>7.0350151892373354E-3</v>
      </c>
      <c r="E54" s="494">
        <v>0</v>
      </c>
      <c r="F54" s="495">
        <f t="shared" si="3"/>
        <v>0</v>
      </c>
      <c r="G54" s="494">
        <v>0</v>
      </c>
      <c r="H54" s="496">
        <v>169.4</v>
      </c>
      <c r="I54" s="496">
        <v>0</v>
      </c>
      <c r="J54" s="496">
        <v>0</v>
      </c>
    </row>
    <row r="55" spans="1:10">
      <c r="A55" s="491" t="s">
        <v>1583</v>
      </c>
      <c r="B55" s="696" t="s">
        <v>1621</v>
      </c>
      <c r="C55" s="492">
        <v>788.15000000000009</v>
      </c>
      <c r="D55" s="493">
        <f t="shared" si="1"/>
        <v>3.2731093396678908E-2</v>
      </c>
      <c r="E55" s="494">
        <v>0</v>
      </c>
      <c r="F55" s="495">
        <f t="shared" si="3"/>
        <v>0</v>
      </c>
      <c r="G55" s="496">
        <v>0</v>
      </c>
      <c r="H55" s="496">
        <v>0</v>
      </c>
      <c r="I55" s="496">
        <v>788.15000000000009</v>
      </c>
      <c r="J55" s="496">
        <v>0</v>
      </c>
    </row>
    <row r="56" spans="1:10" ht="25.5">
      <c r="A56" s="491" t="s">
        <v>1584</v>
      </c>
      <c r="B56" s="696" t="s">
        <v>1622</v>
      </c>
      <c r="C56" s="492">
        <v>169.4</v>
      </c>
      <c r="D56" s="498">
        <f>C56/$C$8</f>
        <v>7.0350151892373354E-3</v>
      </c>
      <c r="E56" s="496">
        <v>0</v>
      </c>
      <c r="F56" s="499">
        <f t="shared" si="3"/>
        <v>0</v>
      </c>
      <c r="G56" s="496">
        <v>0</v>
      </c>
      <c r="H56" s="496">
        <v>0</v>
      </c>
      <c r="I56" s="496">
        <v>169.4</v>
      </c>
      <c r="J56" s="496">
        <v>0</v>
      </c>
    </row>
    <row r="57" spans="1:10">
      <c r="A57" s="491" t="s">
        <v>1585</v>
      </c>
      <c r="B57" s="696" t="s">
        <v>1623</v>
      </c>
      <c r="C57" s="492">
        <v>574.20000000000005</v>
      </c>
      <c r="D57" s="498">
        <f t="shared" ref="D57:D62" si="4">C57/$C$8</f>
        <v>2.3845960576505773E-2</v>
      </c>
      <c r="E57" s="496">
        <v>0</v>
      </c>
      <c r="F57" s="499">
        <f t="shared" si="3"/>
        <v>0</v>
      </c>
      <c r="G57" s="496">
        <v>0</v>
      </c>
      <c r="H57" s="496">
        <v>0</v>
      </c>
      <c r="I57" s="496">
        <v>574.20000000000005</v>
      </c>
      <c r="J57" s="496">
        <v>0</v>
      </c>
    </row>
    <row r="58" spans="1:10" ht="25.5">
      <c r="A58" s="491" t="s">
        <v>1586</v>
      </c>
      <c r="B58" s="696" t="s">
        <v>1624</v>
      </c>
      <c r="C58" s="492">
        <v>169.4</v>
      </c>
      <c r="D58" s="498">
        <f t="shared" si="4"/>
        <v>7.0350151892373354E-3</v>
      </c>
      <c r="E58" s="496">
        <v>0</v>
      </c>
      <c r="F58" s="499">
        <f t="shared" si="3"/>
        <v>0</v>
      </c>
      <c r="G58" s="496">
        <v>0</v>
      </c>
      <c r="H58" s="496">
        <v>0</v>
      </c>
      <c r="I58" s="496">
        <v>169.4</v>
      </c>
      <c r="J58" s="496">
        <v>0</v>
      </c>
    </row>
    <row r="59" spans="1:10">
      <c r="A59" s="491" t="s">
        <v>1587</v>
      </c>
      <c r="B59" s="696" t="s">
        <v>1625</v>
      </c>
      <c r="C59" s="492">
        <v>574.20000000000005</v>
      </c>
      <c r="D59" s="498">
        <f t="shared" si="4"/>
        <v>2.3845960576505773E-2</v>
      </c>
      <c r="E59" s="496">
        <v>0</v>
      </c>
      <c r="F59" s="499">
        <f t="shared" si="3"/>
        <v>0</v>
      </c>
      <c r="G59" s="496">
        <v>0</v>
      </c>
      <c r="H59" s="496">
        <v>0</v>
      </c>
      <c r="I59" s="496">
        <v>574.20000000000005</v>
      </c>
      <c r="J59" s="496">
        <v>0</v>
      </c>
    </row>
    <row r="60" spans="1:10" ht="25.5">
      <c r="A60" s="491" t="s">
        <v>1588</v>
      </c>
      <c r="B60" s="696" t="s">
        <v>1626</v>
      </c>
      <c r="C60" s="492">
        <v>169.4</v>
      </c>
      <c r="D60" s="498">
        <f t="shared" si="4"/>
        <v>7.0350151892373354E-3</v>
      </c>
      <c r="E60" s="496">
        <v>0</v>
      </c>
      <c r="F60" s="499">
        <f t="shared" si="3"/>
        <v>0</v>
      </c>
      <c r="G60" s="496">
        <v>0</v>
      </c>
      <c r="H60" s="496">
        <v>0</v>
      </c>
      <c r="I60" s="496">
        <v>169.4</v>
      </c>
      <c r="J60" s="496">
        <v>0</v>
      </c>
    </row>
    <row r="61" spans="1:10">
      <c r="A61" s="491" t="s">
        <v>1589</v>
      </c>
      <c r="B61" s="696" t="s">
        <v>1627</v>
      </c>
      <c r="C61" s="492">
        <v>745.36000000000013</v>
      </c>
      <c r="D61" s="498">
        <f t="shared" si="4"/>
        <v>3.0954066832644282E-2</v>
      </c>
      <c r="E61" s="496">
        <v>0</v>
      </c>
      <c r="F61" s="499">
        <f t="shared" si="3"/>
        <v>0</v>
      </c>
      <c r="G61" s="496">
        <v>0</v>
      </c>
      <c r="H61" s="496">
        <v>0</v>
      </c>
      <c r="I61" s="496">
        <v>745.36000000000013</v>
      </c>
      <c r="J61" s="496">
        <v>0</v>
      </c>
    </row>
    <row r="62" spans="1:10" ht="25.5">
      <c r="A62" s="491" t="s">
        <v>1590</v>
      </c>
      <c r="B62" s="696" t="s">
        <v>1628</v>
      </c>
      <c r="C62" s="492">
        <v>169.4</v>
      </c>
      <c r="D62" s="498">
        <f t="shared" si="4"/>
        <v>7.0350151892373354E-3</v>
      </c>
      <c r="E62" s="496">
        <v>0</v>
      </c>
      <c r="F62" s="499">
        <f t="shared" si="3"/>
        <v>0</v>
      </c>
      <c r="G62" s="496">
        <v>0</v>
      </c>
      <c r="H62" s="496">
        <v>0</v>
      </c>
      <c r="I62" s="496">
        <v>169.4</v>
      </c>
      <c r="J62" s="496">
        <v>0</v>
      </c>
    </row>
    <row r="63" spans="1:10">
      <c r="A63" s="491" t="s">
        <v>1591</v>
      </c>
      <c r="B63" s="696" t="s">
        <v>1629</v>
      </c>
      <c r="C63" s="492">
        <v>788.15000000000009</v>
      </c>
      <c r="D63" s="498">
        <f>C63/$C$8</f>
        <v>3.2731093396678908E-2</v>
      </c>
      <c r="E63" s="500">
        <v>0</v>
      </c>
      <c r="F63" s="499">
        <f t="shared" si="3"/>
        <v>0</v>
      </c>
      <c r="G63" s="500">
        <v>0</v>
      </c>
      <c r="H63" s="500">
        <v>0</v>
      </c>
      <c r="I63" s="500">
        <v>788.15000000000009</v>
      </c>
      <c r="J63" s="500">
        <v>0</v>
      </c>
    </row>
    <row r="64" spans="1:10" ht="25.5">
      <c r="A64" s="491" t="s">
        <v>1592</v>
      </c>
      <c r="B64" s="696" t="s">
        <v>1630</v>
      </c>
      <c r="C64" s="492">
        <v>169.4</v>
      </c>
      <c r="D64" s="498">
        <f>C64/$C$8</f>
        <v>7.0350151892373354E-3</v>
      </c>
      <c r="E64" s="500">
        <v>0</v>
      </c>
      <c r="F64" s="499">
        <f t="shared" si="3"/>
        <v>0</v>
      </c>
      <c r="G64" s="500">
        <v>0</v>
      </c>
      <c r="H64" s="500">
        <v>0</v>
      </c>
      <c r="I64" s="500">
        <v>169.4</v>
      </c>
      <c r="J64" s="500">
        <v>0</v>
      </c>
    </row>
    <row r="65" spans="1:10">
      <c r="A65" s="489" t="s">
        <v>1278</v>
      </c>
      <c r="B65" s="490" t="s">
        <v>1125</v>
      </c>
      <c r="C65" s="487">
        <v>0</v>
      </c>
      <c r="D65" s="488">
        <f>C65/C7</f>
        <v>0</v>
      </c>
      <c r="E65" s="501">
        <v>0</v>
      </c>
      <c r="F65" s="488">
        <f>E65/E7</f>
        <v>0</v>
      </c>
      <c r="G65" s="501">
        <v>0</v>
      </c>
      <c r="H65" s="501">
        <v>0</v>
      </c>
      <c r="I65" s="501">
        <v>0</v>
      </c>
      <c r="J65" s="501">
        <v>0</v>
      </c>
    </row>
    <row r="66" spans="1:10">
      <c r="A66" s="489" t="s">
        <v>1279</v>
      </c>
      <c r="B66" s="490" t="s">
        <v>1126</v>
      </c>
      <c r="C66" s="487">
        <v>0</v>
      </c>
      <c r="D66" s="488">
        <f>C66/C7</f>
        <v>0</v>
      </c>
      <c r="E66" s="501">
        <v>0</v>
      </c>
      <c r="F66" s="488">
        <f>E66/E7</f>
        <v>0</v>
      </c>
      <c r="G66" s="501">
        <v>0</v>
      </c>
      <c r="H66" s="501">
        <v>0</v>
      </c>
      <c r="I66" s="501">
        <v>0</v>
      </c>
      <c r="J66" s="501">
        <v>0</v>
      </c>
    </row>
    <row r="67" spans="1:10">
      <c r="A67" s="485" t="s">
        <v>1260</v>
      </c>
      <c r="B67" s="486" t="s">
        <v>1061</v>
      </c>
      <c r="C67" s="487">
        <f>C68</f>
        <v>3000</v>
      </c>
      <c r="D67" s="488">
        <f>C67/C69</f>
        <v>0.11078470654054436</v>
      </c>
      <c r="E67" s="501">
        <f>E68</f>
        <v>0</v>
      </c>
      <c r="F67" s="488">
        <f>E67/E69</f>
        <v>0</v>
      </c>
      <c r="G67" s="501">
        <f>G68</f>
        <v>0</v>
      </c>
      <c r="H67" s="501">
        <f>H68</f>
        <v>0</v>
      </c>
      <c r="I67" s="501">
        <f>I68</f>
        <v>1000</v>
      </c>
      <c r="J67" s="501">
        <f>J68</f>
        <v>2000</v>
      </c>
    </row>
    <row r="68" spans="1:10">
      <c r="A68" s="503" t="s">
        <v>1221</v>
      </c>
      <c r="B68" s="497" t="s">
        <v>628</v>
      </c>
      <c r="C68" s="502">
        <v>3000</v>
      </c>
      <c r="D68" s="499">
        <f>C68/C67</f>
        <v>1</v>
      </c>
      <c r="E68" s="500">
        <v>0</v>
      </c>
      <c r="F68" s="499">
        <v>0</v>
      </c>
      <c r="G68" s="500">
        <v>0</v>
      </c>
      <c r="H68" s="500">
        <v>0</v>
      </c>
      <c r="I68" s="500">
        <v>1000</v>
      </c>
      <c r="J68" s="500">
        <v>2000</v>
      </c>
    </row>
    <row r="69" spans="1:10" ht="15.75" customHeight="1">
      <c r="A69" s="1424" t="s">
        <v>1296</v>
      </c>
      <c r="B69" s="1425"/>
      <c r="C69" s="504">
        <f>C7+C67</f>
        <v>27079.550000000017</v>
      </c>
      <c r="D69" s="505"/>
      <c r="E69" s="504">
        <f>E7+E67</f>
        <v>998.57999999999993</v>
      </c>
      <c r="F69" s="505"/>
      <c r="G69" s="504">
        <f>G7+G67</f>
        <v>10384.769999999997</v>
      </c>
      <c r="H69" s="504">
        <f>H7+H67</f>
        <v>8717.9399999999969</v>
      </c>
      <c r="I69" s="504">
        <f>I7+I67</f>
        <v>5317.06</v>
      </c>
      <c r="J69" s="504">
        <f>J7+J67</f>
        <v>2000</v>
      </c>
    </row>
  </sheetData>
  <mergeCells count="14">
    <mergeCell ref="H4:H5"/>
    <mergeCell ref="I4:I5"/>
    <mergeCell ref="J4:J5"/>
    <mergeCell ref="A69:B69"/>
    <mergeCell ref="A1:J1"/>
    <mergeCell ref="A2:A5"/>
    <mergeCell ref="B2:B5"/>
    <mergeCell ref="C2:D3"/>
    <mergeCell ref="E2:J2"/>
    <mergeCell ref="E3:F3"/>
    <mergeCell ref="C4:C5"/>
    <mergeCell ref="D4:D5"/>
    <mergeCell ref="E4:F4"/>
    <mergeCell ref="G4:G5"/>
  </mergeCells>
  <phoneticPr fontId="3" type="noConversion"/>
  <pageMargins left="0.78740157480314965" right="0.39370078740157483" top="0.70866141732283472" bottom="0.98425196850393704" header="0.51181102362204722" footer="0.51181102362204722"/>
  <pageSetup paperSize="9" scale="65" orientation="landscape" r:id="rId1"/>
  <headerFooter alignWithMargins="0"/>
  <rowBreaks count="1" manualBreakCount="1">
    <brk id="34" max="9" man="1"/>
  </rowBreaks>
</worksheet>
</file>

<file path=xl/worksheets/sheet26.xml><?xml version="1.0" encoding="utf-8"?>
<worksheet xmlns="http://schemas.openxmlformats.org/spreadsheetml/2006/main" xmlns:r="http://schemas.openxmlformats.org/officeDocument/2006/relationships">
  <sheetPr>
    <tabColor rgb="FFFFFF00"/>
  </sheetPr>
  <dimension ref="A1:I66"/>
  <sheetViews>
    <sheetView view="pageBreakPreview" topLeftCell="A55" zoomScale="70" zoomScaleNormal="75" zoomScaleSheetLayoutView="70" workbookViewId="0">
      <selection activeCell="D63" sqref="D63"/>
    </sheetView>
  </sheetViews>
  <sheetFormatPr defaultColWidth="9.140625" defaultRowHeight="15"/>
  <cols>
    <col min="1" max="1" width="4.5703125" style="521" customWidth="1"/>
    <col min="2" max="2" width="50.140625" style="506" customWidth="1"/>
    <col min="3" max="3" width="12.140625" style="506" customWidth="1"/>
    <col min="4" max="4" width="17.42578125" style="506" customWidth="1"/>
    <col min="5" max="5" width="15.42578125" style="506" customWidth="1"/>
    <col min="6" max="6" width="16.42578125" style="506" customWidth="1"/>
    <col min="7" max="7" width="16.85546875" style="506" customWidth="1"/>
    <col min="8" max="8" width="18.7109375" style="506" customWidth="1"/>
    <col min="9" max="9" width="10.5703125" style="506" customWidth="1"/>
    <col min="10" max="16384" width="9.140625" style="506"/>
  </cols>
  <sheetData>
    <row r="1" spans="1:9" ht="20.25" customHeight="1">
      <c r="A1" s="1431" t="s">
        <v>1697</v>
      </c>
      <c r="B1" s="1432"/>
      <c r="C1" s="1432"/>
      <c r="D1" s="1432"/>
      <c r="E1" s="1432"/>
      <c r="F1" s="1432"/>
      <c r="G1" s="1432"/>
      <c r="H1" s="1432"/>
      <c r="I1" s="1433"/>
    </row>
    <row r="2" spans="1:9" ht="139.5" customHeight="1">
      <c r="A2" s="452" t="s">
        <v>1056</v>
      </c>
      <c r="B2" s="427" t="s">
        <v>306</v>
      </c>
      <c r="C2" s="427" t="s">
        <v>307</v>
      </c>
      <c r="D2" s="507" t="s">
        <v>476</v>
      </c>
      <c r="E2" s="507" t="s">
        <v>1632</v>
      </c>
      <c r="F2" s="689" t="s">
        <v>1633</v>
      </c>
      <c r="G2" s="689" t="s">
        <v>1634</v>
      </c>
      <c r="H2" s="427" t="s">
        <v>477</v>
      </c>
      <c r="I2" s="427" t="s">
        <v>1109</v>
      </c>
    </row>
    <row r="3" spans="1:9">
      <c r="A3" s="508">
        <v>1</v>
      </c>
      <c r="B3" s="429">
        <v>2</v>
      </c>
      <c r="C3" s="429">
        <v>3</v>
      </c>
      <c r="D3" s="509">
        <v>4</v>
      </c>
      <c r="E3" s="509">
        <v>5</v>
      </c>
      <c r="F3" s="429">
        <v>6</v>
      </c>
      <c r="G3" s="429">
        <v>7</v>
      </c>
      <c r="H3" s="429">
        <v>8</v>
      </c>
      <c r="I3" s="509">
        <v>9</v>
      </c>
    </row>
    <row r="4" spans="1:9">
      <c r="A4" s="567">
        <v>1</v>
      </c>
      <c r="B4" s="695" t="s">
        <v>1487</v>
      </c>
      <c r="C4" s="568">
        <v>2018</v>
      </c>
      <c r="D4" s="569">
        <v>659.78</v>
      </c>
      <c r="E4" s="570"/>
      <c r="F4" s="570"/>
      <c r="G4" s="571">
        <v>659.78</v>
      </c>
      <c r="H4" s="571">
        <v>0</v>
      </c>
      <c r="I4" s="572"/>
    </row>
    <row r="5" spans="1:9" ht="25.5">
      <c r="A5" s="567">
        <v>2</v>
      </c>
      <c r="B5" s="695" t="s">
        <v>1488</v>
      </c>
      <c r="C5" s="568">
        <v>2018</v>
      </c>
      <c r="D5" s="569">
        <v>169.4</v>
      </c>
      <c r="E5" s="570"/>
      <c r="F5" s="570"/>
      <c r="G5" s="571">
        <v>338.8</v>
      </c>
      <c r="H5" s="571">
        <v>0</v>
      </c>
      <c r="I5" s="572"/>
    </row>
    <row r="6" spans="1:9">
      <c r="A6" s="567">
        <v>3</v>
      </c>
      <c r="B6" s="695" t="s">
        <v>1489</v>
      </c>
      <c r="C6" s="568">
        <v>2019</v>
      </c>
      <c r="D6" s="569">
        <v>745.36000000000013</v>
      </c>
      <c r="E6" s="570"/>
      <c r="F6" s="570"/>
      <c r="G6" s="571">
        <v>0</v>
      </c>
      <c r="H6" s="571">
        <v>745.36</v>
      </c>
      <c r="I6" s="572"/>
    </row>
    <row r="7" spans="1:9" ht="25.5">
      <c r="A7" s="567">
        <v>4</v>
      </c>
      <c r="B7" s="695" t="s">
        <v>1490</v>
      </c>
      <c r="C7" s="568">
        <v>2019</v>
      </c>
      <c r="D7" s="569">
        <v>169.4</v>
      </c>
      <c r="E7" s="570"/>
      <c r="F7" s="570"/>
      <c r="G7" s="571">
        <v>0</v>
      </c>
      <c r="H7" s="571">
        <v>169.4</v>
      </c>
      <c r="I7" s="572"/>
    </row>
    <row r="8" spans="1:9">
      <c r="A8" s="567">
        <v>5</v>
      </c>
      <c r="B8" s="695" t="s">
        <v>1491</v>
      </c>
      <c r="C8" s="568">
        <v>2019</v>
      </c>
      <c r="D8" s="569">
        <v>788.15000000000009</v>
      </c>
      <c r="E8" s="570"/>
      <c r="F8" s="570"/>
      <c r="G8" s="571">
        <v>0</v>
      </c>
      <c r="H8" s="571">
        <v>788.15</v>
      </c>
      <c r="I8" s="572"/>
    </row>
    <row r="9" spans="1:9" ht="25.5">
      <c r="A9" s="567">
        <v>6</v>
      </c>
      <c r="B9" s="695" t="s">
        <v>1492</v>
      </c>
      <c r="C9" s="568">
        <v>2019</v>
      </c>
      <c r="D9" s="569">
        <v>169.4</v>
      </c>
      <c r="E9" s="570"/>
      <c r="F9" s="570"/>
      <c r="G9" s="571">
        <v>0</v>
      </c>
      <c r="H9" s="571">
        <v>169.4</v>
      </c>
      <c r="I9" s="572"/>
    </row>
    <row r="10" spans="1:9">
      <c r="A10" s="567">
        <v>7</v>
      </c>
      <c r="B10" s="695" t="s">
        <v>1493</v>
      </c>
      <c r="C10" s="568">
        <v>2019</v>
      </c>
      <c r="D10" s="569">
        <v>531.41000000000008</v>
      </c>
      <c r="E10" s="570"/>
      <c r="F10" s="570"/>
      <c r="G10" s="571">
        <v>0</v>
      </c>
      <c r="H10" s="571">
        <v>531.41</v>
      </c>
      <c r="I10" s="572"/>
    </row>
    <row r="11" spans="1:9" ht="25.5">
      <c r="A11" s="567">
        <v>8</v>
      </c>
      <c r="B11" s="695" t="s">
        <v>1494</v>
      </c>
      <c r="C11" s="568">
        <v>2019</v>
      </c>
      <c r="D11" s="569">
        <v>169.4</v>
      </c>
      <c r="E11" s="570"/>
      <c r="F11" s="570"/>
      <c r="G11" s="571">
        <v>0</v>
      </c>
      <c r="H11" s="571">
        <v>338.8</v>
      </c>
      <c r="I11" s="572"/>
    </row>
    <row r="12" spans="1:9">
      <c r="A12" s="567">
        <v>9</v>
      </c>
      <c r="B12" s="695" t="s">
        <v>1495</v>
      </c>
      <c r="C12" s="568">
        <v>2019</v>
      </c>
      <c r="D12" s="569">
        <v>788.15000000000009</v>
      </c>
      <c r="E12" s="570"/>
      <c r="F12" s="570"/>
      <c r="G12" s="571">
        <v>0</v>
      </c>
      <c r="H12" s="571">
        <v>788.15000000000009</v>
      </c>
      <c r="I12" s="572"/>
    </row>
    <row r="13" spans="1:9" ht="25.5">
      <c r="A13" s="567">
        <v>10</v>
      </c>
      <c r="B13" s="695" t="s">
        <v>1496</v>
      </c>
      <c r="C13" s="568">
        <v>2019</v>
      </c>
      <c r="D13" s="569">
        <v>169.4</v>
      </c>
      <c r="E13" s="570"/>
      <c r="F13" s="570"/>
      <c r="G13" s="571">
        <v>0</v>
      </c>
      <c r="H13" s="571">
        <v>169.4</v>
      </c>
      <c r="I13" s="572"/>
    </row>
    <row r="14" spans="1:9">
      <c r="A14" s="567">
        <v>11</v>
      </c>
      <c r="B14" s="695" t="s">
        <v>1497</v>
      </c>
      <c r="C14" s="568">
        <v>2019</v>
      </c>
      <c r="D14" s="569">
        <v>745.36</v>
      </c>
      <c r="E14" s="570"/>
      <c r="F14" s="570"/>
      <c r="G14" s="571">
        <v>0</v>
      </c>
      <c r="H14" s="571">
        <v>745.36</v>
      </c>
      <c r="I14" s="572"/>
    </row>
    <row r="15" spans="1:9" ht="25.5">
      <c r="A15" s="567">
        <v>12</v>
      </c>
      <c r="B15" s="695" t="s">
        <v>1498</v>
      </c>
      <c r="C15" s="568">
        <v>2019</v>
      </c>
      <c r="D15" s="569">
        <v>169.4</v>
      </c>
      <c r="E15" s="570"/>
      <c r="F15" s="570"/>
      <c r="G15" s="571">
        <v>0</v>
      </c>
      <c r="H15" s="571">
        <v>169.4</v>
      </c>
      <c r="I15" s="572"/>
    </row>
    <row r="16" spans="1:9">
      <c r="A16" s="567">
        <v>13</v>
      </c>
      <c r="B16" s="695" t="s">
        <v>1499</v>
      </c>
      <c r="C16" s="568">
        <v>2019</v>
      </c>
      <c r="D16" s="569">
        <v>531.41000000000008</v>
      </c>
      <c r="E16" s="570"/>
      <c r="F16" s="570"/>
      <c r="G16" s="571">
        <v>0</v>
      </c>
      <c r="H16" s="571">
        <v>531.41000000000008</v>
      </c>
      <c r="I16" s="572"/>
    </row>
    <row r="17" spans="1:9" ht="25.5">
      <c r="A17" s="567">
        <v>14</v>
      </c>
      <c r="B17" s="695" t="s">
        <v>1500</v>
      </c>
      <c r="C17" s="568">
        <v>2019</v>
      </c>
      <c r="D17" s="569">
        <v>169.4</v>
      </c>
      <c r="E17" s="570"/>
      <c r="F17" s="570"/>
      <c r="G17" s="571">
        <v>0</v>
      </c>
      <c r="H17" s="571">
        <v>169.4</v>
      </c>
      <c r="I17" s="572"/>
    </row>
    <row r="18" spans="1:9">
      <c r="A18" s="567">
        <v>15</v>
      </c>
      <c r="B18" s="695" t="s">
        <v>1501</v>
      </c>
      <c r="C18" s="568">
        <v>2019</v>
      </c>
      <c r="D18" s="569">
        <v>659.78</v>
      </c>
      <c r="E18" s="570"/>
      <c r="F18" s="570"/>
      <c r="G18" s="571">
        <v>0</v>
      </c>
      <c r="H18" s="571">
        <v>659.78</v>
      </c>
      <c r="I18" s="572"/>
    </row>
    <row r="19" spans="1:9" ht="25.5">
      <c r="A19" s="567">
        <v>16</v>
      </c>
      <c r="B19" s="695" t="s">
        <v>1502</v>
      </c>
      <c r="C19" s="568">
        <v>2019</v>
      </c>
      <c r="D19" s="569">
        <v>169.4</v>
      </c>
      <c r="E19" s="570"/>
      <c r="F19" s="570"/>
      <c r="G19" s="571">
        <v>0</v>
      </c>
      <c r="H19" s="571">
        <v>169.4</v>
      </c>
      <c r="I19" s="572"/>
    </row>
    <row r="20" spans="1:9">
      <c r="A20" s="567">
        <v>17</v>
      </c>
      <c r="B20" s="695" t="s">
        <v>1503</v>
      </c>
      <c r="C20" s="568">
        <v>2019</v>
      </c>
      <c r="D20" s="569">
        <v>794.86000000000013</v>
      </c>
      <c r="E20" s="570"/>
      <c r="F20" s="570"/>
      <c r="G20" s="571">
        <v>0</v>
      </c>
      <c r="H20" s="571">
        <v>794.86000000000013</v>
      </c>
      <c r="I20" s="572"/>
    </row>
    <row r="21" spans="1:9" ht="25.5">
      <c r="A21" s="567">
        <v>18</v>
      </c>
      <c r="B21" s="695" t="s">
        <v>1504</v>
      </c>
      <c r="C21" s="568">
        <v>2019</v>
      </c>
      <c r="D21" s="569">
        <v>169.4</v>
      </c>
      <c r="E21" s="570"/>
      <c r="F21" s="570"/>
      <c r="G21" s="571">
        <v>0</v>
      </c>
      <c r="H21" s="571">
        <v>169.4</v>
      </c>
      <c r="I21" s="572"/>
    </row>
    <row r="22" spans="1:9">
      <c r="A22" s="567">
        <v>19</v>
      </c>
      <c r="B22" s="696" t="s">
        <v>1593</v>
      </c>
      <c r="C22" s="568">
        <v>2019</v>
      </c>
      <c r="D22" s="569">
        <v>659.78</v>
      </c>
      <c r="E22" s="570"/>
      <c r="F22" s="570"/>
      <c r="G22" s="571">
        <v>0</v>
      </c>
      <c r="H22" s="571">
        <v>659.78</v>
      </c>
      <c r="I22" s="572"/>
    </row>
    <row r="23" spans="1:9" ht="25.5">
      <c r="A23" s="567">
        <v>20</v>
      </c>
      <c r="B23" s="696" t="s">
        <v>1594</v>
      </c>
      <c r="C23" s="568">
        <v>2019</v>
      </c>
      <c r="D23" s="569">
        <v>169.4</v>
      </c>
      <c r="E23" s="570"/>
      <c r="F23" s="570"/>
      <c r="G23" s="571">
        <v>0</v>
      </c>
      <c r="H23" s="571">
        <v>169.4</v>
      </c>
      <c r="I23" s="572"/>
    </row>
    <row r="24" spans="1:9">
      <c r="A24" s="567">
        <v>21</v>
      </c>
      <c r="B24" s="696" t="s">
        <v>1595</v>
      </c>
      <c r="C24" s="568">
        <v>2019</v>
      </c>
      <c r="D24" s="569">
        <v>745.36000000000013</v>
      </c>
      <c r="E24" s="570"/>
      <c r="F24" s="570"/>
      <c r="G24" s="571">
        <v>0</v>
      </c>
      <c r="H24" s="571">
        <v>745.36000000000013</v>
      </c>
      <c r="I24" s="572"/>
    </row>
    <row r="25" spans="1:9" ht="25.5">
      <c r="A25" s="567">
        <v>22</v>
      </c>
      <c r="B25" s="696" t="s">
        <v>1596</v>
      </c>
      <c r="C25" s="568">
        <v>2019</v>
      </c>
      <c r="D25" s="569">
        <v>169.4</v>
      </c>
      <c r="E25" s="570"/>
      <c r="F25" s="570"/>
      <c r="G25" s="571">
        <v>0</v>
      </c>
      <c r="H25" s="571">
        <v>169.4</v>
      </c>
      <c r="I25" s="572"/>
    </row>
    <row r="26" spans="1:9">
      <c r="A26" s="567">
        <v>23</v>
      </c>
      <c r="B26" s="696" t="s">
        <v>1597</v>
      </c>
      <c r="C26" s="568">
        <v>2019</v>
      </c>
      <c r="D26" s="569">
        <v>574.20000000000005</v>
      </c>
      <c r="E26" s="570"/>
      <c r="F26" s="570"/>
      <c r="G26" s="571">
        <v>0</v>
      </c>
      <c r="H26" s="571">
        <v>574.20000000000005</v>
      </c>
      <c r="I26" s="572"/>
    </row>
    <row r="27" spans="1:9" ht="25.5">
      <c r="A27" s="567">
        <v>24</v>
      </c>
      <c r="B27" s="696" t="s">
        <v>1598</v>
      </c>
      <c r="C27" s="568">
        <v>2019</v>
      </c>
      <c r="D27" s="569">
        <v>169.4</v>
      </c>
      <c r="E27" s="570"/>
      <c r="F27" s="570"/>
      <c r="G27" s="571">
        <v>0</v>
      </c>
      <c r="H27" s="571">
        <v>169.4</v>
      </c>
      <c r="I27" s="572"/>
    </row>
    <row r="28" spans="1:9">
      <c r="A28" s="567">
        <v>25</v>
      </c>
      <c r="B28" s="696" t="s">
        <v>1599</v>
      </c>
      <c r="C28" s="568">
        <v>2019</v>
      </c>
      <c r="D28" s="569">
        <v>788.15000000000009</v>
      </c>
      <c r="E28" s="570"/>
      <c r="F28" s="570"/>
      <c r="G28" s="571">
        <v>0</v>
      </c>
      <c r="H28" s="571">
        <v>788.15000000000009</v>
      </c>
      <c r="I28" s="572"/>
    </row>
    <row r="29" spans="1:9" ht="25.5">
      <c r="A29" s="567">
        <v>26</v>
      </c>
      <c r="B29" s="696" t="s">
        <v>1600</v>
      </c>
      <c r="C29" s="568">
        <v>2020</v>
      </c>
      <c r="D29" s="569">
        <v>169.4</v>
      </c>
      <c r="E29" s="570"/>
      <c r="F29" s="570"/>
      <c r="G29" s="571">
        <v>0</v>
      </c>
      <c r="H29" s="571">
        <v>169.4</v>
      </c>
      <c r="I29" s="572"/>
    </row>
    <row r="30" spans="1:9">
      <c r="A30" s="567">
        <v>27</v>
      </c>
      <c r="B30" s="696" t="s">
        <v>1601</v>
      </c>
      <c r="C30" s="568">
        <v>2020</v>
      </c>
      <c r="D30" s="569">
        <v>702.57</v>
      </c>
      <c r="E30" s="570"/>
      <c r="F30" s="570"/>
      <c r="G30" s="571">
        <v>0</v>
      </c>
      <c r="H30" s="571">
        <v>702.57</v>
      </c>
      <c r="I30" s="572"/>
    </row>
    <row r="31" spans="1:9" ht="25.5">
      <c r="A31" s="567">
        <v>28</v>
      </c>
      <c r="B31" s="696" t="s">
        <v>1602</v>
      </c>
      <c r="C31" s="568">
        <v>2020</v>
      </c>
      <c r="D31" s="569">
        <v>169.4</v>
      </c>
      <c r="E31" s="570"/>
      <c r="F31" s="570"/>
      <c r="G31" s="571">
        <v>0</v>
      </c>
      <c r="H31" s="571">
        <v>169.4</v>
      </c>
      <c r="I31" s="572"/>
    </row>
    <row r="32" spans="1:9">
      <c r="A32" s="567">
        <v>29</v>
      </c>
      <c r="B32" s="696" t="s">
        <v>1603</v>
      </c>
      <c r="C32" s="568">
        <v>2020</v>
      </c>
      <c r="D32" s="569">
        <v>788.15000000000009</v>
      </c>
      <c r="E32" s="570"/>
      <c r="F32" s="570"/>
      <c r="G32" s="571">
        <v>0</v>
      </c>
      <c r="H32" s="571">
        <v>788.15000000000009</v>
      </c>
      <c r="I32" s="572"/>
    </row>
    <row r="33" spans="1:9" ht="25.5">
      <c r="A33" s="567">
        <v>30</v>
      </c>
      <c r="B33" s="696" t="s">
        <v>1604</v>
      </c>
      <c r="C33" s="568">
        <v>2020</v>
      </c>
      <c r="D33" s="569">
        <v>169.4</v>
      </c>
      <c r="E33" s="570"/>
      <c r="F33" s="570"/>
      <c r="G33" s="571">
        <v>0</v>
      </c>
      <c r="H33" s="571">
        <v>169.4</v>
      </c>
      <c r="I33" s="572"/>
    </row>
    <row r="34" spans="1:9">
      <c r="A34" s="567">
        <v>31</v>
      </c>
      <c r="B34" s="696" t="s">
        <v>1605</v>
      </c>
      <c r="C34" s="568">
        <v>2020</v>
      </c>
      <c r="D34" s="569">
        <v>659.78</v>
      </c>
      <c r="E34" s="570"/>
      <c r="F34" s="570"/>
      <c r="G34" s="571">
        <v>0</v>
      </c>
      <c r="H34" s="571">
        <v>659.78</v>
      </c>
      <c r="I34" s="572"/>
    </row>
    <row r="35" spans="1:9" ht="25.5">
      <c r="A35" s="567">
        <v>32</v>
      </c>
      <c r="B35" s="696" t="s">
        <v>1606</v>
      </c>
      <c r="C35" s="568">
        <v>2020</v>
      </c>
      <c r="D35" s="569">
        <v>169.4</v>
      </c>
      <c r="E35" s="570"/>
      <c r="F35" s="570"/>
      <c r="G35" s="571">
        <v>0</v>
      </c>
      <c r="H35" s="571">
        <v>169.4</v>
      </c>
      <c r="I35" s="572"/>
    </row>
    <row r="36" spans="1:9" ht="25.5">
      <c r="A36" s="567">
        <v>33</v>
      </c>
      <c r="B36" s="696" t="s">
        <v>1607</v>
      </c>
      <c r="C36" s="568">
        <v>2020</v>
      </c>
      <c r="D36" s="569">
        <v>788.15000000000009</v>
      </c>
      <c r="E36" s="570"/>
      <c r="F36" s="570"/>
      <c r="G36" s="571">
        <v>0</v>
      </c>
      <c r="H36" s="571">
        <v>788.15000000000009</v>
      </c>
      <c r="I36" s="572"/>
    </row>
    <row r="37" spans="1:9" ht="25.5">
      <c r="A37" s="567">
        <v>34</v>
      </c>
      <c r="B37" s="696" t="s">
        <v>1608</v>
      </c>
      <c r="C37" s="568">
        <v>2020</v>
      </c>
      <c r="D37" s="569">
        <v>169.4</v>
      </c>
      <c r="E37" s="570"/>
      <c r="F37" s="570"/>
      <c r="G37" s="571">
        <v>0</v>
      </c>
      <c r="H37" s="571">
        <v>169.4</v>
      </c>
      <c r="I37" s="572"/>
    </row>
    <row r="38" spans="1:9">
      <c r="A38" s="567">
        <v>35</v>
      </c>
      <c r="B38" s="696" t="s">
        <v>1609</v>
      </c>
      <c r="C38" s="568">
        <v>2020</v>
      </c>
      <c r="D38" s="569">
        <v>488.62</v>
      </c>
      <c r="E38" s="570"/>
      <c r="F38" s="570"/>
      <c r="G38" s="571">
        <v>0</v>
      </c>
      <c r="H38" s="571">
        <v>488.62</v>
      </c>
      <c r="I38" s="572"/>
    </row>
    <row r="39" spans="1:9" ht="25.5">
      <c r="A39" s="567">
        <v>36</v>
      </c>
      <c r="B39" s="696" t="s">
        <v>1610</v>
      </c>
      <c r="C39" s="568">
        <v>2020</v>
      </c>
      <c r="D39" s="569">
        <v>169.4</v>
      </c>
      <c r="E39" s="570"/>
      <c r="F39" s="570"/>
      <c r="G39" s="571">
        <v>0</v>
      </c>
      <c r="H39" s="571">
        <v>169.4</v>
      </c>
      <c r="I39" s="572"/>
    </row>
    <row r="40" spans="1:9">
      <c r="A40" s="567">
        <v>37</v>
      </c>
      <c r="B40" s="696" t="s">
        <v>1611</v>
      </c>
      <c r="C40" s="568">
        <v>2020</v>
      </c>
      <c r="D40" s="569">
        <v>574.20000000000005</v>
      </c>
      <c r="E40" s="570"/>
      <c r="F40" s="570"/>
      <c r="G40" s="571">
        <v>0</v>
      </c>
      <c r="H40" s="571">
        <v>574.20000000000005</v>
      </c>
      <c r="I40" s="572"/>
    </row>
    <row r="41" spans="1:9" ht="25.5">
      <c r="A41" s="567">
        <v>38</v>
      </c>
      <c r="B41" s="696" t="s">
        <v>1612</v>
      </c>
      <c r="C41" s="568">
        <v>2020</v>
      </c>
      <c r="D41" s="569">
        <v>169.4</v>
      </c>
      <c r="E41" s="570"/>
      <c r="F41" s="570"/>
      <c r="G41" s="571">
        <v>0</v>
      </c>
      <c r="H41" s="571">
        <v>169.4</v>
      </c>
      <c r="I41" s="572"/>
    </row>
    <row r="42" spans="1:9">
      <c r="A42" s="567">
        <v>39</v>
      </c>
      <c r="B42" s="696" t="s">
        <v>1613</v>
      </c>
      <c r="C42" s="568">
        <v>2020</v>
      </c>
      <c r="D42" s="569">
        <v>574.20000000000005</v>
      </c>
      <c r="E42" s="570"/>
      <c r="F42" s="570"/>
      <c r="G42" s="571">
        <v>0</v>
      </c>
      <c r="H42" s="571">
        <v>574.20000000000005</v>
      </c>
      <c r="I42" s="572"/>
    </row>
    <row r="43" spans="1:9" ht="25.5">
      <c r="A43" s="567">
        <v>40</v>
      </c>
      <c r="B43" s="696" t="s">
        <v>1614</v>
      </c>
      <c r="C43" s="568">
        <v>2020</v>
      </c>
      <c r="D43" s="569">
        <v>169.4</v>
      </c>
      <c r="E43" s="570"/>
      <c r="F43" s="570"/>
      <c r="G43" s="571">
        <v>0</v>
      </c>
      <c r="H43" s="571">
        <v>169.4</v>
      </c>
      <c r="I43" s="572"/>
    </row>
    <row r="44" spans="1:9">
      <c r="A44" s="567">
        <v>41</v>
      </c>
      <c r="B44" s="696" t="s">
        <v>1615</v>
      </c>
      <c r="C44" s="568">
        <v>2020</v>
      </c>
      <c r="D44" s="569">
        <v>788.15000000000009</v>
      </c>
      <c r="E44" s="570"/>
      <c r="F44" s="570"/>
      <c r="G44" s="571">
        <v>0</v>
      </c>
      <c r="H44" s="571">
        <v>788.15000000000009</v>
      </c>
      <c r="I44" s="572"/>
    </row>
    <row r="45" spans="1:9" ht="25.5">
      <c r="A45" s="567">
        <v>42</v>
      </c>
      <c r="B45" s="696" t="s">
        <v>1616</v>
      </c>
      <c r="C45" s="568">
        <v>2020</v>
      </c>
      <c r="D45" s="569">
        <v>169.4</v>
      </c>
      <c r="E45" s="570"/>
      <c r="F45" s="570"/>
      <c r="G45" s="571">
        <v>0</v>
      </c>
      <c r="H45" s="571">
        <v>169.4</v>
      </c>
      <c r="I45" s="572"/>
    </row>
    <row r="46" spans="1:9">
      <c r="A46" s="567">
        <v>43</v>
      </c>
      <c r="B46" s="696" t="s">
        <v>1617</v>
      </c>
      <c r="C46" s="568">
        <v>2020</v>
      </c>
      <c r="D46" s="569">
        <v>702.57</v>
      </c>
      <c r="E46" s="570"/>
      <c r="F46" s="570"/>
      <c r="G46" s="571">
        <v>0</v>
      </c>
      <c r="H46" s="571">
        <v>702.57</v>
      </c>
      <c r="I46" s="572"/>
    </row>
    <row r="47" spans="1:9" ht="25.5">
      <c r="A47" s="567">
        <v>44</v>
      </c>
      <c r="B47" s="696" t="s">
        <v>1618</v>
      </c>
      <c r="C47" s="568">
        <v>2020</v>
      </c>
      <c r="D47" s="569">
        <v>169.4</v>
      </c>
      <c r="E47" s="570"/>
      <c r="F47" s="570"/>
      <c r="G47" s="571">
        <v>0</v>
      </c>
      <c r="H47" s="571">
        <v>169.4</v>
      </c>
      <c r="I47" s="572"/>
    </row>
    <row r="48" spans="1:9">
      <c r="A48" s="567">
        <v>45</v>
      </c>
      <c r="B48" s="696" t="s">
        <v>1619</v>
      </c>
      <c r="C48" s="568">
        <v>2020</v>
      </c>
      <c r="D48" s="569">
        <v>788.15000000000009</v>
      </c>
      <c r="E48" s="570"/>
      <c r="F48" s="570"/>
      <c r="G48" s="571">
        <v>0</v>
      </c>
      <c r="H48" s="571">
        <v>788.15000000000009</v>
      </c>
      <c r="I48" s="572"/>
    </row>
    <row r="49" spans="1:9" ht="25.5">
      <c r="A49" s="567">
        <v>46</v>
      </c>
      <c r="B49" s="696" t="s">
        <v>1620</v>
      </c>
      <c r="C49" s="568">
        <v>2020</v>
      </c>
      <c r="D49" s="569">
        <v>169.4</v>
      </c>
      <c r="E49" s="570"/>
      <c r="F49" s="570"/>
      <c r="G49" s="571">
        <v>0</v>
      </c>
      <c r="H49" s="571">
        <v>169.4</v>
      </c>
      <c r="I49" s="572"/>
    </row>
    <row r="50" spans="1:9">
      <c r="A50" s="567">
        <v>47</v>
      </c>
      <c r="B50" s="696" t="s">
        <v>1621</v>
      </c>
      <c r="C50" s="568">
        <v>2021</v>
      </c>
      <c r="D50" s="569">
        <v>788.15000000000009</v>
      </c>
      <c r="E50" s="570"/>
      <c r="F50" s="570"/>
      <c r="G50" s="571">
        <v>0</v>
      </c>
      <c r="H50" s="571">
        <v>788.15000000000009</v>
      </c>
      <c r="I50" s="572"/>
    </row>
    <row r="51" spans="1:9" ht="25.5">
      <c r="A51" s="567">
        <v>48</v>
      </c>
      <c r="B51" s="696" t="s">
        <v>1622</v>
      </c>
      <c r="C51" s="568">
        <v>2021</v>
      </c>
      <c r="D51" s="569">
        <v>169.4</v>
      </c>
      <c r="E51" s="570"/>
      <c r="F51" s="570"/>
      <c r="G51" s="571">
        <v>0</v>
      </c>
      <c r="H51" s="571">
        <v>169.4</v>
      </c>
      <c r="I51" s="572"/>
    </row>
    <row r="52" spans="1:9">
      <c r="A52" s="567">
        <v>49</v>
      </c>
      <c r="B52" s="696" t="s">
        <v>1623</v>
      </c>
      <c r="C52" s="568">
        <v>2021</v>
      </c>
      <c r="D52" s="569">
        <v>574.20000000000005</v>
      </c>
      <c r="E52" s="570"/>
      <c r="F52" s="570"/>
      <c r="G52" s="571">
        <v>0</v>
      </c>
      <c r="H52" s="571">
        <v>574.20000000000005</v>
      </c>
      <c r="I52" s="572"/>
    </row>
    <row r="53" spans="1:9" ht="25.5">
      <c r="A53" s="567">
        <v>50</v>
      </c>
      <c r="B53" s="696" t="s">
        <v>1624</v>
      </c>
      <c r="C53" s="568">
        <v>2021</v>
      </c>
      <c r="D53" s="569">
        <v>169.4</v>
      </c>
      <c r="E53" s="570"/>
      <c r="F53" s="570"/>
      <c r="G53" s="571">
        <v>0</v>
      </c>
      <c r="H53" s="571">
        <v>169.4</v>
      </c>
      <c r="I53" s="572"/>
    </row>
    <row r="54" spans="1:9">
      <c r="A54" s="567">
        <v>51</v>
      </c>
      <c r="B54" s="696" t="s">
        <v>1625</v>
      </c>
      <c r="C54" s="568">
        <v>2021</v>
      </c>
      <c r="D54" s="569">
        <v>574.20000000000005</v>
      </c>
      <c r="E54" s="570"/>
      <c r="F54" s="570"/>
      <c r="G54" s="571">
        <v>0</v>
      </c>
      <c r="H54" s="571">
        <v>574.20000000000005</v>
      </c>
      <c r="I54" s="572"/>
    </row>
    <row r="55" spans="1:9" ht="25.5">
      <c r="A55" s="567">
        <v>52</v>
      </c>
      <c r="B55" s="696" t="s">
        <v>1626</v>
      </c>
      <c r="C55" s="568">
        <v>2021</v>
      </c>
      <c r="D55" s="569">
        <v>169.4</v>
      </c>
      <c r="E55" s="570"/>
      <c r="F55" s="570"/>
      <c r="G55" s="571">
        <v>0</v>
      </c>
      <c r="H55" s="571">
        <v>169.4</v>
      </c>
      <c r="I55" s="572"/>
    </row>
    <row r="56" spans="1:9">
      <c r="A56" s="567">
        <v>53</v>
      </c>
      <c r="B56" s="696" t="s">
        <v>1627</v>
      </c>
      <c r="C56" s="568">
        <v>2021</v>
      </c>
      <c r="D56" s="569">
        <v>745.36000000000013</v>
      </c>
      <c r="E56" s="570"/>
      <c r="F56" s="570"/>
      <c r="G56" s="571">
        <v>0</v>
      </c>
      <c r="H56" s="571">
        <v>745.36000000000013</v>
      </c>
      <c r="I56" s="572"/>
    </row>
    <row r="57" spans="1:9" ht="25.5">
      <c r="A57" s="567">
        <v>54</v>
      </c>
      <c r="B57" s="696" t="s">
        <v>1628</v>
      </c>
      <c r="C57" s="568">
        <v>2021</v>
      </c>
      <c r="D57" s="569">
        <v>169.4</v>
      </c>
      <c r="E57" s="570"/>
      <c r="F57" s="570"/>
      <c r="G57" s="571">
        <v>0</v>
      </c>
      <c r="H57" s="571">
        <v>169.4</v>
      </c>
      <c r="I57" s="572"/>
    </row>
    <row r="58" spans="1:9">
      <c r="A58" s="567">
        <v>55</v>
      </c>
      <c r="B58" s="696" t="s">
        <v>1629</v>
      </c>
      <c r="C58" s="568">
        <v>2021</v>
      </c>
      <c r="D58" s="573">
        <v>788.15000000000009</v>
      </c>
      <c r="E58" s="570"/>
      <c r="F58" s="570"/>
      <c r="G58" s="571">
        <v>0</v>
      </c>
      <c r="H58" s="571">
        <v>788.15000000000009</v>
      </c>
      <c r="I58" s="572"/>
    </row>
    <row r="59" spans="1:9" ht="25.5">
      <c r="A59" s="567">
        <v>56</v>
      </c>
      <c r="B59" s="696" t="s">
        <v>1630</v>
      </c>
      <c r="C59" s="568">
        <v>2021</v>
      </c>
      <c r="D59" s="573">
        <v>169.4</v>
      </c>
      <c r="E59" s="570"/>
      <c r="F59" s="570"/>
      <c r="G59" s="571">
        <v>0</v>
      </c>
      <c r="H59" s="571">
        <v>169.4</v>
      </c>
      <c r="I59" s="572"/>
    </row>
    <row r="60" spans="1:9" ht="15.75">
      <c r="A60" s="567">
        <v>57</v>
      </c>
      <c r="B60" s="497" t="s">
        <v>628</v>
      </c>
      <c r="C60" s="510" t="s">
        <v>1635</v>
      </c>
      <c r="D60" s="492">
        <v>3000</v>
      </c>
      <c r="E60" s="511"/>
      <c r="F60" s="511"/>
      <c r="G60" s="237">
        <v>0</v>
      </c>
      <c r="H60" s="237">
        <v>3000</v>
      </c>
      <c r="I60" s="512"/>
    </row>
    <row r="61" spans="1:9" ht="15.75">
      <c r="A61" s="1434" t="s">
        <v>1296</v>
      </c>
      <c r="B61" s="1434"/>
      <c r="C61" s="513"/>
      <c r="D61" s="514">
        <f>SUM(D4:D60)</f>
        <v>27079.550000000017</v>
      </c>
      <c r="E61" s="515">
        <f>SUM(E4:E60)</f>
        <v>0</v>
      </c>
      <c r="F61" s="515">
        <f>SUM(F4:F60)</f>
        <v>0</v>
      </c>
      <c r="G61" s="516">
        <f>SUM(G4:G60)</f>
        <v>998.57999999999993</v>
      </c>
      <c r="H61" s="514">
        <f>SUM(H4:H60)</f>
        <v>26419.770000000015</v>
      </c>
      <c r="I61" s="517"/>
    </row>
    <row r="62" spans="1:9" ht="33.75" customHeight="1">
      <c r="A62" s="506"/>
      <c r="B62" s="168" t="s">
        <v>194</v>
      </c>
      <c r="C62" s="519"/>
      <c r="D62" s="519"/>
      <c r="E62" s="519"/>
      <c r="F62" s="520"/>
      <c r="G62" s="1435" t="s">
        <v>629</v>
      </c>
      <c r="H62" s="1435"/>
      <c r="I62" s="1435"/>
    </row>
    <row r="63" spans="1:9" ht="11.25" customHeight="1">
      <c r="B63" s="169" t="s">
        <v>630</v>
      </c>
      <c r="C63" s="519"/>
      <c r="D63" s="519"/>
      <c r="E63" s="519"/>
      <c r="F63" s="519"/>
      <c r="G63" s="1436" t="s">
        <v>401</v>
      </c>
      <c r="H63" s="1436"/>
      <c r="I63" s="1436"/>
    </row>
    <row r="64" spans="1:9">
      <c r="B64" s="169"/>
      <c r="C64" s="519"/>
      <c r="D64" s="519"/>
      <c r="E64" s="519"/>
      <c r="F64" s="519"/>
      <c r="G64" s="519"/>
      <c r="H64" s="519"/>
      <c r="I64" s="519"/>
    </row>
    <row r="65" spans="2:9">
      <c r="B65" s="170" t="s">
        <v>2518</v>
      </c>
      <c r="C65" s="519"/>
      <c r="D65" s="519"/>
      <c r="E65" s="519"/>
      <c r="F65" s="519"/>
      <c r="G65" s="519"/>
      <c r="H65" s="519"/>
      <c r="I65" s="519"/>
    </row>
    <row r="66" spans="2:9">
      <c r="B66" s="182" t="s">
        <v>1294</v>
      </c>
      <c r="C66" s="522"/>
      <c r="D66" s="522"/>
      <c r="E66" s="522"/>
      <c r="F66" s="522"/>
      <c r="G66" s="522"/>
      <c r="H66" s="522"/>
      <c r="I66" s="523"/>
    </row>
  </sheetData>
  <mergeCells count="4">
    <mergeCell ref="A1:I1"/>
    <mergeCell ref="A61:B61"/>
    <mergeCell ref="G62:I62"/>
    <mergeCell ref="G63:I63"/>
  </mergeCells>
  <phoneticPr fontId="3" type="noConversion"/>
  <pageMargins left="0.45" right="0.32" top="0.81" bottom="0.56999999999999995" header="0.5" footer="0.39"/>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J32"/>
  <sheetViews>
    <sheetView view="pageBreakPreview" topLeftCell="A13" zoomScale="85" zoomScaleNormal="100" zoomScaleSheetLayoutView="85" workbookViewId="0">
      <selection activeCell="E32" sqref="E32"/>
    </sheetView>
  </sheetViews>
  <sheetFormatPr defaultColWidth="9.140625" defaultRowHeight="15"/>
  <cols>
    <col min="1" max="1" width="7.42578125" style="483" customWidth="1"/>
    <col min="2" max="2" width="60.42578125" style="483" customWidth="1"/>
    <col min="3" max="3" width="14.7109375" style="483" customWidth="1"/>
    <col min="4" max="4" width="10.7109375" style="483" customWidth="1"/>
    <col min="5" max="5" width="13.85546875" style="483" customWidth="1"/>
    <col min="6" max="6" width="9.42578125" style="483" customWidth="1"/>
    <col min="7" max="7" width="11.28515625" style="483" customWidth="1"/>
    <col min="8" max="8" width="12" style="483" customWidth="1"/>
    <col min="9" max="9" width="11.42578125" style="483" customWidth="1"/>
    <col min="10" max="10" width="11.28515625" style="483" customWidth="1"/>
    <col min="11" max="16384" width="9.140625" style="483"/>
  </cols>
  <sheetData>
    <row r="1" spans="1:10" ht="25.5" customHeight="1">
      <c r="A1" s="1393" t="s">
        <v>311</v>
      </c>
      <c r="B1" s="1393"/>
      <c r="C1" s="1393"/>
      <c r="D1" s="1393"/>
      <c r="E1" s="1393"/>
      <c r="F1" s="1393"/>
      <c r="G1" s="1393"/>
      <c r="H1" s="1393"/>
      <c r="I1" s="1393"/>
      <c r="J1" s="1393"/>
    </row>
    <row r="2" spans="1:10" ht="15.75" customHeight="1">
      <c r="A2" s="1159" t="s">
        <v>1056</v>
      </c>
      <c r="B2" s="1159" t="s">
        <v>1063</v>
      </c>
      <c r="C2" s="1394" t="s">
        <v>1636</v>
      </c>
      <c r="D2" s="1394"/>
      <c r="E2" s="1159" t="s">
        <v>257</v>
      </c>
      <c r="F2" s="1159"/>
      <c r="G2" s="1159"/>
      <c r="H2" s="1159"/>
      <c r="I2" s="1159"/>
      <c r="J2" s="1159"/>
    </row>
    <row r="3" spans="1:10" ht="30" customHeight="1">
      <c r="A3" s="1159"/>
      <c r="B3" s="1159"/>
      <c r="C3" s="1394"/>
      <c r="D3" s="1394"/>
      <c r="E3" s="1394">
        <v>2018</v>
      </c>
      <c r="F3" s="1394"/>
      <c r="G3" s="484">
        <v>2019</v>
      </c>
      <c r="H3" s="484">
        <v>2020</v>
      </c>
      <c r="I3" s="484">
        <v>2021</v>
      </c>
      <c r="J3" s="484">
        <v>2022</v>
      </c>
    </row>
    <row r="4" spans="1:10" ht="18.75" customHeight="1">
      <c r="A4" s="1159"/>
      <c r="B4" s="1159"/>
      <c r="C4" s="1159" t="s">
        <v>473</v>
      </c>
      <c r="D4" s="1159" t="s">
        <v>1059</v>
      </c>
      <c r="E4" s="1159" t="s">
        <v>269</v>
      </c>
      <c r="F4" s="1159"/>
      <c r="G4" s="1159" t="s">
        <v>473</v>
      </c>
      <c r="H4" s="1159" t="s">
        <v>473</v>
      </c>
      <c r="I4" s="1159" t="s">
        <v>473</v>
      </c>
      <c r="J4" s="1159" t="s">
        <v>473</v>
      </c>
    </row>
    <row r="5" spans="1:10" ht="30">
      <c r="A5" s="1159"/>
      <c r="B5" s="1159"/>
      <c r="C5" s="1159"/>
      <c r="D5" s="1159"/>
      <c r="E5" s="466" t="s">
        <v>473</v>
      </c>
      <c r="F5" s="466" t="s">
        <v>1059</v>
      </c>
      <c r="G5" s="1159"/>
      <c r="H5" s="1159"/>
      <c r="I5" s="1159"/>
      <c r="J5" s="1159"/>
    </row>
    <row r="6" spans="1:10">
      <c r="A6" s="465">
        <v>1</v>
      </c>
      <c r="B6" s="465">
        <v>2</v>
      </c>
      <c r="C6" s="465">
        <v>3</v>
      </c>
      <c r="D6" s="465">
        <v>4</v>
      </c>
      <c r="E6" s="465">
        <v>5</v>
      </c>
      <c r="F6" s="465">
        <v>6</v>
      </c>
      <c r="G6" s="465">
        <v>7</v>
      </c>
      <c r="H6" s="465">
        <v>8</v>
      </c>
      <c r="I6" s="465">
        <v>9</v>
      </c>
      <c r="J6" s="465">
        <v>10</v>
      </c>
    </row>
    <row r="7" spans="1:10" ht="30">
      <c r="A7" s="490">
        <v>1</v>
      </c>
      <c r="B7" s="490" t="s">
        <v>430</v>
      </c>
      <c r="C7" s="487">
        <f>C8+C12+C14+C17+C18</f>
        <v>10206.353200000001</v>
      </c>
      <c r="D7" s="488">
        <f>C7/C32</f>
        <v>0.70829669557888641</v>
      </c>
      <c r="E7" s="487">
        <f>E8+E12+E14+E17+E18</f>
        <v>3396.95</v>
      </c>
      <c r="F7" s="488">
        <f>E7/E32</f>
        <v>0.83147511290065967</v>
      </c>
      <c r="G7" s="487">
        <f>G8+G12+G14+G17+G18</f>
        <v>1595.2</v>
      </c>
      <c r="H7" s="487">
        <f>H8+H12+H14+H17+H18</f>
        <v>1772.72</v>
      </c>
      <c r="I7" s="487">
        <f>I8+I12+I14+I17+I18</f>
        <v>1808.9920000000002</v>
      </c>
      <c r="J7" s="487">
        <f>J8+J12+J14+J17+J18</f>
        <v>1632.4912000000004</v>
      </c>
    </row>
    <row r="8" spans="1:10">
      <c r="A8" s="485" t="s">
        <v>1216</v>
      </c>
      <c r="B8" s="524" t="s">
        <v>431</v>
      </c>
      <c r="C8" s="525">
        <f>SUM(C9:C11)</f>
        <v>8821.4032000000007</v>
      </c>
      <c r="D8" s="526">
        <f>C8/C7</f>
        <v>0.86430510752851464</v>
      </c>
      <c r="E8" s="525">
        <f>SUM(E9:E11)</f>
        <v>2012</v>
      </c>
      <c r="F8" s="526">
        <f>E8/E7</f>
        <v>0.59229603026244138</v>
      </c>
      <c r="G8" s="525">
        <f>SUM(G9:G11)</f>
        <v>1595.2</v>
      </c>
      <c r="H8" s="525">
        <f>SUM(H9:H11)</f>
        <v>1772.72</v>
      </c>
      <c r="I8" s="525">
        <f>SUM(I9:I11)</f>
        <v>1808.9920000000002</v>
      </c>
      <c r="J8" s="525">
        <f>SUM(J9:J11)</f>
        <v>1632.4912000000004</v>
      </c>
    </row>
    <row r="9" spans="1:10">
      <c r="A9" s="527" t="s">
        <v>1219</v>
      </c>
      <c r="B9" s="528" t="s">
        <v>883</v>
      </c>
      <c r="C9" s="494">
        <f>E9+G9+H9+I9+J9</f>
        <v>6184</v>
      </c>
      <c r="D9" s="495">
        <f>C9/$C$8</f>
        <v>0.70102225913446503</v>
      </c>
      <c r="E9" s="494">
        <f>'6. Проведення закупівлі'!F289</f>
        <v>1580</v>
      </c>
      <c r="F9" s="495">
        <f>E9/$C$8</f>
        <v>0.17910982688105673</v>
      </c>
      <c r="G9" s="496">
        <v>1120</v>
      </c>
      <c r="H9" s="496">
        <v>1250</v>
      </c>
      <c r="I9" s="496">
        <v>1234</v>
      </c>
      <c r="J9" s="496">
        <v>1000</v>
      </c>
    </row>
    <row r="10" spans="1:10" ht="30">
      <c r="A10" s="527" t="s">
        <v>1337</v>
      </c>
      <c r="B10" s="528" t="s">
        <v>1505</v>
      </c>
      <c r="C10" s="494">
        <f>E10+G10+H10+I10+J10</f>
        <v>805.87320000000011</v>
      </c>
      <c r="D10" s="495">
        <f t="shared" ref="D10:F11" si="0">C10/$C$8</f>
        <v>9.1354309708913436E-2</v>
      </c>
      <c r="E10" s="494">
        <f>'6. Проведення закупівлі'!F290</f>
        <v>132</v>
      </c>
      <c r="F10" s="495">
        <f t="shared" si="0"/>
        <v>1.4963605790062968E-2</v>
      </c>
      <c r="G10" s="496">
        <f>E10*1.1</f>
        <v>145.20000000000002</v>
      </c>
      <c r="H10" s="496">
        <f t="shared" ref="H10:J11" si="1">G10*1.1</f>
        <v>159.72000000000003</v>
      </c>
      <c r="I10" s="496">
        <f t="shared" si="1"/>
        <v>175.69200000000004</v>
      </c>
      <c r="J10" s="496">
        <f t="shared" si="1"/>
        <v>193.26120000000006</v>
      </c>
    </row>
    <row r="11" spans="1:10" s="798" customFormat="1">
      <c r="A11" s="527" t="s">
        <v>1338</v>
      </c>
      <c r="B11" s="528" t="s">
        <v>1747</v>
      </c>
      <c r="C11" s="494">
        <f>E11+G11+H11+I11+J11</f>
        <v>1831.5300000000002</v>
      </c>
      <c r="D11" s="495">
        <f t="shared" si="0"/>
        <v>0.20762343115662144</v>
      </c>
      <c r="E11" s="494">
        <f>'6. Проведення закупівлі'!F291</f>
        <v>300</v>
      </c>
      <c r="F11" s="495">
        <f t="shared" si="0"/>
        <v>3.4008194977415834E-2</v>
      </c>
      <c r="G11" s="496">
        <f>E11*1.1</f>
        <v>330</v>
      </c>
      <c r="H11" s="496">
        <f t="shared" si="1"/>
        <v>363.00000000000006</v>
      </c>
      <c r="I11" s="496">
        <f t="shared" si="1"/>
        <v>399.30000000000007</v>
      </c>
      <c r="J11" s="496">
        <f t="shared" si="1"/>
        <v>439.23000000000013</v>
      </c>
    </row>
    <row r="12" spans="1:10">
      <c r="A12" s="485" t="s">
        <v>1217</v>
      </c>
      <c r="B12" s="524" t="s">
        <v>432</v>
      </c>
      <c r="C12" s="529">
        <f>SUM(C13:C13)</f>
        <v>197.95</v>
      </c>
      <c r="D12" s="526">
        <f>C12/C7</f>
        <v>1.9394782457655881E-2</v>
      </c>
      <c r="E12" s="529">
        <f>SUM(E13:E13)</f>
        <v>197.95</v>
      </c>
      <c r="F12" s="526">
        <f>E12/E7</f>
        <v>5.827286242070092E-2</v>
      </c>
      <c r="G12" s="529">
        <f>SUM(G13:G13)</f>
        <v>0</v>
      </c>
      <c r="H12" s="529">
        <f>SUM(H13:H13)</f>
        <v>0</v>
      </c>
      <c r="I12" s="529">
        <f>SUM(I13:I13)</f>
        <v>0</v>
      </c>
      <c r="J12" s="529">
        <f>SUM(J13:J13)</f>
        <v>0</v>
      </c>
    </row>
    <row r="13" spans="1:10" ht="30">
      <c r="A13" s="527" t="s">
        <v>1220</v>
      </c>
      <c r="B13" s="528" t="s">
        <v>1506</v>
      </c>
      <c r="C13" s="494">
        <f>E13</f>
        <v>197.95</v>
      </c>
      <c r="D13" s="495">
        <f>C13/$C$12</f>
        <v>1</v>
      </c>
      <c r="E13" s="496">
        <f>'6. Проведення закупівлі'!F294</f>
        <v>197.95</v>
      </c>
      <c r="F13" s="495">
        <f>E13/$C$12</f>
        <v>1</v>
      </c>
      <c r="G13" s="496">
        <v>0</v>
      </c>
      <c r="H13" s="496">
        <v>0</v>
      </c>
      <c r="I13" s="496">
        <v>0</v>
      </c>
      <c r="J13" s="496">
        <v>0</v>
      </c>
    </row>
    <row r="14" spans="1:10" ht="28.5">
      <c r="A14" s="485" t="s">
        <v>1278</v>
      </c>
      <c r="B14" s="524" t="s">
        <v>433</v>
      </c>
      <c r="C14" s="529">
        <f>SUM(C15:C16)</f>
        <v>1187</v>
      </c>
      <c r="D14" s="526">
        <f>C14/C7</f>
        <v>0.11630011001382941</v>
      </c>
      <c r="E14" s="529">
        <f>SUM(E15:E16)</f>
        <v>1187</v>
      </c>
      <c r="F14" s="526">
        <f>E14/E7</f>
        <v>0.34943110731685778</v>
      </c>
      <c r="G14" s="529">
        <v>0</v>
      </c>
      <c r="H14" s="529">
        <v>0</v>
      </c>
      <c r="I14" s="529">
        <v>0</v>
      </c>
      <c r="J14" s="529">
        <v>0</v>
      </c>
    </row>
    <row r="15" spans="1:10" ht="30">
      <c r="A15" s="527" t="s">
        <v>281</v>
      </c>
      <c r="B15" s="697" t="s">
        <v>1507</v>
      </c>
      <c r="C15" s="496">
        <f>E15</f>
        <v>696</v>
      </c>
      <c r="D15" s="495">
        <f>C15/$C$14</f>
        <v>0.58635214827295701</v>
      </c>
      <c r="E15" s="496">
        <f>'6. Проведення закупівлі'!F295</f>
        <v>696</v>
      </c>
      <c r="F15" s="495">
        <f>E15/$C$14</f>
        <v>0.58635214827295701</v>
      </c>
      <c r="G15" s="529">
        <v>0</v>
      </c>
      <c r="H15" s="529">
        <v>0</v>
      </c>
      <c r="I15" s="529">
        <v>0</v>
      </c>
      <c r="J15" s="529">
        <v>0</v>
      </c>
    </row>
    <row r="16" spans="1:10" s="798" customFormat="1">
      <c r="A16" s="527" t="s">
        <v>282</v>
      </c>
      <c r="B16" s="697" t="s">
        <v>1709</v>
      </c>
      <c r="C16" s="496">
        <f>E16</f>
        <v>491</v>
      </c>
      <c r="D16" s="495">
        <f>C16/$C$14</f>
        <v>0.41364785172704299</v>
      </c>
      <c r="E16" s="496">
        <f>'6. Проведення закупівлі'!F296</f>
        <v>491</v>
      </c>
      <c r="F16" s="495">
        <f>E16/$C$14</f>
        <v>0.41364785172704299</v>
      </c>
      <c r="G16" s="529">
        <v>0</v>
      </c>
      <c r="H16" s="529">
        <v>0</v>
      </c>
      <c r="I16" s="529">
        <v>0</v>
      </c>
      <c r="J16" s="529">
        <v>0</v>
      </c>
    </row>
    <row r="17" spans="1:10" ht="18.75" customHeight="1">
      <c r="A17" s="485" t="s">
        <v>1279</v>
      </c>
      <c r="B17" s="524" t="s">
        <v>434</v>
      </c>
      <c r="C17" s="525">
        <v>0</v>
      </c>
      <c r="D17" s="526">
        <v>0</v>
      </c>
      <c r="E17" s="525">
        <v>0</v>
      </c>
      <c r="F17" s="526">
        <v>0</v>
      </c>
      <c r="G17" s="529">
        <v>0</v>
      </c>
      <c r="H17" s="529">
        <v>0</v>
      </c>
      <c r="I17" s="529">
        <v>0</v>
      </c>
      <c r="J17" s="529">
        <v>0</v>
      </c>
    </row>
    <row r="18" spans="1:10" ht="15.75" customHeight="1">
      <c r="A18" s="485" t="s">
        <v>1280</v>
      </c>
      <c r="B18" s="524" t="s">
        <v>312</v>
      </c>
      <c r="C18" s="525">
        <v>0</v>
      </c>
      <c r="D18" s="526">
        <f>C18/C7</f>
        <v>0</v>
      </c>
      <c r="E18" s="525">
        <v>0</v>
      </c>
      <c r="F18" s="526">
        <f>E18/E7</f>
        <v>0</v>
      </c>
      <c r="G18" s="525">
        <v>0</v>
      </c>
      <c r="H18" s="525">
        <v>0</v>
      </c>
      <c r="I18" s="525">
        <v>0</v>
      </c>
      <c r="J18" s="525">
        <v>0</v>
      </c>
    </row>
    <row r="19" spans="1:10">
      <c r="A19" s="485" t="s">
        <v>1260</v>
      </c>
      <c r="B19" s="486" t="s">
        <v>435</v>
      </c>
      <c r="C19" s="525">
        <f>C20+C22</f>
        <v>4203.3613500000001</v>
      </c>
      <c r="D19" s="526">
        <f>C19/C32</f>
        <v>0.29170330442111359</v>
      </c>
      <c r="E19" s="525">
        <f>E20+E22</f>
        <v>688.5</v>
      </c>
      <c r="F19" s="526">
        <f>E19/E32</f>
        <v>0.16852488709934035</v>
      </c>
      <c r="G19" s="525">
        <f>G20+G22</f>
        <v>757.35</v>
      </c>
      <c r="H19" s="525">
        <f>H20+H22</f>
        <v>833.08500000000004</v>
      </c>
      <c r="I19" s="525">
        <f>I20+I22</f>
        <v>916.39350000000013</v>
      </c>
      <c r="J19" s="525">
        <f>J20+J22</f>
        <v>1008.0328500000003</v>
      </c>
    </row>
    <row r="20" spans="1:10">
      <c r="A20" s="527" t="s">
        <v>1221</v>
      </c>
      <c r="B20" s="524" t="s">
        <v>308</v>
      </c>
      <c r="C20" s="525">
        <f>SUM(C21:C21)</f>
        <v>4203.3613500000001</v>
      </c>
      <c r="D20" s="526">
        <f>C20/C19</f>
        <v>1</v>
      </c>
      <c r="E20" s="525">
        <f>SUM(E21:E21)</f>
        <v>688.5</v>
      </c>
      <c r="F20" s="526">
        <f>E20/E19</f>
        <v>1</v>
      </c>
      <c r="G20" s="525">
        <f>SUM(G21:G21)</f>
        <v>757.35</v>
      </c>
      <c r="H20" s="525">
        <f>SUM(H21:H21)</f>
        <v>833.08500000000004</v>
      </c>
      <c r="I20" s="525">
        <f>SUM(I21:I21)</f>
        <v>916.39350000000013</v>
      </c>
      <c r="J20" s="525">
        <f>SUM(J21:J21)</f>
        <v>1008.0328500000003</v>
      </c>
    </row>
    <row r="21" spans="1:10">
      <c r="A21" s="527" t="s">
        <v>1222</v>
      </c>
      <c r="B21" s="697" t="s">
        <v>191</v>
      </c>
      <c r="C21" s="494">
        <f>E21+G21+H21+I21+J21</f>
        <v>4203.3613500000001</v>
      </c>
      <c r="D21" s="495">
        <f>C21/C20</f>
        <v>1</v>
      </c>
      <c r="E21" s="494">
        <f>'6. Проведення закупівлі'!F299</f>
        <v>688.5</v>
      </c>
      <c r="F21" s="495">
        <f>E21/E20</f>
        <v>1</v>
      </c>
      <c r="G21" s="494">
        <f>E21*1.1</f>
        <v>757.35</v>
      </c>
      <c r="H21" s="494">
        <f>G21*1.1</f>
        <v>833.08500000000004</v>
      </c>
      <c r="I21" s="494">
        <f>H21*1.1</f>
        <v>916.39350000000013</v>
      </c>
      <c r="J21" s="494">
        <f>I21*1.1</f>
        <v>1008.0328500000003</v>
      </c>
    </row>
    <row r="22" spans="1:10">
      <c r="A22" s="527" t="s">
        <v>1223</v>
      </c>
      <c r="B22" s="524" t="s">
        <v>1637</v>
      </c>
      <c r="C22" s="800">
        <v>0</v>
      </c>
      <c r="D22" s="526">
        <f>C22/C19</f>
        <v>0</v>
      </c>
      <c r="E22" s="800">
        <v>0</v>
      </c>
      <c r="F22" s="526">
        <v>0</v>
      </c>
      <c r="G22" s="800">
        <v>0</v>
      </c>
      <c r="H22" s="525">
        <v>0</v>
      </c>
      <c r="I22" s="800">
        <v>0</v>
      </c>
      <c r="J22" s="800">
        <v>0</v>
      </c>
    </row>
    <row r="23" spans="1:10" ht="28.5">
      <c r="A23" s="485" t="s">
        <v>1261</v>
      </c>
      <c r="B23" s="486" t="s">
        <v>436</v>
      </c>
      <c r="C23" s="525">
        <v>0</v>
      </c>
      <c r="D23" s="526">
        <v>0</v>
      </c>
      <c r="E23" s="525">
        <v>0</v>
      </c>
      <c r="F23" s="526">
        <v>0</v>
      </c>
      <c r="G23" s="525">
        <f t="shared" ref="G23:J23" si="2">SUM(G24:G31)</f>
        <v>0</v>
      </c>
      <c r="H23" s="525">
        <f t="shared" si="2"/>
        <v>0</v>
      </c>
      <c r="I23" s="525">
        <f>SUM(I24:I31)</f>
        <v>0</v>
      </c>
      <c r="J23" s="525">
        <f t="shared" si="2"/>
        <v>0</v>
      </c>
    </row>
    <row r="24" spans="1:10">
      <c r="A24" s="485" t="s">
        <v>1225</v>
      </c>
      <c r="B24" s="524" t="s">
        <v>437</v>
      </c>
      <c r="C24" s="525">
        <v>0</v>
      </c>
      <c r="D24" s="526">
        <v>0</v>
      </c>
      <c r="E24" s="525">
        <v>0</v>
      </c>
      <c r="F24" s="526">
        <v>0</v>
      </c>
      <c r="G24" s="525">
        <v>0</v>
      </c>
      <c r="H24" s="525">
        <v>0</v>
      </c>
      <c r="I24" s="525">
        <v>0</v>
      </c>
      <c r="J24" s="525">
        <v>0</v>
      </c>
    </row>
    <row r="25" spans="1:10">
      <c r="A25" s="485" t="s">
        <v>1227</v>
      </c>
      <c r="B25" s="524" t="s">
        <v>438</v>
      </c>
      <c r="C25" s="525">
        <v>0</v>
      </c>
      <c r="D25" s="526">
        <v>0</v>
      </c>
      <c r="E25" s="525">
        <v>0</v>
      </c>
      <c r="F25" s="526">
        <v>0</v>
      </c>
      <c r="G25" s="525">
        <v>0</v>
      </c>
      <c r="H25" s="525">
        <v>0</v>
      </c>
      <c r="I25" s="525">
        <v>0</v>
      </c>
      <c r="J25" s="525">
        <v>0</v>
      </c>
    </row>
    <row r="26" spans="1:10">
      <c r="A26" s="485" t="s">
        <v>310</v>
      </c>
      <c r="B26" s="524" t="s">
        <v>439</v>
      </c>
      <c r="C26" s="525">
        <v>0</v>
      </c>
      <c r="D26" s="526">
        <v>0</v>
      </c>
      <c r="E26" s="525">
        <v>0</v>
      </c>
      <c r="F26" s="526">
        <v>0</v>
      </c>
      <c r="G26" s="525">
        <v>0</v>
      </c>
      <c r="H26" s="525">
        <v>0</v>
      </c>
      <c r="I26" s="525">
        <v>0</v>
      </c>
      <c r="J26" s="525">
        <v>0</v>
      </c>
    </row>
    <row r="27" spans="1:10">
      <c r="A27" s="485" t="s">
        <v>441</v>
      </c>
      <c r="B27" s="524" t="s">
        <v>440</v>
      </c>
      <c r="C27" s="525">
        <v>0</v>
      </c>
      <c r="D27" s="526">
        <v>0</v>
      </c>
      <c r="E27" s="525">
        <v>0</v>
      </c>
      <c r="F27" s="526">
        <v>0</v>
      </c>
      <c r="G27" s="525">
        <v>0</v>
      </c>
      <c r="H27" s="525">
        <v>0</v>
      </c>
      <c r="I27" s="525">
        <v>0</v>
      </c>
      <c r="J27" s="525">
        <v>0</v>
      </c>
    </row>
    <row r="28" spans="1:10">
      <c r="A28" s="485" t="s">
        <v>442</v>
      </c>
      <c r="B28" s="524" t="s">
        <v>1124</v>
      </c>
      <c r="C28" s="525">
        <v>0</v>
      </c>
      <c r="D28" s="526">
        <v>0</v>
      </c>
      <c r="E28" s="525">
        <v>0</v>
      </c>
      <c r="F28" s="526">
        <v>0</v>
      </c>
      <c r="G28" s="525">
        <v>0</v>
      </c>
      <c r="H28" s="525">
        <v>0</v>
      </c>
      <c r="I28" s="525">
        <v>0</v>
      </c>
      <c r="J28" s="525">
        <v>0</v>
      </c>
    </row>
    <row r="29" spans="1:10">
      <c r="A29" s="485" t="s">
        <v>443</v>
      </c>
      <c r="B29" s="524" t="s">
        <v>447</v>
      </c>
      <c r="C29" s="525">
        <v>0</v>
      </c>
      <c r="D29" s="526">
        <v>0</v>
      </c>
      <c r="E29" s="529">
        <v>0</v>
      </c>
      <c r="F29" s="526">
        <v>0</v>
      </c>
      <c r="G29" s="529">
        <v>0</v>
      </c>
      <c r="H29" s="529">
        <v>0</v>
      </c>
      <c r="I29" s="529">
        <v>0</v>
      </c>
      <c r="J29" s="529">
        <v>0</v>
      </c>
    </row>
    <row r="30" spans="1:10">
      <c r="A30" s="485" t="s">
        <v>444</v>
      </c>
      <c r="B30" s="524" t="s">
        <v>446</v>
      </c>
      <c r="C30" s="525">
        <v>0</v>
      </c>
      <c r="D30" s="526">
        <v>0</v>
      </c>
      <c r="E30" s="525">
        <v>0</v>
      </c>
      <c r="F30" s="526">
        <v>0</v>
      </c>
      <c r="G30" s="525">
        <v>0</v>
      </c>
      <c r="H30" s="525">
        <v>0</v>
      </c>
      <c r="I30" s="525">
        <v>0</v>
      </c>
      <c r="J30" s="525">
        <v>0</v>
      </c>
    </row>
    <row r="31" spans="1:10">
      <c r="A31" s="485" t="s">
        <v>445</v>
      </c>
      <c r="B31" s="524" t="s">
        <v>309</v>
      </c>
      <c r="C31" s="525">
        <v>0</v>
      </c>
      <c r="D31" s="526">
        <v>0</v>
      </c>
      <c r="E31" s="525">
        <v>0</v>
      </c>
      <c r="F31" s="526">
        <v>0</v>
      </c>
      <c r="G31" s="525">
        <v>0</v>
      </c>
      <c r="H31" s="525">
        <v>0</v>
      </c>
      <c r="I31" s="525">
        <v>0</v>
      </c>
      <c r="J31" s="525">
        <v>0</v>
      </c>
    </row>
    <row r="32" spans="1:10">
      <c r="A32" s="1437" t="s">
        <v>1296</v>
      </c>
      <c r="B32" s="1437"/>
      <c r="C32" s="504">
        <f>C7+C19+C23</f>
        <v>14409.714550000001</v>
      </c>
      <c r="D32" s="505"/>
      <c r="E32" s="504">
        <f>E7+E19+E23</f>
        <v>4085.45</v>
      </c>
      <c r="F32" s="505"/>
      <c r="G32" s="504">
        <f>G7+G19+G23</f>
        <v>2352.5500000000002</v>
      </c>
      <c r="H32" s="504">
        <f>H7+H19+H23</f>
        <v>2605.8050000000003</v>
      </c>
      <c r="I32" s="504">
        <f>I7+I19+I23</f>
        <v>2725.3855000000003</v>
      </c>
      <c r="J32" s="504">
        <f>J7+J19+J23</f>
        <v>2640.5240500000009</v>
      </c>
    </row>
  </sheetData>
  <mergeCells count="14">
    <mergeCell ref="H4:H5"/>
    <mergeCell ref="I4:I5"/>
    <mergeCell ref="J4:J5"/>
    <mergeCell ref="A32:B32"/>
    <mergeCell ref="A1:J1"/>
    <mergeCell ref="A2:A5"/>
    <mergeCell ref="B2:B5"/>
    <mergeCell ref="C2:D3"/>
    <mergeCell ref="E2:J2"/>
    <mergeCell ref="E3:F3"/>
    <mergeCell ref="C4:C5"/>
    <mergeCell ref="D4:D5"/>
    <mergeCell ref="E4:F4"/>
    <mergeCell ref="G4:G5"/>
  </mergeCells>
  <phoneticPr fontId="3" type="noConversion"/>
  <pageMargins left="1.34" right="0.39370078740157483" top="0.56000000000000005" bottom="0.46" header="0.43" footer="0.32"/>
  <pageSetup paperSize="9" scale="78" orientation="landscape" r:id="rId1"/>
  <headerFooter alignWithMargins="0"/>
  <colBreaks count="1" manualBreakCount="1">
    <brk id="10" max="31" man="1"/>
  </colBreaks>
</worksheet>
</file>

<file path=xl/worksheets/sheet28.xml><?xml version="1.0" encoding="utf-8"?>
<worksheet xmlns="http://schemas.openxmlformats.org/spreadsheetml/2006/main" xmlns:r="http://schemas.openxmlformats.org/officeDocument/2006/relationships">
  <sheetPr>
    <tabColor rgb="FFFFFF00"/>
  </sheetPr>
  <dimension ref="A1:L22"/>
  <sheetViews>
    <sheetView view="pageBreakPreview" zoomScale="85" zoomScaleNormal="85" zoomScaleSheetLayoutView="85" workbookViewId="0">
      <selection activeCell="I20" sqref="I20"/>
    </sheetView>
  </sheetViews>
  <sheetFormatPr defaultColWidth="9.140625" defaultRowHeight="15"/>
  <cols>
    <col min="1" max="1" width="7.28515625" style="483" customWidth="1"/>
    <col min="2" max="2" width="8.5703125" style="483" customWidth="1"/>
    <col min="3" max="3" width="26" style="483" customWidth="1"/>
    <col min="4" max="4" width="14.140625" style="483" customWidth="1"/>
    <col min="5" max="5" width="9.42578125" style="483" customWidth="1"/>
    <col min="6" max="6" width="13" style="483" customWidth="1"/>
    <col min="7" max="7" width="9.7109375" style="483" customWidth="1"/>
    <col min="8" max="8" width="17.28515625" style="483" customWidth="1"/>
    <col min="9" max="9" width="11.5703125" style="483" customWidth="1"/>
    <col min="10" max="10" width="11.140625" style="483" customWidth="1"/>
    <col min="11" max="11" width="11.42578125" style="483" customWidth="1"/>
    <col min="12" max="12" width="12.140625" style="483" customWidth="1"/>
    <col min="13" max="16384" width="9.140625" style="483"/>
  </cols>
  <sheetData>
    <row r="1" spans="1:12" ht="21" customHeight="1">
      <c r="A1" s="1446" t="s">
        <v>426</v>
      </c>
      <c r="B1" s="1446"/>
      <c r="C1" s="1446"/>
      <c r="D1" s="1446"/>
      <c r="E1" s="1446"/>
      <c r="F1" s="1446"/>
      <c r="G1" s="1446"/>
      <c r="H1" s="1446"/>
      <c r="I1" s="1446"/>
      <c r="J1" s="1446"/>
      <c r="K1" s="1446"/>
      <c r="L1" s="1446"/>
    </row>
    <row r="2" spans="1:12" s="530" customFormat="1" ht="15.75">
      <c r="A2" s="1403" t="s">
        <v>1056</v>
      </c>
      <c r="B2" s="1403" t="s">
        <v>1063</v>
      </c>
      <c r="C2" s="1403"/>
      <c r="D2" s="1394" t="s">
        <v>1636</v>
      </c>
      <c r="E2" s="1394"/>
      <c r="F2" s="1403" t="s">
        <v>257</v>
      </c>
      <c r="G2" s="1403"/>
      <c r="H2" s="1403"/>
      <c r="I2" s="1403"/>
      <c r="J2" s="1403"/>
      <c r="K2" s="1403"/>
      <c r="L2" s="1403"/>
    </row>
    <row r="3" spans="1:12" s="531" customFormat="1" ht="15.75">
      <c r="A3" s="1403"/>
      <c r="B3" s="1403"/>
      <c r="C3" s="1403"/>
      <c r="D3" s="1394"/>
      <c r="E3" s="1394"/>
      <c r="F3" s="1447">
        <v>2018</v>
      </c>
      <c r="G3" s="1447"/>
      <c r="H3" s="1447"/>
      <c r="I3" s="484">
        <v>2019</v>
      </c>
      <c r="J3" s="484">
        <v>2020</v>
      </c>
      <c r="K3" s="484">
        <v>2021</v>
      </c>
      <c r="L3" s="484">
        <v>2022</v>
      </c>
    </row>
    <row r="4" spans="1:12" s="531" customFormat="1" ht="15.75">
      <c r="A4" s="1403"/>
      <c r="B4" s="1403"/>
      <c r="C4" s="1403"/>
      <c r="D4" s="1403" t="s">
        <v>473</v>
      </c>
      <c r="E4" s="1403" t="s">
        <v>1059</v>
      </c>
      <c r="F4" s="1403" t="s">
        <v>269</v>
      </c>
      <c r="G4" s="1403"/>
      <c r="H4" s="1403" t="s">
        <v>1031</v>
      </c>
      <c r="I4" s="1403" t="s">
        <v>473</v>
      </c>
      <c r="J4" s="1403" t="s">
        <v>473</v>
      </c>
      <c r="K4" s="1403" t="s">
        <v>473</v>
      </c>
      <c r="L4" s="1403" t="s">
        <v>473</v>
      </c>
    </row>
    <row r="5" spans="1:12" s="530" customFormat="1" ht="31.5">
      <c r="A5" s="1403"/>
      <c r="B5" s="1403"/>
      <c r="C5" s="1403"/>
      <c r="D5" s="1403"/>
      <c r="E5" s="1403"/>
      <c r="F5" s="532" t="s">
        <v>473</v>
      </c>
      <c r="G5" s="532" t="s">
        <v>1059</v>
      </c>
      <c r="H5" s="1403"/>
      <c r="I5" s="1403"/>
      <c r="J5" s="1403"/>
      <c r="K5" s="1403"/>
      <c r="L5" s="1403"/>
    </row>
    <row r="6" spans="1:12" s="530" customFormat="1" ht="15.75">
      <c r="A6" s="533">
        <v>1</v>
      </c>
      <c r="B6" s="1445">
        <v>2</v>
      </c>
      <c r="C6" s="1445"/>
      <c r="D6" s="533">
        <v>3</v>
      </c>
      <c r="E6" s="533">
        <v>4</v>
      </c>
      <c r="F6" s="533">
        <v>5</v>
      </c>
      <c r="G6" s="533">
        <v>6</v>
      </c>
      <c r="H6" s="533">
        <v>7</v>
      </c>
      <c r="I6" s="533">
        <v>8</v>
      </c>
      <c r="J6" s="533">
        <v>9</v>
      </c>
      <c r="K6" s="533">
        <v>10</v>
      </c>
      <c r="L6" s="533">
        <v>11</v>
      </c>
    </row>
    <row r="7" spans="1:12">
      <c r="A7" s="489" t="s">
        <v>1218</v>
      </c>
      <c r="B7" s="1438" t="s">
        <v>261</v>
      </c>
      <c r="C7" s="1439"/>
      <c r="D7" s="525">
        <f>D8+D11+D13+D17</f>
        <v>1835</v>
      </c>
      <c r="E7" s="526">
        <f>D7/D22</f>
        <v>1</v>
      </c>
      <c r="F7" s="525">
        <f>F8+F11+F13+F17</f>
        <v>0</v>
      </c>
      <c r="G7" s="526">
        <v>1</v>
      </c>
      <c r="H7" s="534"/>
      <c r="I7" s="525">
        <f>I11+I13+I8+I17</f>
        <v>785</v>
      </c>
      <c r="J7" s="525">
        <f>J11+J13+J8+J17</f>
        <v>750</v>
      </c>
      <c r="K7" s="525">
        <f>K11+K13+K8+K17</f>
        <v>300</v>
      </c>
      <c r="L7" s="525">
        <f>L11+L13+L8+L17</f>
        <v>0</v>
      </c>
    </row>
    <row r="8" spans="1:12" ht="29.25" customHeight="1">
      <c r="A8" s="485" t="s">
        <v>1216</v>
      </c>
      <c r="B8" s="1443" t="s">
        <v>466</v>
      </c>
      <c r="C8" s="1442"/>
      <c r="D8" s="525">
        <f t="shared" ref="D8" si="0">F8+I8+J8+K8+L8</f>
        <v>600</v>
      </c>
      <c r="E8" s="526">
        <f>D8/D7</f>
        <v>0.32697547683923706</v>
      </c>
      <c r="F8" s="529">
        <f>SUM(F9:F10)</f>
        <v>0</v>
      </c>
      <c r="G8" s="526">
        <v>0</v>
      </c>
      <c r="H8" s="534"/>
      <c r="I8" s="529">
        <f>SUM(I9:I10)</f>
        <v>0</v>
      </c>
      <c r="J8" s="529">
        <f>SUM(J9:J10)</f>
        <v>300</v>
      </c>
      <c r="K8" s="529">
        <f>SUM(K9:K10)</f>
        <v>300</v>
      </c>
      <c r="L8" s="529">
        <f>SUM(L9:L10)</f>
        <v>0</v>
      </c>
    </row>
    <row r="9" spans="1:12">
      <c r="A9" s="527" t="s">
        <v>1219</v>
      </c>
      <c r="B9" s="1441" t="s">
        <v>631</v>
      </c>
      <c r="C9" s="1442"/>
      <c r="D9" s="494">
        <v>300</v>
      </c>
      <c r="E9" s="495">
        <f>D9/$D$8</f>
        <v>0.5</v>
      </c>
      <c r="F9" s="496">
        <v>0</v>
      </c>
      <c r="G9" s="495">
        <v>0</v>
      </c>
      <c r="H9" s="423"/>
      <c r="I9" s="496">
        <v>0</v>
      </c>
      <c r="J9" s="535">
        <v>0</v>
      </c>
      <c r="K9" s="535">
        <v>300</v>
      </c>
      <c r="L9" s="496">
        <v>0</v>
      </c>
    </row>
    <row r="10" spans="1:12" ht="35.25" customHeight="1">
      <c r="A10" s="527" t="s">
        <v>1337</v>
      </c>
      <c r="B10" s="1441" t="s">
        <v>632</v>
      </c>
      <c r="C10" s="1442"/>
      <c r="D10" s="494">
        <v>300</v>
      </c>
      <c r="E10" s="495">
        <f>D10/D8</f>
        <v>0.5</v>
      </c>
      <c r="F10" s="496">
        <v>0</v>
      </c>
      <c r="G10" s="495">
        <v>0</v>
      </c>
      <c r="H10" s="423"/>
      <c r="I10" s="496">
        <v>0</v>
      </c>
      <c r="J10" s="535">
        <v>300</v>
      </c>
      <c r="K10" s="535">
        <v>0</v>
      </c>
      <c r="L10" s="496">
        <v>0</v>
      </c>
    </row>
    <row r="11" spans="1:12" ht="36" customHeight="1">
      <c r="A11" s="485" t="s">
        <v>1217</v>
      </c>
      <c r="B11" s="1443" t="s">
        <v>462</v>
      </c>
      <c r="C11" s="1444"/>
      <c r="D11" s="576">
        <v>560</v>
      </c>
      <c r="E11" s="526">
        <f>D11/D7</f>
        <v>0.30517711171662126</v>
      </c>
      <c r="F11" s="529">
        <v>0</v>
      </c>
      <c r="G11" s="526">
        <v>1</v>
      </c>
      <c r="H11" s="536"/>
      <c r="I11" s="529">
        <v>560</v>
      </c>
      <c r="J11" s="529">
        <v>0</v>
      </c>
      <c r="K11" s="529">
        <v>0</v>
      </c>
      <c r="L11" s="529">
        <v>0</v>
      </c>
    </row>
    <row r="12" spans="1:12">
      <c r="A12" s="537" t="s">
        <v>1220</v>
      </c>
      <c r="B12" s="1441" t="s">
        <v>1508</v>
      </c>
      <c r="C12" s="1442"/>
      <c r="D12" s="538">
        <v>560</v>
      </c>
      <c r="E12" s="539">
        <f>D12/D11</f>
        <v>1</v>
      </c>
      <c r="F12" s="535">
        <v>0</v>
      </c>
      <c r="G12" s="539">
        <v>1</v>
      </c>
      <c r="H12" s="744"/>
      <c r="I12" s="535">
        <v>560</v>
      </c>
      <c r="J12" s="496">
        <v>0</v>
      </c>
      <c r="K12" s="496">
        <v>0</v>
      </c>
      <c r="L12" s="496">
        <v>0</v>
      </c>
    </row>
    <row r="13" spans="1:12" ht="47.25" customHeight="1">
      <c r="A13" s="485" t="s">
        <v>1278</v>
      </c>
      <c r="B13" s="1443" t="s">
        <v>1032</v>
      </c>
      <c r="C13" s="1444"/>
      <c r="D13" s="525">
        <v>475</v>
      </c>
      <c r="E13" s="526">
        <f>D13/D7</f>
        <v>0.25885558583106266</v>
      </c>
      <c r="F13" s="529">
        <v>0</v>
      </c>
      <c r="G13" s="526">
        <v>0</v>
      </c>
      <c r="H13" s="534"/>
      <c r="I13" s="529">
        <v>225</v>
      </c>
      <c r="J13" s="529">
        <v>250</v>
      </c>
      <c r="K13" s="529">
        <v>0</v>
      </c>
      <c r="L13" s="529">
        <v>0</v>
      </c>
    </row>
    <row r="14" spans="1:12">
      <c r="A14" s="527" t="s">
        <v>281</v>
      </c>
      <c r="B14" s="1441" t="s">
        <v>633</v>
      </c>
      <c r="C14" s="1442"/>
      <c r="D14" s="494">
        <v>75</v>
      </c>
      <c r="E14" s="495">
        <f>D14/D13</f>
        <v>0.15789473684210525</v>
      </c>
      <c r="F14" s="535">
        <v>0</v>
      </c>
      <c r="G14" s="539">
        <v>0</v>
      </c>
      <c r="H14" s="540"/>
      <c r="I14" s="535">
        <v>25</v>
      </c>
      <c r="J14" s="535">
        <v>50</v>
      </c>
      <c r="K14" s="496">
        <v>0</v>
      </c>
      <c r="L14" s="496">
        <v>0</v>
      </c>
    </row>
    <row r="15" spans="1:12">
      <c r="A15" s="527" t="s">
        <v>282</v>
      </c>
      <c r="B15" s="1441" t="s">
        <v>634</v>
      </c>
      <c r="C15" s="1442"/>
      <c r="D15" s="494">
        <v>200</v>
      </c>
      <c r="E15" s="495">
        <f>D15/D13</f>
        <v>0.42105263157894735</v>
      </c>
      <c r="F15" s="535">
        <v>0</v>
      </c>
      <c r="G15" s="539">
        <v>0</v>
      </c>
      <c r="H15" s="540"/>
      <c r="I15" s="535">
        <v>200</v>
      </c>
      <c r="J15" s="535">
        <v>0</v>
      </c>
      <c r="K15" s="496">
        <v>0</v>
      </c>
      <c r="L15" s="496">
        <v>0</v>
      </c>
    </row>
    <row r="16" spans="1:12">
      <c r="A16" s="527" t="s">
        <v>283</v>
      </c>
      <c r="B16" s="1441" t="s">
        <v>635</v>
      </c>
      <c r="C16" s="1442"/>
      <c r="D16" s="494">
        <v>200</v>
      </c>
      <c r="E16" s="495">
        <f>D16/D13</f>
        <v>0.42105263157894735</v>
      </c>
      <c r="F16" s="535">
        <v>0</v>
      </c>
      <c r="G16" s="539">
        <v>0</v>
      </c>
      <c r="H16" s="540"/>
      <c r="I16" s="535">
        <v>0</v>
      </c>
      <c r="J16" s="535">
        <v>200</v>
      </c>
      <c r="K16" s="496">
        <v>0</v>
      </c>
      <c r="L16" s="496">
        <v>0</v>
      </c>
    </row>
    <row r="17" spans="1:12" ht="35.25" customHeight="1">
      <c r="A17" s="485" t="s">
        <v>1279</v>
      </c>
      <c r="B17" s="1443" t="s">
        <v>260</v>
      </c>
      <c r="C17" s="1444"/>
      <c r="D17" s="529">
        <v>200</v>
      </c>
      <c r="E17" s="526">
        <f>D17/D7</f>
        <v>0.10899182561307902</v>
      </c>
      <c r="F17" s="529">
        <v>0</v>
      </c>
      <c r="G17" s="526">
        <v>0</v>
      </c>
      <c r="H17" s="534"/>
      <c r="I17" s="529">
        <v>0</v>
      </c>
      <c r="J17" s="529">
        <v>200</v>
      </c>
      <c r="K17" s="529">
        <v>0</v>
      </c>
      <c r="L17" s="529">
        <v>0</v>
      </c>
    </row>
    <row r="18" spans="1:12" ht="32.25" customHeight="1">
      <c r="A18" s="527" t="s">
        <v>284</v>
      </c>
      <c r="B18" s="1441" t="s">
        <v>636</v>
      </c>
      <c r="C18" s="1442"/>
      <c r="D18" s="494">
        <v>100</v>
      </c>
      <c r="E18" s="495">
        <f>D18/D17</f>
        <v>0.5</v>
      </c>
      <c r="F18" s="535">
        <v>0</v>
      </c>
      <c r="G18" s="539">
        <v>0</v>
      </c>
      <c r="H18" s="540"/>
      <c r="I18" s="535">
        <v>0</v>
      </c>
      <c r="J18" s="535">
        <v>100</v>
      </c>
      <c r="K18" s="496">
        <v>0</v>
      </c>
      <c r="L18" s="496">
        <v>0</v>
      </c>
    </row>
    <row r="19" spans="1:12" ht="36.75" customHeight="1">
      <c r="A19" s="527" t="s">
        <v>285</v>
      </c>
      <c r="B19" s="1441" t="s">
        <v>637</v>
      </c>
      <c r="C19" s="1442"/>
      <c r="D19" s="494">
        <v>100</v>
      </c>
      <c r="E19" s="495">
        <f>D19/D17</f>
        <v>0.5</v>
      </c>
      <c r="F19" s="535">
        <v>0</v>
      </c>
      <c r="G19" s="539">
        <v>0</v>
      </c>
      <c r="H19" s="540"/>
      <c r="I19" s="535">
        <v>0</v>
      </c>
      <c r="J19" s="535">
        <v>100</v>
      </c>
      <c r="K19" s="496">
        <v>0</v>
      </c>
      <c r="L19" s="496">
        <v>0</v>
      </c>
    </row>
    <row r="20" spans="1:12" ht="36" customHeight="1">
      <c r="A20" s="485" t="s">
        <v>1260</v>
      </c>
      <c r="B20" s="1438" t="s">
        <v>1069</v>
      </c>
      <c r="C20" s="1439"/>
      <c r="D20" s="529">
        <v>0</v>
      </c>
      <c r="E20" s="526">
        <f>D20/D22</f>
        <v>0</v>
      </c>
      <c r="F20" s="529">
        <v>0</v>
      </c>
      <c r="G20" s="526">
        <v>0</v>
      </c>
      <c r="H20" s="534"/>
      <c r="I20" s="529">
        <v>0</v>
      </c>
      <c r="J20" s="529">
        <v>0</v>
      </c>
      <c r="K20" s="529">
        <v>0</v>
      </c>
      <c r="L20" s="529">
        <v>0</v>
      </c>
    </row>
    <row r="21" spans="1:12">
      <c r="A21" s="485" t="s">
        <v>1261</v>
      </c>
      <c r="B21" s="1438" t="s">
        <v>1061</v>
      </c>
      <c r="C21" s="1439"/>
      <c r="D21" s="525">
        <v>0</v>
      </c>
      <c r="E21" s="526">
        <f>D21/D22</f>
        <v>0</v>
      </c>
      <c r="F21" s="525">
        <v>0</v>
      </c>
      <c r="G21" s="526">
        <v>0</v>
      </c>
      <c r="H21" s="575"/>
      <c r="I21" s="529">
        <v>0</v>
      </c>
      <c r="J21" s="529">
        <v>0</v>
      </c>
      <c r="K21" s="529">
        <v>0</v>
      </c>
      <c r="L21" s="529">
        <v>0</v>
      </c>
    </row>
    <row r="22" spans="1:12" ht="15.75">
      <c r="A22" s="1440" t="s">
        <v>1296</v>
      </c>
      <c r="B22" s="1440"/>
      <c r="C22" s="1440"/>
      <c r="D22" s="541">
        <f>D7+D20+D21</f>
        <v>1835</v>
      </c>
      <c r="E22" s="542"/>
      <c r="F22" s="541">
        <f>F7+F20+F21</f>
        <v>0</v>
      </c>
      <c r="G22" s="542"/>
      <c r="H22" s="543"/>
      <c r="I22" s="541">
        <f>I21+I20+I7</f>
        <v>785</v>
      </c>
      <c r="J22" s="541">
        <f>J21+J20+J7</f>
        <v>750</v>
      </c>
      <c r="K22" s="541">
        <f>K21+K20+K7</f>
        <v>300</v>
      </c>
      <c r="L22" s="541">
        <f>L21+L20+L7</f>
        <v>0</v>
      </c>
    </row>
  </sheetData>
  <mergeCells count="31">
    <mergeCell ref="A1:L1"/>
    <mergeCell ref="A2:A5"/>
    <mergeCell ref="B2:C5"/>
    <mergeCell ref="D2:E3"/>
    <mergeCell ref="F2:L2"/>
    <mergeCell ref="F3:H3"/>
    <mergeCell ref="I4:I5"/>
    <mergeCell ref="F4:G4"/>
    <mergeCell ref="H4:H5"/>
    <mergeCell ref="J4:J5"/>
    <mergeCell ref="K4:K5"/>
    <mergeCell ref="L4:L5"/>
    <mergeCell ref="B7:C7"/>
    <mergeCell ref="B8:C8"/>
    <mergeCell ref="D4:D5"/>
    <mergeCell ref="E4:E5"/>
    <mergeCell ref="B19:C19"/>
    <mergeCell ref="B18:C18"/>
    <mergeCell ref="B15:C15"/>
    <mergeCell ref="B16:C16"/>
    <mergeCell ref="B17:C17"/>
    <mergeCell ref="B12:C12"/>
    <mergeCell ref="B6:C6"/>
    <mergeCell ref="B20:C20"/>
    <mergeCell ref="B21:C21"/>
    <mergeCell ref="A22:C22"/>
    <mergeCell ref="B9:C9"/>
    <mergeCell ref="B10:C10"/>
    <mergeCell ref="B11:C11"/>
    <mergeCell ref="B13:C13"/>
    <mergeCell ref="B14:C14"/>
  </mergeCells>
  <phoneticPr fontId="3" type="noConversion"/>
  <pageMargins left="0.71" right="0.28000000000000003" top="0.69"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FFFF00"/>
  </sheetPr>
  <dimension ref="A1:M29"/>
  <sheetViews>
    <sheetView view="pageBreakPreview" zoomScale="70" zoomScaleNormal="75" zoomScaleSheetLayoutView="70" workbookViewId="0">
      <selection activeCell="D26" sqref="D26"/>
    </sheetView>
  </sheetViews>
  <sheetFormatPr defaultColWidth="9.140625" defaultRowHeight="15"/>
  <cols>
    <col min="1" max="1" width="6.140625" style="521" customWidth="1"/>
    <col min="2" max="2" width="29.42578125" style="506" customWidth="1"/>
    <col min="3" max="3" width="12.140625" style="506" customWidth="1"/>
    <col min="4" max="4" width="21.5703125" style="506" customWidth="1"/>
    <col min="5" max="5" width="21.28515625" style="506" customWidth="1"/>
    <col min="6" max="6" width="21" style="506" customWidth="1"/>
    <col min="7" max="7" width="22.7109375" style="506" customWidth="1"/>
    <col min="8" max="8" width="22" style="506" customWidth="1"/>
    <col min="9" max="9" width="10.140625" style="506" customWidth="1"/>
    <col min="10" max="16384" width="9.140625" style="506"/>
  </cols>
  <sheetData>
    <row r="1" spans="1:9" s="316" customFormat="1" ht="15.75">
      <c r="A1" s="315"/>
      <c r="B1" s="315"/>
      <c r="C1" s="315"/>
      <c r="D1" s="315"/>
      <c r="E1" s="315"/>
      <c r="F1" s="315"/>
      <c r="G1" s="1449"/>
      <c r="H1" s="1449"/>
      <c r="I1" s="1449"/>
    </row>
    <row r="2" spans="1:9" ht="20.25" customHeight="1">
      <c r="A2" s="1450" t="s">
        <v>1033</v>
      </c>
      <c r="B2" s="1450"/>
      <c r="C2" s="1450"/>
      <c r="D2" s="1450"/>
      <c r="E2" s="1450"/>
      <c r="F2" s="1450"/>
      <c r="G2" s="1450"/>
      <c r="H2" s="1450"/>
      <c r="I2" s="1450"/>
    </row>
    <row r="3" spans="1:9" ht="120" customHeight="1">
      <c r="A3" s="452" t="s">
        <v>1056</v>
      </c>
      <c r="B3" s="427" t="s">
        <v>306</v>
      </c>
      <c r="C3" s="427" t="s">
        <v>307</v>
      </c>
      <c r="D3" s="427" t="s">
        <v>476</v>
      </c>
      <c r="E3" s="689" t="s">
        <v>1638</v>
      </c>
      <c r="F3" s="689" t="s">
        <v>1639</v>
      </c>
      <c r="G3" s="689" t="s">
        <v>1640</v>
      </c>
      <c r="H3" s="427" t="s">
        <v>477</v>
      </c>
      <c r="I3" s="427" t="s">
        <v>1109</v>
      </c>
    </row>
    <row r="4" spans="1:9" ht="13.5" customHeight="1">
      <c r="A4" s="544">
        <v>1</v>
      </c>
      <c r="B4" s="545">
        <v>2</v>
      </c>
      <c r="C4" s="545">
        <v>3</v>
      </c>
      <c r="D4" s="546">
        <v>4</v>
      </c>
      <c r="E4" s="546">
        <v>5</v>
      </c>
      <c r="F4" s="545">
        <v>6</v>
      </c>
      <c r="G4" s="545">
        <v>7</v>
      </c>
      <c r="H4" s="545">
        <v>8</v>
      </c>
      <c r="I4" s="546">
        <v>9</v>
      </c>
    </row>
    <row r="5" spans="1:9" ht="57" customHeight="1">
      <c r="A5" s="547">
        <v>1</v>
      </c>
      <c r="B5" s="548" t="s">
        <v>1034</v>
      </c>
      <c r="C5" s="548"/>
      <c r="D5" s="549">
        <f>D6+D7+D8+D9+D10+D11+D12</f>
        <v>1275</v>
      </c>
      <c r="E5" s="549">
        <f t="shared" ref="E5:H5" si="0">E6+E7+E8+E9+E10+E11+E12</f>
        <v>0</v>
      </c>
      <c r="F5" s="549">
        <f t="shared" si="0"/>
        <v>0</v>
      </c>
      <c r="G5" s="549">
        <f t="shared" si="0"/>
        <v>0</v>
      </c>
      <c r="H5" s="549">
        <f t="shared" si="0"/>
        <v>1275</v>
      </c>
      <c r="I5" s="550"/>
    </row>
    <row r="6" spans="1:9" ht="22.5" customHeight="1">
      <c r="A6" s="551" t="s">
        <v>1216</v>
      </c>
      <c r="B6" s="698" t="s">
        <v>631</v>
      </c>
      <c r="C6" s="689">
        <v>2021</v>
      </c>
      <c r="D6" s="414">
        <v>300</v>
      </c>
      <c r="E6" s="552"/>
      <c r="F6" s="552"/>
      <c r="G6" s="553">
        <v>0</v>
      </c>
      <c r="H6" s="414">
        <v>300</v>
      </c>
      <c r="I6" s="554"/>
    </row>
    <row r="7" spans="1:9" ht="30">
      <c r="A7" s="551">
        <v>1.2</v>
      </c>
      <c r="B7" s="698" t="s">
        <v>632</v>
      </c>
      <c r="C7" s="689">
        <v>2020</v>
      </c>
      <c r="D7" s="414">
        <v>300</v>
      </c>
      <c r="E7" s="555"/>
      <c r="F7" s="555"/>
      <c r="G7" s="556">
        <v>0</v>
      </c>
      <c r="H7" s="414">
        <v>300</v>
      </c>
      <c r="I7" s="554"/>
    </row>
    <row r="8" spans="1:9" ht="21.75" customHeight="1">
      <c r="A8" s="551">
        <v>1.3</v>
      </c>
      <c r="B8" s="698" t="s">
        <v>633</v>
      </c>
      <c r="C8" s="689" t="s">
        <v>1641</v>
      </c>
      <c r="D8" s="414">
        <v>75</v>
      </c>
      <c r="E8" s="555"/>
      <c r="F8" s="555"/>
      <c r="G8" s="556">
        <v>0</v>
      </c>
      <c r="H8" s="414">
        <v>75</v>
      </c>
      <c r="I8" s="554"/>
    </row>
    <row r="9" spans="1:9" ht="19.5" customHeight="1">
      <c r="A9" s="551">
        <v>1.4</v>
      </c>
      <c r="B9" s="698" t="s">
        <v>634</v>
      </c>
      <c r="C9" s="689">
        <v>2019</v>
      </c>
      <c r="D9" s="414">
        <v>200</v>
      </c>
      <c r="E9" s="555"/>
      <c r="F9" s="555"/>
      <c r="G9" s="556">
        <v>0</v>
      </c>
      <c r="H9" s="414">
        <v>200</v>
      </c>
      <c r="I9" s="554"/>
    </row>
    <row r="10" spans="1:9" ht="19.5" customHeight="1">
      <c r="A10" s="551">
        <v>1.5</v>
      </c>
      <c r="B10" s="698" t="s">
        <v>635</v>
      </c>
      <c r="C10" s="689">
        <v>2020</v>
      </c>
      <c r="D10" s="414">
        <v>200</v>
      </c>
      <c r="E10" s="555"/>
      <c r="F10" s="555"/>
      <c r="G10" s="556">
        <v>0</v>
      </c>
      <c r="H10" s="414">
        <v>200</v>
      </c>
      <c r="I10" s="554"/>
    </row>
    <row r="11" spans="1:9" ht="36" customHeight="1">
      <c r="A11" s="551">
        <v>1.6</v>
      </c>
      <c r="B11" s="698" t="s">
        <v>636</v>
      </c>
      <c r="C11" s="689">
        <v>2020</v>
      </c>
      <c r="D11" s="414">
        <v>100</v>
      </c>
      <c r="E11" s="555"/>
      <c r="F11" s="555"/>
      <c r="G11" s="556">
        <v>0</v>
      </c>
      <c r="H11" s="414">
        <v>100</v>
      </c>
      <c r="I11" s="554"/>
    </row>
    <row r="12" spans="1:9" ht="37.5" customHeight="1">
      <c r="A12" s="551">
        <v>1.7</v>
      </c>
      <c r="B12" s="698" t="s">
        <v>637</v>
      </c>
      <c r="C12" s="689">
        <v>2020</v>
      </c>
      <c r="D12" s="414">
        <v>100</v>
      </c>
      <c r="E12" s="555"/>
      <c r="F12" s="555"/>
      <c r="G12" s="556">
        <v>0</v>
      </c>
      <c r="H12" s="414">
        <v>100</v>
      </c>
      <c r="I12" s="554"/>
    </row>
    <row r="13" spans="1:9" ht="53.25" customHeight="1">
      <c r="A13" s="547">
        <v>2</v>
      </c>
      <c r="B13" s="548" t="s">
        <v>885</v>
      </c>
      <c r="C13" s="548"/>
      <c r="D13" s="549">
        <v>0</v>
      </c>
      <c r="E13" s="549">
        <v>0</v>
      </c>
      <c r="F13" s="549">
        <v>0</v>
      </c>
      <c r="G13" s="549">
        <v>0</v>
      </c>
      <c r="H13" s="549">
        <v>0</v>
      </c>
      <c r="I13" s="550"/>
    </row>
    <row r="14" spans="1:9" ht="72" customHeight="1">
      <c r="A14" s="547">
        <v>3</v>
      </c>
      <c r="B14" s="548" t="s">
        <v>1035</v>
      </c>
      <c r="C14" s="548">
        <v>2019</v>
      </c>
      <c r="D14" s="549">
        <f>D15</f>
        <v>560</v>
      </c>
      <c r="E14" s="549">
        <f>E15</f>
        <v>0</v>
      </c>
      <c r="F14" s="549">
        <f>F15</f>
        <v>0</v>
      </c>
      <c r="G14" s="549">
        <f>G15</f>
        <v>0</v>
      </c>
      <c r="H14" s="549">
        <f>H15</f>
        <v>560</v>
      </c>
      <c r="I14" s="550"/>
    </row>
    <row r="15" spans="1:9" ht="30">
      <c r="A15" s="557" t="s">
        <v>884</v>
      </c>
      <c r="B15" s="269" t="s">
        <v>1508</v>
      </c>
      <c r="C15" s="689">
        <v>2019</v>
      </c>
      <c r="D15" s="414">
        <v>560</v>
      </c>
      <c r="E15" s="427"/>
      <c r="F15" s="427"/>
      <c r="G15" s="414">
        <v>0</v>
      </c>
      <c r="H15" s="414">
        <v>560</v>
      </c>
      <c r="I15" s="554"/>
    </row>
    <row r="16" spans="1:9" ht="61.5" customHeight="1">
      <c r="A16" s="547">
        <v>4</v>
      </c>
      <c r="B16" s="548" t="s">
        <v>886</v>
      </c>
      <c r="C16" s="558"/>
      <c r="D16" s="560">
        <v>0</v>
      </c>
      <c r="E16" s="560">
        <v>0</v>
      </c>
      <c r="F16" s="560">
        <v>0</v>
      </c>
      <c r="G16" s="560">
        <v>0</v>
      </c>
      <c r="H16" s="560">
        <v>0</v>
      </c>
      <c r="I16" s="550"/>
    </row>
    <row r="17" spans="1:13" ht="15" customHeight="1">
      <c r="A17" s="547"/>
      <c r="B17" s="559"/>
      <c r="C17" s="558">
        <v>2018</v>
      </c>
      <c r="D17" s="560">
        <v>0</v>
      </c>
      <c r="E17" s="560">
        <f>E6</f>
        <v>0</v>
      </c>
      <c r="F17" s="560">
        <f>F6</f>
        <v>0</v>
      </c>
      <c r="G17" s="560">
        <v>0</v>
      </c>
      <c r="H17" s="560">
        <v>0</v>
      </c>
      <c r="I17" s="550"/>
    </row>
    <row r="18" spans="1:13" ht="15" customHeight="1">
      <c r="A18" s="547"/>
      <c r="B18" s="559"/>
      <c r="C18" s="558">
        <v>2019</v>
      </c>
      <c r="D18" s="560">
        <f>D9+D14</f>
        <v>760</v>
      </c>
      <c r="E18" s="560">
        <f>E7+E15</f>
        <v>0</v>
      </c>
      <c r="F18" s="560">
        <f>F7+F15</f>
        <v>0</v>
      </c>
      <c r="G18" s="560">
        <v>0</v>
      </c>
      <c r="H18" s="560">
        <f>H9+H14</f>
        <v>760</v>
      </c>
      <c r="I18" s="550"/>
    </row>
    <row r="19" spans="1:13" ht="15" customHeight="1">
      <c r="A19" s="547"/>
      <c r="B19" s="559"/>
      <c r="C19" s="558">
        <v>2020</v>
      </c>
      <c r="D19" s="560">
        <f>D12+D11+D10+D7+D8</f>
        <v>775</v>
      </c>
      <c r="E19" s="560">
        <f>E8+E9+E10+E11+E12</f>
        <v>0</v>
      </c>
      <c r="F19" s="560">
        <f>F8+F9+F10+F11+F12</f>
        <v>0</v>
      </c>
      <c r="G19" s="560">
        <f>G8+G9+G10+G11+G12</f>
        <v>0</v>
      </c>
      <c r="H19" s="560">
        <f>H12+H11+H10+H7+H8</f>
        <v>775</v>
      </c>
      <c r="I19" s="550"/>
    </row>
    <row r="20" spans="1:13" ht="15" customHeight="1">
      <c r="A20" s="547"/>
      <c r="B20" s="559"/>
      <c r="C20" s="558">
        <v>2021</v>
      </c>
      <c r="D20" s="560">
        <f>D6</f>
        <v>300</v>
      </c>
      <c r="E20" s="560">
        <v>0</v>
      </c>
      <c r="F20" s="560">
        <v>0</v>
      </c>
      <c r="G20" s="560">
        <v>0</v>
      </c>
      <c r="H20" s="560">
        <f>H6</f>
        <v>300</v>
      </c>
      <c r="I20" s="550"/>
    </row>
    <row r="21" spans="1:13">
      <c r="A21" s="561"/>
      <c r="B21" s="562"/>
      <c r="C21" s="558">
        <v>2022</v>
      </c>
      <c r="D21" s="549">
        <v>0</v>
      </c>
      <c r="E21" s="549">
        <v>0</v>
      </c>
      <c r="F21" s="549">
        <v>0</v>
      </c>
      <c r="G21" s="549">
        <v>0</v>
      </c>
      <c r="H21" s="549">
        <v>0</v>
      </c>
      <c r="I21" s="554"/>
    </row>
    <row r="22" spans="1:13">
      <c r="A22" s="1451" t="s">
        <v>1296</v>
      </c>
      <c r="B22" s="1451"/>
      <c r="C22" s="563"/>
      <c r="D22" s="564">
        <f>D5+D13+D14+D16</f>
        <v>1835</v>
      </c>
      <c r="E22" s="564">
        <f>E5+E13+E14+E16</f>
        <v>0</v>
      </c>
      <c r="F22" s="564">
        <f>F5+F13+F14+F16</f>
        <v>0</v>
      </c>
      <c r="G22" s="564">
        <f>G5+G13+G14+G16</f>
        <v>0</v>
      </c>
      <c r="H22" s="564">
        <f>H5+H13+H14+H16</f>
        <v>1835</v>
      </c>
      <c r="I22" s="564"/>
    </row>
    <row r="23" spans="1:13">
      <c r="A23" s="565"/>
      <c r="B23" s="566"/>
      <c r="C23" s="566"/>
      <c r="D23" s="566"/>
    </row>
    <row r="24" spans="1:13" s="518" customFormat="1" ht="12.75">
      <c r="A24" s="87"/>
      <c r="B24" s="87"/>
      <c r="C24" s="315"/>
      <c r="D24" s="315"/>
      <c r="E24" s="315"/>
      <c r="F24" s="315"/>
      <c r="G24" s="315"/>
      <c r="H24" s="315"/>
      <c r="I24" s="315"/>
      <c r="J24" s="315"/>
      <c r="K24" s="315"/>
      <c r="L24" s="315"/>
      <c r="M24" s="315"/>
    </row>
    <row r="25" spans="1:13" ht="52.5" customHeight="1">
      <c r="B25" s="168" t="s">
        <v>194</v>
      </c>
      <c r="C25" s="180"/>
      <c r="D25" s="180"/>
      <c r="E25" s="180"/>
      <c r="F25" s="181"/>
      <c r="G25" s="1151" t="s">
        <v>629</v>
      </c>
      <c r="H25" s="1151"/>
      <c r="I25" s="1151"/>
    </row>
    <row r="26" spans="1:13">
      <c r="B26" s="169" t="s">
        <v>630</v>
      </c>
      <c r="C26" s="180"/>
      <c r="D26" s="180"/>
      <c r="E26" s="180"/>
      <c r="F26" s="180"/>
      <c r="G26" s="1448" t="s">
        <v>401</v>
      </c>
      <c r="H26" s="1448"/>
      <c r="I26" s="1448"/>
    </row>
    <row r="27" spans="1:13">
      <c r="B27" s="169"/>
      <c r="C27" s="180"/>
      <c r="D27" s="180"/>
      <c r="E27" s="180"/>
      <c r="F27" s="180"/>
      <c r="G27" s="180"/>
      <c r="H27" s="180"/>
      <c r="I27" s="180"/>
    </row>
    <row r="28" spans="1:13">
      <c r="B28" s="170" t="s">
        <v>2519</v>
      </c>
      <c r="C28" s="180"/>
      <c r="D28" s="180"/>
      <c r="E28" s="180"/>
      <c r="F28" s="180"/>
      <c r="G28" s="180"/>
      <c r="H28" s="180"/>
      <c r="I28" s="180"/>
    </row>
    <row r="29" spans="1:13">
      <c r="B29" s="182" t="s">
        <v>1294</v>
      </c>
      <c r="C29" s="183"/>
      <c r="D29" s="183"/>
      <c r="E29" s="183"/>
      <c r="F29" s="183"/>
      <c r="G29" s="183"/>
      <c r="H29" s="183"/>
      <c r="I29" s="184"/>
    </row>
  </sheetData>
  <mergeCells count="5">
    <mergeCell ref="G26:I26"/>
    <mergeCell ref="G1:I1"/>
    <mergeCell ref="A2:I2"/>
    <mergeCell ref="A22:B22"/>
    <mergeCell ref="G25:I25"/>
  </mergeCells>
  <phoneticPr fontId="3"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4">
    <tabColor rgb="FFFFFF00"/>
  </sheetPr>
  <dimension ref="A1:N27"/>
  <sheetViews>
    <sheetView view="pageBreakPreview" zoomScale="85" zoomScaleNormal="100" zoomScaleSheetLayoutView="85" workbookViewId="0">
      <selection activeCell="B25" sqref="B25"/>
    </sheetView>
  </sheetViews>
  <sheetFormatPr defaultColWidth="9.140625" defaultRowHeight="12.75"/>
  <cols>
    <col min="1" max="1" width="7.28515625" style="6" customWidth="1"/>
    <col min="2" max="2" width="30.140625" style="6" customWidth="1"/>
    <col min="3" max="3" width="9.140625" style="6"/>
    <col min="4" max="4" width="10.140625" style="6" customWidth="1"/>
    <col min="5" max="5" width="9.140625" style="6"/>
    <col min="6" max="6" width="10" style="6" customWidth="1"/>
    <col min="7" max="7" width="9.140625" style="6"/>
    <col min="8" max="8" width="10.140625" style="6" customWidth="1"/>
    <col min="9" max="9" width="9.140625" style="6"/>
    <col min="10" max="10" width="11.140625" style="6" customWidth="1"/>
    <col min="11" max="11" width="9.140625" style="6"/>
    <col min="12" max="12" width="11" style="6" customWidth="1"/>
    <col min="13" max="16384" width="9.140625" style="6"/>
  </cols>
  <sheetData>
    <row r="1" spans="1:12" ht="22.5" customHeight="1">
      <c r="A1" s="1154" t="s">
        <v>1468</v>
      </c>
      <c r="B1" s="1155"/>
      <c r="C1" s="1155"/>
      <c r="D1" s="1155"/>
      <c r="E1" s="1155"/>
      <c r="F1" s="1155"/>
      <c r="G1" s="1155"/>
      <c r="H1" s="1155"/>
      <c r="I1" s="1155"/>
      <c r="J1" s="1155"/>
      <c r="K1" s="1155"/>
      <c r="L1" s="1156"/>
    </row>
    <row r="2" spans="1:12" ht="23.25" customHeight="1">
      <c r="A2" s="1157" t="s">
        <v>1129</v>
      </c>
      <c r="B2" s="1157" t="s">
        <v>1130</v>
      </c>
      <c r="C2" s="1157" t="s">
        <v>294</v>
      </c>
      <c r="D2" s="1157"/>
      <c r="E2" s="1157"/>
      <c r="F2" s="1157"/>
      <c r="G2" s="1157"/>
      <c r="H2" s="1157"/>
      <c r="I2" s="1157" t="s">
        <v>295</v>
      </c>
      <c r="J2" s="1157"/>
      <c r="K2" s="1157" t="s">
        <v>1296</v>
      </c>
      <c r="L2" s="1157"/>
    </row>
    <row r="3" spans="1:12" ht="21" customHeight="1">
      <c r="A3" s="1157"/>
      <c r="B3" s="1157"/>
      <c r="C3" s="1157" t="s">
        <v>1127</v>
      </c>
      <c r="D3" s="1157"/>
      <c r="E3" s="1157" t="s">
        <v>1128</v>
      </c>
      <c r="F3" s="1157"/>
      <c r="G3" s="1157" t="s">
        <v>1312</v>
      </c>
      <c r="H3" s="1157"/>
      <c r="I3" s="1157"/>
      <c r="J3" s="1157"/>
      <c r="K3" s="1157"/>
      <c r="L3" s="1157"/>
    </row>
    <row r="4" spans="1:12" ht="33" customHeight="1">
      <c r="A4" s="1157"/>
      <c r="B4" s="1157"/>
      <c r="C4" s="601">
        <v>2017</v>
      </c>
      <c r="D4" s="601">
        <v>2018</v>
      </c>
      <c r="E4" s="601">
        <v>2017</v>
      </c>
      <c r="F4" s="601">
        <v>2018</v>
      </c>
      <c r="G4" s="601">
        <v>2017</v>
      </c>
      <c r="H4" s="601">
        <v>2018</v>
      </c>
      <c r="I4" s="601">
        <v>2017</v>
      </c>
      <c r="J4" s="601">
        <v>2018</v>
      </c>
      <c r="K4" s="601">
        <v>2017</v>
      </c>
      <c r="L4" s="601">
        <v>2018</v>
      </c>
    </row>
    <row r="5" spans="1:12" ht="15">
      <c r="A5" s="794">
        <v>1</v>
      </c>
      <c r="B5" s="607" t="s">
        <v>1340</v>
      </c>
      <c r="C5" s="608">
        <v>24644.75</v>
      </c>
      <c r="D5" s="608">
        <v>31220.885700000006</v>
      </c>
      <c r="E5" s="608">
        <v>72952.25</v>
      </c>
      <c r="F5" s="608">
        <v>100051.61429999999</v>
      </c>
      <c r="G5" s="608">
        <v>97597</v>
      </c>
      <c r="H5" s="608">
        <v>131272.5</v>
      </c>
      <c r="I5" s="608">
        <v>591</v>
      </c>
      <c r="J5" s="608">
        <v>2505.5</v>
      </c>
      <c r="K5" s="608">
        <v>98188</v>
      </c>
      <c r="L5" s="608">
        <v>133778</v>
      </c>
    </row>
    <row r="6" spans="1:12" ht="15">
      <c r="A6" s="786" t="s">
        <v>1216</v>
      </c>
      <c r="B6" s="607" t="s">
        <v>1295</v>
      </c>
      <c r="C6" s="608">
        <v>24644.75</v>
      </c>
      <c r="D6" s="608">
        <v>31220.885700000006</v>
      </c>
      <c r="E6" s="608">
        <v>72952.25</v>
      </c>
      <c r="F6" s="608">
        <v>100051.61429999999</v>
      </c>
      <c r="G6" s="608">
        <v>97597</v>
      </c>
      <c r="H6" s="608">
        <v>131272.5</v>
      </c>
      <c r="I6" s="608">
        <v>591</v>
      </c>
      <c r="J6" s="608">
        <v>2505.5</v>
      </c>
      <c r="K6" s="608">
        <v>98188</v>
      </c>
      <c r="L6" s="608">
        <v>133778</v>
      </c>
    </row>
    <row r="7" spans="1:12" ht="15">
      <c r="A7" s="787" t="s">
        <v>1219</v>
      </c>
      <c r="B7" s="604" t="s">
        <v>1131</v>
      </c>
      <c r="C7" s="748">
        <v>9578</v>
      </c>
      <c r="D7" s="748">
        <v>16788.230000000003</v>
      </c>
      <c r="E7" s="602">
        <v>27752</v>
      </c>
      <c r="F7" s="748">
        <v>49506.27</v>
      </c>
      <c r="G7" s="748">
        <v>37330</v>
      </c>
      <c r="H7" s="748">
        <v>66294.5</v>
      </c>
      <c r="I7" s="602">
        <v>591</v>
      </c>
      <c r="J7" s="748">
        <v>1355.5</v>
      </c>
      <c r="K7" s="602">
        <v>37921</v>
      </c>
      <c r="L7" s="602">
        <v>67650</v>
      </c>
    </row>
    <row r="8" spans="1:12" ht="30">
      <c r="A8" s="787" t="s">
        <v>1337</v>
      </c>
      <c r="B8" s="604" t="s">
        <v>339</v>
      </c>
      <c r="C8" s="748">
        <v>0</v>
      </c>
      <c r="D8" s="748">
        <v>0</v>
      </c>
      <c r="E8" s="602">
        <v>0</v>
      </c>
      <c r="F8" s="748">
        <v>0</v>
      </c>
      <c r="G8" s="748">
        <v>0</v>
      </c>
      <c r="H8" s="748">
        <v>0</v>
      </c>
      <c r="I8" s="602">
        <v>0</v>
      </c>
      <c r="J8" s="748">
        <v>0</v>
      </c>
      <c r="K8" s="603">
        <v>0</v>
      </c>
      <c r="L8" s="603">
        <v>0</v>
      </c>
    </row>
    <row r="9" spans="1:12" ht="15">
      <c r="A9" s="787" t="s">
        <v>1338</v>
      </c>
      <c r="B9" s="604" t="s">
        <v>340</v>
      </c>
      <c r="C9" s="748">
        <v>0</v>
      </c>
      <c r="D9" s="748">
        <v>0</v>
      </c>
      <c r="E9" s="602">
        <v>0</v>
      </c>
      <c r="F9" s="748">
        <v>0</v>
      </c>
      <c r="G9" s="748">
        <v>0</v>
      </c>
      <c r="H9" s="748">
        <v>0</v>
      </c>
      <c r="I9" s="602">
        <v>0</v>
      </c>
      <c r="J9" s="748">
        <v>0</v>
      </c>
      <c r="K9" s="603">
        <v>0</v>
      </c>
      <c r="L9" s="603">
        <v>0</v>
      </c>
    </row>
    <row r="10" spans="1:12" ht="15">
      <c r="A10" s="787" t="s">
        <v>1339</v>
      </c>
      <c r="B10" s="604" t="s">
        <v>639</v>
      </c>
      <c r="C10" s="747">
        <v>15066.75</v>
      </c>
      <c r="D10" s="747">
        <v>14432.655700000001</v>
      </c>
      <c r="E10" s="747">
        <v>45200.25</v>
      </c>
      <c r="F10" s="747">
        <v>50545.344299999997</v>
      </c>
      <c r="G10" s="747">
        <v>60267</v>
      </c>
      <c r="H10" s="747">
        <v>64978</v>
      </c>
      <c r="I10" s="747">
        <v>0</v>
      </c>
      <c r="J10" s="747">
        <v>1150</v>
      </c>
      <c r="K10" s="747">
        <v>60267</v>
      </c>
      <c r="L10" s="747">
        <v>66128</v>
      </c>
    </row>
    <row r="11" spans="1:12" ht="15">
      <c r="A11" s="787" t="s">
        <v>276</v>
      </c>
      <c r="B11" s="605" t="s">
        <v>640</v>
      </c>
      <c r="C11" s="748">
        <v>8737</v>
      </c>
      <c r="D11" s="748">
        <v>2477.5</v>
      </c>
      <c r="E11" s="602">
        <v>26211</v>
      </c>
      <c r="F11" s="748">
        <v>7432.5</v>
      </c>
      <c r="G11" s="748">
        <v>34948</v>
      </c>
      <c r="H11" s="748">
        <v>9910</v>
      </c>
      <c r="I11" s="602">
        <v>0</v>
      </c>
      <c r="J11" s="748">
        <v>0</v>
      </c>
      <c r="K11" s="603">
        <v>34948</v>
      </c>
      <c r="L11" s="603">
        <v>9910</v>
      </c>
    </row>
    <row r="12" spans="1:12" ht="15">
      <c r="A12" s="787" t="s">
        <v>641</v>
      </c>
      <c r="B12" s="605" t="s">
        <v>642</v>
      </c>
      <c r="C12" s="748">
        <v>3657.5</v>
      </c>
      <c r="D12" s="748">
        <v>6495.4277000000002</v>
      </c>
      <c r="E12" s="602">
        <v>10972.5</v>
      </c>
      <c r="F12" s="748">
        <v>22714.5723</v>
      </c>
      <c r="G12" s="748">
        <v>14630</v>
      </c>
      <c r="H12" s="748">
        <v>29210</v>
      </c>
      <c r="I12" s="602">
        <v>0</v>
      </c>
      <c r="J12" s="748">
        <v>0</v>
      </c>
      <c r="K12" s="603">
        <v>14630</v>
      </c>
      <c r="L12" s="603">
        <v>29210</v>
      </c>
    </row>
    <row r="13" spans="1:12" ht="15">
      <c r="A13" s="787" t="s">
        <v>643</v>
      </c>
      <c r="B13" s="788" t="s">
        <v>1742</v>
      </c>
      <c r="C13" s="748">
        <v>0</v>
      </c>
      <c r="D13" s="748">
        <v>1696.228000000001</v>
      </c>
      <c r="E13" s="602">
        <v>0</v>
      </c>
      <c r="F13" s="748">
        <v>9107.771999999999</v>
      </c>
      <c r="G13" s="748">
        <v>0</v>
      </c>
      <c r="H13" s="748">
        <v>10804</v>
      </c>
      <c r="I13" s="602">
        <v>0</v>
      </c>
      <c r="J13" s="748">
        <v>1150</v>
      </c>
      <c r="K13" s="603">
        <v>0</v>
      </c>
      <c r="L13" s="603">
        <v>11954</v>
      </c>
    </row>
    <row r="14" spans="1:12" ht="15">
      <c r="A14" s="787" t="s">
        <v>1743</v>
      </c>
      <c r="B14" s="788" t="s">
        <v>1744</v>
      </c>
      <c r="C14" s="748">
        <v>2672.25</v>
      </c>
      <c r="D14" s="748">
        <v>3763.5</v>
      </c>
      <c r="E14" s="602">
        <v>8016.75</v>
      </c>
      <c r="F14" s="748">
        <v>11290.5</v>
      </c>
      <c r="G14" s="748">
        <v>10689</v>
      </c>
      <c r="H14" s="748">
        <v>15054</v>
      </c>
      <c r="I14" s="602">
        <v>0</v>
      </c>
      <c r="J14" s="748"/>
      <c r="K14" s="603">
        <v>10689</v>
      </c>
      <c r="L14" s="603">
        <v>15054</v>
      </c>
    </row>
    <row r="15" spans="1:12" ht="15">
      <c r="A15" s="787" t="s">
        <v>1217</v>
      </c>
      <c r="B15" s="604" t="s">
        <v>1132</v>
      </c>
      <c r="C15" s="748">
        <v>0</v>
      </c>
      <c r="D15" s="748">
        <v>0</v>
      </c>
      <c r="E15" s="602">
        <v>0</v>
      </c>
      <c r="F15" s="748">
        <v>0</v>
      </c>
      <c r="G15" s="748">
        <v>0</v>
      </c>
      <c r="H15" s="748">
        <v>0</v>
      </c>
      <c r="I15" s="602">
        <v>0</v>
      </c>
      <c r="J15" s="748">
        <v>0</v>
      </c>
      <c r="K15" s="603"/>
      <c r="L15" s="603">
        <v>0</v>
      </c>
    </row>
    <row r="16" spans="1:12" ht="15">
      <c r="A16" s="787" t="s">
        <v>1278</v>
      </c>
      <c r="B16" s="604" t="s">
        <v>1133</v>
      </c>
      <c r="C16" s="748">
        <v>0</v>
      </c>
      <c r="D16" s="748">
        <v>0</v>
      </c>
      <c r="E16" s="602">
        <v>0</v>
      </c>
      <c r="F16" s="748">
        <v>0</v>
      </c>
      <c r="G16" s="748">
        <v>0</v>
      </c>
      <c r="H16" s="748">
        <v>0</v>
      </c>
      <c r="I16" s="602">
        <v>0</v>
      </c>
      <c r="J16" s="748">
        <v>0</v>
      </c>
      <c r="K16" s="603"/>
      <c r="L16" s="603">
        <v>0</v>
      </c>
    </row>
    <row r="17" spans="1:14" ht="15">
      <c r="A17" s="787" t="s">
        <v>1279</v>
      </c>
      <c r="B17" s="604" t="s">
        <v>1134</v>
      </c>
      <c r="C17" s="748">
        <v>0</v>
      </c>
      <c r="D17" s="748">
        <v>0</v>
      </c>
      <c r="E17" s="602">
        <v>0</v>
      </c>
      <c r="F17" s="748">
        <v>0</v>
      </c>
      <c r="G17" s="748">
        <v>0</v>
      </c>
      <c r="H17" s="748">
        <v>0</v>
      </c>
      <c r="I17" s="602">
        <v>0</v>
      </c>
      <c r="J17" s="748">
        <v>0</v>
      </c>
      <c r="K17" s="603"/>
      <c r="L17" s="603">
        <v>0</v>
      </c>
    </row>
    <row r="18" spans="1:14" ht="15">
      <c r="A18" s="787" t="s">
        <v>1280</v>
      </c>
      <c r="B18" s="604" t="s">
        <v>1135</v>
      </c>
      <c r="C18" s="748">
        <v>0</v>
      </c>
      <c r="D18" s="748">
        <v>0</v>
      </c>
      <c r="E18" s="602">
        <v>0</v>
      </c>
      <c r="F18" s="748">
        <v>0</v>
      </c>
      <c r="G18" s="748">
        <v>0</v>
      </c>
      <c r="H18" s="748">
        <v>0</v>
      </c>
      <c r="I18" s="602">
        <v>0</v>
      </c>
      <c r="J18" s="748">
        <v>0</v>
      </c>
      <c r="K18" s="603"/>
      <c r="L18" s="603">
        <v>0</v>
      </c>
    </row>
    <row r="19" spans="1:14" ht="15" customHeight="1">
      <c r="A19" s="787" t="s">
        <v>1281</v>
      </c>
      <c r="B19" s="604" t="s">
        <v>1519</v>
      </c>
      <c r="C19" s="748">
        <v>0</v>
      </c>
      <c r="D19" s="748">
        <v>0</v>
      </c>
      <c r="E19" s="602">
        <v>0</v>
      </c>
      <c r="F19" s="748">
        <v>0</v>
      </c>
      <c r="G19" s="748">
        <v>0</v>
      </c>
      <c r="H19" s="748">
        <v>0</v>
      </c>
      <c r="I19" s="602">
        <v>0</v>
      </c>
      <c r="J19" s="748">
        <v>0</v>
      </c>
      <c r="K19" s="603">
        <v>0</v>
      </c>
      <c r="L19" s="603">
        <v>0</v>
      </c>
    </row>
    <row r="20" spans="1:14" ht="15">
      <c r="A20" s="787" t="s">
        <v>644</v>
      </c>
      <c r="B20" s="606" t="s">
        <v>645</v>
      </c>
      <c r="C20" s="748">
        <v>0</v>
      </c>
      <c r="D20" s="748">
        <v>0</v>
      </c>
      <c r="E20" s="602">
        <v>0</v>
      </c>
      <c r="F20" s="748">
        <v>0</v>
      </c>
      <c r="G20" s="748">
        <v>0</v>
      </c>
      <c r="H20" s="748">
        <v>0</v>
      </c>
      <c r="I20" s="602">
        <v>0</v>
      </c>
      <c r="J20" s="748">
        <v>0</v>
      </c>
      <c r="K20" s="603"/>
      <c r="L20" s="603">
        <v>0</v>
      </c>
    </row>
    <row r="21" spans="1:14" ht="15">
      <c r="A21" s="789"/>
      <c r="B21" s="793"/>
      <c r="C21" s="790"/>
      <c r="D21" s="790"/>
      <c r="E21" s="790"/>
      <c r="F21" s="790"/>
      <c r="G21" s="790"/>
      <c r="H21" s="790"/>
      <c r="I21" s="790"/>
      <c r="J21" s="790"/>
      <c r="K21" s="791"/>
      <c r="L21" s="792"/>
    </row>
    <row r="22" spans="1:14" ht="15.75">
      <c r="A22" s="80"/>
      <c r="B22" s="12" t="s">
        <v>402</v>
      </c>
      <c r="C22" s="39"/>
      <c r="D22" s="39"/>
      <c r="E22" s="39"/>
      <c r="F22" s="39"/>
      <c r="G22" s="39"/>
      <c r="H22" s="1153" t="s">
        <v>629</v>
      </c>
      <c r="I22" s="1153"/>
      <c r="J22" s="1153"/>
      <c r="K22" s="1153"/>
      <c r="L22" s="1153"/>
      <c r="M22" s="2"/>
    </row>
    <row r="23" spans="1:14" ht="15.75">
      <c r="A23" s="83"/>
      <c r="B23" s="14" t="s">
        <v>403</v>
      </c>
      <c r="C23" s="39"/>
      <c r="D23" s="39"/>
      <c r="E23" s="39"/>
      <c r="F23" s="39"/>
      <c r="G23" s="39"/>
      <c r="H23" s="39"/>
      <c r="I23" s="13"/>
      <c r="J23" s="13" t="s">
        <v>401</v>
      </c>
      <c r="K23" s="13"/>
      <c r="L23" s="39"/>
      <c r="M23" s="2"/>
    </row>
    <row r="24" spans="1:14" ht="15.75">
      <c r="A24" s="39"/>
      <c r="B24" s="14"/>
      <c r="C24" s="39"/>
      <c r="D24" s="39"/>
      <c r="E24" s="39"/>
      <c r="F24" s="39"/>
      <c r="G24" s="39"/>
      <c r="H24" s="39"/>
      <c r="I24" s="39"/>
      <c r="J24" s="39"/>
      <c r="K24" s="39"/>
      <c r="L24" s="39"/>
      <c r="M24" s="2"/>
      <c r="N24" s="2"/>
    </row>
    <row r="25" spans="1:14" ht="15.75">
      <c r="A25" s="39"/>
      <c r="B25" s="15" t="s">
        <v>2516</v>
      </c>
      <c r="C25" s="39"/>
      <c r="D25" s="1152" t="s">
        <v>404</v>
      </c>
      <c r="E25" s="1152"/>
      <c r="F25" s="1152"/>
      <c r="G25" s="39"/>
      <c r="H25" s="39"/>
      <c r="I25" s="39"/>
      <c r="J25" s="39"/>
      <c r="K25" s="39"/>
      <c r="L25" s="39"/>
      <c r="M25" s="2"/>
      <c r="N25" s="2"/>
    </row>
    <row r="26" spans="1:14">
      <c r="A26" s="39"/>
      <c r="C26" s="39"/>
      <c r="E26" s="39"/>
      <c r="F26" s="39"/>
      <c r="G26" s="39"/>
      <c r="H26" s="39"/>
      <c r="I26" s="39"/>
      <c r="J26" s="39"/>
      <c r="K26" s="39"/>
      <c r="L26" s="39"/>
      <c r="M26" s="2"/>
      <c r="N26" s="2"/>
    </row>
    <row r="27" spans="1:14">
      <c r="A27" s="7"/>
      <c r="B27" s="7"/>
      <c r="C27" s="7"/>
      <c r="D27" s="7"/>
      <c r="E27" s="7"/>
      <c r="F27" s="7"/>
      <c r="G27" s="7"/>
      <c r="H27" s="7"/>
      <c r="I27" s="7"/>
      <c r="J27" s="7"/>
      <c r="K27" s="7"/>
      <c r="L27" s="7"/>
    </row>
  </sheetData>
  <mergeCells count="11">
    <mergeCell ref="D25:F25"/>
    <mergeCell ref="H22:L22"/>
    <mergeCell ref="A1:L1"/>
    <mergeCell ref="A2:A4"/>
    <mergeCell ref="B2:B4"/>
    <mergeCell ref="C2:H2"/>
    <mergeCell ref="I2:J3"/>
    <mergeCell ref="K2:L3"/>
    <mergeCell ref="C3:D3"/>
    <mergeCell ref="E3:F3"/>
    <mergeCell ref="G3:H3"/>
  </mergeCells>
  <phoneticPr fontId="3" type="noConversion"/>
  <pageMargins left="0.64" right="0.57999999999999996" top="0.76" bottom="1" header="0.44" footer="0.5"/>
  <pageSetup paperSize="9" scale="97"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sheetPr>
    <tabColor rgb="FFFFFF00"/>
  </sheetPr>
  <dimension ref="A1:O219"/>
  <sheetViews>
    <sheetView view="pageBreakPreview" zoomScaleNormal="100" zoomScaleSheetLayoutView="100" workbookViewId="0">
      <pane ySplit="8" topLeftCell="A9" activePane="bottomLeft" state="frozenSplit"/>
      <selection activeCell="F14" sqref="F14"/>
      <selection pane="bottomLeft" activeCell="H10" sqref="H10"/>
    </sheetView>
  </sheetViews>
  <sheetFormatPr defaultColWidth="9.140625" defaultRowHeight="12.75"/>
  <cols>
    <col min="1" max="1" width="4.5703125" style="154" customWidth="1"/>
    <col min="2" max="2" width="40.85546875" style="154" customWidth="1"/>
    <col min="3" max="3" width="16.7109375" style="154" customWidth="1"/>
    <col min="4" max="4" width="12.42578125" style="154" customWidth="1"/>
    <col min="5" max="5" width="12.85546875" style="154" customWidth="1"/>
    <col min="6" max="6" width="8.85546875" style="154" customWidth="1"/>
    <col min="7" max="7" width="14.5703125" style="154" customWidth="1"/>
    <col min="8" max="8" width="11.140625" style="154" customWidth="1"/>
    <col min="9" max="9" width="11.7109375" style="154" customWidth="1"/>
    <col min="10" max="10" width="11.28515625" style="154" customWidth="1"/>
    <col min="11" max="11" width="11.140625" style="154" customWidth="1"/>
    <col min="12" max="16384" width="9.140625" style="154"/>
  </cols>
  <sheetData>
    <row r="1" spans="1:12" ht="37.5" customHeight="1"/>
    <row r="2" spans="1:12" s="147" customFormat="1" ht="25.5" customHeight="1">
      <c r="A2" s="1452" t="s">
        <v>1036</v>
      </c>
      <c r="B2" s="1453"/>
      <c r="C2" s="1453"/>
      <c r="D2" s="1453"/>
      <c r="E2" s="1453"/>
      <c r="F2" s="1453"/>
      <c r="G2" s="1453"/>
      <c r="H2" s="1453"/>
      <c r="I2" s="1453"/>
      <c r="J2" s="1453"/>
      <c r="K2" s="1454"/>
      <c r="L2" s="146"/>
    </row>
    <row r="3" spans="1:12" s="148" customFormat="1" ht="20.25" customHeight="1">
      <c r="A3" s="1455" t="s">
        <v>1056</v>
      </c>
      <c r="B3" s="1456" t="s">
        <v>1063</v>
      </c>
      <c r="C3" s="1459" t="s">
        <v>1550</v>
      </c>
      <c r="D3" s="1459"/>
      <c r="E3" s="1460" t="s">
        <v>1058</v>
      </c>
      <c r="F3" s="1460"/>
      <c r="G3" s="1460"/>
      <c r="H3" s="1460"/>
      <c r="I3" s="1460"/>
      <c r="J3" s="1460"/>
      <c r="K3" s="1460"/>
      <c r="L3" s="146"/>
    </row>
    <row r="4" spans="1:12" s="148" customFormat="1" ht="35.25" customHeight="1">
      <c r="A4" s="1455"/>
      <c r="B4" s="1457"/>
      <c r="C4" s="1459"/>
      <c r="D4" s="1459"/>
      <c r="E4" s="1461">
        <v>2018</v>
      </c>
      <c r="F4" s="1459"/>
      <c r="G4" s="1459"/>
      <c r="H4" s="303">
        <v>2019</v>
      </c>
      <c r="I4" s="303">
        <v>2020</v>
      </c>
      <c r="J4" s="303">
        <v>2021</v>
      </c>
      <c r="K4" s="303">
        <v>2022</v>
      </c>
      <c r="L4" s="146"/>
    </row>
    <row r="5" spans="1:12" s="148" customFormat="1" ht="31.5" customHeight="1">
      <c r="A5" s="1455"/>
      <c r="B5" s="1457"/>
      <c r="C5" s="1460" t="s">
        <v>657</v>
      </c>
      <c r="D5" s="1460" t="s">
        <v>1059</v>
      </c>
      <c r="E5" s="1460" t="s">
        <v>269</v>
      </c>
      <c r="F5" s="1460"/>
      <c r="G5" s="1460" t="s">
        <v>180</v>
      </c>
      <c r="H5" s="1460" t="s">
        <v>658</v>
      </c>
      <c r="I5" s="1460" t="s">
        <v>658</v>
      </c>
      <c r="J5" s="1460" t="s">
        <v>658</v>
      </c>
      <c r="K5" s="1460" t="s">
        <v>658</v>
      </c>
      <c r="L5" s="146"/>
    </row>
    <row r="6" spans="1:12" s="148" customFormat="1" ht="15.75" hidden="1" customHeight="1">
      <c r="A6" s="1455"/>
      <c r="B6" s="1457"/>
      <c r="C6" s="1460"/>
      <c r="D6" s="1460"/>
      <c r="E6" s="1460"/>
      <c r="F6" s="1460"/>
      <c r="G6" s="1460"/>
      <c r="H6" s="1460"/>
      <c r="I6" s="1460"/>
      <c r="J6" s="1460"/>
      <c r="K6" s="1460"/>
      <c r="L6" s="146"/>
    </row>
    <row r="7" spans="1:12" s="148" customFormat="1" ht="69" customHeight="1">
      <c r="A7" s="1455"/>
      <c r="B7" s="1458"/>
      <c r="C7" s="1460"/>
      <c r="D7" s="1460"/>
      <c r="E7" s="304" t="s">
        <v>658</v>
      </c>
      <c r="F7" s="304" t="s">
        <v>1059</v>
      </c>
      <c r="G7" s="1460"/>
      <c r="H7" s="1460"/>
      <c r="I7" s="1460"/>
      <c r="J7" s="1460"/>
      <c r="K7" s="1460"/>
      <c r="L7" s="146"/>
    </row>
    <row r="8" spans="1:12" s="148" customFormat="1" ht="15.75" customHeight="1">
      <c r="A8" s="305">
        <v>1</v>
      </c>
      <c r="B8" s="306">
        <v>2</v>
      </c>
      <c r="C8" s="305">
        <v>3</v>
      </c>
      <c r="D8" s="305">
        <v>4</v>
      </c>
      <c r="E8" s="305">
        <v>5</v>
      </c>
      <c r="F8" s="305">
        <v>6</v>
      </c>
      <c r="G8" s="305">
        <v>7</v>
      </c>
      <c r="H8" s="305">
        <v>8</v>
      </c>
      <c r="I8" s="305">
        <v>9</v>
      </c>
      <c r="J8" s="305">
        <v>10</v>
      </c>
      <c r="K8" s="305">
        <v>11</v>
      </c>
      <c r="L8" s="146"/>
    </row>
    <row r="9" spans="1:12" s="148" customFormat="1" ht="15.75" customHeight="1">
      <c r="A9" s="149">
        <v>1</v>
      </c>
      <c r="B9" s="801" t="s">
        <v>1509</v>
      </c>
      <c r="C9" s="144">
        <f t="shared" ref="C9" si="0">E9+H9+I9+J9+K9</f>
        <v>12572.659787000001</v>
      </c>
      <c r="D9" s="152">
        <f>C9/$C$11</f>
        <v>0.3103624967409504</v>
      </c>
      <c r="E9" s="803">
        <v>2059.37</v>
      </c>
      <c r="F9" s="150">
        <f>E9/$E$11</f>
        <v>0.3103624967409504</v>
      </c>
      <c r="G9" s="151">
        <v>10.74</v>
      </c>
      <c r="H9" s="151">
        <f t="shared" ref="H9" si="1">E9*1.1</f>
        <v>2265.3070000000002</v>
      </c>
      <c r="I9" s="151">
        <f t="shared" ref="I9:K9" si="2">H9*1.1</f>
        <v>2491.8377000000005</v>
      </c>
      <c r="J9" s="151">
        <f t="shared" si="2"/>
        <v>2741.0214700000006</v>
      </c>
      <c r="K9" s="151">
        <f t="shared" si="2"/>
        <v>3015.1236170000011</v>
      </c>
      <c r="L9" s="146"/>
    </row>
    <row r="10" spans="1:12" s="147" customFormat="1" ht="16.5" customHeight="1">
      <c r="A10" s="149">
        <v>2</v>
      </c>
      <c r="B10" s="802" t="s">
        <v>1510</v>
      </c>
      <c r="C10" s="144">
        <f t="shared" ref="C10" si="3">E10+H10+I10+J10+K10</f>
        <v>27936.937600000005</v>
      </c>
      <c r="D10" s="152">
        <f>C10/$C$11</f>
        <v>0.68963750325904971</v>
      </c>
      <c r="E10" s="803">
        <v>4576</v>
      </c>
      <c r="F10" s="150">
        <f>E10/$E$11</f>
        <v>0.6896375032590496</v>
      </c>
      <c r="G10" s="151">
        <v>6.18</v>
      </c>
      <c r="H10" s="151">
        <f t="shared" ref="H10" si="4">E10*1.1</f>
        <v>5033.6000000000004</v>
      </c>
      <c r="I10" s="151">
        <f t="shared" ref="I10:K10" si="5">H10*1.1</f>
        <v>5536.9600000000009</v>
      </c>
      <c r="J10" s="151">
        <f t="shared" si="5"/>
        <v>6090.6560000000018</v>
      </c>
      <c r="K10" s="151">
        <f t="shared" si="5"/>
        <v>6699.7216000000026</v>
      </c>
      <c r="L10" s="146"/>
    </row>
    <row r="11" spans="1:12" ht="14.25">
      <c r="A11" s="222"/>
      <c r="B11" s="223" t="s">
        <v>517</v>
      </c>
      <c r="C11" s="224">
        <f>SUM(C9:C10)</f>
        <v>40509.597387000002</v>
      </c>
      <c r="D11" s="225">
        <f>SUM(D9:D10)</f>
        <v>1</v>
      </c>
      <c r="E11" s="226">
        <f>SUM(E9:E10)</f>
        <v>6635.37</v>
      </c>
      <c r="F11" s="227">
        <f>SUM(F9:F10)</f>
        <v>1</v>
      </c>
      <c r="G11" s="743"/>
      <c r="H11" s="226">
        <f>SUM(H9:H10)</f>
        <v>7298.9070000000011</v>
      </c>
      <c r="I11" s="226">
        <f>SUM(I9:I10)</f>
        <v>8028.797700000001</v>
      </c>
      <c r="J11" s="226">
        <f>SUM(J9:J10)</f>
        <v>8831.6774700000024</v>
      </c>
      <c r="K11" s="226">
        <f>SUM(K9:K10)</f>
        <v>9714.8452170000037</v>
      </c>
      <c r="L11" s="153"/>
    </row>
    <row r="12" spans="1:12" ht="14.25">
      <c r="A12" s="155"/>
      <c r="B12" s="155"/>
      <c r="C12" s="155"/>
      <c r="D12" s="155"/>
      <c r="E12" s="155"/>
      <c r="F12" s="155"/>
      <c r="G12" s="155"/>
      <c r="H12" s="155"/>
      <c r="I12" s="155"/>
      <c r="J12" s="155"/>
      <c r="K12" s="155"/>
    </row>
    <row r="16" spans="1:12">
      <c r="D16" s="156"/>
    </row>
    <row r="26" spans="5:5" ht="15">
      <c r="E26" s="145">
        <v>180000</v>
      </c>
    </row>
    <row r="218" spans="4:15">
      <c r="O218" s="157"/>
    </row>
    <row r="219" spans="4:15">
      <c r="D219" s="158"/>
    </row>
  </sheetData>
  <mergeCells count="14">
    <mergeCell ref="A2:K2"/>
    <mergeCell ref="A3:A7"/>
    <mergeCell ref="B3:B7"/>
    <mergeCell ref="C3:D4"/>
    <mergeCell ref="E3:K3"/>
    <mergeCell ref="E4:G4"/>
    <mergeCell ref="C5:C7"/>
    <mergeCell ref="D5:D7"/>
    <mergeCell ref="J5:J7"/>
    <mergeCell ref="K5:K7"/>
    <mergeCell ref="E5:F6"/>
    <mergeCell ref="G5:G7"/>
    <mergeCell ref="H5:H7"/>
    <mergeCell ref="I5:I7"/>
  </mergeCells>
  <phoneticPr fontId="3" type="noConversion"/>
  <pageMargins left="1.4566929133858268" right="0.39370078740157483" top="0.98425196850393704" bottom="0.98425196850393704" header="0.51181102362204722" footer="0.51181102362204722"/>
  <pageSetup paperSize="9" scale="80"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FFFF00"/>
  </sheetPr>
  <dimension ref="A1:K16"/>
  <sheetViews>
    <sheetView view="pageBreakPreview" zoomScale="85" zoomScaleNormal="85" zoomScaleSheetLayoutView="85" workbookViewId="0">
      <pane ySplit="6" topLeftCell="A7" activePane="bottomLeft" state="frozen"/>
      <selection activeCell="I37" sqref="I37"/>
      <selection pane="bottomLeft" activeCell="H15" sqref="H15"/>
    </sheetView>
  </sheetViews>
  <sheetFormatPr defaultColWidth="9.140625" defaultRowHeight="15"/>
  <cols>
    <col min="1" max="1" width="4.85546875" style="72" customWidth="1"/>
    <col min="2" max="2" width="37" style="72" customWidth="1"/>
    <col min="3" max="3" width="14.42578125" style="72" customWidth="1"/>
    <col min="4" max="4" width="12.42578125" style="72" customWidth="1"/>
    <col min="5" max="5" width="11.7109375" style="72" customWidth="1"/>
    <col min="6" max="6" width="12.85546875" style="72" customWidth="1"/>
    <col min="7" max="7" width="15.7109375" style="72" customWidth="1"/>
    <col min="8" max="8" width="11.140625" style="72" customWidth="1"/>
    <col min="9" max="9" width="10.85546875" style="72" customWidth="1"/>
    <col min="10" max="10" width="11.42578125" style="72" customWidth="1"/>
    <col min="11" max="11" width="12.28515625" style="72" customWidth="1"/>
    <col min="12" max="16384" width="9.140625" style="72"/>
  </cols>
  <sheetData>
    <row r="1" spans="1:11" ht="20.25">
      <c r="A1" s="1462" t="s">
        <v>1037</v>
      </c>
      <c r="B1" s="1462"/>
      <c r="C1" s="1462"/>
      <c r="D1" s="1462"/>
      <c r="E1" s="1462"/>
      <c r="F1" s="1462"/>
      <c r="G1" s="1462"/>
      <c r="H1" s="1462"/>
      <c r="I1" s="1462"/>
      <c r="J1" s="1462"/>
      <c r="K1" s="1462"/>
    </row>
    <row r="2" spans="1:11" s="102" customFormat="1" ht="15.75">
      <c r="A2" s="1277" t="s">
        <v>1056</v>
      </c>
      <c r="B2" s="1277" t="s">
        <v>1063</v>
      </c>
      <c r="C2" s="1278" t="s">
        <v>1518</v>
      </c>
      <c r="D2" s="1278"/>
      <c r="E2" s="1277" t="s">
        <v>257</v>
      </c>
      <c r="F2" s="1277"/>
      <c r="G2" s="1277"/>
      <c r="H2" s="1277"/>
      <c r="I2" s="1277"/>
      <c r="J2" s="1277"/>
      <c r="K2" s="1277"/>
    </row>
    <row r="3" spans="1:11" s="102" customFormat="1" ht="15.75">
      <c r="A3" s="1277"/>
      <c r="B3" s="1277"/>
      <c r="C3" s="1278"/>
      <c r="D3" s="1278"/>
      <c r="E3" s="1463">
        <v>2018</v>
      </c>
      <c r="F3" s="1464"/>
      <c r="G3" s="1465"/>
      <c r="H3" s="253">
        <v>2019</v>
      </c>
      <c r="I3" s="253">
        <v>2020</v>
      </c>
      <c r="J3" s="253">
        <v>2021</v>
      </c>
      <c r="K3" s="688">
        <v>2022</v>
      </c>
    </row>
    <row r="4" spans="1:11" s="102" customFormat="1" ht="15.75">
      <c r="A4" s="1277"/>
      <c r="B4" s="1277"/>
      <c r="C4" s="1277" t="s">
        <v>659</v>
      </c>
      <c r="D4" s="1277" t="s">
        <v>1059</v>
      </c>
      <c r="E4" s="1277" t="s">
        <v>269</v>
      </c>
      <c r="F4" s="1277"/>
      <c r="G4" s="1277" t="s">
        <v>1031</v>
      </c>
      <c r="H4" s="1277" t="s">
        <v>659</v>
      </c>
      <c r="I4" s="1277" t="s">
        <v>659</v>
      </c>
      <c r="J4" s="1277" t="s">
        <v>659</v>
      </c>
      <c r="K4" s="1277" t="s">
        <v>659</v>
      </c>
    </row>
    <row r="5" spans="1:11" s="102" customFormat="1" ht="58.5" customHeight="1">
      <c r="A5" s="1277"/>
      <c r="B5" s="1277"/>
      <c r="C5" s="1277"/>
      <c r="D5" s="1277"/>
      <c r="E5" s="247" t="s">
        <v>660</v>
      </c>
      <c r="F5" s="247" t="s">
        <v>1059</v>
      </c>
      <c r="G5" s="1277"/>
      <c r="H5" s="1277"/>
      <c r="I5" s="1277"/>
      <c r="J5" s="1277"/>
      <c r="K5" s="1277"/>
    </row>
    <row r="6" spans="1:11" s="102" customFormat="1" ht="15.75">
      <c r="A6" s="260">
        <v>1</v>
      </c>
      <c r="B6" s="260">
        <v>2</v>
      </c>
      <c r="C6" s="260">
        <v>3</v>
      </c>
      <c r="D6" s="260">
        <v>4</v>
      </c>
      <c r="E6" s="260">
        <v>5</v>
      </c>
      <c r="F6" s="260">
        <v>6</v>
      </c>
      <c r="G6" s="260">
        <v>7</v>
      </c>
      <c r="H6" s="260">
        <v>8</v>
      </c>
      <c r="I6" s="260">
        <v>9</v>
      </c>
      <c r="J6" s="260">
        <v>10</v>
      </c>
      <c r="K6" s="260">
        <v>11</v>
      </c>
    </row>
    <row r="7" spans="1:11" s="172" customFormat="1" ht="15.75">
      <c r="A7" s="236">
        <v>1</v>
      </c>
      <c r="B7" s="692" t="s">
        <v>1511</v>
      </c>
      <c r="C7" s="262">
        <f t="shared" ref="C7:C15" si="0">E7+H7+I7+J7+K7</f>
        <v>1091.2866250000002</v>
      </c>
      <c r="D7" s="263">
        <f t="shared" ref="D7:D15" si="1">C7/$C$16</f>
        <v>0.28096510531279467</v>
      </c>
      <c r="E7" s="254">
        <v>178.75</v>
      </c>
      <c r="F7" s="263">
        <f t="shared" ref="F7:F15" si="2">E7/$E$16</f>
        <v>0.28096510531279467</v>
      </c>
      <c r="G7" s="261">
        <v>3.3</v>
      </c>
      <c r="H7" s="262">
        <f>E7*1.1</f>
        <v>196.62500000000003</v>
      </c>
      <c r="I7" s="262">
        <f>H7*1.1</f>
        <v>216.28750000000005</v>
      </c>
      <c r="J7" s="262">
        <f>I7*1.1</f>
        <v>237.91625000000008</v>
      </c>
      <c r="K7" s="262">
        <f>J7*1.1</f>
        <v>261.70787500000012</v>
      </c>
    </row>
    <row r="8" spans="1:11" s="172" customFormat="1" ht="15.75">
      <c r="A8" s="236">
        <v>2</v>
      </c>
      <c r="B8" s="692" t="s">
        <v>1512</v>
      </c>
      <c r="C8" s="262">
        <f t="shared" si="0"/>
        <v>595.06409700000017</v>
      </c>
      <c r="D8" s="263">
        <f t="shared" si="1"/>
        <v>0.1532065388242691</v>
      </c>
      <c r="E8" s="254">
        <v>97.47</v>
      </c>
      <c r="F8" s="263">
        <f t="shared" si="2"/>
        <v>0.15320653882426905</v>
      </c>
      <c r="G8" s="261">
        <v>3</v>
      </c>
      <c r="H8" s="262">
        <f t="shared" ref="H8:H15" si="3">E8*1.1</f>
        <v>107.21700000000001</v>
      </c>
      <c r="I8" s="262">
        <f t="shared" ref="I8:K15" si="4">H8*1.1</f>
        <v>117.93870000000003</v>
      </c>
      <c r="J8" s="262">
        <f t="shared" si="4"/>
        <v>129.73257000000004</v>
      </c>
      <c r="K8" s="262">
        <f t="shared" si="4"/>
        <v>142.70582700000006</v>
      </c>
    </row>
    <row r="9" spans="1:11" s="172" customFormat="1" ht="15.75">
      <c r="A9" s="236">
        <v>3</v>
      </c>
      <c r="B9" s="692" t="s">
        <v>1513</v>
      </c>
      <c r="C9" s="262">
        <f t="shared" si="0"/>
        <v>595.4914540000002</v>
      </c>
      <c r="D9" s="263">
        <f t="shared" si="1"/>
        <v>0.15331656711725875</v>
      </c>
      <c r="E9" s="254">
        <v>97.54</v>
      </c>
      <c r="F9" s="263">
        <f t="shared" si="2"/>
        <v>0.15331656711725869</v>
      </c>
      <c r="G9" s="261">
        <v>3</v>
      </c>
      <c r="H9" s="262">
        <f t="shared" si="3"/>
        <v>107.29400000000001</v>
      </c>
      <c r="I9" s="262">
        <f t="shared" si="4"/>
        <v>118.02340000000002</v>
      </c>
      <c r="J9" s="262">
        <f t="shared" si="4"/>
        <v>129.82574000000002</v>
      </c>
      <c r="K9" s="262">
        <f t="shared" si="4"/>
        <v>142.80831400000005</v>
      </c>
    </row>
    <row r="10" spans="1:11" s="172" customFormat="1" ht="47.25">
      <c r="A10" s="236">
        <v>4</v>
      </c>
      <c r="B10" s="692" t="s">
        <v>1514</v>
      </c>
      <c r="C10" s="262">
        <f t="shared" si="0"/>
        <v>71.429670000000016</v>
      </c>
      <c r="D10" s="263">
        <f t="shared" si="1"/>
        <v>1.8390443256837471E-2</v>
      </c>
      <c r="E10" s="254">
        <v>11.7</v>
      </c>
      <c r="F10" s="263">
        <f t="shared" si="2"/>
        <v>1.8390443256837467E-2</v>
      </c>
      <c r="G10" s="261">
        <v>0.11</v>
      </c>
      <c r="H10" s="262">
        <f t="shared" si="3"/>
        <v>12.870000000000001</v>
      </c>
      <c r="I10" s="262">
        <f t="shared" si="4"/>
        <v>14.157000000000002</v>
      </c>
      <c r="J10" s="262">
        <f t="shared" si="4"/>
        <v>15.572700000000003</v>
      </c>
      <c r="K10" s="262">
        <f t="shared" si="4"/>
        <v>17.129970000000004</v>
      </c>
    </row>
    <row r="11" spans="1:11" s="172" customFormat="1" ht="31.5">
      <c r="A11" s="236">
        <v>5</v>
      </c>
      <c r="B11" s="692" t="s">
        <v>1515</v>
      </c>
      <c r="C11" s="262">
        <f t="shared" si="0"/>
        <v>172.77433000000002</v>
      </c>
      <c r="D11" s="263">
        <f t="shared" si="1"/>
        <v>4.4482867022948749E-2</v>
      </c>
      <c r="E11" s="254">
        <v>28.3</v>
      </c>
      <c r="F11" s="263">
        <f t="shared" si="2"/>
        <v>4.4482867022948749E-2</v>
      </c>
      <c r="G11" s="261">
        <v>2.2000000000000002</v>
      </c>
      <c r="H11" s="262">
        <f t="shared" si="3"/>
        <v>31.130000000000003</v>
      </c>
      <c r="I11" s="262">
        <f t="shared" si="4"/>
        <v>34.243000000000002</v>
      </c>
      <c r="J11" s="262">
        <f t="shared" si="4"/>
        <v>37.667300000000004</v>
      </c>
      <c r="K11" s="262">
        <f t="shared" si="4"/>
        <v>41.434030000000007</v>
      </c>
    </row>
    <row r="12" spans="1:11" s="172" customFormat="1" ht="31.5">
      <c r="A12" s="236">
        <v>6</v>
      </c>
      <c r="B12" s="692" t="s">
        <v>1516</v>
      </c>
      <c r="C12" s="262">
        <f t="shared" si="0"/>
        <v>598.29980000000012</v>
      </c>
      <c r="D12" s="263">
        <f t="shared" si="1"/>
        <v>0.15403961018547627</v>
      </c>
      <c r="E12" s="254">
        <v>98</v>
      </c>
      <c r="F12" s="263">
        <f t="shared" si="2"/>
        <v>0.15403961018547624</v>
      </c>
      <c r="G12" s="261">
        <v>1.8</v>
      </c>
      <c r="H12" s="262">
        <f t="shared" si="3"/>
        <v>107.80000000000001</v>
      </c>
      <c r="I12" s="262">
        <f t="shared" si="4"/>
        <v>118.58000000000003</v>
      </c>
      <c r="J12" s="262">
        <f t="shared" si="4"/>
        <v>130.43800000000005</v>
      </c>
      <c r="K12" s="262">
        <f t="shared" si="4"/>
        <v>143.48180000000005</v>
      </c>
    </row>
    <row r="13" spans="1:11" s="172" customFormat="1" ht="31.5">
      <c r="A13" s="236">
        <v>7</v>
      </c>
      <c r="B13" s="692" t="s">
        <v>1517</v>
      </c>
      <c r="C13" s="262">
        <f t="shared" si="0"/>
        <v>427.54015300000009</v>
      </c>
      <c r="D13" s="263">
        <f t="shared" si="1"/>
        <v>0.11007544797233573</v>
      </c>
      <c r="E13" s="254">
        <v>70.03</v>
      </c>
      <c r="F13" s="263">
        <f t="shared" si="2"/>
        <v>0.11007544797233572</v>
      </c>
      <c r="G13" s="261">
        <v>3</v>
      </c>
      <c r="H13" s="262">
        <f t="shared" si="3"/>
        <v>77.033000000000001</v>
      </c>
      <c r="I13" s="262">
        <f t="shared" si="4"/>
        <v>84.736300000000014</v>
      </c>
      <c r="J13" s="262">
        <f t="shared" si="4"/>
        <v>93.209930000000028</v>
      </c>
      <c r="K13" s="262">
        <f t="shared" si="4"/>
        <v>102.53092300000004</v>
      </c>
    </row>
    <row r="14" spans="1:11" s="172" customFormat="1" ht="31.5">
      <c r="A14" s="236">
        <v>8</v>
      </c>
      <c r="B14" s="692" t="s">
        <v>1740</v>
      </c>
      <c r="C14" s="262">
        <f t="shared" si="0"/>
        <v>234.00848300000001</v>
      </c>
      <c r="D14" s="263">
        <f t="shared" si="1"/>
        <v>6.0248349575605147E-2</v>
      </c>
      <c r="E14" s="254">
        <v>38.33</v>
      </c>
      <c r="F14" s="263">
        <f t="shared" si="2"/>
        <v>6.024834957560514E-2</v>
      </c>
      <c r="G14" s="261">
        <v>2</v>
      </c>
      <c r="H14" s="262">
        <f t="shared" si="3"/>
        <v>42.163000000000004</v>
      </c>
      <c r="I14" s="262">
        <f t="shared" si="4"/>
        <v>46.379300000000008</v>
      </c>
      <c r="J14" s="262">
        <f t="shared" si="4"/>
        <v>51.017230000000012</v>
      </c>
      <c r="K14" s="262">
        <f t="shared" si="4"/>
        <v>56.118953000000019</v>
      </c>
    </row>
    <row r="15" spans="1:11" s="172" customFormat="1" ht="31.5">
      <c r="A15" s="236">
        <v>9</v>
      </c>
      <c r="B15" s="692" t="s">
        <v>1741</v>
      </c>
      <c r="C15" s="262">
        <f t="shared" si="0"/>
        <v>98.170008000000024</v>
      </c>
      <c r="D15" s="263">
        <f t="shared" si="1"/>
        <v>2.5275070732474064E-2</v>
      </c>
      <c r="E15" s="254">
        <v>16.079999999999998</v>
      </c>
      <c r="F15" s="263">
        <f t="shared" si="2"/>
        <v>2.5275070732474057E-2</v>
      </c>
      <c r="G15" s="261">
        <v>2.6</v>
      </c>
      <c r="H15" s="262">
        <f t="shared" si="3"/>
        <v>17.687999999999999</v>
      </c>
      <c r="I15" s="262">
        <f t="shared" si="4"/>
        <v>19.456800000000001</v>
      </c>
      <c r="J15" s="262">
        <f t="shared" si="4"/>
        <v>21.402480000000004</v>
      </c>
      <c r="K15" s="262">
        <f t="shared" si="4"/>
        <v>23.542728000000007</v>
      </c>
    </row>
    <row r="16" spans="1:11" s="173" customFormat="1" ht="15.75">
      <c r="A16" s="1466" t="s">
        <v>1296</v>
      </c>
      <c r="B16" s="1467"/>
      <c r="C16" s="264">
        <f t="shared" ref="C16" si="5">E16+H16+I16+J16+K16</f>
        <v>3884.064620000001</v>
      </c>
      <c r="D16" s="265">
        <f>SUM(D7:D15)</f>
        <v>0.99999999999999989</v>
      </c>
      <c r="E16" s="266">
        <f>SUM(E7:E15)</f>
        <v>636.20000000000016</v>
      </c>
      <c r="F16" s="265">
        <f>SUM(F7:F15)</f>
        <v>0.99999999999999978</v>
      </c>
      <c r="G16" s="267"/>
      <c r="H16" s="264">
        <f>SUM(H7:H15)</f>
        <v>699.82000000000016</v>
      </c>
      <c r="I16" s="264">
        <f>SUM(I7:I15)</f>
        <v>769.80200000000025</v>
      </c>
      <c r="J16" s="264">
        <f>SUM(J7:J15)</f>
        <v>846.78220000000022</v>
      </c>
      <c r="K16" s="264">
        <f>SUM(K7:K15)</f>
        <v>931.46042000000023</v>
      </c>
    </row>
  </sheetData>
  <sheetProtection insertRows="0" deleteRows="0"/>
  <mergeCells count="15">
    <mergeCell ref="A16:B16"/>
    <mergeCell ref="K4:K5"/>
    <mergeCell ref="C4:C5"/>
    <mergeCell ref="B2:B5"/>
    <mergeCell ref="I4:I5"/>
    <mergeCell ref="J4:J5"/>
    <mergeCell ref="A1:K1"/>
    <mergeCell ref="H4:H5"/>
    <mergeCell ref="D4:D5"/>
    <mergeCell ref="E4:F4"/>
    <mergeCell ref="G4:G5"/>
    <mergeCell ref="A2:A5"/>
    <mergeCell ref="C2:D3"/>
    <mergeCell ref="E2:K2"/>
    <mergeCell ref="E3:G3"/>
  </mergeCells>
  <phoneticPr fontId="3" type="noConversion"/>
  <pageMargins left="0.53" right="0.39370078740157483" top="0.61" bottom="0.98425196850393704" header="0.51181102362204722" footer="0.51181102362204722"/>
  <pageSetup paperSize="9" scale="89"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AE351"/>
  <sheetViews>
    <sheetView tabSelected="1" view="pageBreakPreview" topLeftCell="A295" zoomScale="85" zoomScaleNormal="55" zoomScaleSheetLayoutView="85" workbookViewId="0">
      <selection activeCell="U313" sqref="U313"/>
    </sheetView>
  </sheetViews>
  <sheetFormatPr defaultColWidth="9.140625" defaultRowHeight="12.75"/>
  <cols>
    <col min="1" max="1" width="6.85546875" style="806" customWidth="1"/>
    <col min="2" max="2" width="52.7109375" style="806" customWidth="1"/>
    <col min="3" max="3" width="7.85546875" style="806" customWidth="1"/>
    <col min="4" max="4" width="14" style="806" customWidth="1"/>
    <col min="5" max="5" width="10.140625" style="806" customWidth="1"/>
    <col min="6" max="6" width="29.5703125" style="806" customWidth="1"/>
    <col min="7" max="7" width="10" style="806" customWidth="1"/>
    <col min="8" max="8" width="15.85546875" style="806" customWidth="1"/>
    <col min="9" max="9" width="7.7109375" style="806" customWidth="1"/>
    <col min="10" max="10" width="11.28515625" style="806" customWidth="1"/>
    <col min="11" max="11" width="8.28515625" style="171" customWidth="1"/>
    <col min="12" max="12" width="14.28515625" style="171" customWidth="1"/>
    <col min="13" max="13" width="8.85546875" style="806" customWidth="1"/>
    <col min="14" max="14" width="14.85546875" style="806" customWidth="1"/>
    <col min="15" max="15" width="9.42578125" style="806" customWidth="1"/>
    <col min="16" max="16" width="14.28515625" style="806" customWidth="1"/>
    <col min="17" max="17" width="8.28515625" style="806" customWidth="1"/>
    <col min="18" max="18" width="14.28515625" style="806" customWidth="1"/>
    <col min="19" max="19" width="20.140625" style="806" customWidth="1"/>
    <col min="20" max="20" width="9.28515625" style="806" customWidth="1"/>
    <col min="21" max="21" width="14" style="806" customWidth="1"/>
    <col min="22" max="22" width="10.85546875" style="806" customWidth="1"/>
    <col min="23" max="23" width="10.7109375" style="806" customWidth="1"/>
    <col min="24" max="24" width="17.140625" style="806" customWidth="1"/>
    <col min="25" max="25" width="9.140625" style="806"/>
    <col min="26" max="26" width="14.7109375" style="806" customWidth="1"/>
    <col min="27" max="30" width="12.140625" style="806" bestFit="1" customWidth="1"/>
    <col min="31" max="16384" width="9.140625" style="806"/>
  </cols>
  <sheetData>
    <row r="1" spans="1:26">
      <c r="A1" s="808"/>
      <c r="B1" s="808"/>
      <c r="C1" s="808"/>
      <c r="D1" s="808"/>
      <c r="E1" s="808"/>
      <c r="F1" s="808"/>
      <c r="G1" s="808"/>
      <c r="H1" s="808"/>
      <c r="I1" s="808"/>
      <c r="J1" s="808"/>
      <c r="K1" s="808"/>
      <c r="L1" s="808"/>
      <c r="M1" s="808"/>
      <c r="N1" s="808"/>
      <c r="O1" s="808"/>
      <c r="P1" s="808"/>
      <c r="Q1" s="808"/>
      <c r="R1" s="808"/>
      <c r="S1" s="1136"/>
      <c r="T1" s="808"/>
      <c r="U1" s="1496" t="s">
        <v>1708</v>
      </c>
      <c r="V1" s="1496"/>
      <c r="W1" s="1496"/>
    </row>
    <row r="2" spans="1:26" s="159" customFormat="1" ht="21" customHeight="1">
      <c r="A2" s="1497" t="s">
        <v>1478</v>
      </c>
      <c r="B2" s="1498"/>
      <c r="C2" s="1498"/>
      <c r="D2" s="1498"/>
      <c r="E2" s="1498"/>
      <c r="F2" s="1498"/>
      <c r="G2" s="1498"/>
      <c r="H2" s="1498"/>
      <c r="I2" s="1498"/>
      <c r="J2" s="1498"/>
      <c r="K2" s="1498"/>
      <c r="L2" s="1498"/>
      <c r="M2" s="1498"/>
      <c r="N2" s="1499"/>
      <c r="O2" s="1499"/>
      <c r="P2" s="1499"/>
      <c r="Q2" s="1499"/>
      <c r="R2" s="1499"/>
      <c r="S2" s="1499"/>
      <c r="T2" s="1499"/>
      <c r="U2" s="1499"/>
      <c r="V2" s="1499"/>
      <c r="W2" s="1499"/>
    </row>
    <row r="3" spans="1:26" s="159" customFormat="1" ht="18.75" customHeight="1">
      <c r="A3" s="1500" t="s">
        <v>1056</v>
      </c>
      <c r="B3" s="1500" t="s">
        <v>1054</v>
      </c>
      <c r="C3" s="1500" t="s">
        <v>1075</v>
      </c>
      <c r="D3" s="1500" t="s">
        <v>181</v>
      </c>
      <c r="E3" s="1495" t="s">
        <v>1296</v>
      </c>
      <c r="F3" s="1495"/>
      <c r="G3" s="1502" t="s">
        <v>1348</v>
      </c>
      <c r="H3" s="1503"/>
      <c r="I3" s="1503"/>
      <c r="J3" s="1504"/>
      <c r="K3" s="1501" t="s">
        <v>1038</v>
      </c>
      <c r="L3" s="1501"/>
      <c r="M3" s="1501"/>
      <c r="N3" s="1501"/>
      <c r="O3" s="1501"/>
      <c r="P3" s="1501"/>
      <c r="Q3" s="1501"/>
      <c r="R3" s="1501"/>
      <c r="S3" s="1501" t="s">
        <v>1076</v>
      </c>
      <c r="T3" s="1492" t="s">
        <v>1342</v>
      </c>
      <c r="U3" s="1492" t="s">
        <v>1209</v>
      </c>
      <c r="V3" s="1492" t="s">
        <v>1039</v>
      </c>
      <c r="W3" s="1501" t="s">
        <v>1109</v>
      </c>
    </row>
    <row r="4" spans="1:26" s="159" customFormat="1" ht="33.75" customHeight="1">
      <c r="A4" s="1500"/>
      <c r="B4" s="1500"/>
      <c r="C4" s="1500"/>
      <c r="D4" s="1500"/>
      <c r="E4" s="1500" t="s">
        <v>389</v>
      </c>
      <c r="F4" s="1500" t="s">
        <v>182</v>
      </c>
      <c r="G4" s="1505" t="s">
        <v>1349</v>
      </c>
      <c r="H4" s="1506"/>
      <c r="I4" s="1505" t="s">
        <v>1350</v>
      </c>
      <c r="J4" s="1506"/>
      <c r="K4" s="1501" t="s">
        <v>1071</v>
      </c>
      <c r="L4" s="1501"/>
      <c r="M4" s="1501" t="s">
        <v>1072</v>
      </c>
      <c r="N4" s="1501"/>
      <c r="O4" s="1501" t="s">
        <v>1073</v>
      </c>
      <c r="P4" s="1501"/>
      <c r="Q4" s="1501" t="s">
        <v>1341</v>
      </c>
      <c r="R4" s="1501"/>
      <c r="S4" s="1501"/>
      <c r="T4" s="1493"/>
      <c r="U4" s="1493"/>
      <c r="V4" s="1493"/>
      <c r="W4" s="1501"/>
    </row>
    <row r="5" spans="1:26" s="159" customFormat="1" ht="63.75" customHeight="1">
      <c r="A5" s="1500"/>
      <c r="B5" s="1500"/>
      <c r="C5" s="1500"/>
      <c r="D5" s="1500"/>
      <c r="E5" s="1500"/>
      <c r="F5" s="1500"/>
      <c r="G5" s="809" t="s">
        <v>1070</v>
      </c>
      <c r="H5" s="809" t="s">
        <v>1351</v>
      </c>
      <c r="I5" s="809" t="s">
        <v>1070</v>
      </c>
      <c r="J5" s="809" t="s">
        <v>1351</v>
      </c>
      <c r="K5" s="810" t="s">
        <v>1070</v>
      </c>
      <c r="L5" s="810" t="s">
        <v>478</v>
      </c>
      <c r="M5" s="810" t="s">
        <v>1070</v>
      </c>
      <c r="N5" s="810" t="s">
        <v>478</v>
      </c>
      <c r="O5" s="810" t="s">
        <v>1070</v>
      </c>
      <c r="P5" s="810" t="s">
        <v>478</v>
      </c>
      <c r="Q5" s="810" t="s">
        <v>1070</v>
      </c>
      <c r="R5" s="810" t="s">
        <v>478</v>
      </c>
      <c r="S5" s="1501"/>
      <c r="T5" s="1494"/>
      <c r="U5" s="1494"/>
      <c r="V5" s="1494"/>
      <c r="W5" s="1501"/>
    </row>
    <row r="6" spans="1:26" s="160" customFormat="1" ht="17.25" customHeight="1">
      <c r="A6" s="811">
        <v>1</v>
      </c>
      <c r="B6" s="811">
        <v>2</v>
      </c>
      <c r="C6" s="811">
        <v>3</v>
      </c>
      <c r="D6" s="811">
        <v>4</v>
      </c>
      <c r="E6" s="811">
        <v>5</v>
      </c>
      <c r="F6" s="811">
        <v>6</v>
      </c>
      <c r="G6" s="811">
        <v>7</v>
      </c>
      <c r="H6" s="811">
        <v>8</v>
      </c>
      <c r="I6" s="811">
        <v>9</v>
      </c>
      <c r="J6" s="811">
        <v>10</v>
      </c>
      <c r="K6" s="811">
        <v>11</v>
      </c>
      <c r="L6" s="811">
        <v>12</v>
      </c>
      <c r="M6" s="811">
        <v>13</v>
      </c>
      <c r="N6" s="811">
        <v>14</v>
      </c>
      <c r="O6" s="811">
        <v>15</v>
      </c>
      <c r="P6" s="811">
        <v>16</v>
      </c>
      <c r="Q6" s="811">
        <v>17</v>
      </c>
      <c r="R6" s="811">
        <v>18</v>
      </c>
      <c r="S6" s="811">
        <v>19</v>
      </c>
      <c r="T6" s="811">
        <v>20</v>
      </c>
      <c r="U6" s="811">
        <v>21</v>
      </c>
      <c r="V6" s="811">
        <v>22</v>
      </c>
      <c r="W6" s="811">
        <v>23</v>
      </c>
    </row>
    <row r="7" spans="1:26" ht="15.75">
      <c r="A7" s="1485" t="s">
        <v>183</v>
      </c>
      <c r="B7" s="1486"/>
      <c r="C7" s="1486"/>
      <c r="D7" s="1486"/>
      <c r="E7" s="1486"/>
      <c r="F7" s="1486"/>
      <c r="G7" s="1486"/>
      <c r="H7" s="1486"/>
      <c r="I7" s="1486"/>
      <c r="J7" s="1486"/>
      <c r="K7" s="1486"/>
      <c r="L7" s="1486"/>
      <c r="M7" s="1486"/>
      <c r="N7" s="1486"/>
      <c r="O7" s="1486"/>
      <c r="P7" s="1486"/>
      <c r="Q7" s="1486"/>
      <c r="R7" s="1486"/>
      <c r="S7" s="1486"/>
      <c r="T7" s="1486"/>
      <c r="U7" s="1486"/>
      <c r="V7" s="1486"/>
      <c r="W7" s="1487"/>
    </row>
    <row r="8" spans="1:26" s="1085" customFormat="1" ht="78.75">
      <c r="A8" s="1026">
        <v>1.1000000000000001</v>
      </c>
      <c r="B8" s="1027" t="s">
        <v>184</v>
      </c>
      <c r="C8" s="1028" t="s">
        <v>1078</v>
      </c>
      <c r="D8" s="1029">
        <f>F8/E8</f>
        <v>489.59956753704171</v>
      </c>
      <c r="E8" s="1057">
        <f>SUM(E10:E66)</f>
        <v>134.578</v>
      </c>
      <c r="F8" s="1057">
        <f t="shared" ref="F8:R8" si="0">SUM(F10:F66)</f>
        <v>65889.330600000001</v>
      </c>
      <c r="G8" s="1057">
        <f t="shared" si="0"/>
        <v>134.578</v>
      </c>
      <c r="H8" s="1057">
        <f t="shared" si="0"/>
        <v>65889.330600000001</v>
      </c>
      <c r="I8" s="1030"/>
      <c r="J8" s="1030"/>
      <c r="K8" s="1057">
        <f t="shared" si="0"/>
        <v>34.831746955786429</v>
      </c>
      <c r="L8" s="1057">
        <f t="shared" si="0"/>
        <v>17282.066999999999</v>
      </c>
      <c r="M8" s="1057">
        <f t="shared" si="0"/>
        <v>38.230253044213569</v>
      </c>
      <c r="N8" s="1057">
        <f t="shared" si="0"/>
        <v>18970.095599999997</v>
      </c>
      <c r="O8" s="1057">
        <f t="shared" si="0"/>
        <v>35.523999999999994</v>
      </c>
      <c r="P8" s="1057">
        <f t="shared" si="0"/>
        <v>17629.453999999998</v>
      </c>
      <c r="Q8" s="1057">
        <f t="shared" si="0"/>
        <v>25.991999999999997</v>
      </c>
      <c r="R8" s="1057">
        <f t="shared" si="0"/>
        <v>12007.714</v>
      </c>
      <c r="S8" s="1071" t="s">
        <v>2521</v>
      </c>
      <c r="T8" s="1111"/>
      <c r="U8" s="1074" t="s">
        <v>2534</v>
      </c>
      <c r="V8" s="1034"/>
      <c r="W8" s="1034"/>
      <c r="X8" s="1083"/>
      <c r="Y8" s="1084"/>
      <c r="Z8" s="1035"/>
    </row>
    <row r="9" spans="1:26" s="165" customFormat="1" ht="15.75">
      <c r="A9" s="812"/>
      <c r="B9" s="1003" t="s">
        <v>1662</v>
      </c>
      <c r="C9" s="1004"/>
      <c r="D9" s="1005"/>
      <c r="E9" s="1006"/>
      <c r="F9" s="1005"/>
      <c r="G9" s="813"/>
      <c r="H9" s="1007"/>
      <c r="I9" s="814"/>
      <c r="J9" s="815"/>
      <c r="K9" s="816"/>
      <c r="L9" s="816"/>
      <c r="M9" s="816"/>
      <c r="N9" s="816"/>
      <c r="O9" s="816"/>
      <c r="P9" s="816"/>
      <c r="Q9" s="816"/>
      <c r="R9" s="816"/>
      <c r="S9" s="1071"/>
      <c r="T9" s="1111"/>
      <c r="U9" s="1074"/>
      <c r="V9" s="815"/>
      <c r="W9" s="815"/>
      <c r="X9" s="1024"/>
      <c r="Y9" s="1025"/>
      <c r="Z9" s="755"/>
    </row>
    <row r="10" spans="1:26" s="165" customFormat="1" ht="15.75">
      <c r="A10" s="1008" t="s">
        <v>1218</v>
      </c>
      <c r="B10" s="1009" t="s">
        <v>1663</v>
      </c>
      <c r="C10" s="820" t="s">
        <v>1078</v>
      </c>
      <c r="D10" s="1010">
        <f>F10/E10</f>
        <v>448.83086746612679</v>
      </c>
      <c r="E10" s="1023">
        <v>6.4210000000000003</v>
      </c>
      <c r="F10" s="1010">
        <v>2881.9430000000002</v>
      </c>
      <c r="G10" s="1011">
        <f>E10</f>
        <v>6.4210000000000003</v>
      </c>
      <c r="H10" s="1010">
        <f>F10</f>
        <v>2881.9430000000002</v>
      </c>
      <c r="I10" s="814"/>
      <c r="J10" s="815"/>
      <c r="K10" s="1069">
        <f>4.90374695578643+1.04</f>
        <v>5.9437469557864304</v>
      </c>
      <c r="L10" s="821">
        <f>2427.583</f>
        <v>2427.5830000000001</v>
      </c>
      <c r="M10" s="1082">
        <f>G10-K10</f>
        <v>0.47725304421356984</v>
      </c>
      <c r="N10" s="821">
        <f>H10-L10</f>
        <v>454.36000000000013</v>
      </c>
      <c r="O10" s="1069"/>
      <c r="P10" s="821"/>
      <c r="Q10" s="816"/>
      <c r="R10" s="821"/>
      <c r="S10" s="1071" t="s">
        <v>2522</v>
      </c>
      <c r="T10" s="1111"/>
      <c r="U10" s="1074"/>
      <c r="V10" s="815"/>
      <c r="W10" s="815"/>
      <c r="X10" s="1024"/>
      <c r="Y10" s="1025"/>
      <c r="Z10" s="755"/>
    </row>
    <row r="11" spans="1:26" s="165" customFormat="1" ht="15.75">
      <c r="A11" s="1008" t="s">
        <v>1260</v>
      </c>
      <c r="B11" s="1009" t="s">
        <v>1664</v>
      </c>
      <c r="C11" s="820" t="s">
        <v>1078</v>
      </c>
      <c r="D11" s="1010">
        <f>F11/E11</f>
        <v>488.70106553787775</v>
      </c>
      <c r="E11" s="1023">
        <v>6.8509999999999991</v>
      </c>
      <c r="F11" s="1010">
        <v>3348.0909999999999</v>
      </c>
      <c r="G11" s="1011">
        <f t="shared" ref="G11:H12" si="1">E11</f>
        <v>6.8509999999999991</v>
      </c>
      <c r="H11" s="1010">
        <f t="shared" si="1"/>
        <v>3348.0909999999999</v>
      </c>
      <c r="I11" s="814"/>
      <c r="J11" s="815"/>
      <c r="K11" s="1069"/>
      <c r="L11" s="821"/>
      <c r="M11" s="1082">
        <f>G11</f>
        <v>6.8509999999999991</v>
      </c>
      <c r="N11" s="821">
        <f>H11</f>
        <v>3348.0909999999999</v>
      </c>
      <c r="O11" s="1069"/>
      <c r="P11" s="821"/>
      <c r="Q11" s="816"/>
      <c r="R11" s="821"/>
      <c r="S11" s="1071" t="s">
        <v>2522</v>
      </c>
      <c r="T11" s="1111"/>
      <c r="U11" s="1074"/>
      <c r="V11" s="815"/>
      <c r="W11" s="815"/>
      <c r="X11" s="1024"/>
      <c r="Y11" s="1025"/>
      <c r="Z11" s="755"/>
    </row>
    <row r="12" spans="1:26" s="165" customFormat="1" ht="15.75">
      <c r="A12" s="1008" t="s">
        <v>1261</v>
      </c>
      <c r="B12" s="1009" t="s">
        <v>1705</v>
      </c>
      <c r="C12" s="820" t="s">
        <v>1078</v>
      </c>
      <c r="D12" s="1010">
        <f>F12/E12</f>
        <v>514.48620160981216</v>
      </c>
      <c r="E12" s="1023">
        <v>5.218</v>
      </c>
      <c r="F12" s="1010">
        <v>2684.5889999999999</v>
      </c>
      <c r="G12" s="1011">
        <f t="shared" si="1"/>
        <v>5.218</v>
      </c>
      <c r="H12" s="1010">
        <f t="shared" si="1"/>
        <v>2684.5889999999999</v>
      </c>
      <c r="I12" s="814"/>
      <c r="J12" s="815"/>
      <c r="K12" s="1069">
        <f>G12</f>
        <v>5.218</v>
      </c>
      <c r="L12" s="821">
        <f>H12</f>
        <v>2684.5889999999999</v>
      </c>
      <c r="M12" s="1082"/>
      <c r="N12" s="821"/>
      <c r="O12" s="1069"/>
      <c r="P12" s="821"/>
      <c r="Q12" s="816"/>
      <c r="R12" s="821"/>
      <c r="S12" s="1071" t="s">
        <v>2522</v>
      </c>
      <c r="T12" s="1111"/>
      <c r="U12" s="1074"/>
      <c r="V12" s="815"/>
      <c r="W12" s="815"/>
      <c r="X12" s="1024"/>
      <c r="Y12" s="1025"/>
      <c r="Z12" s="755"/>
    </row>
    <row r="13" spans="1:26" s="165" customFormat="1" ht="15.75">
      <c r="A13" s="1008"/>
      <c r="B13" s="1014" t="s">
        <v>1661</v>
      </c>
      <c r="C13" s="1015"/>
      <c r="D13" s="1010"/>
      <c r="E13" s="1012"/>
      <c r="F13" s="1010"/>
      <c r="G13" s="1011"/>
      <c r="H13" s="1010"/>
      <c r="I13" s="814"/>
      <c r="J13" s="815"/>
      <c r="K13" s="1069"/>
      <c r="L13" s="821"/>
      <c r="M13" s="1082"/>
      <c r="N13" s="821"/>
      <c r="O13" s="1069"/>
      <c r="P13" s="821"/>
      <c r="Q13" s="816"/>
      <c r="R13" s="821"/>
      <c r="S13" s="1071"/>
      <c r="T13" s="1111"/>
      <c r="U13" s="1074"/>
      <c r="V13" s="815"/>
      <c r="W13" s="815"/>
      <c r="X13" s="1024"/>
      <c r="Y13" s="1025"/>
      <c r="Z13" s="755"/>
    </row>
    <row r="14" spans="1:26" s="165" customFormat="1" ht="15.75">
      <c r="A14" s="1008" t="s">
        <v>1262</v>
      </c>
      <c r="B14" s="1009" t="s">
        <v>1665</v>
      </c>
      <c r="C14" s="820" t="s">
        <v>1078</v>
      </c>
      <c r="D14" s="1010">
        <f t="shared" ref="D14:D19" si="2">F14/E14</f>
        <v>519.65768981181054</v>
      </c>
      <c r="E14" s="1016">
        <v>3.0819999999999999</v>
      </c>
      <c r="F14" s="1010">
        <v>1601.585</v>
      </c>
      <c r="G14" s="1011">
        <f t="shared" ref="G14:H28" si="3">E14</f>
        <v>3.0819999999999999</v>
      </c>
      <c r="H14" s="1010">
        <f t="shared" si="3"/>
        <v>1601.585</v>
      </c>
      <c r="I14" s="814"/>
      <c r="J14" s="815"/>
      <c r="K14" s="1069"/>
      <c r="L14" s="821"/>
      <c r="M14" s="1082">
        <f>G14</f>
        <v>3.0819999999999999</v>
      </c>
      <c r="N14" s="821">
        <f>H14</f>
        <v>1601.585</v>
      </c>
      <c r="O14" s="1069"/>
      <c r="P14" s="821"/>
      <c r="Q14" s="816"/>
      <c r="R14" s="821"/>
      <c r="S14" s="1071" t="s">
        <v>2522</v>
      </c>
      <c r="T14" s="1111"/>
      <c r="U14" s="1074"/>
      <c r="V14" s="815"/>
      <c r="W14" s="815"/>
      <c r="X14" s="1024"/>
      <c r="Y14" s="1025"/>
      <c r="Z14" s="755"/>
    </row>
    <row r="15" spans="1:26" s="165" customFormat="1" ht="15.75">
      <c r="A15" s="1008" t="s">
        <v>1824</v>
      </c>
      <c r="B15" s="1009" t="s">
        <v>1666</v>
      </c>
      <c r="C15" s="820" t="s">
        <v>1078</v>
      </c>
      <c r="D15" s="1010">
        <f t="shared" si="2"/>
        <v>473.77774352651051</v>
      </c>
      <c r="E15" s="1016">
        <v>3.2439999999999998</v>
      </c>
      <c r="F15" s="1010">
        <v>1536.9349999999999</v>
      </c>
      <c r="G15" s="1011">
        <f t="shared" si="3"/>
        <v>3.2439999999999998</v>
      </c>
      <c r="H15" s="1010">
        <f t="shared" si="3"/>
        <v>1536.9349999999999</v>
      </c>
      <c r="I15" s="814"/>
      <c r="J15" s="815"/>
      <c r="K15" s="1069"/>
      <c r="L15" s="821"/>
      <c r="M15" s="1082">
        <f t="shared" ref="M15:N15" si="4">G15</f>
        <v>3.2439999999999998</v>
      </c>
      <c r="N15" s="821">
        <f t="shared" si="4"/>
        <v>1536.9349999999999</v>
      </c>
      <c r="O15" s="1069"/>
      <c r="P15" s="821"/>
      <c r="Q15" s="816"/>
      <c r="R15" s="821"/>
      <c r="S15" s="1071" t="s">
        <v>2522</v>
      </c>
      <c r="T15" s="1111"/>
      <c r="U15" s="1074"/>
      <c r="V15" s="815"/>
      <c r="W15" s="815"/>
      <c r="X15" s="1024"/>
      <c r="Y15" s="1025"/>
      <c r="Z15" s="755"/>
    </row>
    <row r="16" spans="1:26" s="165" customFormat="1" ht="15.75">
      <c r="A16" s="1008" t="s">
        <v>1825</v>
      </c>
      <c r="B16" s="1009" t="s">
        <v>1730</v>
      </c>
      <c r="C16" s="820" t="s">
        <v>1078</v>
      </c>
      <c r="D16" s="1010">
        <f t="shared" si="2"/>
        <v>547.59383753501402</v>
      </c>
      <c r="E16" s="1016">
        <v>1.7849999999999999</v>
      </c>
      <c r="F16" s="1010">
        <v>977.45500000000004</v>
      </c>
      <c r="G16" s="1011">
        <f t="shared" si="3"/>
        <v>1.7849999999999999</v>
      </c>
      <c r="H16" s="1010">
        <f t="shared" si="3"/>
        <v>977.45500000000004</v>
      </c>
      <c r="I16" s="814"/>
      <c r="J16" s="815"/>
      <c r="K16" s="1069"/>
      <c r="L16" s="821"/>
      <c r="M16" s="1082"/>
      <c r="N16" s="821"/>
      <c r="O16" s="1069">
        <f>G16</f>
        <v>1.7849999999999999</v>
      </c>
      <c r="P16" s="821">
        <f>H16</f>
        <v>977.45500000000004</v>
      </c>
      <c r="Q16" s="816"/>
      <c r="R16" s="821"/>
      <c r="S16" s="1071" t="s">
        <v>2522</v>
      </c>
      <c r="T16" s="1111"/>
      <c r="U16" s="1074"/>
      <c r="V16" s="815"/>
      <c r="W16" s="815"/>
      <c r="X16" s="1024"/>
      <c r="Y16" s="1025"/>
      <c r="Z16" s="755"/>
    </row>
    <row r="17" spans="1:26" s="165" customFormat="1" ht="15.75">
      <c r="A17" s="1008" t="s">
        <v>1263</v>
      </c>
      <c r="B17" s="1009" t="s">
        <v>1760</v>
      </c>
      <c r="C17" s="820" t="s">
        <v>1078</v>
      </c>
      <c r="D17" s="1010">
        <f t="shared" si="2"/>
        <v>563.1655063291139</v>
      </c>
      <c r="E17" s="1016">
        <v>3.16</v>
      </c>
      <c r="F17" s="1010">
        <v>1779.6030000000001</v>
      </c>
      <c r="G17" s="1011">
        <f t="shared" si="3"/>
        <v>3.16</v>
      </c>
      <c r="H17" s="1010">
        <f t="shared" si="3"/>
        <v>1779.6030000000001</v>
      </c>
      <c r="I17" s="814"/>
      <c r="J17" s="815"/>
      <c r="K17" s="1069"/>
      <c r="L17" s="821"/>
      <c r="M17" s="1082"/>
      <c r="N17" s="821"/>
      <c r="O17" s="1069">
        <f t="shared" ref="O17:P19" si="5">G17</f>
        <v>3.16</v>
      </c>
      <c r="P17" s="821">
        <f t="shared" si="5"/>
        <v>1779.6030000000001</v>
      </c>
      <c r="Q17" s="816"/>
      <c r="R17" s="821"/>
      <c r="S17" s="1071" t="s">
        <v>2522</v>
      </c>
      <c r="T17" s="1111"/>
      <c r="U17" s="1074"/>
      <c r="V17" s="815"/>
      <c r="W17" s="815"/>
      <c r="X17" s="1024"/>
      <c r="Y17" s="1025"/>
      <c r="Z17" s="755"/>
    </row>
    <row r="18" spans="1:26" s="165" customFormat="1" ht="15.75">
      <c r="A18" s="1008" t="s">
        <v>1264</v>
      </c>
      <c r="B18" s="1009" t="s">
        <v>1826</v>
      </c>
      <c r="C18" s="820" t="s">
        <v>1078</v>
      </c>
      <c r="D18" s="1010">
        <f t="shared" si="2"/>
        <v>526.30841121495325</v>
      </c>
      <c r="E18" s="1016">
        <v>1.07</v>
      </c>
      <c r="F18" s="1010">
        <v>563.15</v>
      </c>
      <c r="G18" s="1011">
        <f t="shared" si="3"/>
        <v>1.07</v>
      </c>
      <c r="H18" s="1010">
        <f t="shared" si="3"/>
        <v>563.15</v>
      </c>
      <c r="I18" s="814"/>
      <c r="J18" s="815"/>
      <c r="K18" s="1069"/>
      <c r="L18" s="821"/>
      <c r="M18" s="1082"/>
      <c r="N18" s="821"/>
      <c r="O18" s="1069">
        <f t="shared" si="5"/>
        <v>1.07</v>
      </c>
      <c r="P18" s="821">
        <f t="shared" si="5"/>
        <v>563.15</v>
      </c>
      <c r="Q18" s="816"/>
      <c r="R18" s="821"/>
      <c r="S18" s="1071" t="s">
        <v>2522</v>
      </c>
      <c r="T18" s="1111"/>
      <c r="U18" s="1074"/>
      <c r="V18" s="815"/>
      <c r="W18" s="815"/>
      <c r="X18" s="1024"/>
      <c r="Y18" s="1025"/>
      <c r="Z18" s="755"/>
    </row>
    <row r="19" spans="1:26" s="165" customFormat="1" ht="15.75">
      <c r="A19" s="1008" t="s">
        <v>1265</v>
      </c>
      <c r="B19" s="1009" t="s">
        <v>1827</v>
      </c>
      <c r="C19" s="820" t="s">
        <v>1078</v>
      </c>
      <c r="D19" s="1010">
        <f t="shared" si="2"/>
        <v>566.09420289855075</v>
      </c>
      <c r="E19" s="1016">
        <v>1.38</v>
      </c>
      <c r="F19" s="1010">
        <v>781.21</v>
      </c>
      <c r="G19" s="1011">
        <f t="shared" si="3"/>
        <v>1.38</v>
      </c>
      <c r="H19" s="1010">
        <f t="shared" si="3"/>
        <v>781.21</v>
      </c>
      <c r="I19" s="814"/>
      <c r="J19" s="815"/>
      <c r="K19" s="1069"/>
      <c r="L19" s="821"/>
      <c r="M19" s="1082"/>
      <c r="N19" s="821"/>
      <c r="O19" s="1069">
        <f t="shared" si="5"/>
        <v>1.38</v>
      </c>
      <c r="P19" s="821">
        <f t="shared" si="5"/>
        <v>781.21</v>
      </c>
      <c r="Q19" s="816"/>
      <c r="R19" s="821"/>
      <c r="S19" s="1071" t="s">
        <v>2522</v>
      </c>
      <c r="T19" s="1111"/>
      <c r="U19" s="1074"/>
      <c r="V19" s="815"/>
      <c r="W19" s="815"/>
      <c r="X19" s="1024"/>
      <c r="Y19" s="1025"/>
      <c r="Z19" s="755"/>
    </row>
    <row r="20" spans="1:26" s="165" customFormat="1" ht="15.75">
      <c r="A20" s="1008"/>
      <c r="B20" s="1017" t="s">
        <v>1667</v>
      </c>
      <c r="C20" s="1018"/>
      <c r="D20" s="823"/>
      <c r="E20" s="1012"/>
      <c r="F20" s="1010"/>
      <c r="G20" s="1011"/>
      <c r="H20" s="1010"/>
      <c r="I20" s="814"/>
      <c r="J20" s="815"/>
      <c r="K20" s="1069"/>
      <c r="L20" s="821"/>
      <c r="M20" s="1082"/>
      <c r="N20" s="821"/>
      <c r="O20" s="1069"/>
      <c r="P20" s="821"/>
      <c r="Q20" s="816"/>
      <c r="R20" s="821"/>
      <c r="S20" s="1071"/>
      <c r="T20" s="1111"/>
      <c r="U20" s="1074"/>
      <c r="V20" s="815"/>
      <c r="W20" s="815"/>
      <c r="X20" s="1024"/>
      <c r="Y20" s="1025"/>
      <c r="Z20" s="755"/>
    </row>
    <row r="21" spans="1:26" s="165" customFormat="1" ht="15.75">
      <c r="A21" s="1008" t="s">
        <v>1266</v>
      </c>
      <c r="B21" s="1009" t="s">
        <v>1668</v>
      </c>
      <c r="C21" s="820" t="s">
        <v>1078</v>
      </c>
      <c r="D21" s="1010">
        <f>F21/E21</f>
        <v>579.25793357933583</v>
      </c>
      <c r="E21" s="1022">
        <v>2.71</v>
      </c>
      <c r="F21" s="1010">
        <v>1569.789</v>
      </c>
      <c r="G21" s="1011">
        <f t="shared" si="3"/>
        <v>2.71</v>
      </c>
      <c r="H21" s="1010">
        <f t="shared" si="3"/>
        <v>1569.789</v>
      </c>
      <c r="I21" s="814"/>
      <c r="J21" s="815"/>
      <c r="K21" s="1069"/>
      <c r="L21" s="821"/>
      <c r="M21" s="1082"/>
      <c r="N21" s="821"/>
      <c r="O21" s="1069">
        <f>G21</f>
        <v>2.71</v>
      </c>
      <c r="P21" s="821">
        <f>H21</f>
        <v>1569.789</v>
      </c>
      <c r="Q21" s="816"/>
      <c r="R21" s="821"/>
      <c r="S21" s="1071" t="s">
        <v>2522</v>
      </c>
      <c r="T21" s="1111"/>
      <c r="U21" s="1074"/>
      <c r="V21" s="815"/>
      <c r="W21" s="815"/>
      <c r="X21" s="1024"/>
      <c r="Y21" s="1025"/>
      <c r="Z21" s="755"/>
    </row>
    <row r="22" spans="1:26" s="165" customFormat="1" ht="15.75">
      <c r="A22" s="1008" t="s">
        <v>1267</v>
      </c>
      <c r="B22" s="1009" t="s">
        <v>1711</v>
      </c>
      <c r="C22" s="820" t="s">
        <v>1078</v>
      </c>
      <c r="D22" s="1010">
        <f>F22/E22</f>
        <v>530.46915351506459</v>
      </c>
      <c r="E22" s="1022">
        <v>3.4849999999999999</v>
      </c>
      <c r="F22" s="1010">
        <v>1848.6849999999999</v>
      </c>
      <c r="G22" s="1011">
        <f t="shared" si="3"/>
        <v>3.4849999999999999</v>
      </c>
      <c r="H22" s="1010">
        <f t="shared" si="3"/>
        <v>1848.6849999999999</v>
      </c>
      <c r="I22" s="814"/>
      <c r="J22" s="815"/>
      <c r="K22" s="1069"/>
      <c r="L22" s="821"/>
      <c r="M22" s="1082">
        <f>0.17+0.16</f>
        <v>0.33</v>
      </c>
      <c r="N22" s="821">
        <f>314.35+226.63+12.9</f>
        <v>553.88</v>
      </c>
      <c r="O22" s="1069">
        <f>G22-M22</f>
        <v>3.1549999999999998</v>
      </c>
      <c r="P22" s="821">
        <f>H22-N22</f>
        <v>1294.8049999999998</v>
      </c>
      <c r="Q22" s="816"/>
      <c r="R22" s="821"/>
      <c r="S22" s="1071" t="s">
        <v>2522</v>
      </c>
      <c r="T22" s="1111"/>
      <c r="U22" s="1074"/>
      <c r="V22" s="815"/>
      <c r="W22" s="815"/>
      <c r="X22" s="1024"/>
      <c r="Y22" s="1025"/>
      <c r="Z22" s="755"/>
    </row>
    <row r="23" spans="1:26" s="165" customFormat="1" ht="15.75">
      <c r="A23" s="1008" t="s">
        <v>1828</v>
      </c>
      <c r="B23" s="1009" t="s">
        <v>1712</v>
      </c>
      <c r="C23" s="820" t="s">
        <v>1078</v>
      </c>
      <c r="D23" s="1010">
        <f>F23/E23</f>
        <v>526.57058823529405</v>
      </c>
      <c r="E23" s="1016">
        <v>1.02</v>
      </c>
      <c r="F23" s="1010">
        <v>537.10199999999998</v>
      </c>
      <c r="G23" s="1011">
        <f t="shared" si="3"/>
        <v>1.02</v>
      </c>
      <c r="H23" s="1010">
        <f t="shared" si="3"/>
        <v>537.10199999999998</v>
      </c>
      <c r="I23" s="814"/>
      <c r="J23" s="815"/>
      <c r="K23" s="1069"/>
      <c r="L23" s="821"/>
      <c r="M23" s="1082"/>
      <c r="N23" s="821"/>
      <c r="O23" s="1069">
        <f t="shared" ref="O23:P23" si="6">G23</f>
        <v>1.02</v>
      </c>
      <c r="P23" s="821">
        <f t="shared" si="6"/>
        <v>537.10199999999998</v>
      </c>
      <c r="Q23" s="816"/>
      <c r="R23" s="821"/>
      <c r="S23" s="1071" t="s">
        <v>2522</v>
      </c>
      <c r="T23" s="1111"/>
      <c r="U23" s="1074"/>
      <c r="V23" s="815"/>
      <c r="W23" s="815"/>
      <c r="X23" s="1024"/>
      <c r="Y23" s="1025"/>
      <c r="Z23" s="755"/>
    </row>
    <row r="24" spans="1:26" s="165" customFormat="1" ht="15.75">
      <c r="A24" s="1008" t="s">
        <v>1829</v>
      </c>
      <c r="B24" s="1009" t="s">
        <v>1750</v>
      </c>
      <c r="C24" s="820" t="s">
        <v>1078</v>
      </c>
      <c r="D24" s="1010">
        <f>F24/E24</f>
        <v>376.43829268292689</v>
      </c>
      <c r="E24" s="1016">
        <v>4.0999999999999996</v>
      </c>
      <c r="F24" s="1010">
        <v>1543.3970000000002</v>
      </c>
      <c r="G24" s="1011">
        <f t="shared" si="3"/>
        <v>4.0999999999999996</v>
      </c>
      <c r="H24" s="1010">
        <f t="shared" si="3"/>
        <v>1543.3970000000002</v>
      </c>
      <c r="I24" s="814"/>
      <c r="J24" s="815"/>
      <c r="K24" s="1069"/>
      <c r="L24" s="821"/>
      <c r="M24" s="1082"/>
      <c r="N24" s="821"/>
      <c r="O24" s="1069">
        <f t="shared" ref="O24:P24" si="7">G24</f>
        <v>4.0999999999999996</v>
      </c>
      <c r="P24" s="821">
        <f t="shared" si="7"/>
        <v>1543.3970000000002</v>
      </c>
      <c r="Q24" s="816"/>
      <c r="R24" s="821"/>
      <c r="S24" s="1071" t="s">
        <v>2522</v>
      </c>
      <c r="T24" s="1111"/>
      <c r="U24" s="1074"/>
      <c r="V24" s="815"/>
      <c r="W24" s="815"/>
      <c r="X24" s="1024"/>
      <c r="Y24" s="1025"/>
      <c r="Z24" s="755"/>
    </row>
    <row r="25" spans="1:26" s="165" customFormat="1" ht="15.75">
      <c r="A25" s="1008" t="s">
        <v>1830</v>
      </c>
      <c r="B25" s="1009" t="s">
        <v>2373</v>
      </c>
      <c r="C25" s="820" t="s">
        <v>1078</v>
      </c>
      <c r="D25" s="1010">
        <f>F25/E25</f>
        <v>413.20899091343853</v>
      </c>
      <c r="E25" s="1016">
        <v>2.0910000000000002</v>
      </c>
      <c r="F25" s="1010">
        <v>864.02</v>
      </c>
      <c r="G25" s="1011">
        <f t="shared" si="3"/>
        <v>2.0910000000000002</v>
      </c>
      <c r="H25" s="1010">
        <f t="shared" si="3"/>
        <v>864.02</v>
      </c>
      <c r="I25" s="814"/>
      <c r="J25" s="815"/>
      <c r="K25" s="1069"/>
      <c r="L25" s="821"/>
      <c r="M25" s="1082"/>
      <c r="N25" s="821"/>
      <c r="Q25" s="1069">
        <f>G25</f>
        <v>2.0910000000000002</v>
      </c>
      <c r="R25" s="821">
        <f>H25</f>
        <v>864.02</v>
      </c>
      <c r="S25" s="1071" t="s">
        <v>2522</v>
      </c>
      <c r="T25" s="1111"/>
      <c r="U25" s="1074"/>
      <c r="V25" s="815"/>
      <c r="W25" s="815"/>
      <c r="X25" s="1024"/>
      <c r="Y25" s="1025"/>
      <c r="Z25" s="755"/>
    </row>
    <row r="26" spans="1:26" s="165" customFormat="1" ht="15.75">
      <c r="A26" s="1008"/>
      <c r="B26" s="1014" t="s">
        <v>1669</v>
      </c>
      <c r="C26" s="820"/>
      <c r="D26" s="1010"/>
      <c r="E26" s="1022"/>
      <c r="F26" s="1010"/>
      <c r="G26" s="1011"/>
      <c r="H26" s="1010"/>
      <c r="I26" s="814"/>
      <c r="J26" s="815"/>
      <c r="K26" s="1069"/>
      <c r="L26" s="821"/>
      <c r="M26" s="1082"/>
      <c r="N26" s="821"/>
      <c r="O26" s="1069"/>
      <c r="P26" s="821"/>
      <c r="Q26" s="816"/>
      <c r="R26" s="821"/>
      <c r="S26" s="1071"/>
      <c r="T26" s="1111"/>
      <c r="U26" s="1074"/>
      <c r="V26" s="815"/>
      <c r="W26" s="815"/>
      <c r="X26" s="1024"/>
      <c r="Y26" s="1025"/>
      <c r="Z26" s="755"/>
    </row>
    <row r="27" spans="1:26" s="165" customFormat="1" ht="15.75">
      <c r="A27" s="1008" t="s">
        <v>1831</v>
      </c>
      <c r="B27" s="1009" t="s">
        <v>1670</v>
      </c>
      <c r="C27" s="820" t="s">
        <v>1078</v>
      </c>
      <c r="D27" s="1010">
        <f>F27/E27</f>
        <v>557.19467956469168</v>
      </c>
      <c r="E27" s="1022">
        <v>3.3079999999999998</v>
      </c>
      <c r="F27" s="1010">
        <v>1843.2</v>
      </c>
      <c r="G27" s="1011">
        <f t="shared" si="3"/>
        <v>3.3079999999999998</v>
      </c>
      <c r="H27" s="1010">
        <f t="shared" si="3"/>
        <v>1843.2</v>
      </c>
      <c r="I27" s="814"/>
      <c r="J27" s="815"/>
      <c r="K27" s="1069"/>
      <c r="L27" s="821"/>
      <c r="M27" s="1082"/>
      <c r="N27" s="821"/>
      <c r="O27" s="1069">
        <f t="shared" ref="O27:P27" si="8">G27</f>
        <v>3.3079999999999998</v>
      </c>
      <c r="P27" s="821">
        <f t="shared" si="8"/>
        <v>1843.2</v>
      </c>
      <c r="Q27" s="816"/>
      <c r="R27" s="821"/>
      <c r="S27" s="1071" t="s">
        <v>2522</v>
      </c>
      <c r="T27" s="1111"/>
      <c r="U27" s="1074"/>
      <c r="V27" s="815"/>
      <c r="W27" s="815"/>
      <c r="X27" s="1024"/>
      <c r="Y27" s="1025"/>
      <c r="Z27" s="755"/>
    </row>
    <row r="28" spans="1:26" s="165" customFormat="1" ht="15.75">
      <c r="A28" s="1008" t="s">
        <v>1833</v>
      </c>
      <c r="B28" s="1009" t="s">
        <v>1832</v>
      </c>
      <c r="C28" s="820" t="s">
        <v>1078</v>
      </c>
      <c r="D28" s="1010">
        <f>F28/E28</f>
        <v>492.49094567404427</v>
      </c>
      <c r="E28" s="1016">
        <v>3.976</v>
      </c>
      <c r="F28" s="1010">
        <v>1958.144</v>
      </c>
      <c r="G28" s="1011">
        <f t="shared" si="3"/>
        <v>3.976</v>
      </c>
      <c r="H28" s="1010">
        <f t="shared" si="3"/>
        <v>1958.144</v>
      </c>
      <c r="I28" s="814"/>
      <c r="J28" s="815"/>
      <c r="K28" s="1069"/>
      <c r="L28" s="821"/>
      <c r="M28" s="1082"/>
      <c r="N28" s="821"/>
      <c r="O28" s="1069">
        <f t="shared" ref="O28:P28" si="9">G28</f>
        <v>3.976</v>
      </c>
      <c r="P28" s="821">
        <f t="shared" si="9"/>
        <v>1958.144</v>
      </c>
      <c r="Q28" s="816"/>
      <c r="R28" s="821"/>
      <c r="S28" s="1071" t="s">
        <v>2522</v>
      </c>
      <c r="T28" s="1111"/>
      <c r="U28" s="1074"/>
      <c r="V28" s="815"/>
      <c r="W28" s="815"/>
      <c r="X28" s="1024"/>
      <c r="Y28" s="1025"/>
      <c r="Z28" s="755"/>
    </row>
    <row r="29" spans="1:26" s="165" customFormat="1" ht="15.75">
      <c r="A29" s="1008"/>
      <c r="B29" s="1014" t="s">
        <v>1671</v>
      </c>
      <c r="C29" s="1015"/>
      <c r="D29" s="823"/>
      <c r="E29" s="1012"/>
      <c r="F29" s="1010"/>
      <c r="G29" s="1011"/>
      <c r="H29" s="1010"/>
      <c r="I29" s="814"/>
      <c r="J29" s="815"/>
      <c r="K29" s="1069"/>
      <c r="L29" s="821"/>
      <c r="M29" s="1082"/>
      <c r="N29" s="821"/>
      <c r="O29" s="1069"/>
      <c r="P29" s="821"/>
      <c r="Q29" s="816"/>
      <c r="R29" s="821"/>
      <c r="S29" s="1071"/>
      <c r="T29" s="1111"/>
      <c r="U29" s="1074"/>
      <c r="V29" s="815"/>
      <c r="W29" s="815"/>
      <c r="X29" s="1024"/>
      <c r="Y29" s="1025"/>
      <c r="Z29" s="755"/>
    </row>
    <row r="30" spans="1:26" s="165" customFormat="1" ht="15.75">
      <c r="A30" s="1008" t="s">
        <v>1834</v>
      </c>
      <c r="B30" s="1009" t="s">
        <v>1672</v>
      </c>
      <c r="C30" s="820" t="s">
        <v>1078</v>
      </c>
      <c r="D30" s="1010">
        <f t="shared" ref="D30:D37" si="10">F30/E30</f>
        <v>537.16093229744729</v>
      </c>
      <c r="E30" s="1016">
        <v>4.5049999999999999</v>
      </c>
      <c r="F30" s="1010">
        <v>2419.91</v>
      </c>
      <c r="G30" s="1011">
        <f t="shared" ref="G30:H43" si="11">E30</f>
        <v>4.5049999999999999</v>
      </c>
      <c r="H30" s="1010">
        <f t="shared" si="11"/>
        <v>2419.91</v>
      </c>
      <c r="I30" s="814"/>
      <c r="J30" s="815"/>
      <c r="K30" s="1069"/>
      <c r="L30" s="821"/>
      <c r="M30" s="1082">
        <f t="shared" ref="M30:N30" si="12">G30</f>
        <v>4.5049999999999999</v>
      </c>
      <c r="N30" s="821">
        <f t="shared" si="12"/>
        <v>2419.91</v>
      </c>
      <c r="O30" s="1069"/>
      <c r="P30" s="821"/>
      <c r="Q30" s="816"/>
      <c r="R30" s="821"/>
      <c r="S30" s="1071" t="s">
        <v>2522</v>
      </c>
      <c r="T30" s="1111"/>
      <c r="U30" s="1074"/>
      <c r="V30" s="815"/>
      <c r="W30" s="815"/>
      <c r="X30" s="1024"/>
      <c r="Y30" s="1025"/>
      <c r="Z30" s="755"/>
    </row>
    <row r="31" spans="1:26" s="165" customFormat="1" ht="15.75">
      <c r="A31" s="1008" t="s">
        <v>1835</v>
      </c>
      <c r="B31" s="1009" t="s">
        <v>1673</v>
      </c>
      <c r="C31" s="820" t="s">
        <v>1078</v>
      </c>
      <c r="D31" s="1010">
        <f t="shared" si="10"/>
        <v>495.8319921491659</v>
      </c>
      <c r="E31" s="1016">
        <v>5.0949999999999998</v>
      </c>
      <c r="F31" s="1010">
        <v>2526.2640000000001</v>
      </c>
      <c r="G31" s="1011">
        <f t="shared" si="11"/>
        <v>5.0949999999999998</v>
      </c>
      <c r="H31" s="1010">
        <f t="shared" si="11"/>
        <v>2526.2640000000001</v>
      </c>
      <c r="I31" s="814"/>
      <c r="J31" s="815"/>
      <c r="K31" s="1069"/>
      <c r="L31" s="821"/>
      <c r="M31" s="1082">
        <f t="shared" ref="M31:N31" si="13">G31</f>
        <v>5.0949999999999998</v>
      </c>
      <c r="N31" s="821">
        <f t="shared" si="13"/>
        <v>2526.2640000000001</v>
      </c>
      <c r="O31" s="1069"/>
      <c r="P31" s="821"/>
      <c r="Q31" s="816"/>
      <c r="R31" s="821"/>
      <c r="S31" s="1071" t="s">
        <v>2522</v>
      </c>
      <c r="T31" s="1111"/>
      <c r="U31" s="1074"/>
      <c r="V31" s="815"/>
      <c r="W31" s="815"/>
      <c r="X31" s="1024"/>
      <c r="Y31" s="1025"/>
      <c r="Z31" s="755"/>
    </row>
    <row r="32" spans="1:26" s="165" customFormat="1" ht="15.75">
      <c r="A32" s="1008" t="s">
        <v>1836</v>
      </c>
      <c r="B32" s="1009" t="s">
        <v>1713</v>
      </c>
      <c r="C32" s="822" t="s">
        <v>1078</v>
      </c>
      <c r="D32" s="1010">
        <f t="shared" si="10"/>
        <v>553.8072829131653</v>
      </c>
      <c r="E32" s="1016">
        <v>3.57</v>
      </c>
      <c r="F32" s="1010">
        <v>1977.0920000000001</v>
      </c>
      <c r="G32" s="1011">
        <f t="shared" si="11"/>
        <v>3.57</v>
      </c>
      <c r="H32" s="1010">
        <f t="shared" si="11"/>
        <v>1977.0920000000001</v>
      </c>
      <c r="I32" s="814"/>
      <c r="J32" s="815"/>
      <c r="K32" s="1069">
        <f>G32</f>
        <v>3.57</v>
      </c>
      <c r="L32" s="821">
        <f>H32</f>
        <v>1977.0920000000001</v>
      </c>
      <c r="M32" s="1082"/>
      <c r="N32" s="821"/>
      <c r="O32" s="1069"/>
      <c r="P32" s="821"/>
      <c r="Q32" s="816"/>
      <c r="R32" s="821"/>
      <c r="S32" s="1071" t="s">
        <v>2522</v>
      </c>
      <c r="T32" s="1111"/>
      <c r="U32" s="1074"/>
      <c r="V32" s="815"/>
      <c r="W32" s="815"/>
      <c r="X32" s="1024"/>
      <c r="Y32" s="1025"/>
      <c r="Z32" s="755"/>
    </row>
    <row r="33" spans="1:26" s="165" customFormat="1" ht="15.75">
      <c r="A33" s="1008" t="s">
        <v>1837</v>
      </c>
      <c r="B33" s="1009" t="s">
        <v>1714</v>
      </c>
      <c r="C33" s="822" t="s">
        <v>1078</v>
      </c>
      <c r="D33" s="1010">
        <f t="shared" si="10"/>
        <v>522.15163636363638</v>
      </c>
      <c r="E33" s="1016">
        <v>2.75</v>
      </c>
      <c r="F33" s="1010">
        <v>1435.9169999999999</v>
      </c>
      <c r="G33" s="1011">
        <f t="shared" si="11"/>
        <v>2.75</v>
      </c>
      <c r="H33" s="1010">
        <f t="shared" si="11"/>
        <v>1435.9169999999999</v>
      </c>
      <c r="I33" s="814"/>
      <c r="J33" s="815"/>
      <c r="K33" s="1069">
        <f>G33</f>
        <v>2.75</v>
      </c>
      <c r="L33" s="821">
        <f>H33</f>
        <v>1435.9169999999999</v>
      </c>
      <c r="M33" s="1082"/>
      <c r="N33" s="821"/>
      <c r="O33" s="1069"/>
      <c r="P33" s="821"/>
      <c r="Q33" s="816"/>
      <c r="R33" s="821"/>
      <c r="S33" s="1071" t="s">
        <v>2522</v>
      </c>
      <c r="T33" s="1111"/>
      <c r="U33" s="1074"/>
      <c r="V33" s="815"/>
      <c r="W33" s="815"/>
      <c r="X33" s="1024"/>
      <c r="Y33" s="1025"/>
      <c r="Z33" s="755"/>
    </row>
    <row r="34" spans="1:26" s="165" customFormat="1" ht="15.75">
      <c r="A34" s="1008" t="s">
        <v>1838</v>
      </c>
      <c r="B34" s="1009" t="s">
        <v>1715</v>
      </c>
      <c r="C34" s="822" t="s">
        <v>1078</v>
      </c>
      <c r="D34" s="1010">
        <f t="shared" si="10"/>
        <v>531.07437837837836</v>
      </c>
      <c r="E34" s="1016">
        <v>1.85</v>
      </c>
      <c r="F34" s="1010">
        <v>982.48760000000004</v>
      </c>
      <c r="G34" s="1011">
        <f t="shared" si="11"/>
        <v>1.85</v>
      </c>
      <c r="H34" s="1010">
        <f t="shared" si="11"/>
        <v>982.48760000000004</v>
      </c>
      <c r="I34" s="814"/>
      <c r="J34" s="815"/>
      <c r="K34" s="1069"/>
      <c r="L34" s="821"/>
      <c r="M34" s="1082">
        <f t="shared" ref="M34:N34" si="14">G34</f>
        <v>1.85</v>
      </c>
      <c r="N34" s="821">
        <f t="shared" si="14"/>
        <v>982.48760000000004</v>
      </c>
      <c r="O34" s="1069"/>
      <c r="P34" s="821"/>
      <c r="Q34" s="816"/>
      <c r="R34" s="821"/>
      <c r="S34" s="1071" t="s">
        <v>2522</v>
      </c>
      <c r="T34" s="1111"/>
      <c r="U34" s="1074"/>
      <c r="V34" s="815"/>
      <c r="W34" s="815"/>
      <c r="X34" s="1024"/>
      <c r="Y34" s="1025"/>
      <c r="Z34" s="755"/>
    </row>
    <row r="35" spans="1:26" s="165" customFormat="1" ht="15.75">
      <c r="A35" s="1008" t="s">
        <v>1839</v>
      </c>
      <c r="B35" s="1009" t="s">
        <v>1716</v>
      </c>
      <c r="C35" s="822" t="s">
        <v>1078</v>
      </c>
      <c r="D35" s="1010">
        <f t="shared" si="10"/>
        <v>500.13977272727271</v>
      </c>
      <c r="E35" s="1016">
        <v>1.76</v>
      </c>
      <c r="F35" s="1010">
        <v>880.24599999999998</v>
      </c>
      <c r="G35" s="1011">
        <f t="shared" si="11"/>
        <v>1.76</v>
      </c>
      <c r="H35" s="1010">
        <f t="shared" si="11"/>
        <v>880.24599999999998</v>
      </c>
      <c r="I35" s="814"/>
      <c r="J35" s="815"/>
      <c r="K35" s="1069"/>
      <c r="L35" s="821"/>
      <c r="M35" s="1082">
        <f t="shared" ref="M35:N35" si="15">G35</f>
        <v>1.76</v>
      </c>
      <c r="N35" s="821">
        <f t="shared" si="15"/>
        <v>880.24599999999998</v>
      </c>
      <c r="O35" s="1069"/>
      <c r="P35" s="821"/>
      <c r="Q35" s="816"/>
      <c r="R35" s="821"/>
      <c r="S35" s="1071" t="s">
        <v>2522</v>
      </c>
      <c r="T35" s="1111"/>
      <c r="U35" s="1074"/>
      <c r="V35" s="815"/>
      <c r="W35" s="815"/>
      <c r="X35" s="1024"/>
      <c r="Y35" s="1025"/>
      <c r="Z35" s="755"/>
    </row>
    <row r="36" spans="1:26" s="165" customFormat="1" ht="15.75">
      <c r="A36" s="1008" t="s">
        <v>1840</v>
      </c>
      <c r="B36" s="1009" t="s">
        <v>1761</v>
      </c>
      <c r="C36" s="822" t="s">
        <v>1078</v>
      </c>
      <c r="D36" s="1010">
        <f t="shared" si="10"/>
        <v>381.9838442419221</v>
      </c>
      <c r="E36" s="1016">
        <v>4.8280000000000003</v>
      </c>
      <c r="F36" s="1010">
        <v>1844.2180000000001</v>
      </c>
      <c r="G36" s="1011">
        <f t="shared" si="11"/>
        <v>4.8280000000000003</v>
      </c>
      <c r="H36" s="1010">
        <f t="shared" si="11"/>
        <v>1844.2180000000001</v>
      </c>
      <c r="I36" s="814"/>
      <c r="J36" s="815"/>
      <c r="K36" s="1069"/>
      <c r="L36" s="821"/>
      <c r="M36" s="1082">
        <f t="shared" ref="M36:N36" si="16">G36</f>
        <v>4.8280000000000003</v>
      </c>
      <c r="N36" s="821">
        <f t="shared" si="16"/>
        <v>1844.2180000000001</v>
      </c>
      <c r="O36" s="1069"/>
      <c r="P36" s="821"/>
      <c r="Q36" s="816"/>
      <c r="R36" s="821"/>
      <c r="S36" s="1071" t="s">
        <v>2522</v>
      </c>
      <c r="T36" s="1111"/>
      <c r="U36" s="1074"/>
      <c r="V36" s="815"/>
      <c r="W36" s="815"/>
      <c r="X36" s="1024"/>
      <c r="Y36" s="1025"/>
      <c r="Z36" s="755"/>
    </row>
    <row r="37" spans="1:26" s="165" customFormat="1" ht="15.75">
      <c r="A37" s="1008" t="s">
        <v>1841</v>
      </c>
      <c r="B37" s="1009" t="s">
        <v>1762</v>
      </c>
      <c r="C37" s="822" t="s">
        <v>1078</v>
      </c>
      <c r="D37" s="1010">
        <f t="shared" si="10"/>
        <v>408.79577271479553</v>
      </c>
      <c r="E37" s="1016">
        <v>3.6429999999999998</v>
      </c>
      <c r="F37" s="1010">
        <v>1489.2429999999999</v>
      </c>
      <c r="G37" s="1011">
        <f t="shared" si="11"/>
        <v>3.6429999999999998</v>
      </c>
      <c r="H37" s="1010">
        <f t="shared" si="11"/>
        <v>1489.2429999999999</v>
      </c>
      <c r="I37" s="814"/>
      <c r="J37" s="815"/>
      <c r="K37" s="1069"/>
      <c r="L37" s="821"/>
      <c r="M37" s="1082">
        <f t="shared" ref="M37:N37" si="17">G37</f>
        <v>3.6429999999999998</v>
      </c>
      <c r="N37" s="821">
        <f t="shared" si="17"/>
        <v>1489.2429999999999</v>
      </c>
      <c r="O37" s="1069"/>
      <c r="P37" s="821"/>
      <c r="Q37" s="816"/>
      <c r="R37" s="821"/>
      <c r="S37" s="1071" t="s">
        <v>2522</v>
      </c>
      <c r="T37" s="1111"/>
      <c r="U37" s="1074"/>
      <c r="V37" s="815"/>
      <c r="W37" s="815"/>
      <c r="X37" s="1024"/>
      <c r="Y37" s="1025"/>
      <c r="Z37" s="755"/>
    </row>
    <row r="38" spans="1:26" s="165" customFormat="1" ht="15.75">
      <c r="A38" s="1008"/>
      <c r="B38" s="1014" t="s">
        <v>1731</v>
      </c>
      <c r="C38" s="822"/>
      <c r="D38" s="1010"/>
      <c r="E38" s="1016"/>
      <c r="F38" s="1010"/>
      <c r="G38" s="1011"/>
      <c r="H38" s="1010"/>
      <c r="I38" s="814"/>
      <c r="J38" s="815"/>
      <c r="K38" s="1069"/>
      <c r="L38" s="821"/>
      <c r="M38" s="1082"/>
      <c r="N38" s="821"/>
      <c r="O38" s="1069"/>
      <c r="P38" s="821"/>
      <c r="Q38" s="816"/>
      <c r="R38" s="821"/>
      <c r="S38" s="1071"/>
      <c r="T38" s="1111"/>
      <c r="U38" s="1074"/>
      <c r="V38" s="815"/>
      <c r="W38" s="815"/>
      <c r="X38" s="1024"/>
      <c r="Y38" s="1025"/>
      <c r="Z38" s="755"/>
    </row>
    <row r="39" spans="1:26" s="165" customFormat="1" ht="31.5">
      <c r="A39" s="1008" t="s">
        <v>1843</v>
      </c>
      <c r="B39" s="1009" t="s">
        <v>1732</v>
      </c>
      <c r="C39" s="822" t="s">
        <v>1078</v>
      </c>
      <c r="D39" s="1010">
        <f>F39/E39</f>
        <v>461.13389121338918</v>
      </c>
      <c r="E39" s="1016">
        <v>3.3459999999999996</v>
      </c>
      <c r="F39" s="1010">
        <v>1542.954</v>
      </c>
      <c r="G39" s="1011">
        <f t="shared" si="11"/>
        <v>3.3459999999999996</v>
      </c>
      <c r="H39" s="1010">
        <f t="shared" si="11"/>
        <v>1542.954</v>
      </c>
      <c r="I39" s="814"/>
      <c r="J39" s="815"/>
      <c r="K39" s="1069"/>
      <c r="L39" s="821"/>
      <c r="M39" s="1082"/>
      <c r="N39" s="821"/>
      <c r="O39" s="1069">
        <f t="shared" ref="O39:P39" si="18">G39</f>
        <v>3.3459999999999996</v>
      </c>
      <c r="P39" s="821">
        <f t="shared" si="18"/>
        <v>1542.954</v>
      </c>
      <c r="Q39" s="816"/>
      <c r="R39" s="821"/>
      <c r="S39" s="1071" t="s">
        <v>2523</v>
      </c>
      <c r="T39" s="1111"/>
      <c r="U39" s="1074"/>
      <c r="V39" s="815"/>
      <c r="W39" s="815"/>
      <c r="X39" s="1024"/>
      <c r="Y39" s="1025"/>
      <c r="Z39" s="755"/>
    </row>
    <row r="40" spans="1:26" s="165" customFormat="1" ht="15.75">
      <c r="A40" s="1008"/>
      <c r="B40" s="1014" t="s">
        <v>1659</v>
      </c>
      <c r="C40" s="822"/>
      <c r="D40" s="1010"/>
      <c r="E40" s="1016"/>
      <c r="F40" s="1010"/>
      <c r="G40" s="1011"/>
      <c r="H40" s="1010"/>
      <c r="I40" s="814"/>
      <c r="J40" s="815"/>
      <c r="K40" s="1069"/>
      <c r="L40" s="821"/>
      <c r="M40" s="1082"/>
      <c r="N40" s="821"/>
      <c r="O40" s="1069"/>
      <c r="P40" s="821"/>
      <c r="Q40" s="816"/>
      <c r="R40" s="821"/>
      <c r="S40" s="1071"/>
      <c r="T40" s="1111"/>
      <c r="U40" s="1074"/>
      <c r="V40" s="815"/>
      <c r="W40" s="815"/>
      <c r="X40" s="1024"/>
      <c r="Y40" s="1025"/>
      <c r="Z40" s="755"/>
    </row>
    <row r="41" spans="1:26" s="165" customFormat="1" ht="31.5">
      <c r="A41" s="1008" t="s">
        <v>1842</v>
      </c>
      <c r="B41" s="1009" t="s">
        <v>1674</v>
      </c>
      <c r="C41" s="820" t="s">
        <v>1078</v>
      </c>
      <c r="D41" s="1010">
        <f>F41/E41</f>
        <v>471.99377431906623</v>
      </c>
      <c r="E41" s="1016">
        <v>3.8549999999999995</v>
      </c>
      <c r="F41" s="1010">
        <v>1819.5360000000001</v>
      </c>
      <c r="G41" s="1011">
        <f t="shared" si="11"/>
        <v>3.8549999999999995</v>
      </c>
      <c r="H41" s="1010">
        <f t="shared" si="11"/>
        <v>1819.5360000000001</v>
      </c>
      <c r="I41" s="814"/>
      <c r="J41" s="815"/>
      <c r="K41" s="1069"/>
      <c r="L41" s="821"/>
      <c r="M41" s="1082"/>
      <c r="N41" s="821"/>
      <c r="O41" s="1069">
        <v>0.19</v>
      </c>
      <c r="P41" s="821">
        <v>269.87</v>
      </c>
      <c r="Q41" s="1069">
        <f>E41-O41</f>
        <v>3.6649999999999996</v>
      </c>
      <c r="R41" s="821">
        <f>F41-P41</f>
        <v>1549.6660000000002</v>
      </c>
      <c r="S41" s="1071" t="s">
        <v>2523</v>
      </c>
      <c r="T41" s="1111"/>
      <c r="U41" s="1074"/>
      <c r="V41" s="815"/>
      <c r="W41" s="815"/>
      <c r="X41" s="1024"/>
      <c r="Y41" s="1025"/>
      <c r="Z41" s="755"/>
    </row>
    <row r="42" spans="1:26" s="165" customFormat="1" ht="31.5">
      <c r="A42" s="1008" t="s">
        <v>1844</v>
      </c>
      <c r="B42" s="1009" t="s">
        <v>1717</v>
      </c>
      <c r="C42" s="822" t="s">
        <v>1078</v>
      </c>
      <c r="D42" s="1010">
        <f>F42/E42</f>
        <v>469.56463414634152</v>
      </c>
      <c r="E42" s="1016">
        <v>1.64</v>
      </c>
      <c r="F42" s="1010">
        <v>770.08600000000001</v>
      </c>
      <c r="G42" s="1011">
        <f t="shared" si="11"/>
        <v>1.64</v>
      </c>
      <c r="H42" s="1010">
        <f t="shared" si="11"/>
        <v>770.08600000000001</v>
      </c>
      <c r="I42" s="814"/>
      <c r="J42" s="815"/>
      <c r="K42" s="1069"/>
      <c r="L42" s="821"/>
      <c r="M42" s="1082"/>
      <c r="N42" s="821"/>
      <c r="O42" s="1069">
        <f t="shared" ref="O42:P42" si="19">G42</f>
        <v>1.64</v>
      </c>
      <c r="P42" s="821">
        <f t="shared" si="19"/>
        <v>770.08600000000001</v>
      </c>
      <c r="Q42" s="816"/>
      <c r="R42" s="821"/>
      <c r="S42" s="1071" t="s">
        <v>2523</v>
      </c>
      <c r="T42" s="1111"/>
      <c r="U42" s="1074"/>
      <c r="V42" s="815"/>
      <c r="W42" s="815"/>
      <c r="X42" s="1024"/>
      <c r="Y42" s="1025"/>
      <c r="Z42" s="755"/>
    </row>
    <row r="43" spans="1:26" s="165" customFormat="1" ht="31.5">
      <c r="A43" s="1008" t="s">
        <v>1845</v>
      </c>
      <c r="B43" s="1009" t="s">
        <v>1718</v>
      </c>
      <c r="C43" s="822" t="s">
        <v>1078</v>
      </c>
      <c r="D43" s="1010">
        <f>F43/E43</f>
        <v>406.89868421052631</v>
      </c>
      <c r="E43" s="1016">
        <v>1.52</v>
      </c>
      <c r="F43" s="1010">
        <v>618.48599999999999</v>
      </c>
      <c r="G43" s="1011">
        <f t="shared" si="11"/>
        <v>1.52</v>
      </c>
      <c r="H43" s="1010">
        <f t="shared" si="11"/>
        <v>618.48599999999999</v>
      </c>
      <c r="I43" s="814"/>
      <c r="J43" s="815"/>
      <c r="K43" s="1069"/>
      <c r="L43" s="821"/>
      <c r="M43" s="1082"/>
      <c r="N43" s="821"/>
      <c r="O43" s="1069">
        <f t="shared" ref="O43:P43" si="20">G43</f>
        <v>1.52</v>
      </c>
      <c r="P43" s="821">
        <f t="shared" si="20"/>
        <v>618.48599999999999</v>
      </c>
      <c r="Q43" s="816"/>
      <c r="R43" s="821"/>
      <c r="S43" s="1071" t="s">
        <v>2523</v>
      </c>
      <c r="T43" s="1111"/>
      <c r="U43" s="1074"/>
      <c r="V43" s="815"/>
      <c r="W43" s="815"/>
      <c r="X43" s="1024"/>
      <c r="Y43" s="1025"/>
      <c r="Z43" s="755"/>
    </row>
    <row r="44" spans="1:26" s="165" customFormat="1" ht="15.75">
      <c r="A44" s="1008"/>
      <c r="B44" s="1014" t="s">
        <v>1675</v>
      </c>
      <c r="C44" s="822"/>
      <c r="D44" s="1010"/>
      <c r="E44" s="1016"/>
      <c r="F44" s="1010"/>
      <c r="G44" s="1011"/>
      <c r="H44" s="1010"/>
      <c r="I44" s="814"/>
      <c r="J44" s="815"/>
      <c r="K44" s="1069"/>
      <c r="L44" s="821"/>
      <c r="M44" s="1082"/>
      <c r="N44" s="821"/>
      <c r="O44" s="1069"/>
      <c r="P44" s="821"/>
      <c r="Q44" s="816"/>
      <c r="R44" s="821"/>
      <c r="S44" s="1071"/>
      <c r="T44" s="1111"/>
      <c r="U44" s="1074"/>
      <c r="V44" s="815"/>
      <c r="W44" s="815"/>
      <c r="X44" s="1024"/>
      <c r="Y44" s="1025"/>
      <c r="Z44" s="755"/>
    </row>
    <row r="45" spans="1:26" s="165" customFormat="1" ht="15.75">
      <c r="A45" s="1008" t="s">
        <v>1846</v>
      </c>
      <c r="B45" s="1009" t="s">
        <v>1676</v>
      </c>
      <c r="C45" s="820" t="s">
        <v>1078</v>
      </c>
      <c r="D45" s="1010">
        <f>F45/E45</f>
        <v>532.22610619469026</v>
      </c>
      <c r="E45" s="1020">
        <v>2.2599999999999998</v>
      </c>
      <c r="F45" s="1010">
        <v>1202.8309999999999</v>
      </c>
      <c r="G45" s="1011">
        <f t="shared" ref="G45:H65" si="21">E45</f>
        <v>2.2599999999999998</v>
      </c>
      <c r="H45" s="1010">
        <f t="shared" si="21"/>
        <v>1202.8309999999999</v>
      </c>
      <c r="I45" s="814"/>
      <c r="J45" s="815"/>
      <c r="K45" s="1069">
        <f>G45</f>
        <v>2.2599999999999998</v>
      </c>
      <c r="L45" s="821">
        <f>H45</f>
        <v>1202.8309999999999</v>
      </c>
      <c r="M45" s="1082"/>
      <c r="N45" s="821"/>
      <c r="O45" s="1069"/>
      <c r="P45" s="821"/>
      <c r="Q45" s="816"/>
      <c r="R45" s="821"/>
      <c r="S45" s="1071" t="s">
        <v>2522</v>
      </c>
      <c r="T45" s="1111"/>
      <c r="U45" s="1074"/>
      <c r="V45" s="815"/>
      <c r="W45" s="815"/>
      <c r="X45" s="1024"/>
      <c r="Y45" s="1025"/>
      <c r="Z45" s="755"/>
    </row>
    <row r="46" spans="1:26" s="165" customFormat="1" ht="15.75">
      <c r="A46" s="1008" t="s">
        <v>1847</v>
      </c>
      <c r="B46" s="1009" t="s">
        <v>1677</v>
      </c>
      <c r="C46" s="820" t="s">
        <v>1078</v>
      </c>
      <c r="D46" s="1010">
        <f>F46/E46</f>
        <v>476.5259228535877</v>
      </c>
      <c r="E46" s="1020">
        <v>2.411</v>
      </c>
      <c r="F46" s="1010">
        <v>1148.904</v>
      </c>
      <c r="G46" s="1011">
        <f t="shared" si="21"/>
        <v>2.411</v>
      </c>
      <c r="H46" s="1010">
        <f t="shared" si="21"/>
        <v>1148.904</v>
      </c>
      <c r="I46" s="814"/>
      <c r="J46" s="815"/>
      <c r="K46" s="1069">
        <f t="shared" ref="K46:L46" si="22">G46</f>
        <v>2.411</v>
      </c>
      <c r="L46" s="821">
        <f t="shared" si="22"/>
        <v>1148.904</v>
      </c>
      <c r="M46" s="1082"/>
      <c r="N46" s="821"/>
      <c r="O46" s="1069"/>
      <c r="P46" s="821"/>
      <c r="Q46" s="816"/>
      <c r="R46" s="821"/>
      <c r="S46" s="1071" t="s">
        <v>2522</v>
      </c>
      <c r="T46" s="1111"/>
      <c r="U46" s="1074"/>
      <c r="V46" s="815"/>
      <c r="W46" s="815"/>
      <c r="X46" s="1024"/>
      <c r="Y46" s="1025"/>
      <c r="Z46" s="755"/>
    </row>
    <row r="47" spans="1:26" s="165" customFormat="1" ht="15.75">
      <c r="A47" s="1008" t="s">
        <v>1848</v>
      </c>
      <c r="B47" s="1009" t="s">
        <v>1763</v>
      </c>
      <c r="C47" s="820" t="s">
        <v>1078</v>
      </c>
      <c r="D47" s="1010">
        <f>F47/E47</f>
        <v>519.63976608187136</v>
      </c>
      <c r="E47" s="1022">
        <v>2.5649999999999999</v>
      </c>
      <c r="F47" s="1010">
        <v>1332.876</v>
      </c>
      <c r="G47" s="1011">
        <f t="shared" si="21"/>
        <v>2.5649999999999999</v>
      </c>
      <c r="H47" s="1010">
        <f t="shared" si="21"/>
        <v>1332.876</v>
      </c>
      <c r="I47" s="814"/>
      <c r="J47" s="815"/>
      <c r="K47" s="1069"/>
      <c r="L47" s="821"/>
      <c r="M47" s="1082">
        <f t="shared" ref="M47:N47" si="23">G47</f>
        <v>2.5649999999999999</v>
      </c>
      <c r="N47" s="821">
        <f t="shared" si="23"/>
        <v>1332.876</v>
      </c>
      <c r="O47" s="1069"/>
      <c r="P47" s="821"/>
      <c r="Q47" s="816"/>
      <c r="R47" s="821"/>
      <c r="S47" s="1071" t="s">
        <v>2522</v>
      </c>
      <c r="T47" s="1111"/>
      <c r="U47" s="1074"/>
      <c r="V47" s="815"/>
      <c r="W47" s="815"/>
      <c r="X47" s="1024"/>
      <c r="Y47" s="1025"/>
      <c r="Z47" s="755"/>
    </row>
    <row r="48" spans="1:26" s="165" customFormat="1" ht="15.75">
      <c r="A48" s="1008"/>
      <c r="B48" s="1014" t="s">
        <v>1678</v>
      </c>
      <c r="C48" s="822"/>
      <c r="D48" s="1010"/>
      <c r="E48" s="1016"/>
      <c r="F48" s="1010"/>
      <c r="G48" s="1011"/>
      <c r="H48" s="1010"/>
      <c r="I48" s="814"/>
      <c r="J48" s="815"/>
      <c r="K48" s="1069"/>
      <c r="L48" s="821"/>
      <c r="M48" s="1082"/>
      <c r="N48" s="821"/>
      <c r="O48" s="1069"/>
      <c r="P48" s="821"/>
      <c r="Q48" s="816"/>
      <c r="R48" s="821"/>
      <c r="S48" s="1071"/>
      <c r="T48" s="1111"/>
      <c r="U48" s="1074"/>
      <c r="V48" s="815"/>
      <c r="W48" s="815"/>
      <c r="X48" s="1024"/>
      <c r="Y48" s="1025"/>
      <c r="Z48" s="755"/>
    </row>
    <row r="49" spans="1:26" s="165" customFormat="1" ht="15.75">
      <c r="A49" s="1008" t="s">
        <v>1849</v>
      </c>
      <c r="B49" s="1009" t="s">
        <v>1679</v>
      </c>
      <c r="C49" s="820" t="s">
        <v>1078</v>
      </c>
      <c r="D49" s="1010">
        <f>F49/E49</f>
        <v>506.53175775480065</v>
      </c>
      <c r="E49" s="1020">
        <v>2.7079999999999997</v>
      </c>
      <c r="F49" s="1010">
        <v>1371.6880000000001</v>
      </c>
      <c r="G49" s="1011">
        <f t="shared" si="21"/>
        <v>2.7079999999999997</v>
      </c>
      <c r="H49" s="1010">
        <f t="shared" si="21"/>
        <v>1371.6880000000001</v>
      </c>
      <c r="I49" s="814"/>
      <c r="J49" s="815"/>
      <c r="K49" s="1069">
        <f>G49</f>
        <v>2.7079999999999997</v>
      </c>
      <c r="L49" s="821">
        <f>H49</f>
        <v>1371.6880000000001</v>
      </c>
      <c r="M49" s="1082"/>
      <c r="N49" s="821"/>
      <c r="O49" s="1069"/>
      <c r="P49" s="821"/>
      <c r="Q49" s="816"/>
      <c r="R49" s="821"/>
      <c r="S49" s="1071" t="s">
        <v>2522</v>
      </c>
      <c r="T49" s="1111"/>
      <c r="U49" s="1074"/>
      <c r="V49" s="815"/>
      <c r="W49" s="815"/>
      <c r="X49" s="1024"/>
      <c r="Y49" s="1025"/>
      <c r="Z49" s="755"/>
    </row>
    <row r="50" spans="1:26" s="165" customFormat="1" ht="15.75">
      <c r="A50" s="1008" t="s">
        <v>1850</v>
      </c>
      <c r="B50" s="1009" t="s">
        <v>1680</v>
      </c>
      <c r="C50" s="820" t="s">
        <v>1078</v>
      </c>
      <c r="D50" s="1010">
        <f>F50/E50</f>
        <v>525.00760777683843</v>
      </c>
      <c r="E50" s="1020">
        <v>2.3660000000000001</v>
      </c>
      <c r="F50" s="1010">
        <v>1242.1679999999999</v>
      </c>
      <c r="G50" s="1011">
        <f t="shared" si="21"/>
        <v>2.3660000000000001</v>
      </c>
      <c r="H50" s="1010">
        <f t="shared" si="21"/>
        <v>1242.1679999999999</v>
      </c>
      <c r="I50" s="814"/>
      <c r="J50" s="815"/>
      <c r="K50" s="1069">
        <f t="shared" ref="K50:L51" si="24">G50</f>
        <v>2.3660000000000001</v>
      </c>
      <c r="L50" s="821">
        <f t="shared" si="24"/>
        <v>1242.1679999999999</v>
      </c>
      <c r="M50" s="1082"/>
      <c r="N50" s="821"/>
      <c r="O50" s="1069"/>
      <c r="P50" s="821"/>
      <c r="Q50" s="816"/>
      <c r="R50" s="821"/>
      <c r="S50" s="1071" t="s">
        <v>2522</v>
      </c>
      <c r="T50" s="1111"/>
      <c r="U50" s="1074"/>
      <c r="V50" s="815"/>
      <c r="W50" s="815"/>
      <c r="X50" s="1024"/>
      <c r="Y50" s="1025"/>
      <c r="Z50" s="755"/>
    </row>
    <row r="51" spans="1:26" s="165" customFormat="1" ht="15.75">
      <c r="A51" s="1008" t="s">
        <v>1851</v>
      </c>
      <c r="B51" s="1009" t="s">
        <v>1764</v>
      </c>
      <c r="C51" s="820" t="s">
        <v>1087</v>
      </c>
      <c r="D51" s="1010">
        <f>F51/E51</f>
        <v>493.47889485802</v>
      </c>
      <c r="E51" s="1016">
        <v>2.6059999999999999</v>
      </c>
      <c r="F51" s="1010">
        <v>1286.0060000000001</v>
      </c>
      <c r="G51" s="1011">
        <f t="shared" si="21"/>
        <v>2.6059999999999999</v>
      </c>
      <c r="H51" s="1010">
        <f t="shared" si="21"/>
        <v>1286.0060000000001</v>
      </c>
      <c r="I51" s="814"/>
      <c r="J51" s="815"/>
      <c r="K51" s="1069">
        <f t="shared" si="24"/>
        <v>2.6059999999999999</v>
      </c>
      <c r="L51" s="821">
        <f t="shared" si="24"/>
        <v>1286.0060000000001</v>
      </c>
      <c r="M51" s="1082"/>
      <c r="N51" s="821"/>
      <c r="O51" s="1069"/>
      <c r="P51" s="821"/>
      <c r="Q51" s="816"/>
      <c r="R51" s="821"/>
      <c r="S51" s="1071" t="s">
        <v>2522</v>
      </c>
      <c r="T51" s="1111"/>
      <c r="U51" s="1074"/>
      <c r="V51" s="815"/>
      <c r="W51" s="815"/>
      <c r="X51" s="1024"/>
      <c r="Y51" s="1025"/>
      <c r="Z51" s="755"/>
    </row>
    <row r="52" spans="1:26" s="165" customFormat="1" ht="15.75">
      <c r="A52" s="1008"/>
      <c r="B52" s="1014" t="s">
        <v>1681</v>
      </c>
      <c r="C52" s="822"/>
      <c r="D52" s="1010"/>
      <c r="E52" s="1016"/>
      <c r="F52" s="1010"/>
      <c r="G52" s="1011"/>
      <c r="H52" s="1010"/>
      <c r="I52" s="814"/>
      <c r="J52" s="815"/>
      <c r="K52" s="1069"/>
      <c r="L52" s="821"/>
      <c r="M52" s="1082"/>
      <c r="N52" s="821"/>
      <c r="O52" s="1069"/>
      <c r="P52" s="821"/>
      <c r="Q52" s="816"/>
      <c r="R52" s="821"/>
      <c r="S52" s="1071"/>
      <c r="T52" s="1111"/>
      <c r="U52" s="1074"/>
      <c r="V52" s="815"/>
      <c r="W52" s="815"/>
      <c r="X52" s="1024"/>
      <c r="Y52" s="1025"/>
      <c r="Z52" s="755"/>
    </row>
    <row r="53" spans="1:26" s="165" customFormat="1" ht="15.75">
      <c r="A53" s="1008" t="s">
        <v>1853</v>
      </c>
      <c r="B53" s="1009" t="s">
        <v>1852</v>
      </c>
      <c r="C53" s="820" t="s">
        <v>1078</v>
      </c>
      <c r="D53" s="1010">
        <f>F53/E53</f>
        <v>509.95317313616761</v>
      </c>
      <c r="E53" s="1020">
        <v>1.623</v>
      </c>
      <c r="F53" s="1010">
        <v>827.654</v>
      </c>
      <c r="G53" s="1011">
        <f t="shared" si="21"/>
        <v>1.623</v>
      </c>
      <c r="H53" s="1010">
        <f t="shared" si="21"/>
        <v>827.654</v>
      </c>
      <c r="I53" s="814"/>
      <c r="J53" s="815"/>
      <c r="K53" s="1069"/>
      <c r="L53" s="821"/>
      <c r="M53" s="1082"/>
      <c r="N53" s="821"/>
      <c r="O53" s="1069">
        <f t="shared" ref="O53:P53" si="25">G53</f>
        <v>1.623</v>
      </c>
      <c r="P53" s="821">
        <f t="shared" si="25"/>
        <v>827.654</v>
      </c>
      <c r="Q53" s="816"/>
      <c r="R53" s="821"/>
      <c r="S53" s="1071" t="s">
        <v>2522</v>
      </c>
      <c r="T53" s="1111"/>
      <c r="U53" s="1074"/>
      <c r="V53" s="815"/>
      <c r="W53" s="815"/>
      <c r="X53" s="1024"/>
      <c r="Y53" s="1025"/>
      <c r="Z53" s="755"/>
    </row>
    <row r="54" spans="1:26" s="165" customFormat="1" ht="15.75">
      <c r="A54" s="1008" t="s">
        <v>1855</v>
      </c>
      <c r="B54" s="1009" t="s">
        <v>1854</v>
      </c>
      <c r="C54" s="820" t="s">
        <v>1078</v>
      </c>
      <c r="D54" s="1010">
        <f>F54/E54</f>
        <v>488.3510707332901</v>
      </c>
      <c r="E54" s="1020">
        <v>1.5409999999999999</v>
      </c>
      <c r="F54" s="1010">
        <v>752.54899999999998</v>
      </c>
      <c r="G54" s="1011">
        <f t="shared" si="21"/>
        <v>1.5409999999999999</v>
      </c>
      <c r="H54" s="1010">
        <f t="shared" si="21"/>
        <v>752.54899999999998</v>
      </c>
      <c r="I54" s="814"/>
      <c r="J54" s="815"/>
      <c r="K54" s="1069"/>
      <c r="L54" s="821"/>
      <c r="M54" s="1082"/>
      <c r="N54" s="821"/>
      <c r="O54" s="1069">
        <f t="shared" ref="O54:P54" si="26">G54</f>
        <v>1.5409999999999999</v>
      </c>
      <c r="P54" s="821">
        <f t="shared" si="26"/>
        <v>752.54899999999998</v>
      </c>
      <c r="Q54" s="816"/>
      <c r="R54" s="821"/>
      <c r="S54" s="1071" t="s">
        <v>2522</v>
      </c>
      <c r="T54" s="1111"/>
      <c r="U54" s="1074"/>
      <c r="V54" s="815"/>
      <c r="W54" s="815"/>
      <c r="X54" s="1024"/>
      <c r="Y54" s="1025"/>
      <c r="Z54" s="755"/>
    </row>
    <row r="55" spans="1:26" s="165" customFormat="1" ht="15.75">
      <c r="A55" s="1008"/>
      <c r="B55" s="1014" t="s">
        <v>1684</v>
      </c>
      <c r="C55" s="820"/>
      <c r="D55" s="1010"/>
      <c r="E55" s="1022"/>
      <c r="F55" s="1010"/>
      <c r="G55" s="1011"/>
      <c r="H55" s="1010"/>
      <c r="I55" s="814"/>
      <c r="J55" s="815"/>
      <c r="K55" s="1069"/>
      <c r="L55" s="821"/>
      <c r="M55" s="1082"/>
      <c r="N55" s="821"/>
      <c r="O55" s="1069"/>
      <c r="P55" s="821"/>
      <c r="Q55" s="816"/>
      <c r="R55" s="821"/>
      <c r="S55" s="1071"/>
      <c r="T55" s="1111"/>
      <c r="U55" s="1074"/>
      <c r="V55" s="815"/>
      <c r="W55" s="815"/>
      <c r="X55" s="1024"/>
      <c r="Y55" s="1025"/>
      <c r="Z55" s="755"/>
    </row>
    <row r="56" spans="1:26" s="165" customFormat="1" ht="15.75">
      <c r="A56" s="1008" t="s">
        <v>1856</v>
      </c>
      <c r="B56" s="1009" t="s">
        <v>1685</v>
      </c>
      <c r="C56" s="820" t="s">
        <v>1078</v>
      </c>
      <c r="D56" s="1010">
        <f>F56/E56</f>
        <v>526.98086642599276</v>
      </c>
      <c r="E56" s="1020">
        <v>5.54</v>
      </c>
      <c r="F56" s="1010">
        <v>2919.4740000000002</v>
      </c>
      <c r="G56" s="1011">
        <f t="shared" si="21"/>
        <v>5.54</v>
      </c>
      <c r="H56" s="1010">
        <f t="shared" si="21"/>
        <v>2919.4740000000002</v>
      </c>
      <c r="I56" s="814"/>
      <c r="J56" s="815"/>
      <c r="K56" s="1069"/>
      <c r="L56" s="821"/>
      <c r="M56" s="1082"/>
      <c r="N56" s="821"/>
      <c r="O56" s="1069"/>
      <c r="P56" s="821"/>
      <c r="Q56" s="1069">
        <f>G56</f>
        <v>5.54</v>
      </c>
      <c r="R56" s="821">
        <f>H56</f>
        <v>2919.4740000000002</v>
      </c>
      <c r="S56" s="1071" t="s">
        <v>2522</v>
      </c>
      <c r="T56" s="1111"/>
      <c r="U56" s="1074"/>
      <c r="V56" s="815"/>
      <c r="W56" s="815"/>
      <c r="X56" s="1024"/>
      <c r="Y56" s="1025"/>
      <c r="Z56" s="755"/>
    </row>
    <row r="57" spans="1:26" s="165" customFormat="1" ht="15.75">
      <c r="A57" s="1008"/>
      <c r="B57" s="1014" t="s">
        <v>185</v>
      </c>
      <c r="C57" s="820"/>
      <c r="D57" s="1010"/>
      <c r="E57" s="1022"/>
      <c r="F57" s="1010"/>
      <c r="G57" s="1011"/>
      <c r="H57" s="1010"/>
      <c r="I57" s="814"/>
      <c r="J57" s="815"/>
      <c r="K57" s="1069"/>
      <c r="L57" s="821"/>
      <c r="M57" s="1082"/>
      <c r="N57" s="821"/>
      <c r="O57" s="1069"/>
      <c r="P57" s="821"/>
      <c r="Q57" s="1069"/>
      <c r="R57" s="821"/>
      <c r="S57" s="1071"/>
      <c r="T57" s="1111"/>
      <c r="U57" s="1074"/>
      <c r="V57" s="815"/>
      <c r="W57" s="815"/>
      <c r="X57" s="1024"/>
      <c r="Y57" s="1025"/>
      <c r="Z57" s="755"/>
    </row>
    <row r="58" spans="1:26" s="165" customFormat="1" ht="15.75">
      <c r="A58" s="1008" t="s">
        <v>1857</v>
      </c>
      <c r="B58" s="1021" t="s">
        <v>1686</v>
      </c>
      <c r="C58" s="820" t="s">
        <v>1078</v>
      </c>
      <c r="D58" s="1010">
        <f>F58/E58</f>
        <v>498.09391965255156</v>
      </c>
      <c r="E58" s="1022">
        <v>1.8420000000000001</v>
      </c>
      <c r="F58" s="1010">
        <v>917.48900000000003</v>
      </c>
      <c r="G58" s="1011">
        <f t="shared" si="21"/>
        <v>1.8420000000000001</v>
      </c>
      <c r="H58" s="1010">
        <f t="shared" si="21"/>
        <v>917.48900000000003</v>
      </c>
      <c r="I58" s="814"/>
      <c r="J58" s="815"/>
      <c r="K58" s="1069">
        <f>G58</f>
        <v>1.8420000000000001</v>
      </c>
      <c r="L58" s="821">
        <f>H58</f>
        <v>917.48900000000003</v>
      </c>
      <c r="M58" s="1082"/>
      <c r="N58" s="821"/>
      <c r="O58" s="1069"/>
      <c r="P58" s="821"/>
      <c r="Q58" s="1069"/>
      <c r="R58" s="821"/>
      <c r="S58" s="1071" t="s">
        <v>2522</v>
      </c>
      <c r="T58" s="1111"/>
      <c r="U58" s="1074"/>
      <c r="V58" s="815"/>
      <c r="W58" s="815"/>
      <c r="X58" s="1024"/>
      <c r="Y58" s="1025"/>
      <c r="Z58" s="755"/>
    </row>
    <row r="59" spans="1:26" s="165" customFormat="1" ht="15.75">
      <c r="A59" s="1008" t="s">
        <v>1858</v>
      </c>
      <c r="B59" s="1021" t="s">
        <v>2374</v>
      </c>
      <c r="C59" s="820" t="s">
        <v>1078</v>
      </c>
      <c r="D59" s="1010">
        <f t="shared" ref="D59:D61" si="27">F59/E59</f>
        <v>436.6033817858202</v>
      </c>
      <c r="E59" s="1022">
        <v>3.371</v>
      </c>
      <c r="F59" s="1010">
        <v>1471.79</v>
      </c>
      <c r="G59" s="1011">
        <f t="shared" si="21"/>
        <v>3.371</v>
      </c>
      <c r="H59" s="1010">
        <f t="shared" si="21"/>
        <v>1471.79</v>
      </c>
      <c r="I59" s="814"/>
      <c r="J59" s="815"/>
      <c r="K59" s="1069"/>
      <c r="L59" s="821"/>
      <c r="M59" s="1082"/>
      <c r="N59" s="821"/>
      <c r="O59" s="1069"/>
      <c r="P59" s="821"/>
      <c r="Q59" s="1069">
        <f>G59</f>
        <v>3.371</v>
      </c>
      <c r="R59" s="821">
        <f>H59</f>
        <v>1471.79</v>
      </c>
      <c r="S59" s="1071" t="s">
        <v>2522</v>
      </c>
      <c r="T59" s="1111"/>
      <c r="U59" s="1074"/>
      <c r="V59" s="815"/>
      <c r="W59" s="815"/>
      <c r="X59" s="1024"/>
      <c r="Y59" s="1025"/>
      <c r="Z59" s="755"/>
    </row>
    <row r="60" spans="1:26" s="165" customFormat="1" ht="15.75">
      <c r="A60" s="1008" t="s">
        <v>1859</v>
      </c>
      <c r="B60" s="1021" t="s">
        <v>2377</v>
      </c>
      <c r="C60" s="820" t="s">
        <v>1078</v>
      </c>
      <c r="D60" s="1010">
        <f t="shared" si="27"/>
        <v>363.68728908886385</v>
      </c>
      <c r="E60" s="1022">
        <v>3.556</v>
      </c>
      <c r="F60" s="1010">
        <v>1293.2719999999999</v>
      </c>
      <c r="G60" s="1011">
        <f t="shared" si="21"/>
        <v>3.556</v>
      </c>
      <c r="H60" s="1010">
        <f t="shared" si="21"/>
        <v>1293.2719999999999</v>
      </c>
      <c r="I60" s="814"/>
      <c r="J60" s="815"/>
      <c r="K60" s="1069"/>
      <c r="L60" s="821"/>
      <c r="M60" s="1082"/>
      <c r="N60" s="821"/>
      <c r="O60" s="1069"/>
      <c r="P60" s="821"/>
      <c r="Q60" s="1069">
        <f t="shared" ref="Q60:Q61" si="28">G60</f>
        <v>3.556</v>
      </c>
      <c r="R60" s="821">
        <f t="shared" ref="R60:R61" si="29">H60</f>
        <v>1293.2719999999999</v>
      </c>
      <c r="S60" s="1071" t="s">
        <v>2522</v>
      </c>
      <c r="T60" s="1111"/>
      <c r="U60" s="1074"/>
      <c r="V60" s="815"/>
      <c r="W60" s="815"/>
      <c r="X60" s="1024"/>
      <c r="Y60" s="1025"/>
      <c r="Z60" s="755"/>
    </row>
    <row r="61" spans="1:26" s="165" customFormat="1" ht="15.75">
      <c r="A61" s="1008" t="s">
        <v>1905</v>
      </c>
      <c r="B61" s="1021" t="s">
        <v>2378</v>
      </c>
      <c r="C61" s="820" t="s">
        <v>1078</v>
      </c>
      <c r="D61" s="1010">
        <f t="shared" si="27"/>
        <v>453.55575065847233</v>
      </c>
      <c r="E61" s="1022">
        <v>1.139</v>
      </c>
      <c r="F61" s="1010">
        <v>516.6</v>
      </c>
      <c r="G61" s="1011">
        <f t="shared" si="21"/>
        <v>1.139</v>
      </c>
      <c r="H61" s="1010">
        <f t="shared" si="21"/>
        <v>516.6</v>
      </c>
      <c r="I61" s="814"/>
      <c r="J61" s="815"/>
      <c r="K61" s="1069"/>
      <c r="L61" s="821"/>
      <c r="M61" s="1082"/>
      <c r="N61" s="821"/>
      <c r="O61" s="1069"/>
      <c r="P61" s="821"/>
      <c r="Q61" s="1069">
        <f t="shared" si="28"/>
        <v>1.139</v>
      </c>
      <c r="R61" s="821">
        <f t="shared" si="29"/>
        <v>516.6</v>
      </c>
      <c r="S61" s="1071" t="s">
        <v>2522</v>
      </c>
      <c r="T61" s="1111"/>
      <c r="U61" s="1074"/>
      <c r="V61" s="815"/>
      <c r="W61" s="815"/>
      <c r="X61" s="1024"/>
      <c r="Y61" s="1025"/>
      <c r="Z61" s="755"/>
    </row>
    <row r="62" spans="1:26" s="165" customFormat="1" ht="15.75">
      <c r="A62" s="1008"/>
      <c r="B62" s="1014" t="s">
        <v>1765</v>
      </c>
      <c r="C62" s="820"/>
      <c r="D62" s="1010"/>
      <c r="E62" s="1022"/>
      <c r="F62" s="1010"/>
      <c r="G62" s="1011"/>
      <c r="H62" s="1010"/>
      <c r="I62" s="814"/>
      <c r="J62" s="815"/>
      <c r="K62" s="1069"/>
      <c r="L62" s="821"/>
      <c r="M62" s="1082"/>
      <c r="N62" s="821"/>
      <c r="O62" s="1069"/>
      <c r="P62" s="821"/>
      <c r="Q62" s="1069"/>
      <c r="R62" s="821"/>
      <c r="S62" s="1071"/>
      <c r="T62" s="1111"/>
      <c r="U62" s="1074"/>
      <c r="V62" s="815"/>
      <c r="W62" s="815"/>
      <c r="X62" s="1024"/>
      <c r="Y62" s="1025"/>
      <c r="Z62" s="755"/>
    </row>
    <row r="63" spans="1:26" s="165" customFormat="1" ht="15.75">
      <c r="A63" s="1008" t="s">
        <v>1907</v>
      </c>
      <c r="B63" s="1009" t="s">
        <v>1766</v>
      </c>
      <c r="C63" s="820" t="s">
        <v>1078</v>
      </c>
      <c r="D63" s="1010">
        <f>F63/E63</f>
        <v>502.94583465315173</v>
      </c>
      <c r="E63" s="1022">
        <v>3.157</v>
      </c>
      <c r="F63" s="1010">
        <v>1587.8</v>
      </c>
      <c r="G63" s="1011">
        <f t="shared" si="21"/>
        <v>3.157</v>
      </c>
      <c r="H63" s="1010">
        <f t="shared" si="21"/>
        <v>1587.8</v>
      </c>
      <c r="I63" s="814"/>
      <c r="J63" s="815"/>
      <c r="K63" s="1069">
        <f>G63</f>
        <v>3.157</v>
      </c>
      <c r="L63" s="821">
        <f>H63</f>
        <v>1587.8</v>
      </c>
      <c r="M63" s="1082"/>
      <c r="N63" s="821"/>
      <c r="O63" s="1069"/>
      <c r="P63" s="821"/>
      <c r="Q63" s="1069"/>
      <c r="R63" s="821"/>
      <c r="S63" s="1071" t="s">
        <v>2522</v>
      </c>
      <c r="T63" s="1111"/>
      <c r="U63" s="1074"/>
      <c r="V63" s="815"/>
      <c r="W63" s="815"/>
      <c r="X63" s="1024"/>
      <c r="Y63" s="1025"/>
      <c r="Z63" s="755"/>
    </row>
    <row r="64" spans="1:26" s="165" customFormat="1" ht="15.75">
      <c r="A64" s="1008"/>
      <c r="B64" s="1014" t="s">
        <v>1687</v>
      </c>
      <c r="C64" s="820"/>
      <c r="D64" s="1010"/>
      <c r="E64" s="1022"/>
      <c r="F64" s="1010"/>
      <c r="G64" s="1011"/>
      <c r="H64" s="1010"/>
      <c r="I64" s="814"/>
      <c r="J64" s="815"/>
      <c r="K64" s="1069"/>
      <c r="L64" s="821"/>
      <c r="M64" s="1082"/>
      <c r="N64" s="821"/>
      <c r="O64" s="1069"/>
      <c r="P64" s="821"/>
      <c r="Q64" s="1069"/>
      <c r="R64" s="821"/>
      <c r="S64" s="1071"/>
      <c r="T64" s="1111"/>
      <c r="U64" s="1074"/>
      <c r="V64" s="815"/>
      <c r="W64" s="815"/>
      <c r="X64" s="1024"/>
      <c r="Y64" s="1025"/>
      <c r="Z64" s="755"/>
    </row>
    <row r="65" spans="1:26" s="165" customFormat="1" ht="15.75">
      <c r="A65" s="1008" t="s">
        <v>1909</v>
      </c>
      <c r="B65" s="1009" t="s">
        <v>1688</v>
      </c>
      <c r="C65" s="820" t="s">
        <v>1078</v>
      </c>
      <c r="D65" s="1010">
        <f>F65/E65</f>
        <v>516.96893732970034</v>
      </c>
      <c r="E65" s="1020">
        <v>3.67</v>
      </c>
      <c r="F65" s="1010">
        <v>1897.2760000000001</v>
      </c>
      <c r="G65" s="1011">
        <f t="shared" si="21"/>
        <v>3.67</v>
      </c>
      <c r="H65" s="1010">
        <f t="shared" si="21"/>
        <v>1897.2760000000001</v>
      </c>
      <c r="I65" s="814"/>
      <c r="J65" s="815"/>
      <c r="K65" s="1069"/>
      <c r="L65" s="821"/>
      <c r="M65" s="1082"/>
      <c r="N65" s="821"/>
      <c r="O65" s="1069"/>
      <c r="P65" s="821"/>
      <c r="Q65" s="1069">
        <f>G65</f>
        <v>3.67</v>
      </c>
      <c r="R65" s="821">
        <f>H65</f>
        <v>1897.2760000000001</v>
      </c>
      <c r="S65" s="1071" t="s">
        <v>2522</v>
      </c>
      <c r="T65" s="1111"/>
      <c r="U65" s="1074"/>
      <c r="V65" s="815"/>
      <c r="W65" s="815"/>
      <c r="X65" s="1024"/>
      <c r="Y65" s="1025"/>
      <c r="Z65" s="755"/>
    </row>
    <row r="66" spans="1:26" s="165" customFormat="1" ht="15.75">
      <c r="A66" s="1008" t="s">
        <v>1911</v>
      </c>
      <c r="B66" s="1009" t="s">
        <v>1733</v>
      </c>
      <c r="C66" s="820" t="s">
        <v>1078</v>
      </c>
      <c r="D66" s="1010">
        <f>F66/E66</f>
        <v>505.2756756756757</v>
      </c>
      <c r="E66" s="1022">
        <v>2.96</v>
      </c>
      <c r="F66" s="1010">
        <v>1495.616</v>
      </c>
      <c r="G66" s="1011">
        <f t="shared" ref="G66:H66" si="30">E66</f>
        <v>2.96</v>
      </c>
      <c r="H66" s="1010">
        <f t="shared" si="30"/>
        <v>1495.616</v>
      </c>
      <c r="I66" s="814"/>
      <c r="J66" s="815"/>
      <c r="K66" s="1069"/>
      <c r="L66" s="821"/>
      <c r="M66" s="1082"/>
      <c r="N66" s="821"/>
      <c r="O66" s="1069"/>
      <c r="P66" s="821"/>
      <c r="Q66" s="1069">
        <f>G66</f>
        <v>2.96</v>
      </c>
      <c r="R66" s="821">
        <f>H66</f>
        <v>1495.616</v>
      </c>
      <c r="S66" s="1071" t="s">
        <v>2522</v>
      </c>
      <c r="T66" s="1111"/>
      <c r="U66" s="1074"/>
      <c r="V66" s="815"/>
      <c r="W66" s="815"/>
      <c r="X66" s="1024"/>
      <c r="Y66" s="1025"/>
      <c r="Z66" s="755"/>
    </row>
    <row r="67" spans="1:26" s="1085" customFormat="1" ht="31.5">
      <c r="A67" s="1026">
        <v>1.2</v>
      </c>
      <c r="B67" s="1027" t="s">
        <v>1479</v>
      </c>
      <c r="C67" s="1036" t="s">
        <v>179</v>
      </c>
      <c r="D67" s="1029">
        <v>0.64494999999999991</v>
      </c>
      <c r="E67" s="1037">
        <v>1998</v>
      </c>
      <c r="F67" s="1031">
        <v>1288.6100999999999</v>
      </c>
      <c r="G67" s="1038">
        <f t="shared" ref="G67:H257" si="31">E67</f>
        <v>1998</v>
      </c>
      <c r="H67" s="1031">
        <f t="shared" si="31"/>
        <v>1288.6100999999999</v>
      </c>
      <c r="I67" s="1032"/>
      <c r="J67" s="1034"/>
      <c r="K67" s="1039">
        <v>400</v>
      </c>
      <c r="L67" s="1040">
        <v>257.98</v>
      </c>
      <c r="M67" s="1041">
        <v>500</v>
      </c>
      <c r="N67" s="1042">
        <v>322.48</v>
      </c>
      <c r="O67" s="1043">
        <v>500</v>
      </c>
      <c r="P67" s="1042">
        <v>322.48</v>
      </c>
      <c r="Q67" s="1039">
        <v>598</v>
      </c>
      <c r="R67" s="1042">
        <v>385.67</v>
      </c>
      <c r="S67" s="1071" t="s">
        <v>1030</v>
      </c>
      <c r="T67" s="1111"/>
      <c r="U67" s="1074" t="s">
        <v>2535</v>
      </c>
      <c r="V67" s="1034"/>
      <c r="W67" s="1033"/>
      <c r="Y67" s="1084"/>
      <c r="Z67" s="1035"/>
    </row>
    <row r="68" spans="1:26" s="1085" customFormat="1" ht="31.5">
      <c r="A68" s="1026">
        <v>1.3</v>
      </c>
      <c r="B68" s="1027" t="s">
        <v>1480</v>
      </c>
      <c r="C68" s="1036" t="s">
        <v>179</v>
      </c>
      <c r="D68" s="1029">
        <v>1.1916</v>
      </c>
      <c r="E68" s="1037">
        <v>805</v>
      </c>
      <c r="F68" s="1031">
        <v>959.23799999999994</v>
      </c>
      <c r="G68" s="1038">
        <f t="shared" si="31"/>
        <v>805</v>
      </c>
      <c r="H68" s="1031">
        <f t="shared" si="31"/>
        <v>959.23799999999994</v>
      </c>
      <c r="I68" s="1032"/>
      <c r="J68" s="1034"/>
      <c r="K68" s="1039">
        <v>161</v>
      </c>
      <c r="L68" s="1040">
        <v>191.85</v>
      </c>
      <c r="M68" s="1041">
        <v>201</v>
      </c>
      <c r="N68" s="1042">
        <v>239.51</v>
      </c>
      <c r="O68" s="1043">
        <v>201</v>
      </c>
      <c r="P68" s="1042">
        <v>239.51</v>
      </c>
      <c r="Q68" s="1039">
        <v>242</v>
      </c>
      <c r="R68" s="1042">
        <v>288.37</v>
      </c>
      <c r="S68" s="1071" t="s">
        <v>1030</v>
      </c>
      <c r="T68" s="1111"/>
      <c r="U68" s="1074" t="s">
        <v>2535</v>
      </c>
      <c r="V68" s="1033"/>
      <c r="W68" s="1033"/>
      <c r="Y68" s="1084"/>
      <c r="Z68" s="1035"/>
    </row>
    <row r="69" spans="1:26" s="1085" customFormat="1" ht="94.5">
      <c r="A69" s="1026">
        <v>1.4</v>
      </c>
      <c r="B69" s="1044" t="s">
        <v>1481</v>
      </c>
      <c r="C69" s="1028" t="s">
        <v>1078</v>
      </c>
      <c r="D69" s="1029">
        <f t="shared" ref="D69:D255" si="32">F69/E69</f>
        <v>399.39549527730685</v>
      </c>
      <c r="E69" s="1045">
        <f>E71+E73+E75</f>
        <v>4.1289999999999996</v>
      </c>
      <c r="F69" s="1045">
        <f>F71+F73+F75</f>
        <v>1649.1039999999998</v>
      </c>
      <c r="G69" s="1029">
        <f t="shared" si="31"/>
        <v>4.1289999999999996</v>
      </c>
      <c r="H69" s="1031">
        <f t="shared" si="31"/>
        <v>1649.1039999999998</v>
      </c>
      <c r="I69" s="1032"/>
      <c r="J69" s="1034"/>
      <c r="K69" s="1033"/>
      <c r="L69" s="1031"/>
      <c r="M69" s="1029"/>
      <c r="N69" s="1031"/>
      <c r="O69" s="1029"/>
      <c r="P69" s="1031"/>
      <c r="Q69" s="1029">
        <f>E69</f>
        <v>4.1289999999999996</v>
      </c>
      <c r="R69" s="1031">
        <f>F69</f>
        <v>1649.1039999999998</v>
      </c>
      <c r="S69" s="1071" t="s">
        <v>2524</v>
      </c>
      <c r="T69" s="1111"/>
      <c r="U69" s="1074" t="s">
        <v>2536</v>
      </c>
      <c r="V69" s="1033"/>
      <c r="W69" s="1033"/>
      <c r="Y69" s="1084"/>
      <c r="Z69" s="1035"/>
    </row>
    <row r="70" spans="1:26" s="165" customFormat="1" ht="15.75">
      <c r="A70" s="1008"/>
      <c r="B70" s="1003" t="s">
        <v>1659</v>
      </c>
      <c r="C70" s="1046"/>
      <c r="D70" s="1046"/>
      <c r="E70" s="1046"/>
      <c r="F70" s="1046"/>
      <c r="G70" s="816"/>
      <c r="H70" s="821"/>
      <c r="I70" s="814"/>
      <c r="J70" s="815"/>
      <c r="K70" s="818"/>
      <c r="L70" s="821"/>
      <c r="M70" s="816"/>
      <c r="N70" s="821"/>
      <c r="O70" s="816"/>
      <c r="P70" s="821"/>
      <c r="Q70" s="816"/>
      <c r="R70" s="821"/>
      <c r="S70" s="1071"/>
      <c r="T70" s="1111"/>
      <c r="U70" s="1074"/>
      <c r="V70" s="818"/>
      <c r="W70" s="818"/>
      <c r="X70" s="1085"/>
      <c r="Y70" s="1025"/>
      <c r="Z70" s="755"/>
    </row>
    <row r="71" spans="1:26" s="165" customFormat="1" ht="31.5">
      <c r="A71" s="1008" t="s">
        <v>1218</v>
      </c>
      <c r="B71" s="1009" t="s">
        <v>1660</v>
      </c>
      <c r="C71" s="820" t="s">
        <v>1078</v>
      </c>
      <c r="D71" s="1010">
        <f>F71/E71</f>
        <v>700.97264437689967</v>
      </c>
      <c r="E71" s="1047">
        <v>0.32900000000000001</v>
      </c>
      <c r="F71" s="1010">
        <v>230.62</v>
      </c>
      <c r="G71" s="1011">
        <f t="shared" ref="G71:H71" si="33">E71</f>
        <v>0.32900000000000001</v>
      </c>
      <c r="H71" s="1010">
        <f t="shared" si="33"/>
        <v>230.62</v>
      </c>
      <c r="I71" s="814"/>
      <c r="J71" s="815"/>
      <c r="K71" s="818"/>
      <c r="L71" s="821"/>
      <c r="M71" s="816"/>
      <c r="N71" s="821"/>
      <c r="O71" s="816"/>
      <c r="P71" s="821"/>
      <c r="Q71" s="816">
        <v>0.32900000000000001</v>
      </c>
      <c r="R71" s="1050">
        <v>230.62</v>
      </c>
      <c r="S71" s="1071" t="s">
        <v>2523</v>
      </c>
      <c r="T71" s="1111"/>
      <c r="U71" s="1074"/>
      <c r="V71" s="818"/>
      <c r="W71" s="818"/>
      <c r="X71" s="1085"/>
      <c r="Y71" s="1025"/>
      <c r="Z71" s="755"/>
    </row>
    <row r="72" spans="1:26" s="165" customFormat="1" ht="15.75">
      <c r="A72" s="1008"/>
      <c r="B72" s="1014" t="s">
        <v>185</v>
      </c>
      <c r="C72" s="1046"/>
      <c r="D72" s="1046"/>
      <c r="E72" s="1046"/>
      <c r="F72" s="1046"/>
      <c r="G72" s="816"/>
      <c r="H72" s="1049"/>
      <c r="I72" s="814"/>
      <c r="J72" s="815"/>
      <c r="K72" s="818"/>
      <c r="L72" s="821"/>
      <c r="M72" s="816"/>
      <c r="N72" s="821"/>
      <c r="O72" s="816"/>
      <c r="P72" s="821"/>
      <c r="Q72" s="816"/>
      <c r="R72" s="1050"/>
      <c r="S72" s="1071"/>
      <c r="T72" s="1111"/>
      <c r="U72" s="1074"/>
      <c r="V72" s="818"/>
      <c r="W72" s="818"/>
      <c r="X72" s="1085"/>
      <c r="Y72" s="1025"/>
      <c r="Z72" s="755"/>
    </row>
    <row r="73" spans="1:26" s="165" customFormat="1" ht="31.5">
      <c r="A73" s="1008" t="s">
        <v>1260</v>
      </c>
      <c r="B73" s="1009" t="s">
        <v>1767</v>
      </c>
      <c r="C73" s="820" t="s">
        <v>1078</v>
      </c>
      <c r="D73" s="1010">
        <f>F73/E73</f>
        <v>484.30272373540856</v>
      </c>
      <c r="E73" s="1022">
        <v>1.2849999999999999</v>
      </c>
      <c r="F73" s="1047">
        <v>622.32899999999995</v>
      </c>
      <c r="G73" s="1011">
        <f t="shared" ref="G73:H73" si="34">E73</f>
        <v>1.2849999999999999</v>
      </c>
      <c r="H73" s="1010">
        <f t="shared" si="34"/>
        <v>622.32899999999995</v>
      </c>
      <c r="I73" s="814"/>
      <c r="J73" s="815"/>
      <c r="K73" s="818"/>
      <c r="L73" s="821"/>
      <c r="M73" s="816"/>
      <c r="N73" s="821"/>
      <c r="O73" s="816"/>
      <c r="P73" s="821"/>
      <c r="Q73" s="816">
        <v>1.2849999999999999</v>
      </c>
      <c r="R73" s="1050">
        <v>622.32899999999995</v>
      </c>
      <c r="S73" s="1071" t="s">
        <v>1030</v>
      </c>
      <c r="T73" s="1111"/>
      <c r="U73" s="1074"/>
      <c r="V73" s="818"/>
      <c r="W73" s="818"/>
      <c r="X73" s="1085"/>
      <c r="Y73" s="1025"/>
      <c r="Z73" s="755"/>
    </row>
    <row r="74" spans="1:26" s="165" customFormat="1" ht="15.75">
      <c r="A74" s="1008"/>
      <c r="B74" s="1048" t="s">
        <v>1661</v>
      </c>
      <c r="C74" s="820"/>
      <c r="D74" s="1010"/>
      <c r="E74" s="1047"/>
      <c r="F74" s="1010"/>
      <c r="G74" s="816"/>
      <c r="H74" s="1049"/>
      <c r="I74" s="814"/>
      <c r="J74" s="815"/>
      <c r="K74" s="818"/>
      <c r="L74" s="821"/>
      <c r="M74" s="816"/>
      <c r="N74" s="821"/>
      <c r="O74" s="816"/>
      <c r="P74" s="821"/>
      <c r="Q74" s="816"/>
      <c r="R74" s="1050"/>
      <c r="S74" s="1071"/>
      <c r="T74" s="1111"/>
      <c r="U74" s="1074"/>
      <c r="V74" s="818"/>
      <c r="W74" s="818"/>
      <c r="X74" s="1085"/>
      <c r="Y74" s="1025"/>
      <c r="Z74" s="755"/>
    </row>
    <row r="75" spans="1:26" s="165" customFormat="1" ht="63">
      <c r="A75" s="1008" t="s">
        <v>1261</v>
      </c>
      <c r="B75" s="1009" t="s">
        <v>1860</v>
      </c>
      <c r="C75" s="820" t="s">
        <v>1078</v>
      </c>
      <c r="D75" s="1010">
        <f>F75/E75</f>
        <v>316.56262425447312</v>
      </c>
      <c r="E75" s="1022">
        <v>2.5150000000000001</v>
      </c>
      <c r="F75" s="1010">
        <v>796.15499999999997</v>
      </c>
      <c r="G75" s="1011">
        <f t="shared" ref="G75:H75" si="35">E75</f>
        <v>2.5150000000000001</v>
      </c>
      <c r="H75" s="1010">
        <f t="shared" si="35"/>
        <v>796.15499999999997</v>
      </c>
      <c r="I75" s="814"/>
      <c r="J75" s="815"/>
      <c r="K75" s="818"/>
      <c r="L75" s="821"/>
      <c r="M75" s="816"/>
      <c r="N75" s="821"/>
      <c r="O75" s="816"/>
      <c r="P75" s="821"/>
      <c r="Q75" s="816">
        <v>2.5150000000000001</v>
      </c>
      <c r="R75" s="1050">
        <v>796.15499999999997</v>
      </c>
      <c r="S75" s="1071" t="s">
        <v>2523</v>
      </c>
      <c r="T75" s="1111"/>
      <c r="U75" s="1074"/>
      <c r="V75" s="818"/>
      <c r="W75" s="818"/>
      <c r="X75" s="1085"/>
      <c r="Y75" s="1025"/>
      <c r="Z75" s="755"/>
    </row>
    <row r="76" spans="1:26" s="1085" customFormat="1" ht="78.75">
      <c r="A76" s="1026">
        <v>1.5</v>
      </c>
      <c r="B76" s="1051" t="s">
        <v>1482</v>
      </c>
      <c r="C76" s="1036" t="s">
        <v>179</v>
      </c>
      <c r="D76" s="1029">
        <f t="shared" si="32"/>
        <v>323.11409090909092</v>
      </c>
      <c r="E76" s="1037">
        <f>SUM(E78:E93)</f>
        <v>11</v>
      </c>
      <c r="F76" s="1045">
        <f>SUM(F78:F93)</f>
        <v>3554.2550000000001</v>
      </c>
      <c r="G76" s="1038">
        <f t="shared" si="31"/>
        <v>11</v>
      </c>
      <c r="H76" s="1031">
        <f t="shared" si="31"/>
        <v>3554.2550000000001</v>
      </c>
      <c r="I76" s="1032"/>
      <c r="J76" s="1034"/>
      <c r="K76" s="1033"/>
      <c r="L76" s="1031"/>
      <c r="M76" s="1038"/>
      <c r="N76" s="1031"/>
      <c r="O76" s="1038"/>
      <c r="P76" s="1033"/>
      <c r="Q76" s="1038">
        <f>E76</f>
        <v>11</v>
      </c>
      <c r="R76" s="1031">
        <f>F76</f>
        <v>3554.2550000000001</v>
      </c>
      <c r="S76" s="1071" t="s">
        <v>2525</v>
      </c>
      <c r="T76" s="1111"/>
      <c r="U76" s="1074" t="s">
        <v>2537</v>
      </c>
      <c r="V76" s="1033"/>
      <c r="W76" s="1033"/>
      <c r="Y76" s="1084"/>
      <c r="Z76" s="1035"/>
    </row>
    <row r="77" spans="1:26" s="1085" customFormat="1" ht="15.75">
      <c r="A77" s="812"/>
      <c r="B77" s="1052" t="s">
        <v>1669</v>
      </c>
      <c r="C77" s="1053"/>
      <c r="D77" s="816"/>
      <c r="E77" s="824"/>
      <c r="F77" s="825"/>
      <c r="G77" s="1054"/>
      <c r="H77" s="821"/>
      <c r="I77" s="814"/>
      <c r="J77" s="815"/>
      <c r="K77" s="818"/>
      <c r="L77" s="821"/>
      <c r="M77" s="1054"/>
      <c r="N77" s="821"/>
      <c r="O77" s="1054"/>
      <c r="P77" s="818"/>
      <c r="Q77" s="1054"/>
      <c r="R77" s="821"/>
      <c r="S77" s="1071"/>
      <c r="T77" s="1111"/>
      <c r="U77" s="1074"/>
      <c r="V77" s="1033"/>
      <c r="W77" s="1033"/>
      <c r="Y77" s="1084"/>
      <c r="Z77" s="1035"/>
    </row>
    <row r="78" spans="1:26" s="1085" customFormat="1" ht="15.75">
      <c r="A78" s="812" t="s">
        <v>1218</v>
      </c>
      <c r="B78" s="1055" t="s">
        <v>1861</v>
      </c>
      <c r="C78" s="1053" t="s">
        <v>179</v>
      </c>
      <c r="D78" s="816">
        <f>F78/E78</f>
        <v>276.95799999999997</v>
      </c>
      <c r="E78" s="824">
        <v>1</v>
      </c>
      <c r="F78" s="825">
        <v>276.95799999999997</v>
      </c>
      <c r="G78" s="1011">
        <f t="shared" ref="G78:H85" si="36">E78</f>
        <v>1</v>
      </c>
      <c r="H78" s="1010">
        <f t="shared" si="36"/>
        <v>276.95799999999997</v>
      </c>
      <c r="I78" s="814"/>
      <c r="J78" s="815"/>
      <c r="K78" s="818"/>
      <c r="L78" s="821"/>
      <c r="M78" s="1054"/>
      <c r="N78" s="821"/>
      <c r="O78" s="1054"/>
      <c r="P78" s="818"/>
      <c r="Q78" s="1054">
        <v>1</v>
      </c>
      <c r="R78" s="1050">
        <v>276.95799999999997</v>
      </c>
      <c r="S78" s="1071" t="s">
        <v>2522</v>
      </c>
      <c r="T78" s="1111"/>
      <c r="U78" s="1074"/>
      <c r="V78" s="1033"/>
      <c r="W78" s="1033"/>
      <c r="Y78" s="1084"/>
      <c r="Z78" s="1035"/>
    </row>
    <row r="79" spans="1:26" s="1085" customFormat="1" ht="15.75">
      <c r="A79" s="812"/>
      <c r="B79" s="1052" t="s">
        <v>1671</v>
      </c>
      <c r="C79" s="1053"/>
      <c r="D79" s="816"/>
      <c r="E79" s="824"/>
      <c r="F79" s="825"/>
      <c r="G79" s="1011"/>
      <c r="H79" s="1010"/>
      <c r="I79" s="814"/>
      <c r="J79" s="815"/>
      <c r="K79" s="818"/>
      <c r="L79" s="821"/>
      <c r="M79" s="1054"/>
      <c r="N79" s="821"/>
      <c r="O79" s="1054"/>
      <c r="P79" s="818"/>
      <c r="Q79" s="1054"/>
      <c r="R79" s="1050"/>
      <c r="S79" s="1071"/>
      <c r="T79" s="1111"/>
      <c r="U79" s="1074"/>
      <c r="V79" s="1033"/>
      <c r="W79" s="1033"/>
      <c r="Y79" s="1084"/>
      <c r="Z79" s="1035"/>
    </row>
    <row r="80" spans="1:26" s="1085" customFormat="1" ht="15.75">
      <c r="A80" s="812">
        <v>2</v>
      </c>
      <c r="B80" s="1055" t="s">
        <v>2454</v>
      </c>
      <c r="C80" s="1053" t="s">
        <v>179</v>
      </c>
      <c r="D80" s="816">
        <v>348.22</v>
      </c>
      <c r="E80" s="824">
        <v>1</v>
      </c>
      <c r="F80" s="825">
        <f>D80</f>
        <v>348.22</v>
      </c>
      <c r="G80" s="1011">
        <v>1</v>
      </c>
      <c r="H80" s="1010">
        <f>F80</f>
        <v>348.22</v>
      </c>
      <c r="I80" s="814"/>
      <c r="J80" s="815"/>
      <c r="K80" s="818"/>
      <c r="L80" s="821"/>
      <c r="M80" s="1054"/>
      <c r="N80" s="821"/>
      <c r="O80" s="1054"/>
      <c r="P80" s="818"/>
      <c r="Q80" s="1054">
        <f>G80</f>
        <v>1</v>
      </c>
      <c r="R80" s="1050">
        <f>H80</f>
        <v>348.22</v>
      </c>
      <c r="S80" s="1071" t="s">
        <v>2522</v>
      </c>
      <c r="T80" s="1111"/>
      <c r="U80" s="1074"/>
      <c r="V80" s="1033"/>
      <c r="W80" s="1033"/>
      <c r="Y80" s="1084"/>
      <c r="Z80" s="1035"/>
    </row>
    <row r="81" spans="1:26" s="1085" customFormat="1" ht="15.75">
      <c r="A81" s="812"/>
      <c r="B81" s="1052" t="s">
        <v>1681</v>
      </c>
      <c r="C81" s="1053"/>
      <c r="D81" s="816"/>
      <c r="E81" s="824"/>
      <c r="F81" s="825"/>
      <c r="G81" s="1011"/>
      <c r="H81" s="1010"/>
      <c r="I81" s="814"/>
      <c r="J81" s="815"/>
      <c r="K81" s="818"/>
      <c r="L81" s="821"/>
      <c r="M81" s="1054"/>
      <c r="N81" s="821"/>
      <c r="O81" s="1054"/>
      <c r="P81" s="818"/>
      <c r="Q81" s="1054"/>
      <c r="R81" s="1050"/>
      <c r="S81" s="1071"/>
      <c r="T81" s="1111"/>
      <c r="U81" s="1074"/>
      <c r="V81" s="1033"/>
      <c r="W81" s="1033"/>
      <c r="Y81" s="1084"/>
      <c r="Z81" s="1035"/>
    </row>
    <row r="82" spans="1:26" s="1085" customFormat="1" ht="31.5">
      <c r="A82" s="812">
        <v>3</v>
      </c>
      <c r="B82" s="1055" t="s">
        <v>1692</v>
      </c>
      <c r="C82" s="1053" t="s">
        <v>179</v>
      </c>
      <c r="D82" s="816">
        <f>F82/E82</f>
        <v>279.36900000000003</v>
      </c>
      <c r="E82" s="824">
        <v>1</v>
      </c>
      <c r="F82" s="825">
        <v>279.36900000000003</v>
      </c>
      <c r="G82" s="1011">
        <f t="shared" si="36"/>
        <v>1</v>
      </c>
      <c r="H82" s="1010">
        <f t="shared" si="36"/>
        <v>279.36900000000003</v>
      </c>
      <c r="I82" s="814"/>
      <c r="J82" s="815"/>
      <c r="K82" s="818"/>
      <c r="L82" s="821"/>
      <c r="M82" s="1054"/>
      <c r="N82" s="821"/>
      <c r="O82" s="1054"/>
      <c r="P82" s="818"/>
      <c r="Q82" s="1054">
        <v>1</v>
      </c>
      <c r="R82" s="1050">
        <v>279.36900000000003</v>
      </c>
      <c r="S82" s="1071" t="s">
        <v>2523</v>
      </c>
      <c r="T82" s="1111"/>
      <c r="U82" s="1074"/>
      <c r="V82" s="1033"/>
      <c r="W82" s="1033"/>
      <c r="Y82" s="1084"/>
      <c r="Z82" s="1035"/>
    </row>
    <row r="83" spans="1:26" s="1085" customFormat="1" ht="15.75">
      <c r="A83" s="812">
        <v>4</v>
      </c>
      <c r="B83" s="1055" t="s">
        <v>1694</v>
      </c>
      <c r="C83" s="1053" t="s">
        <v>1078</v>
      </c>
      <c r="D83" s="816">
        <f t="shared" ref="D83:D93" si="37">F83/E83</f>
        <v>185.30099999999999</v>
      </c>
      <c r="E83" s="824">
        <v>1</v>
      </c>
      <c r="F83" s="825">
        <v>185.30099999999999</v>
      </c>
      <c r="G83" s="1011">
        <f t="shared" si="36"/>
        <v>1</v>
      </c>
      <c r="H83" s="1010">
        <f t="shared" si="36"/>
        <v>185.30099999999999</v>
      </c>
      <c r="I83" s="814"/>
      <c r="J83" s="815"/>
      <c r="K83" s="818"/>
      <c r="L83" s="821"/>
      <c r="M83" s="1054"/>
      <c r="N83" s="821"/>
      <c r="O83" s="1054"/>
      <c r="P83" s="818"/>
      <c r="Q83" s="1054">
        <v>1</v>
      </c>
      <c r="R83" s="1050">
        <v>185.30099999999999</v>
      </c>
      <c r="S83" s="1071" t="s">
        <v>2522</v>
      </c>
      <c r="T83" s="1111"/>
      <c r="U83" s="1074"/>
      <c r="V83" s="1033"/>
      <c r="W83" s="1033"/>
      <c r="Y83" s="1084"/>
      <c r="Z83" s="1035"/>
    </row>
    <row r="84" spans="1:26" s="1085" customFormat="1" ht="15.75">
      <c r="A84" s="812"/>
      <c r="B84" s="1052" t="s">
        <v>185</v>
      </c>
      <c r="C84" s="1053"/>
      <c r="D84" s="816"/>
      <c r="E84" s="824"/>
      <c r="F84" s="825"/>
      <c r="G84" s="1011"/>
      <c r="H84" s="1010"/>
      <c r="I84" s="814"/>
      <c r="J84" s="815"/>
      <c r="K84" s="818"/>
      <c r="L84" s="821"/>
      <c r="M84" s="1054"/>
      <c r="N84" s="821"/>
      <c r="O84" s="1054"/>
      <c r="P84" s="818"/>
      <c r="Q84" s="1054"/>
      <c r="R84" s="1050"/>
      <c r="S84" s="1071"/>
      <c r="T84" s="1111"/>
      <c r="U84" s="1074"/>
      <c r="V84" s="1033"/>
      <c r="W84" s="1033"/>
      <c r="Y84" s="1084"/>
      <c r="Z84" s="1035"/>
    </row>
    <row r="85" spans="1:26" s="1085" customFormat="1" ht="31.5">
      <c r="A85" s="812">
        <v>5</v>
      </c>
      <c r="B85" s="1055" t="s">
        <v>1862</v>
      </c>
      <c r="C85" s="1053" t="s">
        <v>179</v>
      </c>
      <c r="D85" s="816">
        <f t="shared" si="37"/>
        <v>142.93799999999999</v>
      </c>
      <c r="E85" s="824">
        <v>1</v>
      </c>
      <c r="F85" s="825">
        <v>142.93799999999999</v>
      </c>
      <c r="G85" s="1011">
        <f t="shared" si="36"/>
        <v>1</v>
      </c>
      <c r="H85" s="1010">
        <f t="shared" si="36"/>
        <v>142.93799999999999</v>
      </c>
      <c r="I85" s="814"/>
      <c r="J85" s="815"/>
      <c r="K85" s="818"/>
      <c r="L85" s="821"/>
      <c r="M85" s="1054"/>
      <c r="N85" s="821"/>
      <c r="O85" s="1054"/>
      <c r="P85" s="818"/>
      <c r="Q85" s="1054">
        <v>1</v>
      </c>
      <c r="R85" s="1050">
        <v>142.93799999999999</v>
      </c>
      <c r="S85" s="1071" t="s">
        <v>2522</v>
      </c>
      <c r="T85" s="1111"/>
      <c r="U85" s="1074"/>
      <c r="V85" s="1033"/>
      <c r="W85" s="1033"/>
      <c r="Y85" s="1084"/>
      <c r="Z85" s="1035"/>
    </row>
    <row r="86" spans="1:26" s="1085" customFormat="1" ht="15.75">
      <c r="A86" s="812">
        <v>6</v>
      </c>
      <c r="B86" s="1055" t="s">
        <v>1768</v>
      </c>
      <c r="C86" s="1053" t="s">
        <v>179</v>
      </c>
      <c r="D86" s="816">
        <f t="shared" si="37"/>
        <v>374.387</v>
      </c>
      <c r="E86" s="824">
        <v>1</v>
      </c>
      <c r="F86" s="825">
        <v>374.387</v>
      </c>
      <c r="G86" s="1011">
        <f t="shared" ref="G86:H93" si="38">E86</f>
        <v>1</v>
      </c>
      <c r="H86" s="1010">
        <f t="shared" si="38"/>
        <v>374.387</v>
      </c>
      <c r="I86" s="814"/>
      <c r="J86" s="815"/>
      <c r="K86" s="818"/>
      <c r="L86" s="821"/>
      <c r="M86" s="1054"/>
      <c r="N86" s="821"/>
      <c r="O86" s="1054"/>
      <c r="P86" s="818"/>
      <c r="Q86" s="1054">
        <v>1</v>
      </c>
      <c r="R86" s="1050">
        <v>374.387</v>
      </c>
      <c r="S86" s="1071" t="s">
        <v>2522</v>
      </c>
      <c r="T86" s="1111"/>
      <c r="U86" s="1074"/>
      <c r="V86" s="1033"/>
      <c r="W86" s="1033"/>
      <c r="Y86" s="1084"/>
      <c r="Z86" s="1035"/>
    </row>
    <row r="87" spans="1:26" s="1085" customFormat="1" ht="15.75">
      <c r="A87" s="812">
        <v>7</v>
      </c>
      <c r="B87" s="1055" t="s">
        <v>1695</v>
      </c>
      <c r="C87" s="1053" t="s">
        <v>179</v>
      </c>
      <c r="D87" s="816">
        <f t="shared" si="37"/>
        <v>231.65299999999999</v>
      </c>
      <c r="E87" s="824">
        <v>1</v>
      </c>
      <c r="F87" s="825">
        <v>231.65299999999999</v>
      </c>
      <c r="G87" s="1011">
        <f t="shared" si="38"/>
        <v>1</v>
      </c>
      <c r="H87" s="1010">
        <f t="shared" si="38"/>
        <v>231.65299999999999</v>
      </c>
      <c r="I87" s="814"/>
      <c r="J87" s="815"/>
      <c r="K87" s="818"/>
      <c r="L87" s="821"/>
      <c r="M87" s="1054"/>
      <c r="N87" s="821"/>
      <c r="O87" s="1054"/>
      <c r="P87" s="818"/>
      <c r="Q87" s="1054">
        <v>1</v>
      </c>
      <c r="R87" s="1050">
        <v>231.65299999999999</v>
      </c>
      <c r="S87" s="1071" t="s">
        <v>2522</v>
      </c>
      <c r="T87" s="1111"/>
      <c r="U87" s="1074"/>
      <c r="V87" s="1033"/>
      <c r="W87" s="1033"/>
      <c r="Y87" s="1084"/>
      <c r="Z87" s="1035"/>
    </row>
    <row r="88" spans="1:26" s="1085" customFormat="1" ht="31.5">
      <c r="A88" s="812">
        <v>8</v>
      </c>
      <c r="B88" s="1055" t="s">
        <v>1769</v>
      </c>
      <c r="C88" s="1053" t="s">
        <v>179</v>
      </c>
      <c r="D88" s="816">
        <f t="shared" si="37"/>
        <v>683.66800000000001</v>
      </c>
      <c r="E88" s="824">
        <v>1</v>
      </c>
      <c r="F88" s="825">
        <v>683.66800000000001</v>
      </c>
      <c r="G88" s="1011">
        <f t="shared" si="38"/>
        <v>1</v>
      </c>
      <c r="H88" s="1010">
        <f t="shared" si="38"/>
        <v>683.66800000000001</v>
      </c>
      <c r="I88" s="814"/>
      <c r="J88" s="815"/>
      <c r="K88" s="818"/>
      <c r="L88" s="821"/>
      <c r="M88" s="1054"/>
      <c r="N88" s="821"/>
      <c r="O88" s="1054"/>
      <c r="P88" s="818"/>
      <c r="Q88" s="1054">
        <v>1</v>
      </c>
      <c r="R88" s="1050">
        <v>683.66800000000001</v>
      </c>
      <c r="S88" s="1071" t="s">
        <v>2522</v>
      </c>
      <c r="T88" s="1111"/>
      <c r="U88" s="1074"/>
      <c r="V88" s="1033"/>
      <c r="W88" s="1033"/>
      <c r="Y88" s="1084"/>
      <c r="Z88" s="1035"/>
    </row>
    <row r="89" spans="1:26" s="1085" customFormat="1" ht="15.75">
      <c r="A89" s="812"/>
      <c r="B89" s="1052" t="s">
        <v>1765</v>
      </c>
      <c r="C89" s="1053"/>
      <c r="D89" s="816"/>
      <c r="E89" s="824"/>
      <c r="F89" s="825"/>
      <c r="G89" s="1011"/>
      <c r="H89" s="1010"/>
      <c r="I89" s="814"/>
      <c r="J89" s="815"/>
      <c r="K89" s="818"/>
      <c r="L89" s="821"/>
      <c r="M89" s="1054"/>
      <c r="N89" s="821"/>
      <c r="O89" s="1054"/>
      <c r="P89" s="818"/>
      <c r="Q89" s="1054"/>
      <c r="R89" s="1050"/>
      <c r="S89" s="1071"/>
      <c r="T89" s="1111"/>
      <c r="U89" s="1074"/>
      <c r="V89" s="1033"/>
      <c r="W89" s="1033"/>
      <c r="Y89" s="1084"/>
      <c r="Z89" s="1035"/>
    </row>
    <row r="90" spans="1:26" s="1085" customFormat="1" ht="15.75">
      <c r="A90" s="812">
        <v>9</v>
      </c>
      <c r="B90" s="1055" t="s">
        <v>1863</v>
      </c>
      <c r="C90" s="1053" t="s">
        <v>179</v>
      </c>
      <c r="D90" s="816">
        <f t="shared" si="37"/>
        <v>391.47199999999998</v>
      </c>
      <c r="E90" s="824">
        <v>1</v>
      </c>
      <c r="F90" s="825">
        <v>391.47199999999998</v>
      </c>
      <c r="G90" s="1011">
        <f t="shared" si="38"/>
        <v>1</v>
      </c>
      <c r="H90" s="1010">
        <f t="shared" si="38"/>
        <v>391.47199999999998</v>
      </c>
      <c r="I90" s="814"/>
      <c r="J90" s="815"/>
      <c r="K90" s="818"/>
      <c r="L90" s="821"/>
      <c r="M90" s="1054"/>
      <c r="N90" s="821"/>
      <c r="O90" s="1054"/>
      <c r="P90" s="818"/>
      <c r="Q90" s="1054">
        <v>1</v>
      </c>
      <c r="R90" s="1050">
        <v>391.47199999999998</v>
      </c>
      <c r="S90" s="1071" t="s">
        <v>2522</v>
      </c>
      <c r="T90" s="1111"/>
      <c r="U90" s="1074"/>
      <c r="V90" s="1033"/>
      <c r="W90" s="1033"/>
      <c r="Y90" s="1084"/>
      <c r="Z90" s="1035"/>
    </row>
    <row r="91" spans="1:26" s="1085" customFormat="1" ht="15.75">
      <c r="A91" s="812"/>
      <c r="B91" s="1056" t="s">
        <v>1687</v>
      </c>
      <c r="C91" s="1053"/>
      <c r="D91" s="816"/>
      <c r="E91" s="824"/>
      <c r="F91" s="825"/>
      <c r="G91" s="1011"/>
      <c r="H91" s="1010"/>
      <c r="I91" s="814"/>
      <c r="J91" s="815"/>
      <c r="K91" s="818"/>
      <c r="L91" s="821"/>
      <c r="M91" s="1054"/>
      <c r="N91" s="821"/>
      <c r="O91" s="1054"/>
      <c r="P91" s="818"/>
      <c r="Q91" s="1054"/>
      <c r="R91" s="1050"/>
      <c r="S91" s="1071"/>
      <c r="T91" s="1111"/>
      <c r="U91" s="1074"/>
      <c r="V91" s="1033"/>
      <c r="W91" s="1033"/>
      <c r="Y91" s="1084"/>
      <c r="Z91" s="1035"/>
    </row>
    <row r="92" spans="1:26" s="1085" customFormat="1" ht="15.75">
      <c r="A92" s="812">
        <v>10</v>
      </c>
      <c r="B92" s="1055" t="s">
        <v>1696</v>
      </c>
      <c r="C92" s="1053" t="s">
        <v>179</v>
      </c>
      <c r="D92" s="816">
        <f t="shared" si="37"/>
        <v>177.63800000000001</v>
      </c>
      <c r="E92" s="824">
        <v>1</v>
      </c>
      <c r="F92" s="825">
        <v>177.63800000000001</v>
      </c>
      <c r="G92" s="1011">
        <f t="shared" si="38"/>
        <v>1</v>
      </c>
      <c r="H92" s="1010">
        <f t="shared" si="38"/>
        <v>177.63800000000001</v>
      </c>
      <c r="I92" s="814"/>
      <c r="J92" s="815"/>
      <c r="K92" s="818"/>
      <c r="L92" s="821"/>
      <c r="M92" s="1054"/>
      <c r="N92" s="821"/>
      <c r="O92" s="1054"/>
      <c r="P92" s="818"/>
      <c r="Q92" s="1054">
        <v>1</v>
      </c>
      <c r="R92" s="1050">
        <v>177.63800000000001</v>
      </c>
      <c r="S92" s="1071" t="s">
        <v>2522</v>
      </c>
      <c r="T92" s="1111"/>
      <c r="U92" s="1074"/>
      <c r="V92" s="1033"/>
      <c r="W92" s="1033"/>
      <c r="Y92" s="1084"/>
      <c r="Z92" s="1035"/>
    </row>
    <row r="93" spans="1:26" s="1085" customFormat="1" ht="31.5">
      <c r="A93" s="812">
        <v>11</v>
      </c>
      <c r="B93" s="1055" t="s">
        <v>1815</v>
      </c>
      <c r="C93" s="1053" t="s">
        <v>179</v>
      </c>
      <c r="D93" s="816">
        <f t="shared" si="37"/>
        <v>462.65100000000001</v>
      </c>
      <c r="E93" s="824">
        <v>1</v>
      </c>
      <c r="F93" s="825">
        <v>462.65100000000001</v>
      </c>
      <c r="G93" s="1011">
        <f t="shared" si="38"/>
        <v>1</v>
      </c>
      <c r="H93" s="1010">
        <f t="shared" si="38"/>
        <v>462.65100000000001</v>
      </c>
      <c r="I93" s="814"/>
      <c r="J93" s="815"/>
      <c r="K93" s="818"/>
      <c r="L93" s="821"/>
      <c r="M93" s="1054"/>
      <c r="N93" s="821"/>
      <c r="O93" s="1054"/>
      <c r="P93" s="818"/>
      <c r="Q93" s="1054">
        <v>1</v>
      </c>
      <c r="R93" s="1050">
        <v>462.65100000000001</v>
      </c>
      <c r="S93" s="1071" t="s">
        <v>2523</v>
      </c>
      <c r="T93" s="1111"/>
      <c r="U93" s="1074"/>
      <c r="V93" s="1033"/>
      <c r="W93" s="1033"/>
      <c r="Y93" s="1084"/>
      <c r="Z93" s="1035"/>
    </row>
    <row r="94" spans="1:26" s="1085" customFormat="1" ht="78.75">
      <c r="A94" s="1026">
        <v>1.6</v>
      </c>
      <c r="B94" s="1051" t="s">
        <v>1483</v>
      </c>
      <c r="C94" s="1028" t="s">
        <v>1078</v>
      </c>
      <c r="D94" s="1029">
        <f t="shared" si="32"/>
        <v>836.1320376368966</v>
      </c>
      <c r="E94" s="1057">
        <f>E96+E97+E98+E100+E101+E102</f>
        <v>12.965999999999999</v>
      </c>
      <c r="F94" s="1057">
        <f>F96+F97+F98+F100+F101+F102</f>
        <v>10841.288</v>
      </c>
      <c r="G94" s="1029">
        <f t="shared" si="31"/>
        <v>12.965999999999999</v>
      </c>
      <c r="H94" s="1031">
        <f t="shared" si="31"/>
        <v>10841.288</v>
      </c>
      <c r="I94" s="1032"/>
      <c r="J94" s="1034"/>
      <c r="K94" s="1029"/>
      <c r="L94" s="1031"/>
      <c r="M94" s="1029">
        <f>M97+M101</f>
        <v>2.9699999999999998</v>
      </c>
      <c r="N94" s="1031">
        <f>N97+N101</f>
        <v>2481.48</v>
      </c>
      <c r="O94" s="1029">
        <f>O100+O101</f>
        <v>4.9950000000000001</v>
      </c>
      <c r="P94" s="1031">
        <f>P100+P101</f>
        <v>4183.1499999999996</v>
      </c>
      <c r="Q94" s="1029">
        <f>Q96+Q98+Q100+Q102</f>
        <v>5.0010000000000003</v>
      </c>
      <c r="R94" s="1029">
        <f>R96+R98+R100+R102</f>
        <v>4176.6579999999994</v>
      </c>
      <c r="S94" s="1071" t="s">
        <v>2526</v>
      </c>
      <c r="T94" s="1111"/>
      <c r="U94" s="1074" t="s">
        <v>2538</v>
      </c>
      <c r="V94" s="1033"/>
      <c r="W94" s="1033"/>
      <c r="X94" s="1083"/>
      <c r="Y94" s="1084"/>
      <c r="Z94" s="1035"/>
    </row>
    <row r="95" spans="1:26" s="1085" customFormat="1" ht="15.75">
      <c r="A95" s="826"/>
      <c r="B95" s="1058" t="s">
        <v>1661</v>
      </c>
      <c r="C95" s="1004"/>
      <c r="D95" s="1005"/>
      <c r="E95" s="1059"/>
      <c r="F95" s="1005"/>
      <c r="G95" s="816"/>
      <c r="H95" s="821"/>
      <c r="I95" s="814"/>
      <c r="J95" s="815"/>
      <c r="K95" s="816"/>
      <c r="L95" s="821"/>
      <c r="M95" s="816"/>
      <c r="N95" s="821"/>
      <c r="O95" s="816"/>
      <c r="P95" s="821"/>
      <c r="Q95" s="816"/>
      <c r="R95" s="821"/>
      <c r="S95" s="1071"/>
      <c r="T95" s="1111"/>
      <c r="U95" s="1074"/>
      <c r="V95" s="1033"/>
      <c r="W95" s="1033"/>
      <c r="X95" s="1083"/>
      <c r="Y95" s="1084"/>
      <c r="Z95" s="1035"/>
    </row>
    <row r="96" spans="1:26" s="1085" customFormat="1" ht="63">
      <c r="A96" s="1008" t="s">
        <v>1218</v>
      </c>
      <c r="B96" s="1009" t="s">
        <v>1728</v>
      </c>
      <c r="C96" s="820" t="s">
        <v>1078</v>
      </c>
      <c r="D96" s="1010">
        <f>F96/E96</f>
        <v>732.84261133603241</v>
      </c>
      <c r="E96" s="1016">
        <v>1.976</v>
      </c>
      <c r="F96" s="1060">
        <v>1448.097</v>
      </c>
      <c r="G96" s="1011">
        <f t="shared" ref="G96:H98" si="39">E96</f>
        <v>1.976</v>
      </c>
      <c r="H96" s="1010">
        <f t="shared" si="39"/>
        <v>1448.097</v>
      </c>
      <c r="I96" s="814"/>
      <c r="J96" s="815"/>
      <c r="K96" s="816"/>
      <c r="L96" s="821"/>
      <c r="M96" s="816"/>
      <c r="N96" s="1050"/>
      <c r="O96" s="816"/>
      <c r="P96" s="1050"/>
      <c r="Q96" s="1070">
        <v>1.976</v>
      </c>
      <c r="R96" s="1068">
        <v>1448.097</v>
      </c>
      <c r="S96" s="1071" t="s">
        <v>2523</v>
      </c>
      <c r="T96" s="1111"/>
      <c r="U96" s="1074"/>
      <c r="V96" s="1033"/>
      <c r="W96" s="1033"/>
      <c r="X96" s="1083"/>
      <c r="Y96" s="1084"/>
      <c r="Z96" s="1035"/>
    </row>
    <row r="97" spans="1:26" s="1085" customFormat="1" ht="63">
      <c r="A97" s="1008" t="s">
        <v>1260</v>
      </c>
      <c r="B97" s="1009" t="s">
        <v>1864</v>
      </c>
      <c r="C97" s="820" t="s">
        <v>1078</v>
      </c>
      <c r="D97" s="1010">
        <f t="shared" ref="D97:D102" si="40">F97/E97</f>
        <v>494.91443661971834</v>
      </c>
      <c r="E97" s="1016">
        <v>2.84</v>
      </c>
      <c r="F97" s="1010">
        <v>1405.557</v>
      </c>
      <c r="G97" s="1011">
        <f t="shared" si="39"/>
        <v>2.84</v>
      </c>
      <c r="H97" s="1010">
        <f t="shared" si="39"/>
        <v>1405.557</v>
      </c>
      <c r="I97" s="814"/>
      <c r="J97" s="815"/>
      <c r="K97" s="816"/>
      <c r="L97" s="821"/>
      <c r="M97" s="1067">
        <v>2.84</v>
      </c>
      <c r="N97" s="1068">
        <v>1405.557</v>
      </c>
      <c r="O97" s="816"/>
      <c r="P97" s="1050"/>
      <c r="Q97" s="1069"/>
      <c r="R97" s="1050"/>
      <c r="S97" s="1071" t="s">
        <v>2523</v>
      </c>
      <c r="T97" s="1111"/>
      <c r="U97" s="1074"/>
      <c r="V97" s="1033"/>
      <c r="W97" s="1033"/>
      <c r="X97" s="1083"/>
      <c r="Y97" s="1084"/>
      <c r="Z97" s="1035"/>
    </row>
    <row r="98" spans="1:26" s="1085" customFormat="1" ht="31.5">
      <c r="A98" s="1008" t="s">
        <v>1261</v>
      </c>
      <c r="B98" s="1009" t="s">
        <v>1729</v>
      </c>
      <c r="C98" s="820" t="s">
        <v>1078</v>
      </c>
      <c r="D98" s="1010">
        <f t="shared" si="40"/>
        <v>1426.0272417707149</v>
      </c>
      <c r="E98" s="1016">
        <v>0.88100000000000001</v>
      </c>
      <c r="F98" s="1010">
        <v>1256.33</v>
      </c>
      <c r="G98" s="1011">
        <f t="shared" si="39"/>
        <v>0.88100000000000001</v>
      </c>
      <c r="H98" s="1010">
        <f t="shared" si="39"/>
        <v>1256.33</v>
      </c>
      <c r="I98" s="814"/>
      <c r="J98" s="815"/>
      <c r="K98" s="816"/>
      <c r="L98" s="821"/>
      <c r="M98" s="816"/>
      <c r="N98" s="1050"/>
      <c r="O98" s="816"/>
      <c r="P98" s="1050"/>
      <c r="Q98" s="1069">
        <v>0.88100000000000001</v>
      </c>
      <c r="R98" s="1050">
        <v>1256.33</v>
      </c>
      <c r="S98" s="1071" t="s">
        <v>2523</v>
      </c>
      <c r="T98" s="1111"/>
      <c r="U98" s="1074"/>
      <c r="V98" s="1033"/>
      <c r="W98" s="1033"/>
      <c r="X98" s="1083"/>
      <c r="Y98" s="1084"/>
      <c r="Z98" s="1035"/>
    </row>
    <row r="99" spans="1:26" s="1085" customFormat="1" ht="15.75">
      <c r="A99" s="1008"/>
      <c r="B99" s="1017" t="s">
        <v>1684</v>
      </c>
      <c r="C99" s="820"/>
      <c r="D99" s="1010"/>
      <c r="E99" s="1013"/>
      <c r="F99" s="1010"/>
      <c r="G99" s="816"/>
      <c r="H99" s="1049"/>
      <c r="I99" s="814"/>
      <c r="J99" s="815"/>
      <c r="K99" s="816"/>
      <c r="L99" s="821"/>
      <c r="M99" s="816"/>
      <c r="N99" s="1050"/>
      <c r="O99" s="816"/>
      <c r="P99" s="1050"/>
      <c r="Q99" s="1069"/>
      <c r="R99" s="1050"/>
      <c r="S99" s="1071"/>
      <c r="T99" s="1111"/>
      <c r="U99" s="1074"/>
      <c r="V99" s="1033"/>
      <c r="W99" s="1033"/>
      <c r="X99" s="1083"/>
      <c r="Y99" s="1084"/>
      <c r="Z99" s="1035"/>
    </row>
    <row r="100" spans="1:26" s="1085" customFormat="1" ht="16.899999999999999" customHeight="1">
      <c r="A100" s="1008" t="s">
        <v>1262</v>
      </c>
      <c r="B100" s="1009" t="s">
        <v>1771</v>
      </c>
      <c r="C100" s="820" t="s">
        <v>1078</v>
      </c>
      <c r="D100" s="1010">
        <f t="shared" si="40"/>
        <v>792.96107594936711</v>
      </c>
      <c r="E100" s="1016">
        <v>3.16</v>
      </c>
      <c r="F100" s="1010">
        <v>2505.7570000000001</v>
      </c>
      <c r="G100" s="1011">
        <f t="shared" ref="G100:H102" si="41">E100</f>
        <v>3.16</v>
      </c>
      <c r="H100" s="1010">
        <f t="shared" si="41"/>
        <v>2505.7570000000001</v>
      </c>
      <c r="I100" s="814"/>
      <c r="J100" s="815"/>
      <c r="K100" s="816"/>
      <c r="L100" s="821"/>
      <c r="M100" s="816"/>
      <c r="N100" s="1050"/>
      <c r="O100" s="1069">
        <v>1.95</v>
      </c>
      <c r="P100" s="1050">
        <v>1779.0709999999999</v>
      </c>
      <c r="Q100" s="1069">
        <v>1.2100000000000002</v>
      </c>
      <c r="R100" s="1050">
        <f>F100-P100</f>
        <v>726.68600000000015</v>
      </c>
      <c r="S100" s="1071" t="s">
        <v>1030</v>
      </c>
      <c r="T100" s="1111"/>
      <c r="U100" s="1074"/>
      <c r="V100" s="1033"/>
      <c r="W100" s="1033"/>
      <c r="X100" s="1083"/>
      <c r="Y100" s="1084"/>
      <c r="Z100" s="1035"/>
    </row>
    <row r="101" spans="1:26" s="1085" customFormat="1" ht="15.75">
      <c r="A101" s="1008" t="s">
        <v>1824</v>
      </c>
      <c r="B101" s="1009" t="s">
        <v>1865</v>
      </c>
      <c r="C101" s="820" t="s">
        <v>1078</v>
      </c>
      <c r="D101" s="1010">
        <f t="shared" si="40"/>
        <v>1096.0636220472441</v>
      </c>
      <c r="E101" s="1016">
        <v>3.1749999999999998</v>
      </c>
      <c r="F101" s="1010">
        <v>3480.002</v>
      </c>
      <c r="G101" s="1011">
        <f t="shared" si="41"/>
        <v>3.1749999999999998</v>
      </c>
      <c r="H101" s="1010">
        <f t="shared" si="41"/>
        <v>3480.002</v>
      </c>
      <c r="I101" s="814"/>
      <c r="J101" s="815"/>
      <c r="K101" s="816"/>
      <c r="L101" s="821"/>
      <c r="M101" s="1069">
        <v>0.13</v>
      </c>
      <c r="N101" s="1050">
        <v>1075.923</v>
      </c>
      <c r="O101" s="1069">
        <v>3.0449999999999999</v>
      </c>
      <c r="P101" s="1050">
        <v>2404.0789999999997</v>
      </c>
      <c r="Q101" s="1069"/>
      <c r="R101" s="1050"/>
      <c r="S101" s="1071" t="s">
        <v>1030</v>
      </c>
      <c r="T101" s="1111"/>
      <c r="U101" s="1074"/>
      <c r="V101" s="1033"/>
      <c r="W101" s="1033"/>
      <c r="X101" s="1083"/>
      <c r="Y101" s="1084"/>
      <c r="Z101" s="1035"/>
    </row>
    <row r="102" spans="1:26" s="1085" customFormat="1" ht="31.5">
      <c r="A102" s="1008" t="s">
        <v>1825</v>
      </c>
      <c r="B102" s="1009" t="s">
        <v>1772</v>
      </c>
      <c r="C102" s="820" t="s">
        <v>1078</v>
      </c>
      <c r="D102" s="1010">
        <f t="shared" si="40"/>
        <v>798.22805139186289</v>
      </c>
      <c r="E102" s="1016">
        <v>0.93400000000000005</v>
      </c>
      <c r="F102" s="1010">
        <v>745.54499999999996</v>
      </c>
      <c r="G102" s="1011">
        <f t="shared" si="41"/>
        <v>0.93400000000000005</v>
      </c>
      <c r="H102" s="1010">
        <f t="shared" si="41"/>
        <v>745.54499999999996</v>
      </c>
      <c r="I102" s="814"/>
      <c r="J102" s="815"/>
      <c r="K102" s="816"/>
      <c r="L102" s="821"/>
      <c r="M102" s="816"/>
      <c r="N102" s="1050"/>
      <c r="O102" s="816"/>
      <c r="P102" s="1050"/>
      <c r="Q102" s="1069">
        <v>0.93400000000000005</v>
      </c>
      <c r="R102" s="1050">
        <v>745.54499999999996</v>
      </c>
      <c r="S102" s="1071" t="s">
        <v>1030</v>
      </c>
      <c r="T102" s="1111"/>
      <c r="U102" s="1074"/>
      <c r="V102" s="1033"/>
      <c r="W102" s="1033"/>
      <c r="X102" s="1083"/>
      <c r="Y102" s="1084"/>
      <c r="Z102" s="1035"/>
    </row>
    <row r="103" spans="1:26" s="1085" customFormat="1" ht="15.75">
      <c r="A103" s="1026">
        <v>1.7</v>
      </c>
      <c r="B103" s="1061" t="s">
        <v>1484</v>
      </c>
      <c r="C103" s="1028" t="s">
        <v>179</v>
      </c>
      <c r="D103" s="1029">
        <f>F103/E103</f>
        <v>29.37972225555556</v>
      </c>
      <c r="E103" s="1043">
        <f>SUM(E105:E209)</f>
        <v>90</v>
      </c>
      <c r="F103" s="1062">
        <f>SUM(F105:F209)</f>
        <v>2644.1750030000003</v>
      </c>
      <c r="G103" s="1038">
        <f t="shared" si="31"/>
        <v>90</v>
      </c>
      <c r="H103" s="1031">
        <f t="shared" si="31"/>
        <v>2644.1750030000003</v>
      </c>
      <c r="I103" s="1032"/>
      <c r="J103" s="1034"/>
      <c r="K103" s="1038"/>
      <c r="L103" s="1031"/>
      <c r="M103" s="1038"/>
      <c r="N103" s="1031"/>
      <c r="O103" s="1038"/>
      <c r="P103" s="1031"/>
      <c r="Q103" s="1038">
        <f t="shared" ref="Q103:Q210" si="42">G103</f>
        <v>90</v>
      </c>
      <c r="R103" s="1031">
        <f>H103</f>
        <v>2644.1750030000003</v>
      </c>
      <c r="S103" s="1071" t="s">
        <v>1770</v>
      </c>
      <c r="T103" s="1111"/>
      <c r="U103" s="1074" t="s">
        <v>1819</v>
      </c>
      <c r="V103" s="1033"/>
      <c r="W103" s="1033"/>
      <c r="Y103" s="1084"/>
      <c r="Z103" s="1035"/>
    </row>
    <row r="104" spans="1:26" s="1085" customFormat="1" ht="15.75">
      <c r="A104" s="1063"/>
      <c r="B104" s="1017" t="s">
        <v>1662</v>
      </c>
      <c r="C104" s="1064"/>
      <c r="D104" s="1029"/>
      <c r="E104" s="1065"/>
      <c r="F104" s="1031"/>
      <c r="G104" s="1038"/>
      <c r="H104" s="1031"/>
      <c r="I104" s="1032"/>
      <c r="J104" s="1034"/>
      <c r="K104" s="1038"/>
      <c r="L104" s="1031"/>
      <c r="M104" s="1038"/>
      <c r="N104" s="1031"/>
      <c r="O104" s="1038"/>
      <c r="P104" s="1031"/>
      <c r="Q104" s="1038"/>
      <c r="R104" s="1031"/>
      <c r="S104" s="1071"/>
      <c r="T104" s="1111"/>
      <c r="U104" s="1074"/>
      <c r="V104" s="1033"/>
      <c r="W104" s="1033"/>
      <c r="Y104" s="1084"/>
      <c r="Z104" s="1035"/>
    </row>
    <row r="105" spans="1:26" s="1085" customFormat="1" ht="15.75">
      <c r="A105" s="1008" t="s">
        <v>1218</v>
      </c>
      <c r="B105" s="1009" t="s">
        <v>1866</v>
      </c>
      <c r="C105" s="1019" t="s">
        <v>179</v>
      </c>
      <c r="D105" s="827">
        <f>F105/E105</f>
        <v>19.1859066666667</v>
      </c>
      <c r="E105" s="1001">
        <v>1</v>
      </c>
      <c r="F105" s="729">
        <v>19.1859066666667</v>
      </c>
      <c r="G105" s="932">
        <f t="shared" ref="G105:G168" si="43">E105</f>
        <v>1</v>
      </c>
      <c r="H105" s="828">
        <f t="shared" ref="H105:H168" si="44">F105</f>
        <v>19.1859066666667</v>
      </c>
      <c r="I105" s="1032"/>
      <c r="J105" s="1034"/>
      <c r="K105" s="1038"/>
      <c r="L105" s="1031"/>
      <c r="M105" s="1038"/>
      <c r="N105" s="1031"/>
      <c r="O105" s="1038"/>
      <c r="P105" s="1031"/>
      <c r="Q105" s="1054">
        <f>G105</f>
        <v>1</v>
      </c>
      <c r="R105" s="1050">
        <f>H105</f>
        <v>19.1859066666667</v>
      </c>
      <c r="S105" s="1071"/>
      <c r="T105" s="1111"/>
      <c r="U105" s="1074"/>
      <c r="V105" s="1033"/>
      <c r="W105" s="1033"/>
      <c r="Y105" s="1084"/>
      <c r="Z105" s="1035"/>
    </row>
    <row r="106" spans="1:26" s="1085" customFormat="1" ht="15.75">
      <c r="A106" s="1008" t="s">
        <v>1260</v>
      </c>
      <c r="B106" s="1009" t="s">
        <v>1867</v>
      </c>
      <c r="C106" s="1019" t="s">
        <v>179</v>
      </c>
      <c r="D106" s="827">
        <f t="shared" ref="D106:D169" si="45">F106/E106</f>
        <v>30.8376633333333</v>
      </c>
      <c r="E106" s="1001">
        <v>1</v>
      </c>
      <c r="F106" s="729">
        <v>30.8376633333333</v>
      </c>
      <c r="G106" s="932">
        <f t="shared" si="43"/>
        <v>1</v>
      </c>
      <c r="H106" s="828">
        <f t="shared" si="44"/>
        <v>30.8376633333333</v>
      </c>
      <c r="I106" s="1032"/>
      <c r="J106" s="1034"/>
      <c r="K106" s="1038"/>
      <c r="L106" s="1031"/>
      <c r="M106" s="1038"/>
      <c r="N106" s="1031"/>
      <c r="O106" s="1038"/>
      <c r="P106" s="1031"/>
      <c r="Q106" s="1054">
        <f t="shared" ref="Q106:Q169" si="46">G106</f>
        <v>1</v>
      </c>
      <c r="R106" s="1050">
        <f t="shared" ref="R106:R169" si="47">H106</f>
        <v>30.8376633333333</v>
      </c>
      <c r="S106" s="1071"/>
      <c r="T106" s="1111"/>
      <c r="U106" s="1074"/>
      <c r="V106" s="1033"/>
      <c r="W106" s="1033"/>
      <c r="Y106" s="1084"/>
      <c r="Z106" s="1035"/>
    </row>
    <row r="107" spans="1:26" s="1085" customFormat="1" ht="15.75">
      <c r="A107" s="1008" t="s">
        <v>1261</v>
      </c>
      <c r="B107" s="1009" t="s">
        <v>1868</v>
      </c>
      <c r="C107" s="1019" t="s">
        <v>179</v>
      </c>
      <c r="D107" s="827">
        <f t="shared" si="45"/>
        <v>41.5025433333333</v>
      </c>
      <c r="E107" s="1001">
        <v>1</v>
      </c>
      <c r="F107" s="729">
        <v>41.5025433333333</v>
      </c>
      <c r="G107" s="932">
        <f t="shared" si="43"/>
        <v>1</v>
      </c>
      <c r="H107" s="828">
        <f t="shared" si="44"/>
        <v>41.5025433333333</v>
      </c>
      <c r="I107" s="1032"/>
      <c r="J107" s="1034"/>
      <c r="K107" s="1038"/>
      <c r="L107" s="1031"/>
      <c r="M107" s="1038"/>
      <c r="N107" s="1031"/>
      <c r="O107" s="1038"/>
      <c r="P107" s="1031"/>
      <c r="Q107" s="1054">
        <f t="shared" si="46"/>
        <v>1</v>
      </c>
      <c r="R107" s="1050">
        <f t="shared" si="47"/>
        <v>41.5025433333333</v>
      </c>
      <c r="S107" s="1071"/>
      <c r="T107" s="1111"/>
      <c r="U107" s="1074"/>
      <c r="V107" s="1033"/>
      <c r="W107" s="1033"/>
      <c r="Y107" s="1084"/>
      <c r="Z107" s="1035"/>
    </row>
    <row r="108" spans="1:26" s="1085" customFormat="1" ht="31.5">
      <c r="A108" s="1008" t="s">
        <v>1262</v>
      </c>
      <c r="B108" s="1009" t="s">
        <v>1869</v>
      </c>
      <c r="C108" s="1019" t="s">
        <v>179</v>
      </c>
      <c r="D108" s="827">
        <f t="shared" si="45"/>
        <v>14.82752</v>
      </c>
      <c r="E108" s="1001">
        <v>1</v>
      </c>
      <c r="F108" s="729">
        <v>14.82752</v>
      </c>
      <c r="G108" s="932">
        <f t="shared" si="43"/>
        <v>1</v>
      </c>
      <c r="H108" s="828">
        <f t="shared" si="44"/>
        <v>14.82752</v>
      </c>
      <c r="I108" s="1032"/>
      <c r="J108" s="1034"/>
      <c r="K108" s="1038"/>
      <c r="L108" s="1031"/>
      <c r="M108" s="1038"/>
      <c r="N108" s="1031"/>
      <c r="O108" s="1038"/>
      <c r="P108" s="1031"/>
      <c r="Q108" s="1054">
        <f t="shared" si="46"/>
        <v>1</v>
      </c>
      <c r="R108" s="1050">
        <f t="shared" si="47"/>
        <v>14.82752</v>
      </c>
      <c r="S108" s="1071"/>
      <c r="T108" s="1111"/>
      <c r="U108" s="1074"/>
      <c r="V108" s="1033"/>
      <c r="W108" s="1033"/>
      <c r="Y108" s="1084"/>
      <c r="Z108" s="1035"/>
    </row>
    <row r="109" spans="1:26" s="1085" customFormat="1" ht="31.5">
      <c r="A109" s="1008" t="s">
        <v>1824</v>
      </c>
      <c r="B109" s="1009" t="s">
        <v>2432</v>
      </c>
      <c r="C109" s="1019" t="s">
        <v>179</v>
      </c>
      <c r="D109" s="827">
        <f t="shared" si="45"/>
        <v>14.83488</v>
      </c>
      <c r="E109" s="1001">
        <v>1</v>
      </c>
      <c r="F109" s="729">
        <v>14.83488</v>
      </c>
      <c r="G109" s="932">
        <f t="shared" si="43"/>
        <v>1</v>
      </c>
      <c r="H109" s="828">
        <f t="shared" si="44"/>
        <v>14.83488</v>
      </c>
      <c r="I109" s="1032"/>
      <c r="J109" s="1034"/>
      <c r="K109" s="1038"/>
      <c r="L109" s="1031"/>
      <c r="M109" s="1038"/>
      <c r="N109" s="1031"/>
      <c r="O109" s="1038"/>
      <c r="P109" s="1031"/>
      <c r="Q109" s="1054">
        <f t="shared" si="46"/>
        <v>1</v>
      </c>
      <c r="R109" s="1050">
        <f t="shared" si="47"/>
        <v>14.83488</v>
      </c>
      <c r="S109" s="1071"/>
      <c r="T109" s="1111"/>
      <c r="U109" s="1074"/>
      <c r="V109" s="1033"/>
      <c r="W109" s="1033"/>
      <c r="Y109" s="1084"/>
      <c r="Z109" s="1035"/>
    </row>
    <row r="110" spans="1:26" s="1085" customFormat="1" ht="15.75">
      <c r="A110" s="1008" t="s">
        <v>1825</v>
      </c>
      <c r="B110" s="1009" t="s">
        <v>1870</v>
      </c>
      <c r="C110" s="1019" t="s">
        <v>179</v>
      </c>
      <c r="D110" s="827">
        <f t="shared" si="45"/>
        <v>30.9413366666667</v>
      </c>
      <c r="E110" s="1001">
        <v>1</v>
      </c>
      <c r="F110" s="729">
        <v>30.9413366666667</v>
      </c>
      <c r="G110" s="932">
        <f t="shared" si="43"/>
        <v>1</v>
      </c>
      <c r="H110" s="828">
        <f t="shared" si="44"/>
        <v>30.9413366666667</v>
      </c>
      <c r="I110" s="1032"/>
      <c r="J110" s="1034"/>
      <c r="K110" s="1038"/>
      <c r="L110" s="1031"/>
      <c r="M110" s="1038"/>
      <c r="N110" s="1031"/>
      <c r="O110" s="1038"/>
      <c r="P110" s="1031"/>
      <c r="Q110" s="1054">
        <f t="shared" si="46"/>
        <v>1</v>
      </c>
      <c r="R110" s="1050">
        <f t="shared" si="47"/>
        <v>30.9413366666667</v>
      </c>
      <c r="S110" s="1071"/>
      <c r="T110" s="1111"/>
      <c r="U110" s="1074"/>
      <c r="V110" s="1033"/>
      <c r="W110" s="1033"/>
      <c r="Y110" s="1084"/>
      <c r="Z110" s="1035"/>
    </row>
    <row r="111" spans="1:26" s="1085" customFormat="1" ht="15.75">
      <c r="A111" s="1008" t="s">
        <v>1263</v>
      </c>
      <c r="B111" s="1009" t="s">
        <v>1871</v>
      </c>
      <c r="C111" s="1019" t="s">
        <v>179</v>
      </c>
      <c r="D111" s="827">
        <f t="shared" si="45"/>
        <v>31.090070000000001</v>
      </c>
      <c r="E111" s="1001">
        <v>1</v>
      </c>
      <c r="F111" s="729">
        <v>31.090070000000001</v>
      </c>
      <c r="G111" s="932">
        <f t="shared" si="43"/>
        <v>1</v>
      </c>
      <c r="H111" s="828">
        <f t="shared" si="44"/>
        <v>31.090070000000001</v>
      </c>
      <c r="I111" s="1032"/>
      <c r="J111" s="1034"/>
      <c r="K111" s="1038"/>
      <c r="L111" s="1031"/>
      <c r="M111" s="1038"/>
      <c r="N111" s="1031"/>
      <c r="O111" s="1038"/>
      <c r="P111" s="1031"/>
      <c r="Q111" s="1054">
        <f t="shared" si="46"/>
        <v>1</v>
      </c>
      <c r="R111" s="1050">
        <f t="shared" si="47"/>
        <v>31.090070000000001</v>
      </c>
      <c r="S111" s="1071"/>
      <c r="T111" s="1111"/>
      <c r="U111" s="1074"/>
      <c r="V111" s="1033"/>
      <c r="W111" s="1033"/>
      <c r="Y111" s="1084"/>
      <c r="Z111" s="1035"/>
    </row>
    <row r="112" spans="1:26" s="1085" customFormat="1" ht="15.75">
      <c r="A112" s="1008" t="s">
        <v>1264</v>
      </c>
      <c r="B112" s="1009" t="s">
        <v>1872</v>
      </c>
      <c r="C112" s="1019" t="s">
        <v>179</v>
      </c>
      <c r="D112" s="827">
        <f t="shared" si="45"/>
        <v>34.639521666666703</v>
      </c>
      <c r="E112" s="1001">
        <v>1</v>
      </c>
      <c r="F112" s="729">
        <v>34.639521666666703</v>
      </c>
      <c r="G112" s="932">
        <f t="shared" si="43"/>
        <v>1</v>
      </c>
      <c r="H112" s="828">
        <f t="shared" si="44"/>
        <v>34.639521666666703</v>
      </c>
      <c r="I112" s="1032"/>
      <c r="J112" s="1034"/>
      <c r="K112" s="1038"/>
      <c r="L112" s="1031"/>
      <c r="M112" s="1038"/>
      <c r="N112" s="1031"/>
      <c r="O112" s="1038"/>
      <c r="P112" s="1031"/>
      <c r="Q112" s="1054">
        <f t="shared" si="46"/>
        <v>1</v>
      </c>
      <c r="R112" s="1050">
        <f t="shared" si="47"/>
        <v>34.639521666666703</v>
      </c>
      <c r="S112" s="1071"/>
      <c r="T112" s="1111"/>
      <c r="U112" s="1074"/>
      <c r="V112" s="1033"/>
      <c r="W112" s="1033"/>
      <c r="Y112" s="1084"/>
      <c r="Z112" s="1035"/>
    </row>
    <row r="113" spans="1:26" s="1085" customFormat="1" ht="15.75">
      <c r="A113" s="1063"/>
      <c r="B113" s="1017" t="s">
        <v>1661</v>
      </c>
      <c r="C113" s="1064"/>
      <c r="D113" s="1029"/>
      <c r="E113" s="1001"/>
      <c r="F113" s="729"/>
      <c r="G113" s="932"/>
      <c r="H113" s="828"/>
      <c r="I113" s="1032"/>
      <c r="J113" s="1034"/>
      <c r="K113" s="1038"/>
      <c r="L113" s="1031"/>
      <c r="M113" s="1038"/>
      <c r="N113" s="1031"/>
      <c r="O113" s="1038"/>
      <c r="P113" s="1031"/>
      <c r="Q113" s="1054"/>
      <c r="R113" s="1050"/>
      <c r="S113" s="1071"/>
      <c r="T113" s="1111"/>
      <c r="U113" s="1074"/>
      <c r="V113" s="1033"/>
      <c r="W113" s="1033"/>
      <c r="Y113" s="1084"/>
      <c r="Z113" s="1035"/>
    </row>
    <row r="114" spans="1:26" s="1085" customFormat="1" ht="31.5">
      <c r="A114" s="1008" t="s">
        <v>1265</v>
      </c>
      <c r="B114" s="1009" t="s">
        <v>2433</v>
      </c>
      <c r="C114" s="1019" t="s">
        <v>179</v>
      </c>
      <c r="D114" s="827">
        <f t="shared" si="45"/>
        <v>63.82</v>
      </c>
      <c r="E114" s="1113">
        <v>1</v>
      </c>
      <c r="F114" s="1114">
        <f>64.31-0.49</f>
        <v>63.82</v>
      </c>
      <c r="G114" s="932">
        <f t="shared" si="43"/>
        <v>1</v>
      </c>
      <c r="H114" s="828">
        <f t="shared" si="44"/>
        <v>63.82</v>
      </c>
      <c r="I114" s="1032"/>
      <c r="J114" s="1034"/>
      <c r="K114" s="1038"/>
      <c r="L114" s="1031"/>
      <c r="M114" s="1038"/>
      <c r="N114" s="1031"/>
      <c r="O114" s="1038"/>
      <c r="P114" s="1031"/>
      <c r="Q114" s="1054">
        <f t="shared" si="46"/>
        <v>1</v>
      </c>
      <c r="R114" s="1050">
        <f t="shared" si="47"/>
        <v>63.82</v>
      </c>
      <c r="S114" s="1071"/>
      <c r="T114" s="1111"/>
      <c r="U114" s="1074"/>
      <c r="V114" s="1033"/>
      <c r="W114" s="1033"/>
      <c r="Y114" s="1084"/>
      <c r="Z114" s="1035"/>
    </row>
    <row r="115" spans="1:26" s="1085" customFormat="1" ht="15.75">
      <c r="A115" s="1008" t="s">
        <v>1266</v>
      </c>
      <c r="B115" s="1009" t="s">
        <v>1873</v>
      </c>
      <c r="C115" s="1019" t="s">
        <v>179</v>
      </c>
      <c r="D115" s="827">
        <f t="shared" si="45"/>
        <v>30.923386666666701</v>
      </c>
      <c r="E115" s="1001">
        <v>1</v>
      </c>
      <c r="F115" s="729">
        <v>30.923386666666701</v>
      </c>
      <c r="G115" s="932">
        <f t="shared" si="43"/>
        <v>1</v>
      </c>
      <c r="H115" s="828">
        <f t="shared" si="44"/>
        <v>30.923386666666701</v>
      </c>
      <c r="I115" s="1032"/>
      <c r="J115" s="1034"/>
      <c r="K115" s="1038"/>
      <c r="L115" s="1031"/>
      <c r="M115" s="1038"/>
      <c r="N115" s="1031"/>
      <c r="O115" s="1038"/>
      <c r="P115" s="1031"/>
      <c r="Q115" s="1054">
        <f t="shared" si="46"/>
        <v>1</v>
      </c>
      <c r="R115" s="1050">
        <f t="shared" si="47"/>
        <v>30.923386666666701</v>
      </c>
      <c r="S115" s="1071"/>
      <c r="T115" s="1111"/>
      <c r="U115" s="1074"/>
      <c r="V115" s="1033"/>
      <c r="W115" s="1033"/>
      <c r="Y115" s="1084"/>
      <c r="Z115" s="1035"/>
    </row>
    <row r="116" spans="1:26" s="1085" customFormat="1" ht="15.75">
      <c r="A116" s="1008" t="s">
        <v>1267</v>
      </c>
      <c r="B116" s="1009" t="s">
        <v>1874</v>
      </c>
      <c r="C116" s="1019" t="s">
        <v>179</v>
      </c>
      <c r="D116" s="827">
        <f t="shared" si="45"/>
        <v>41.566556666666699</v>
      </c>
      <c r="E116" s="1001">
        <v>1</v>
      </c>
      <c r="F116" s="729">
        <v>41.566556666666699</v>
      </c>
      <c r="G116" s="932">
        <f t="shared" si="43"/>
        <v>1</v>
      </c>
      <c r="H116" s="828">
        <f t="shared" si="44"/>
        <v>41.566556666666699</v>
      </c>
      <c r="I116" s="1032"/>
      <c r="J116" s="1034"/>
      <c r="K116" s="1038"/>
      <c r="L116" s="1031"/>
      <c r="M116" s="1038"/>
      <c r="N116" s="1031"/>
      <c r="O116" s="1038"/>
      <c r="P116" s="1031"/>
      <c r="Q116" s="1054">
        <f t="shared" si="46"/>
        <v>1</v>
      </c>
      <c r="R116" s="1050">
        <f t="shared" si="47"/>
        <v>41.566556666666699</v>
      </c>
      <c r="S116" s="1071"/>
      <c r="T116" s="1111"/>
      <c r="U116" s="1074"/>
      <c r="V116" s="1033"/>
      <c r="W116" s="1033"/>
      <c r="Y116" s="1084"/>
      <c r="Z116" s="1035"/>
    </row>
    <row r="117" spans="1:26" s="1085" customFormat="1" ht="31.5">
      <c r="A117" s="1008" t="s">
        <v>1828</v>
      </c>
      <c r="B117" s="1009" t="s">
        <v>1875</v>
      </c>
      <c r="C117" s="1019" t="s">
        <v>179</v>
      </c>
      <c r="D117" s="827">
        <f t="shared" si="45"/>
        <v>26.7679783333333</v>
      </c>
      <c r="E117" s="1001">
        <v>1</v>
      </c>
      <c r="F117" s="729">
        <v>26.7679783333333</v>
      </c>
      <c r="G117" s="932">
        <f t="shared" si="43"/>
        <v>1</v>
      </c>
      <c r="H117" s="828">
        <f t="shared" si="44"/>
        <v>26.7679783333333</v>
      </c>
      <c r="I117" s="1032"/>
      <c r="J117" s="1034"/>
      <c r="K117" s="1038"/>
      <c r="L117" s="1031"/>
      <c r="M117" s="1038"/>
      <c r="N117" s="1031"/>
      <c r="O117" s="1038"/>
      <c r="P117" s="1031"/>
      <c r="Q117" s="1054">
        <f t="shared" si="46"/>
        <v>1</v>
      </c>
      <c r="R117" s="1050">
        <f t="shared" si="47"/>
        <v>26.7679783333333</v>
      </c>
      <c r="S117" s="1071"/>
      <c r="T117" s="1111"/>
      <c r="U117" s="1074"/>
      <c r="V117" s="1033"/>
      <c r="W117" s="1033"/>
      <c r="Y117" s="1084"/>
      <c r="Z117" s="1035"/>
    </row>
    <row r="118" spans="1:26" s="1085" customFormat="1" ht="15.75">
      <c r="A118" s="1008" t="s">
        <v>1829</v>
      </c>
      <c r="B118" s="1009" t="s">
        <v>1876</v>
      </c>
      <c r="C118" s="1019" t="s">
        <v>179</v>
      </c>
      <c r="D118" s="827">
        <f t="shared" si="45"/>
        <v>27.3342216666667</v>
      </c>
      <c r="E118" s="1001">
        <v>1</v>
      </c>
      <c r="F118" s="729">
        <v>27.3342216666667</v>
      </c>
      <c r="G118" s="932">
        <f t="shared" si="43"/>
        <v>1</v>
      </c>
      <c r="H118" s="828">
        <f t="shared" si="44"/>
        <v>27.3342216666667</v>
      </c>
      <c r="I118" s="1032"/>
      <c r="J118" s="1034"/>
      <c r="K118" s="1038"/>
      <c r="L118" s="1031"/>
      <c r="M118" s="1038"/>
      <c r="N118" s="1031"/>
      <c r="O118" s="1038"/>
      <c r="P118" s="1031"/>
      <c r="Q118" s="1054">
        <f t="shared" si="46"/>
        <v>1</v>
      </c>
      <c r="R118" s="1050">
        <f t="shared" si="47"/>
        <v>27.3342216666667</v>
      </c>
      <c r="S118" s="1071"/>
      <c r="T118" s="1111"/>
      <c r="U118" s="1074"/>
      <c r="V118" s="1033"/>
      <c r="W118" s="1033"/>
      <c r="Y118" s="1084"/>
      <c r="Z118" s="1035"/>
    </row>
    <row r="119" spans="1:26" s="1085" customFormat="1" ht="15.75">
      <c r="A119" s="1008" t="s">
        <v>1830</v>
      </c>
      <c r="B119" s="1009" t="s">
        <v>1877</v>
      </c>
      <c r="C119" s="1019" t="s">
        <v>179</v>
      </c>
      <c r="D119" s="827">
        <f t="shared" si="45"/>
        <v>20.533930000000002</v>
      </c>
      <c r="E119" s="1001">
        <v>1</v>
      </c>
      <c r="F119" s="729">
        <v>20.533930000000002</v>
      </c>
      <c r="G119" s="932">
        <f t="shared" si="43"/>
        <v>1</v>
      </c>
      <c r="H119" s="828">
        <f t="shared" si="44"/>
        <v>20.533930000000002</v>
      </c>
      <c r="I119" s="1032"/>
      <c r="J119" s="1034"/>
      <c r="K119" s="1038"/>
      <c r="L119" s="1031"/>
      <c r="M119" s="1038"/>
      <c r="N119" s="1031"/>
      <c r="O119" s="1038"/>
      <c r="P119" s="1031"/>
      <c r="Q119" s="1054">
        <f t="shared" si="46"/>
        <v>1</v>
      </c>
      <c r="R119" s="1050">
        <f t="shared" si="47"/>
        <v>20.533930000000002</v>
      </c>
      <c r="S119" s="1071"/>
      <c r="T119" s="1111"/>
      <c r="U119" s="1074"/>
      <c r="V119" s="1033"/>
      <c r="W119" s="1033"/>
      <c r="Y119" s="1084"/>
      <c r="Z119" s="1035"/>
    </row>
    <row r="120" spans="1:26" s="1085" customFormat="1" ht="15.75">
      <c r="A120" s="1008" t="s">
        <v>1831</v>
      </c>
      <c r="B120" s="1009" t="s">
        <v>1878</v>
      </c>
      <c r="C120" s="1019" t="s">
        <v>179</v>
      </c>
      <c r="D120" s="827">
        <f t="shared" si="45"/>
        <v>27.744479999999999</v>
      </c>
      <c r="E120" s="1001">
        <v>1</v>
      </c>
      <c r="F120" s="729">
        <v>27.744479999999999</v>
      </c>
      <c r="G120" s="932">
        <f t="shared" si="43"/>
        <v>1</v>
      </c>
      <c r="H120" s="828">
        <f t="shared" si="44"/>
        <v>27.744479999999999</v>
      </c>
      <c r="I120" s="1032"/>
      <c r="J120" s="1034"/>
      <c r="K120" s="1038"/>
      <c r="L120" s="1031"/>
      <c r="M120" s="1038"/>
      <c r="N120" s="1031"/>
      <c r="O120" s="1038"/>
      <c r="P120" s="1031"/>
      <c r="Q120" s="1054">
        <f t="shared" si="46"/>
        <v>1</v>
      </c>
      <c r="R120" s="1050">
        <f t="shared" si="47"/>
        <v>27.744479999999999</v>
      </c>
      <c r="S120" s="1071"/>
      <c r="T120" s="1111"/>
      <c r="U120" s="1074"/>
      <c r="V120" s="1033"/>
      <c r="W120" s="1033"/>
      <c r="Y120" s="1084"/>
      <c r="Z120" s="1035"/>
    </row>
    <row r="121" spans="1:26" s="1085" customFormat="1" ht="15.75">
      <c r="A121" s="1008"/>
      <c r="B121" s="1017" t="s">
        <v>1667</v>
      </c>
      <c r="C121" s="1019"/>
      <c r="D121" s="827"/>
      <c r="E121" s="1001"/>
      <c r="F121" s="729"/>
      <c r="G121" s="932"/>
      <c r="H121" s="828"/>
      <c r="I121" s="1032"/>
      <c r="J121" s="1034"/>
      <c r="K121" s="1038"/>
      <c r="L121" s="1031"/>
      <c r="M121" s="1038"/>
      <c r="N121" s="1031"/>
      <c r="O121" s="1038"/>
      <c r="P121" s="1031"/>
      <c r="Q121" s="1054"/>
      <c r="R121" s="1050"/>
      <c r="S121" s="1071"/>
      <c r="T121" s="1111"/>
      <c r="U121" s="1074"/>
      <c r="V121" s="1033"/>
      <c r="W121" s="1033"/>
      <c r="Y121" s="1084"/>
      <c r="Z121" s="1035"/>
    </row>
    <row r="122" spans="1:26" s="1085" customFormat="1" ht="15.75">
      <c r="A122" s="1008" t="s">
        <v>1833</v>
      </c>
      <c r="B122" s="1009" t="s">
        <v>1879</v>
      </c>
      <c r="C122" s="1019" t="s">
        <v>179</v>
      </c>
      <c r="D122" s="827">
        <f t="shared" si="45"/>
        <v>33.511303333333302</v>
      </c>
      <c r="E122" s="1001">
        <v>1</v>
      </c>
      <c r="F122" s="729">
        <v>33.511303333333302</v>
      </c>
      <c r="G122" s="932">
        <f t="shared" si="43"/>
        <v>1</v>
      </c>
      <c r="H122" s="828">
        <f t="shared" si="44"/>
        <v>33.511303333333302</v>
      </c>
      <c r="I122" s="1032"/>
      <c r="J122" s="1034"/>
      <c r="K122" s="1038"/>
      <c r="L122" s="1031"/>
      <c r="M122" s="1038"/>
      <c r="N122" s="1031"/>
      <c r="O122" s="1038"/>
      <c r="P122" s="1031"/>
      <c r="Q122" s="1054">
        <f t="shared" si="46"/>
        <v>1</v>
      </c>
      <c r="R122" s="1050">
        <f t="shared" si="47"/>
        <v>33.511303333333302</v>
      </c>
      <c r="S122" s="1071"/>
      <c r="T122" s="1111"/>
      <c r="U122" s="1074"/>
      <c r="V122" s="1033"/>
      <c r="W122" s="1033"/>
      <c r="Y122" s="1084"/>
      <c r="Z122" s="1035"/>
    </row>
    <row r="123" spans="1:26" s="1085" customFormat="1" ht="15.75">
      <c r="A123" s="1008" t="s">
        <v>1834</v>
      </c>
      <c r="B123" s="1009" t="s">
        <v>1880</v>
      </c>
      <c r="C123" s="1019" t="s">
        <v>179</v>
      </c>
      <c r="D123" s="827">
        <f t="shared" si="45"/>
        <v>30.9546116666667</v>
      </c>
      <c r="E123" s="1001">
        <v>1</v>
      </c>
      <c r="F123" s="729">
        <v>30.9546116666667</v>
      </c>
      <c r="G123" s="932">
        <f t="shared" si="43"/>
        <v>1</v>
      </c>
      <c r="H123" s="828">
        <f t="shared" si="44"/>
        <v>30.9546116666667</v>
      </c>
      <c r="I123" s="1032"/>
      <c r="J123" s="1034"/>
      <c r="K123" s="1038"/>
      <c r="L123" s="1031"/>
      <c r="M123" s="1038"/>
      <c r="N123" s="1031"/>
      <c r="O123" s="1038"/>
      <c r="P123" s="1031"/>
      <c r="Q123" s="1054">
        <f t="shared" si="46"/>
        <v>1</v>
      </c>
      <c r="R123" s="1050">
        <f t="shared" si="47"/>
        <v>30.9546116666667</v>
      </c>
      <c r="S123" s="1071"/>
      <c r="T123" s="1111"/>
      <c r="U123" s="1074"/>
      <c r="V123" s="1033"/>
      <c r="W123" s="1033"/>
      <c r="Y123" s="1084"/>
      <c r="Z123" s="1035"/>
    </row>
    <row r="124" spans="1:26" s="1085" customFormat="1" ht="15.75">
      <c r="A124" s="1008" t="s">
        <v>1835</v>
      </c>
      <c r="B124" s="1009" t="s">
        <v>1881</v>
      </c>
      <c r="C124" s="1019" t="s">
        <v>179</v>
      </c>
      <c r="D124" s="827">
        <f t="shared" si="45"/>
        <v>32.298378333333297</v>
      </c>
      <c r="E124" s="1001">
        <v>1</v>
      </c>
      <c r="F124" s="729">
        <v>32.298378333333297</v>
      </c>
      <c r="G124" s="932">
        <f t="shared" si="43"/>
        <v>1</v>
      </c>
      <c r="H124" s="828">
        <f t="shared" si="44"/>
        <v>32.298378333333297</v>
      </c>
      <c r="I124" s="1032"/>
      <c r="J124" s="1034"/>
      <c r="K124" s="1038"/>
      <c r="L124" s="1031"/>
      <c r="M124" s="1038"/>
      <c r="N124" s="1031"/>
      <c r="O124" s="1038"/>
      <c r="P124" s="1031"/>
      <c r="Q124" s="1054">
        <f t="shared" si="46"/>
        <v>1</v>
      </c>
      <c r="R124" s="1050">
        <f t="shared" si="47"/>
        <v>32.298378333333297</v>
      </c>
      <c r="S124" s="1071"/>
      <c r="T124" s="1111"/>
      <c r="U124" s="1074"/>
      <c r="V124" s="1033"/>
      <c r="W124" s="1033"/>
      <c r="Y124" s="1084"/>
      <c r="Z124" s="1035"/>
    </row>
    <row r="125" spans="1:26" s="1085" customFormat="1" ht="15.75">
      <c r="A125" s="1008" t="s">
        <v>1836</v>
      </c>
      <c r="B125" s="1009" t="s">
        <v>1882</v>
      </c>
      <c r="C125" s="1019" t="s">
        <v>179</v>
      </c>
      <c r="D125" s="827">
        <f t="shared" si="45"/>
        <v>20.185961666666699</v>
      </c>
      <c r="E125" s="1001">
        <v>1</v>
      </c>
      <c r="F125" s="729">
        <v>20.185961666666699</v>
      </c>
      <c r="G125" s="932">
        <f t="shared" si="43"/>
        <v>1</v>
      </c>
      <c r="H125" s="828">
        <f t="shared" si="44"/>
        <v>20.185961666666699</v>
      </c>
      <c r="I125" s="1032"/>
      <c r="J125" s="1034"/>
      <c r="K125" s="1038"/>
      <c r="L125" s="1031"/>
      <c r="M125" s="1038"/>
      <c r="N125" s="1031"/>
      <c r="O125" s="1038"/>
      <c r="P125" s="1031"/>
      <c r="Q125" s="1054">
        <f t="shared" si="46"/>
        <v>1</v>
      </c>
      <c r="R125" s="1050">
        <f t="shared" si="47"/>
        <v>20.185961666666699</v>
      </c>
      <c r="S125" s="1071"/>
      <c r="T125" s="1111"/>
      <c r="U125" s="1074"/>
      <c r="V125" s="1033"/>
      <c r="W125" s="1033"/>
      <c r="Y125" s="1084"/>
      <c r="Z125" s="1035"/>
    </row>
    <row r="126" spans="1:26" s="1085" customFormat="1" ht="15.75">
      <c r="A126" s="1008" t="s">
        <v>1837</v>
      </c>
      <c r="B126" s="1009" t="s">
        <v>1883</v>
      </c>
      <c r="C126" s="1019" t="s">
        <v>179</v>
      </c>
      <c r="D126" s="827">
        <f t="shared" si="45"/>
        <v>33.876711666666601</v>
      </c>
      <c r="E126" s="1001">
        <v>1</v>
      </c>
      <c r="F126" s="729">
        <v>33.876711666666601</v>
      </c>
      <c r="G126" s="932">
        <f t="shared" si="43"/>
        <v>1</v>
      </c>
      <c r="H126" s="828">
        <f t="shared" si="44"/>
        <v>33.876711666666601</v>
      </c>
      <c r="I126" s="1032"/>
      <c r="J126" s="1034"/>
      <c r="K126" s="1038"/>
      <c r="L126" s="1031"/>
      <c r="M126" s="1038"/>
      <c r="N126" s="1031"/>
      <c r="O126" s="1038"/>
      <c r="P126" s="1031"/>
      <c r="Q126" s="1054">
        <f t="shared" si="46"/>
        <v>1</v>
      </c>
      <c r="R126" s="1050">
        <f t="shared" si="47"/>
        <v>33.876711666666601</v>
      </c>
      <c r="S126" s="1071"/>
      <c r="T126" s="1111"/>
      <c r="U126" s="1074"/>
      <c r="V126" s="1033"/>
      <c r="W126" s="1033"/>
      <c r="Y126" s="1084"/>
      <c r="Z126" s="1035"/>
    </row>
    <row r="127" spans="1:26" s="1085" customFormat="1" ht="15.75">
      <c r="A127" s="1008"/>
      <c r="B127" s="1017" t="s">
        <v>1669</v>
      </c>
      <c r="C127" s="1019"/>
      <c r="D127" s="827"/>
      <c r="E127" s="1001"/>
      <c r="F127" s="729"/>
      <c r="G127" s="932"/>
      <c r="H127" s="828"/>
      <c r="I127" s="1032"/>
      <c r="J127" s="1034"/>
      <c r="K127" s="1038"/>
      <c r="L127" s="1031"/>
      <c r="M127" s="1038"/>
      <c r="N127" s="1031"/>
      <c r="O127" s="1038"/>
      <c r="P127" s="1031"/>
      <c r="Q127" s="1054"/>
      <c r="R127" s="1050"/>
      <c r="S127" s="1071"/>
      <c r="T127" s="1111"/>
      <c r="U127" s="1074"/>
      <c r="V127" s="1033"/>
      <c r="W127" s="1033"/>
      <c r="Y127" s="1084"/>
      <c r="Z127" s="1035"/>
    </row>
    <row r="128" spans="1:26" s="1085" customFormat="1" ht="15.75">
      <c r="A128" s="1008" t="s">
        <v>1838</v>
      </c>
      <c r="B128" s="1009" t="s">
        <v>1884</v>
      </c>
      <c r="C128" s="1019" t="s">
        <v>179</v>
      </c>
      <c r="D128" s="827">
        <f t="shared" si="45"/>
        <v>41.004109999999997</v>
      </c>
      <c r="E128" s="1001">
        <v>1</v>
      </c>
      <c r="F128" s="729">
        <v>41.004109999999997</v>
      </c>
      <c r="G128" s="932">
        <f t="shared" si="43"/>
        <v>1</v>
      </c>
      <c r="H128" s="828">
        <f t="shared" si="44"/>
        <v>41.004109999999997</v>
      </c>
      <c r="I128" s="1032"/>
      <c r="J128" s="1034"/>
      <c r="K128" s="1038"/>
      <c r="L128" s="1031"/>
      <c r="M128" s="1038"/>
      <c r="N128" s="1031"/>
      <c r="O128" s="1038"/>
      <c r="P128" s="1031"/>
      <c r="Q128" s="1054">
        <f t="shared" si="46"/>
        <v>1</v>
      </c>
      <c r="R128" s="1050">
        <f t="shared" si="47"/>
        <v>41.004109999999997</v>
      </c>
      <c r="S128" s="1071"/>
      <c r="T128" s="1111"/>
      <c r="U128" s="1074"/>
      <c r="V128" s="1033"/>
      <c r="W128" s="1033"/>
      <c r="Y128" s="1084"/>
      <c r="Z128" s="1035"/>
    </row>
    <row r="129" spans="1:26" s="1085" customFormat="1" ht="15.75" customHeight="1">
      <c r="A129" s="1008" t="s">
        <v>1839</v>
      </c>
      <c r="B129" s="1009" t="s">
        <v>1885</v>
      </c>
      <c r="C129" s="1019" t="s">
        <v>179</v>
      </c>
      <c r="D129" s="827">
        <f t="shared" si="45"/>
        <v>25.795773333333301</v>
      </c>
      <c r="E129" s="1001">
        <v>1</v>
      </c>
      <c r="F129" s="729">
        <v>25.795773333333301</v>
      </c>
      <c r="G129" s="932">
        <f t="shared" si="43"/>
        <v>1</v>
      </c>
      <c r="H129" s="828">
        <f t="shared" si="44"/>
        <v>25.795773333333301</v>
      </c>
      <c r="I129" s="1032"/>
      <c r="J129" s="1034"/>
      <c r="K129" s="1038"/>
      <c r="L129" s="1031"/>
      <c r="M129" s="1038"/>
      <c r="N129" s="1031"/>
      <c r="O129" s="1038"/>
      <c r="P129" s="1031"/>
      <c r="Q129" s="1054">
        <f t="shared" si="46"/>
        <v>1</v>
      </c>
      <c r="R129" s="1050">
        <f t="shared" si="47"/>
        <v>25.795773333333301</v>
      </c>
      <c r="S129" s="1071"/>
      <c r="T129" s="1111"/>
      <c r="U129" s="1074"/>
      <c r="V129" s="1033"/>
      <c r="W129" s="1033"/>
      <c r="Y129" s="1084"/>
      <c r="Z129" s="1035"/>
    </row>
    <row r="130" spans="1:26" s="1085" customFormat="1" ht="15.75" customHeight="1">
      <c r="A130" s="1008" t="s">
        <v>1840</v>
      </c>
      <c r="B130" s="1009" t="s">
        <v>1886</v>
      </c>
      <c r="C130" s="1019" t="s">
        <v>179</v>
      </c>
      <c r="D130" s="827">
        <f t="shared" si="45"/>
        <v>19.146891666666701</v>
      </c>
      <c r="E130" s="1001">
        <v>1</v>
      </c>
      <c r="F130" s="729">
        <v>19.146891666666701</v>
      </c>
      <c r="G130" s="932">
        <f t="shared" si="43"/>
        <v>1</v>
      </c>
      <c r="H130" s="828">
        <f t="shared" si="44"/>
        <v>19.146891666666701</v>
      </c>
      <c r="I130" s="1032"/>
      <c r="J130" s="1034"/>
      <c r="K130" s="1038"/>
      <c r="L130" s="1031"/>
      <c r="M130" s="1038"/>
      <c r="N130" s="1031"/>
      <c r="O130" s="1038"/>
      <c r="P130" s="1031"/>
      <c r="Q130" s="1054">
        <f t="shared" si="46"/>
        <v>1</v>
      </c>
      <c r="R130" s="1050">
        <f t="shared" si="47"/>
        <v>19.146891666666701</v>
      </c>
      <c r="S130" s="1071"/>
      <c r="T130" s="1111"/>
      <c r="U130" s="1074"/>
      <c r="V130" s="1033"/>
      <c r="W130" s="1033"/>
      <c r="Y130" s="1084"/>
      <c r="Z130" s="1035"/>
    </row>
    <row r="131" spans="1:26" s="1085" customFormat="1" ht="31.5">
      <c r="A131" s="1008" t="s">
        <v>1841</v>
      </c>
      <c r="B131" s="1009" t="s">
        <v>1887</v>
      </c>
      <c r="C131" s="1019" t="s">
        <v>179</v>
      </c>
      <c r="D131" s="827">
        <f t="shared" si="45"/>
        <v>33.212403333333299</v>
      </c>
      <c r="E131" s="1001">
        <v>1</v>
      </c>
      <c r="F131" s="729">
        <v>33.212403333333299</v>
      </c>
      <c r="G131" s="932">
        <f t="shared" si="43"/>
        <v>1</v>
      </c>
      <c r="H131" s="828">
        <f t="shared" si="44"/>
        <v>33.212403333333299</v>
      </c>
      <c r="I131" s="1032"/>
      <c r="J131" s="1034"/>
      <c r="K131" s="1038"/>
      <c r="L131" s="1031"/>
      <c r="M131" s="1038"/>
      <c r="N131" s="1031"/>
      <c r="O131" s="1038"/>
      <c r="P131" s="1031"/>
      <c r="Q131" s="1054">
        <f t="shared" si="46"/>
        <v>1</v>
      </c>
      <c r="R131" s="1050">
        <f t="shared" si="47"/>
        <v>33.212403333333299</v>
      </c>
      <c r="S131" s="1071"/>
      <c r="T131" s="1111"/>
      <c r="U131" s="1074"/>
      <c r="V131" s="1033"/>
      <c r="W131" s="1033"/>
      <c r="Y131" s="1084"/>
      <c r="Z131" s="1035"/>
    </row>
    <row r="132" spans="1:26" s="1085" customFormat="1" ht="15.75">
      <c r="A132" s="1008" t="s">
        <v>1843</v>
      </c>
      <c r="B132" s="1009" t="s">
        <v>1982</v>
      </c>
      <c r="C132" s="1019" t="s">
        <v>179</v>
      </c>
      <c r="D132" s="827">
        <f t="shared" si="45"/>
        <v>24.561761666666701</v>
      </c>
      <c r="E132" s="1115">
        <v>1</v>
      </c>
      <c r="F132" s="1114">
        <v>24.561761666666701</v>
      </c>
      <c r="G132" s="932">
        <f t="shared" si="43"/>
        <v>1</v>
      </c>
      <c r="H132" s="828">
        <f t="shared" si="44"/>
        <v>24.561761666666701</v>
      </c>
      <c r="I132" s="1032"/>
      <c r="J132" s="1034"/>
      <c r="K132" s="1038"/>
      <c r="L132" s="1031"/>
      <c r="M132" s="1038"/>
      <c r="N132" s="1031"/>
      <c r="O132" s="1038"/>
      <c r="P132" s="1031"/>
      <c r="Q132" s="1054">
        <f t="shared" si="46"/>
        <v>1</v>
      </c>
      <c r="R132" s="1050">
        <f t="shared" si="47"/>
        <v>24.561761666666701</v>
      </c>
      <c r="S132" s="1071"/>
      <c r="T132" s="1111"/>
      <c r="U132" s="1074"/>
      <c r="V132" s="1033"/>
      <c r="W132" s="1033"/>
      <c r="Y132" s="1084"/>
      <c r="Z132" s="1035"/>
    </row>
    <row r="133" spans="1:26" s="1085" customFormat="1" ht="31.5">
      <c r="A133" s="1008" t="s">
        <v>1842</v>
      </c>
      <c r="B133" s="1009" t="s">
        <v>2434</v>
      </c>
      <c r="C133" s="1019" t="s">
        <v>179</v>
      </c>
      <c r="D133" s="827">
        <f t="shared" si="45"/>
        <v>13.612</v>
      </c>
      <c r="E133" s="1115">
        <v>1</v>
      </c>
      <c r="F133" s="1114">
        <v>13.612</v>
      </c>
      <c r="G133" s="932">
        <f t="shared" si="43"/>
        <v>1</v>
      </c>
      <c r="H133" s="828">
        <f t="shared" si="44"/>
        <v>13.612</v>
      </c>
      <c r="I133" s="1032"/>
      <c r="J133" s="1034"/>
      <c r="K133" s="1038"/>
      <c r="L133" s="1031"/>
      <c r="M133" s="1038"/>
      <c r="N133" s="1031"/>
      <c r="O133" s="1038"/>
      <c r="P133" s="1031"/>
      <c r="Q133" s="1054">
        <f t="shared" si="46"/>
        <v>1</v>
      </c>
      <c r="R133" s="1050">
        <f t="shared" si="47"/>
        <v>13.612</v>
      </c>
      <c r="S133" s="1071"/>
      <c r="T133" s="1111"/>
      <c r="U133" s="1074"/>
      <c r="V133" s="1033"/>
      <c r="W133" s="1033"/>
      <c r="Y133" s="1084"/>
      <c r="Z133" s="1035"/>
    </row>
    <row r="134" spans="1:26" s="1085" customFormat="1" ht="31.5">
      <c r="A134" s="1008" t="s">
        <v>1844</v>
      </c>
      <c r="B134" s="1009" t="s">
        <v>2435</v>
      </c>
      <c r="C134" s="1019" t="s">
        <v>179</v>
      </c>
      <c r="D134" s="827">
        <f t="shared" si="45"/>
        <v>14.68</v>
      </c>
      <c r="E134" s="1115">
        <v>1</v>
      </c>
      <c r="F134" s="1114">
        <v>14.68</v>
      </c>
      <c r="G134" s="932">
        <f t="shared" si="43"/>
        <v>1</v>
      </c>
      <c r="H134" s="828">
        <f t="shared" si="44"/>
        <v>14.68</v>
      </c>
      <c r="I134" s="1032"/>
      <c r="J134" s="1034"/>
      <c r="K134" s="1038"/>
      <c r="L134" s="1031"/>
      <c r="M134" s="1038"/>
      <c r="N134" s="1031"/>
      <c r="O134" s="1038"/>
      <c r="P134" s="1031"/>
      <c r="Q134" s="1054">
        <f t="shared" si="46"/>
        <v>1</v>
      </c>
      <c r="R134" s="1050">
        <f t="shared" si="47"/>
        <v>14.68</v>
      </c>
      <c r="S134" s="1071"/>
      <c r="T134" s="1111"/>
      <c r="U134" s="1074"/>
      <c r="V134" s="1033"/>
      <c r="W134" s="1033"/>
      <c r="Y134" s="1084"/>
      <c r="Z134" s="1035"/>
    </row>
    <row r="135" spans="1:26" s="1085" customFormat="1" ht="31.5">
      <c r="A135" s="1008" t="s">
        <v>1845</v>
      </c>
      <c r="B135" s="1009" t="s">
        <v>1888</v>
      </c>
      <c r="C135" s="1019" t="s">
        <v>179</v>
      </c>
      <c r="D135" s="827">
        <f t="shared" si="45"/>
        <v>19.645378333333301</v>
      </c>
      <c r="E135" s="1001">
        <v>1</v>
      </c>
      <c r="F135" s="729">
        <v>19.645378333333301</v>
      </c>
      <c r="G135" s="932">
        <f t="shared" si="43"/>
        <v>1</v>
      </c>
      <c r="H135" s="828">
        <f t="shared" si="44"/>
        <v>19.645378333333301</v>
      </c>
      <c r="I135" s="1032"/>
      <c r="J135" s="1034"/>
      <c r="K135" s="1038"/>
      <c r="L135" s="1031"/>
      <c r="M135" s="1038"/>
      <c r="N135" s="1031"/>
      <c r="O135" s="1038"/>
      <c r="P135" s="1031"/>
      <c r="Q135" s="1054">
        <f t="shared" si="46"/>
        <v>1</v>
      </c>
      <c r="R135" s="1050">
        <f t="shared" si="47"/>
        <v>19.645378333333301</v>
      </c>
      <c r="S135" s="1071"/>
      <c r="T135" s="1111"/>
      <c r="U135" s="1074"/>
      <c r="V135" s="1033"/>
      <c r="W135" s="1033"/>
      <c r="Y135" s="1084"/>
      <c r="Z135" s="1035"/>
    </row>
    <row r="136" spans="1:26" s="1085" customFormat="1" ht="15.75">
      <c r="A136" s="1008"/>
      <c r="B136" s="1017" t="s">
        <v>1889</v>
      </c>
      <c r="C136" s="1019"/>
      <c r="D136" s="827"/>
      <c r="E136" s="1001"/>
      <c r="F136" s="729"/>
      <c r="G136" s="932"/>
      <c r="H136" s="828"/>
      <c r="I136" s="1032"/>
      <c r="J136" s="1034"/>
      <c r="K136" s="1038"/>
      <c r="L136" s="1031"/>
      <c r="M136" s="1038"/>
      <c r="N136" s="1031"/>
      <c r="O136" s="1038"/>
      <c r="P136" s="1031"/>
      <c r="Q136" s="1054"/>
      <c r="R136" s="1050"/>
      <c r="S136" s="1071"/>
      <c r="T136" s="1111"/>
      <c r="U136" s="1074"/>
      <c r="V136" s="1033"/>
      <c r="W136" s="1033"/>
      <c r="Y136" s="1084"/>
      <c r="Z136" s="1035"/>
    </row>
    <row r="137" spans="1:26" s="1085" customFormat="1" ht="31.5">
      <c r="A137" s="1008" t="s">
        <v>1846</v>
      </c>
      <c r="B137" s="1009" t="s">
        <v>1890</v>
      </c>
      <c r="C137" s="1019" t="s">
        <v>179</v>
      </c>
      <c r="D137" s="827">
        <f t="shared" si="45"/>
        <v>33.573140000000002</v>
      </c>
      <c r="E137" s="1001">
        <v>1</v>
      </c>
      <c r="F137" s="729">
        <v>33.573140000000002</v>
      </c>
      <c r="G137" s="932">
        <f t="shared" si="43"/>
        <v>1</v>
      </c>
      <c r="H137" s="828">
        <f t="shared" si="44"/>
        <v>33.573140000000002</v>
      </c>
      <c r="I137" s="1032"/>
      <c r="J137" s="1034"/>
      <c r="K137" s="1038"/>
      <c r="L137" s="1031"/>
      <c r="M137" s="1038"/>
      <c r="N137" s="1031"/>
      <c r="O137" s="1038"/>
      <c r="P137" s="1031"/>
      <c r="Q137" s="1054">
        <f t="shared" si="46"/>
        <v>1</v>
      </c>
      <c r="R137" s="1050">
        <f t="shared" si="47"/>
        <v>33.573140000000002</v>
      </c>
      <c r="S137" s="1071"/>
      <c r="T137" s="1111"/>
      <c r="U137" s="1074"/>
      <c r="V137" s="1033"/>
      <c r="W137" s="1033"/>
      <c r="Y137" s="1084"/>
      <c r="Z137" s="1035"/>
    </row>
    <row r="138" spans="1:26" s="1085" customFormat="1" ht="15.75">
      <c r="A138" s="1008" t="s">
        <v>1847</v>
      </c>
      <c r="B138" s="1009" t="s">
        <v>1891</v>
      </c>
      <c r="C138" s="1019" t="s">
        <v>179</v>
      </c>
      <c r="D138" s="827">
        <f t="shared" si="45"/>
        <v>25.287369999999999</v>
      </c>
      <c r="E138" s="1001">
        <v>1</v>
      </c>
      <c r="F138" s="729">
        <v>25.287369999999999</v>
      </c>
      <c r="G138" s="932">
        <f t="shared" si="43"/>
        <v>1</v>
      </c>
      <c r="H138" s="828">
        <f t="shared" si="44"/>
        <v>25.287369999999999</v>
      </c>
      <c r="I138" s="1032"/>
      <c r="J138" s="1034"/>
      <c r="K138" s="1038"/>
      <c r="L138" s="1031"/>
      <c r="M138" s="1038"/>
      <c r="N138" s="1031"/>
      <c r="O138" s="1038"/>
      <c r="P138" s="1031"/>
      <c r="Q138" s="1054">
        <f t="shared" si="46"/>
        <v>1</v>
      </c>
      <c r="R138" s="1050">
        <f t="shared" si="47"/>
        <v>25.287369999999999</v>
      </c>
      <c r="S138" s="1071"/>
      <c r="T138" s="1111"/>
      <c r="U138" s="1074"/>
      <c r="V138" s="1033"/>
      <c r="W138" s="1033"/>
      <c r="Y138" s="1084"/>
      <c r="Z138" s="1035"/>
    </row>
    <row r="139" spans="1:26" s="1085" customFormat="1" ht="15.75">
      <c r="A139" s="1008" t="s">
        <v>1848</v>
      </c>
      <c r="B139" s="1009" t="s">
        <v>1892</v>
      </c>
      <c r="C139" s="1019" t="s">
        <v>179</v>
      </c>
      <c r="D139" s="827">
        <f t="shared" si="45"/>
        <v>31.298839999999998</v>
      </c>
      <c r="E139" s="1001">
        <v>1</v>
      </c>
      <c r="F139" s="729">
        <v>31.298839999999998</v>
      </c>
      <c r="G139" s="932">
        <f t="shared" si="43"/>
        <v>1</v>
      </c>
      <c r="H139" s="828">
        <f t="shared" si="44"/>
        <v>31.298839999999998</v>
      </c>
      <c r="I139" s="1032"/>
      <c r="J139" s="1034"/>
      <c r="K139" s="1038"/>
      <c r="L139" s="1031"/>
      <c r="M139" s="1038"/>
      <c r="N139" s="1031"/>
      <c r="O139" s="1038"/>
      <c r="P139" s="1031"/>
      <c r="Q139" s="1054">
        <f t="shared" si="46"/>
        <v>1</v>
      </c>
      <c r="R139" s="1050">
        <f t="shared" si="47"/>
        <v>31.298839999999998</v>
      </c>
      <c r="S139" s="1071"/>
      <c r="T139" s="1111"/>
      <c r="U139" s="1074"/>
      <c r="V139" s="1033"/>
      <c r="W139" s="1033"/>
      <c r="Y139" s="1084"/>
      <c r="Z139" s="1035"/>
    </row>
    <row r="140" spans="1:26" s="1085" customFormat="1" ht="15.75">
      <c r="A140" s="1008" t="s">
        <v>1849</v>
      </c>
      <c r="B140" s="1009" t="s">
        <v>1671</v>
      </c>
      <c r="C140" s="1019" t="s">
        <v>179</v>
      </c>
      <c r="D140" s="827"/>
      <c r="E140" s="1001"/>
      <c r="F140" s="729"/>
      <c r="G140" s="932">
        <f t="shared" si="43"/>
        <v>0</v>
      </c>
      <c r="H140" s="828">
        <f t="shared" si="44"/>
        <v>0</v>
      </c>
      <c r="I140" s="1032"/>
      <c r="J140" s="1034"/>
      <c r="K140" s="1038"/>
      <c r="L140" s="1031"/>
      <c r="M140" s="1038"/>
      <c r="N140" s="1031"/>
      <c r="O140" s="1038"/>
      <c r="P140" s="1031"/>
      <c r="Q140" s="1054">
        <f t="shared" si="46"/>
        <v>0</v>
      </c>
      <c r="R140" s="1050">
        <f t="shared" si="47"/>
        <v>0</v>
      </c>
      <c r="S140" s="1071"/>
      <c r="T140" s="1111"/>
      <c r="U140" s="1074"/>
      <c r="V140" s="1033"/>
      <c r="W140" s="1033"/>
      <c r="Y140" s="1084"/>
      <c r="Z140" s="1035"/>
    </row>
    <row r="141" spans="1:26" s="1085" customFormat="1" ht="15.75">
      <c r="A141" s="1008" t="s">
        <v>1850</v>
      </c>
      <c r="B141" s="1009" t="s">
        <v>1893</v>
      </c>
      <c r="C141" s="1019" t="s">
        <v>179</v>
      </c>
      <c r="D141" s="827">
        <f t="shared" si="45"/>
        <v>42.563009999999998</v>
      </c>
      <c r="E141" s="1001">
        <v>1</v>
      </c>
      <c r="F141" s="729">
        <v>42.563009999999998</v>
      </c>
      <c r="G141" s="932">
        <f t="shared" si="43"/>
        <v>1</v>
      </c>
      <c r="H141" s="828">
        <f t="shared" si="44"/>
        <v>42.563009999999998</v>
      </c>
      <c r="I141" s="1032"/>
      <c r="J141" s="1034"/>
      <c r="K141" s="1038"/>
      <c r="L141" s="1031"/>
      <c r="M141" s="1038"/>
      <c r="N141" s="1031"/>
      <c r="O141" s="1038"/>
      <c r="P141" s="1031"/>
      <c r="Q141" s="1054">
        <f t="shared" si="46"/>
        <v>1</v>
      </c>
      <c r="R141" s="1050">
        <f t="shared" si="47"/>
        <v>42.563009999999998</v>
      </c>
      <c r="S141" s="1071"/>
      <c r="T141" s="1111"/>
      <c r="U141" s="1074"/>
      <c r="V141" s="1033"/>
      <c r="W141" s="1033"/>
      <c r="Y141" s="1084"/>
      <c r="Z141" s="1035"/>
    </row>
    <row r="142" spans="1:26" s="1085" customFormat="1" ht="15.75">
      <c r="A142" s="1008" t="s">
        <v>1851</v>
      </c>
      <c r="B142" s="1009" t="s">
        <v>1894</v>
      </c>
      <c r="C142" s="1019" t="s">
        <v>179</v>
      </c>
      <c r="D142" s="827">
        <f t="shared" si="45"/>
        <v>25.313369999999999</v>
      </c>
      <c r="E142" s="1001">
        <v>1</v>
      </c>
      <c r="F142" s="729">
        <v>25.313369999999999</v>
      </c>
      <c r="G142" s="932">
        <f t="shared" si="43"/>
        <v>1</v>
      </c>
      <c r="H142" s="828">
        <f t="shared" si="44"/>
        <v>25.313369999999999</v>
      </c>
      <c r="I142" s="1032"/>
      <c r="J142" s="1034"/>
      <c r="K142" s="1038"/>
      <c r="L142" s="1031"/>
      <c r="M142" s="1038"/>
      <c r="N142" s="1031"/>
      <c r="O142" s="1038"/>
      <c r="P142" s="1031"/>
      <c r="Q142" s="1054">
        <f t="shared" si="46"/>
        <v>1</v>
      </c>
      <c r="R142" s="1050">
        <f t="shared" si="47"/>
        <v>25.313369999999999</v>
      </c>
      <c r="S142" s="1071"/>
      <c r="T142" s="1111"/>
      <c r="U142" s="1074"/>
      <c r="V142" s="1033"/>
      <c r="W142" s="1033"/>
      <c r="Y142" s="1084"/>
      <c r="Z142" s="1035"/>
    </row>
    <row r="143" spans="1:26" s="1085" customFormat="1" ht="15.75">
      <c r="A143" s="1008" t="s">
        <v>1853</v>
      </c>
      <c r="B143" s="1009" t="s">
        <v>1895</v>
      </c>
      <c r="C143" s="1019" t="s">
        <v>179</v>
      </c>
      <c r="D143" s="827">
        <f t="shared" si="45"/>
        <v>33.764189999999999</v>
      </c>
      <c r="E143" s="1001">
        <v>1</v>
      </c>
      <c r="F143" s="729">
        <v>33.764189999999999</v>
      </c>
      <c r="G143" s="932">
        <f t="shared" si="43"/>
        <v>1</v>
      </c>
      <c r="H143" s="828">
        <f t="shared" si="44"/>
        <v>33.764189999999999</v>
      </c>
      <c r="I143" s="1032"/>
      <c r="J143" s="1034"/>
      <c r="K143" s="1038"/>
      <c r="L143" s="1031"/>
      <c r="M143" s="1038"/>
      <c r="N143" s="1031"/>
      <c r="O143" s="1038"/>
      <c r="P143" s="1031"/>
      <c r="Q143" s="1054">
        <f t="shared" si="46"/>
        <v>1</v>
      </c>
      <c r="R143" s="1050">
        <f t="shared" si="47"/>
        <v>33.764189999999999</v>
      </c>
      <c r="S143" s="1071"/>
      <c r="T143" s="1111"/>
      <c r="U143" s="1074"/>
      <c r="V143" s="1033"/>
      <c r="W143" s="1033"/>
      <c r="Y143" s="1084"/>
      <c r="Z143" s="1035"/>
    </row>
    <row r="144" spans="1:26" s="1085" customFormat="1" ht="15.75">
      <c r="A144" s="1008" t="s">
        <v>1855</v>
      </c>
      <c r="B144" s="1009" t="s">
        <v>1896</v>
      </c>
      <c r="C144" s="1019" t="s">
        <v>179</v>
      </c>
      <c r="D144" s="827">
        <f t="shared" si="45"/>
        <v>23.435169999999999</v>
      </c>
      <c r="E144" s="1001">
        <v>1</v>
      </c>
      <c r="F144" s="729">
        <v>23.435169999999999</v>
      </c>
      <c r="G144" s="932">
        <f t="shared" si="43"/>
        <v>1</v>
      </c>
      <c r="H144" s="828">
        <f t="shared" si="44"/>
        <v>23.435169999999999</v>
      </c>
      <c r="I144" s="1032"/>
      <c r="J144" s="1034"/>
      <c r="K144" s="1038"/>
      <c r="L144" s="1031"/>
      <c r="M144" s="1038"/>
      <c r="N144" s="1031"/>
      <c r="O144" s="1038"/>
      <c r="P144" s="1031"/>
      <c r="Q144" s="1054">
        <f t="shared" si="46"/>
        <v>1</v>
      </c>
      <c r="R144" s="1050">
        <f t="shared" si="47"/>
        <v>23.435169999999999</v>
      </c>
      <c r="S144" s="1071"/>
      <c r="T144" s="1111"/>
      <c r="U144" s="1074"/>
      <c r="V144" s="1033"/>
      <c r="W144" s="1033"/>
      <c r="Y144" s="1084"/>
      <c r="Z144" s="1035"/>
    </row>
    <row r="145" spans="1:26" s="1085" customFormat="1" ht="15.75">
      <c r="A145" s="1008"/>
      <c r="B145" s="1017" t="s">
        <v>1731</v>
      </c>
      <c r="C145" s="1019"/>
      <c r="D145" s="827"/>
      <c r="E145" s="1001"/>
      <c r="F145" s="729"/>
      <c r="G145" s="932"/>
      <c r="H145" s="828"/>
      <c r="I145" s="1032"/>
      <c r="J145" s="1034"/>
      <c r="K145" s="1038"/>
      <c r="L145" s="1031"/>
      <c r="M145" s="1038"/>
      <c r="N145" s="1031"/>
      <c r="O145" s="1038"/>
      <c r="P145" s="1031"/>
      <c r="Q145" s="1054"/>
      <c r="R145" s="1050"/>
      <c r="S145" s="1071"/>
      <c r="T145" s="1111"/>
      <c r="U145" s="1074"/>
      <c r="V145" s="1033"/>
      <c r="W145" s="1033"/>
      <c r="Y145" s="1084"/>
      <c r="Z145" s="1035"/>
    </row>
    <row r="146" spans="1:26" s="1085" customFormat="1" ht="31.5">
      <c r="A146" s="1008" t="s">
        <v>1856</v>
      </c>
      <c r="B146" s="1009" t="s">
        <v>2436</v>
      </c>
      <c r="C146" s="1019" t="s">
        <v>179</v>
      </c>
      <c r="D146" s="827">
        <f t="shared" si="45"/>
        <v>24.18</v>
      </c>
      <c r="E146" s="1115">
        <v>1</v>
      </c>
      <c r="F146" s="1114">
        <v>24.18</v>
      </c>
      <c r="G146" s="932">
        <f t="shared" si="43"/>
        <v>1</v>
      </c>
      <c r="H146" s="828">
        <f t="shared" si="44"/>
        <v>24.18</v>
      </c>
      <c r="I146" s="1032"/>
      <c r="J146" s="1034"/>
      <c r="K146" s="1038"/>
      <c r="L146" s="1031"/>
      <c r="M146" s="1038"/>
      <c r="N146" s="1031"/>
      <c r="O146" s="1038"/>
      <c r="P146" s="1031"/>
      <c r="Q146" s="1054">
        <f t="shared" si="46"/>
        <v>1</v>
      </c>
      <c r="R146" s="1050">
        <f t="shared" si="47"/>
        <v>24.18</v>
      </c>
      <c r="S146" s="1071"/>
      <c r="T146" s="1111"/>
      <c r="U146" s="1074"/>
      <c r="V146" s="1033"/>
      <c r="W146" s="1033"/>
      <c r="Y146" s="1084"/>
      <c r="Z146" s="1035"/>
    </row>
    <row r="147" spans="1:26" s="1085" customFormat="1" ht="15.75">
      <c r="A147" s="1008" t="s">
        <v>1857</v>
      </c>
      <c r="B147" s="1009" t="s">
        <v>1897</v>
      </c>
      <c r="C147" s="1019" t="s">
        <v>179</v>
      </c>
      <c r="D147" s="827">
        <f t="shared" si="45"/>
        <v>30.65335</v>
      </c>
      <c r="E147" s="1001">
        <v>1</v>
      </c>
      <c r="F147" s="729">
        <v>30.65335</v>
      </c>
      <c r="G147" s="932">
        <f t="shared" si="43"/>
        <v>1</v>
      </c>
      <c r="H147" s="828">
        <f t="shared" si="44"/>
        <v>30.65335</v>
      </c>
      <c r="I147" s="1032"/>
      <c r="J147" s="1034"/>
      <c r="K147" s="1038"/>
      <c r="L147" s="1031"/>
      <c r="M147" s="1038"/>
      <c r="N147" s="1031"/>
      <c r="O147" s="1038"/>
      <c r="P147" s="1031"/>
      <c r="Q147" s="1054">
        <f t="shared" si="46"/>
        <v>1</v>
      </c>
      <c r="R147" s="1050">
        <f t="shared" si="47"/>
        <v>30.65335</v>
      </c>
      <c r="S147" s="1071"/>
      <c r="T147" s="1111"/>
      <c r="U147" s="1074"/>
      <c r="V147" s="1033"/>
      <c r="W147" s="1033"/>
      <c r="Y147" s="1084"/>
      <c r="Z147" s="1035"/>
    </row>
    <row r="148" spans="1:26" s="1085" customFormat="1" ht="15.75">
      <c r="A148" s="1063"/>
      <c r="B148" s="1017" t="s">
        <v>1659</v>
      </c>
      <c r="C148" s="1019"/>
      <c r="D148" s="827"/>
      <c r="E148" s="1001"/>
      <c r="F148" s="729"/>
      <c r="G148" s="932"/>
      <c r="H148" s="828"/>
      <c r="I148" s="1032"/>
      <c r="J148" s="1034"/>
      <c r="K148" s="1038"/>
      <c r="L148" s="1031"/>
      <c r="M148" s="1038"/>
      <c r="N148" s="1031"/>
      <c r="O148" s="1038"/>
      <c r="P148" s="1031"/>
      <c r="Q148" s="1054"/>
      <c r="R148" s="1050"/>
      <c r="S148" s="1071"/>
      <c r="T148" s="1111"/>
      <c r="U148" s="1074"/>
      <c r="V148" s="1033"/>
      <c r="W148" s="1033"/>
      <c r="Y148" s="1084"/>
      <c r="Z148" s="1035"/>
    </row>
    <row r="149" spans="1:26" s="1085" customFormat="1" ht="15.75">
      <c r="A149" s="1008" t="s">
        <v>1858</v>
      </c>
      <c r="B149" s="1009" t="s">
        <v>1898</v>
      </c>
      <c r="C149" s="1019" t="s">
        <v>179</v>
      </c>
      <c r="D149" s="827">
        <f t="shared" si="45"/>
        <v>20.3569766666667</v>
      </c>
      <c r="E149" s="1001">
        <v>1</v>
      </c>
      <c r="F149" s="729">
        <v>20.3569766666667</v>
      </c>
      <c r="G149" s="932">
        <f t="shared" si="43"/>
        <v>1</v>
      </c>
      <c r="H149" s="828">
        <f t="shared" si="44"/>
        <v>20.3569766666667</v>
      </c>
      <c r="I149" s="1032"/>
      <c r="J149" s="1034"/>
      <c r="K149" s="1038"/>
      <c r="L149" s="1031"/>
      <c r="M149" s="1038"/>
      <c r="N149" s="1031"/>
      <c r="O149" s="1038"/>
      <c r="P149" s="1031"/>
      <c r="Q149" s="1054">
        <f t="shared" si="46"/>
        <v>1</v>
      </c>
      <c r="R149" s="1050">
        <f t="shared" si="47"/>
        <v>20.3569766666667</v>
      </c>
      <c r="S149" s="1071"/>
      <c r="T149" s="1111"/>
      <c r="U149" s="1074"/>
      <c r="V149" s="1033"/>
      <c r="W149" s="1033"/>
      <c r="Y149" s="1084"/>
      <c r="Z149" s="1035"/>
    </row>
    <row r="150" spans="1:26" s="1085" customFormat="1" ht="15.75">
      <c r="A150" s="1008" t="s">
        <v>1859</v>
      </c>
      <c r="B150" s="1009" t="s">
        <v>1899</v>
      </c>
      <c r="C150" s="1019" t="s">
        <v>179</v>
      </c>
      <c r="D150" s="827">
        <f t="shared" si="45"/>
        <v>31.251363333333298</v>
      </c>
      <c r="E150" s="1001">
        <v>1</v>
      </c>
      <c r="F150" s="729">
        <v>31.251363333333298</v>
      </c>
      <c r="G150" s="932">
        <f t="shared" si="43"/>
        <v>1</v>
      </c>
      <c r="H150" s="828">
        <f t="shared" si="44"/>
        <v>31.251363333333298</v>
      </c>
      <c r="I150" s="1032"/>
      <c r="J150" s="1034"/>
      <c r="K150" s="1038"/>
      <c r="L150" s="1031"/>
      <c r="M150" s="1038"/>
      <c r="N150" s="1031"/>
      <c r="O150" s="1038"/>
      <c r="P150" s="1031"/>
      <c r="Q150" s="1054">
        <f t="shared" si="46"/>
        <v>1</v>
      </c>
      <c r="R150" s="1050">
        <f t="shared" si="47"/>
        <v>31.251363333333298</v>
      </c>
      <c r="S150" s="1071"/>
      <c r="T150" s="1111"/>
      <c r="U150" s="1074"/>
      <c r="V150" s="1033"/>
      <c r="W150" s="1033"/>
      <c r="Y150" s="1084"/>
      <c r="Z150" s="1035"/>
    </row>
    <row r="151" spans="1:26" s="1085" customFormat="1" ht="15.75">
      <c r="A151" s="1008" t="s">
        <v>1905</v>
      </c>
      <c r="B151" s="1009" t="s">
        <v>1900</v>
      </c>
      <c r="C151" s="1019" t="s">
        <v>179</v>
      </c>
      <c r="D151" s="827">
        <f t="shared" si="45"/>
        <v>26.525311666666699</v>
      </c>
      <c r="E151" s="1001">
        <v>1</v>
      </c>
      <c r="F151" s="729">
        <v>26.525311666666699</v>
      </c>
      <c r="G151" s="932">
        <f t="shared" si="43"/>
        <v>1</v>
      </c>
      <c r="H151" s="828">
        <f t="shared" si="44"/>
        <v>26.525311666666699</v>
      </c>
      <c r="I151" s="1032"/>
      <c r="J151" s="1034"/>
      <c r="K151" s="1038"/>
      <c r="L151" s="1031"/>
      <c r="M151" s="1038"/>
      <c r="N151" s="1031"/>
      <c r="O151" s="1038"/>
      <c r="P151" s="1031"/>
      <c r="Q151" s="1054">
        <f t="shared" si="46"/>
        <v>1</v>
      </c>
      <c r="R151" s="1050">
        <f t="shared" si="47"/>
        <v>26.525311666666699</v>
      </c>
      <c r="S151" s="1071"/>
      <c r="T151" s="1111"/>
      <c r="U151" s="1074"/>
      <c r="V151" s="1033"/>
      <c r="W151" s="1033"/>
      <c r="Y151" s="1084"/>
      <c r="Z151" s="1035"/>
    </row>
    <row r="152" spans="1:26" s="1085" customFormat="1" ht="15.75">
      <c r="A152" s="1008"/>
      <c r="B152" s="1017" t="s">
        <v>1675</v>
      </c>
      <c r="C152" s="1019"/>
      <c r="D152" s="827"/>
      <c r="E152" s="1001"/>
      <c r="F152" s="729"/>
      <c r="G152" s="932"/>
      <c r="H152" s="828"/>
      <c r="I152" s="1032"/>
      <c r="J152" s="1034"/>
      <c r="K152" s="1038"/>
      <c r="L152" s="1031"/>
      <c r="M152" s="1038"/>
      <c r="N152" s="1031"/>
      <c r="O152" s="1038"/>
      <c r="P152" s="1031"/>
      <c r="Q152" s="1054"/>
      <c r="R152" s="1050"/>
      <c r="S152" s="1071"/>
      <c r="T152" s="1111"/>
      <c r="U152" s="1074"/>
      <c r="V152" s="1033"/>
      <c r="W152" s="1033"/>
      <c r="Y152" s="1084"/>
      <c r="Z152" s="1035"/>
    </row>
    <row r="153" spans="1:26" s="1085" customFormat="1" ht="15.75">
      <c r="A153" s="1008" t="s">
        <v>1907</v>
      </c>
      <c r="B153" s="1009" t="s">
        <v>1901</v>
      </c>
      <c r="C153" s="1019" t="s">
        <v>179</v>
      </c>
      <c r="D153" s="827">
        <f t="shared" si="45"/>
        <v>44.784950000000002</v>
      </c>
      <c r="E153" s="1001">
        <v>1</v>
      </c>
      <c r="F153" s="729">
        <v>44.784950000000002</v>
      </c>
      <c r="G153" s="932">
        <f t="shared" si="43"/>
        <v>1</v>
      </c>
      <c r="H153" s="828">
        <f t="shared" si="44"/>
        <v>44.784950000000002</v>
      </c>
      <c r="I153" s="1032"/>
      <c r="J153" s="1034"/>
      <c r="K153" s="1038"/>
      <c r="L153" s="1031"/>
      <c r="M153" s="1038"/>
      <c r="N153" s="1031"/>
      <c r="O153" s="1038"/>
      <c r="P153" s="1031"/>
      <c r="Q153" s="1054">
        <f t="shared" si="46"/>
        <v>1</v>
      </c>
      <c r="R153" s="1050">
        <f t="shared" si="47"/>
        <v>44.784950000000002</v>
      </c>
      <c r="S153" s="1071"/>
      <c r="T153" s="1111"/>
      <c r="U153" s="1074"/>
      <c r="V153" s="1033"/>
      <c r="W153" s="1033"/>
      <c r="Y153" s="1084"/>
      <c r="Z153" s="1035"/>
    </row>
    <row r="154" spans="1:26" s="1085" customFormat="1" ht="15.75">
      <c r="A154" s="1008" t="s">
        <v>1909</v>
      </c>
      <c r="B154" s="1009" t="s">
        <v>1902</v>
      </c>
      <c r="C154" s="1019" t="s">
        <v>179</v>
      </c>
      <c r="D154" s="827">
        <f t="shared" si="45"/>
        <v>40.189320000000002</v>
      </c>
      <c r="E154" s="1001">
        <v>1</v>
      </c>
      <c r="F154" s="729">
        <v>40.189320000000002</v>
      </c>
      <c r="G154" s="932">
        <f t="shared" si="43"/>
        <v>1</v>
      </c>
      <c r="H154" s="828">
        <f t="shared" si="44"/>
        <v>40.189320000000002</v>
      </c>
      <c r="I154" s="1032"/>
      <c r="J154" s="1034"/>
      <c r="K154" s="1038"/>
      <c r="L154" s="1031"/>
      <c r="M154" s="1038"/>
      <c r="N154" s="1031"/>
      <c r="O154" s="1038"/>
      <c r="P154" s="1031"/>
      <c r="Q154" s="1054">
        <f t="shared" si="46"/>
        <v>1</v>
      </c>
      <c r="R154" s="1050">
        <f t="shared" si="47"/>
        <v>40.189320000000002</v>
      </c>
      <c r="S154" s="1071"/>
      <c r="T154" s="1111"/>
      <c r="U154" s="1074"/>
      <c r="V154" s="1033"/>
      <c r="W154" s="1033"/>
      <c r="Y154" s="1084"/>
      <c r="Z154" s="1035"/>
    </row>
    <row r="155" spans="1:26" s="1085" customFormat="1" ht="15.75">
      <c r="A155" s="1008" t="s">
        <v>1911</v>
      </c>
      <c r="B155" s="1009" t="s">
        <v>1903</v>
      </c>
      <c r="C155" s="1019" t="s">
        <v>179</v>
      </c>
      <c r="D155" s="827">
        <f t="shared" si="45"/>
        <v>32.223550000000003</v>
      </c>
      <c r="E155" s="1001">
        <v>1</v>
      </c>
      <c r="F155" s="729">
        <v>32.223550000000003</v>
      </c>
      <c r="G155" s="932">
        <f t="shared" si="43"/>
        <v>1</v>
      </c>
      <c r="H155" s="828">
        <f t="shared" si="44"/>
        <v>32.223550000000003</v>
      </c>
      <c r="I155" s="1032"/>
      <c r="J155" s="1034"/>
      <c r="K155" s="1038"/>
      <c r="L155" s="1031"/>
      <c r="M155" s="1038"/>
      <c r="N155" s="1031"/>
      <c r="O155" s="1038"/>
      <c r="P155" s="1031"/>
      <c r="Q155" s="1054">
        <f t="shared" si="46"/>
        <v>1</v>
      </c>
      <c r="R155" s="1050">
        <f t="shared" si="47"/>
        <v>32.223550000000003</v>
      </c>
      <c r="S155" s="1071"/>
      <c r="T155" s="1111"/>
      <c r="U155" s="1074"/>
      <c r="V155" s="1033"/>
      <c r="W155" s="1033"/>
      <c r="Y155" s="1084"/>
      <c r="Z155" s="1035"/>
    </row>
    <row r="156" spans="1:26" s="1085" customFormat="1" ht="15.75">
      <c r="A156" s="1008" t="s">
        <v>1913</v>
      </c>
      <c r="B156" s="1009" t="s">
        <v>1904</v>
      </c>
      <c r="C156" s="1019" t="s">
        <v>179</v>
      </c>
      <c r="D156" s="827">
        <f t="shared" si="45"/>
        <v>31.946459999999998</v>
      </c>
      <c r="E156" s="1001">
        <v>1</v>
      </c>
      <c r="F156" s="729">
        <v>31.946459999999998</v>
      </c>
      <c r="G156" s="932">
        <f t="shared" si="43"/>
        <v>1</v>
      </c>
      <c r="H156" s="828">
        <f t="shared" si="44"/>
        <v>31.946459999999998</v>
      </c>
      <c r="I156" s="1032"/>
      <c r="J156" s="1034"/>
      <c r="K156" s="1038"/>
      <c r="L156" s="1031"/>
      <c r="M156" s="1038"/>
      <c r="N156" s="1031"/>
      <c r="O156" s="1038"/>
      <c r="P156" s="1031"/>
      <c r="Q156" s="1054">
        <f t="shared" si="46"/>
        <v>1</v>
      </c>
      <c r="R156" s="1050">
        <f t="shared" si="47"/>
        <v>31.946459999999998</v>
      </c>
      <c r="S156" s="1071"/>
      <c r="T156" s="1111"/>
      <c r="U156" s="1074"/>
      <c r="V156" s="1033"/>
      <c r="W156" s="1033"/>
      <c r="Y156" s="1084"/>
      <c r="Z156" s="1035"/>
    </row>
    <row r="157" spans="1:26" s="1085" customFormat="1" ht="15.75">
      <c r="A157" s="1008" t="s">
        <v>1915</v>
      </c>
      <c r="B157" s="1009" t="s">
        <v>1906</v>
      </c>
      <c r="C157" s="1019" t="s">
        <v>179</v>
      </c>
      <c r="D157" s="827">
        <f t="shared" si="45"/>
        <v>33.518210000000003</v>
      </c>
      <c r="E157" s="1001">
        <v>1</v>
      </c>
      <c r="F157" s="729">
        <v>33.518210000000003</v>
      </c>
      <c r="G157" s="932">
        <f t="shared" si="43"/>
        <v>1</v>
      </c>
      <c r="H157" s="828">
        <f t="shared" si="44"/>
        <v>33.518210000000003</v>
      </c>
      <c r="I157" s="1032"/>
      <c r="J157" s="1034"/>
      <c r="K157" s="1038"/>
      <c r="L157" s="1031"/>
      <c r="M157" s="1038"/>
      <c r="N157" s="1031"/>
      <c r="O157" s="1038"/>
      <c r="P157" s="1031"/>
      <c r="Q157" s="1054">
        <f t="shared" si="46"/>
        <v>1</v>
      </c>
      <c r="R157" s="1050">
        <f t="shared" si="47"/>
        <v>33.518210000000003</v>
      </c>
      <c r="S157" s="1071"/>
      <c r="T157" s="1111"/>
      <c r="U157" s="1074"/>
      <c r="V157" s="1033"/>
      <c r="W157" s="1033"/>
      <c r="Y157" s="1084"/>
      <c r="Z157" s="1035"/>
    </row>
    <row r="158" spans="1:26" s="1085" customFormat="1" ht="15.75">
      <c r="A158" s="1008" t="s">
        <v>1917</v>
      </c>
      <c r="B158" s="1009" t="s">
        <v>1908</v>
      </c>
      <c r="C158" s="1019" t="s">
        <v>179</v>
      </c>
      <c r="D158" s="827">
        <f t="shared" si="45"/>
        <v>24.734310000000001</v>
      </c>
      <c r="E158" s="1001">
        <v>1</v>
      </c>
      <c r="F158" s="729">
        <v>24.734310000000001</v>
      </c>
      <c r="G158" s="932">
        <f t="shared" si="43"/>
        <v>1</v>
      </c>
      <c r="H158" s="828">
        <f t="shared" si="44"/>
        <v>24.734310000000001</v>
      </c>
      <c r="I158" s="1032"/>
      <c r="J158" s="1034"/>
      <c r="K158" s="1038"/>
      <c r="L158" s="1031"/>
      <c r="M158" s="1038"/>
      <c r="N158" s="1031"/>
      <c r="O158" s="1038"/>
      <c r="P158" s="1031"/>
      <c r="Q158" s="1054">
        <f t="shared" si="46"/>
        <v>1</v>
      </c>
      <c r="R158" s="1050">
        <f t="shared" si="47"/>
        <v>24.734310000000001</v>
      </c>
      <c r="S158" s="1071"/>
      <c r="T158" s="1111"/>
      <c r="U158" s="1074"/>
      <c r="V158" s="1033"/>
      <c r="W158" s="1033"/>
      <c r="Y158" s="1084"/>
      <c r="Z158" s="1035"/>
    </row>
    <row r="159" spans="1:26" s="1085" customFormat="1" ht="15.75">
      <c r="A159" s="1008"/>
      <c r="B159" s="1017" t="s">
        <v>1678</v>
      </c>
      <c r="C159" s="1019"/>
      <c r="D159" s="827"/>
      <c r="E159" s="1001"/>
      <c r="F159" s="729"/>
      <c r="G159" s="932"/>
      <c r="H159" s="828"/>
      <c r="I159" s="1032"/>
      <c r="J159" s="1034"/>
      <c r="K159" s="1038"/>
      <c r="L159" s="1031"/>
      <c r="M159" s="1038"/>
      <c r="N159" s="1031"/>
      <c r="O159" s="1038"/>
      <c r="P159" s="1031"/>
      <c r="Q159" s="1054"/>
      <c r="R159" s="1050"/>
      <c r="S159" s="1071"/>
      <c r="T159" s="1111"/>
      <c r="U159" s="1074"/>
      <c r="V159" s="1033"/>
      <c r="W159" s="1033"/>
      <c r="Y159" s="1084"/>
      <c r="Z159" s="1035"/>
    </row>
    <row r="160" spans="1:26" s="1085" customFormat="1" ht="31.5">
      <c r="A160" s="1008" t="s">
        <v>1919</v>
      </c>
      <c r="B160" s="1009" t="s">
        <v>2437</v>
      </c>
      <c r="C160" s="1019" t="s">
        <v>179</v>
      </c>
      <c r="D160" s="827">
        <f t="shared" si="45"/>
        <v>29.13</v>
      </c>
      <c r="E160" s="1115">
        <v>1</v>
      </c>
      <c r="F160" s="1114">
        <v>29.13</v>
      </c>
      <c r="G160" s="932">
        <f t="shared" si="43"/>
        <v>1</v>
      </c>
      <c r="H160" s="828">
        <f t="shared" si="44"/>
        <v>29.13</v>
      </c>
      <c r="I160" s="1032"/>
      <c r="J160" s="1034"/>
      <c r="K160" s="1038"/>
      <c r="L160" s="1031"/>
      <c r="M160" s="1038"/>
      <c r="N160" s="1031"/>
      <c r="O160" s="1038"/>
      <c r="P160" s="1031"/>
      <c r="Q160" s="1054">
        <f t="shared" si="46"/>
        <v>1</v>
      </c>
      <c r="R160" s="1050">
        <f t="shared" si="47"/>
        <v>29.13</v>
      </c>
      <c r="S160" s="1071"/>
      <c r="T160" s="1111"/>
      <c r="U160" s="1074"/>
      <c r="V160" s="1033"/>
      <c r="W160" s="1033"/>
      <c r="Y160" s="1084"/>
      <c r="Z160" s="1035"/>
    </row>
    <row r="161" spans="1:26" s="1085" customFormat="1" ht="31.5">
      <c r="A161" s="1008" t="s">
        <v>1921</v>
      </c>
      <c r="B161" s="1009" t="s">
        <v>2438</v>
      </c>
      <c r="C161" s="1019" t="s">
        <v>179</v>
      </c>
      <c r="D161" s="827">
        <f t="shared" si="45"/>
        <v>27.52</v>
      </c>
      <c r="E161" s="1115">
        <v>1</v>
      </c>
      <c r="F161" s="1114">
        <v>27.52</v>
      </c>
      <c r="G161" s="932">
        <f t="shared" si="43"/>
        <v>1</v>
      </c>
      <c r="H161" s="828">
        <f t="shared" si="44"/>
        <v>27.52</v>
      </c>
      <c r="I161" s="1032"/>
      <c r="J161" s="1034"/>
      <c r="K161" s="1038"/>
      <c r="L161" s="1031"/>
      <c r="M161" s="1038"/>
      <c r="N161" s="1031"/>
      <c r="O161" s="1038"/>
      <c r="P161" s="1031"/>
      <c r="Q161" s="1054">
        <f t="shared" si="46"/>
        <v>1</v>
      </c>
      <c r="R161" s="1050">
        <f t="shared" si="47"/>
        <v>27.52</v>
      </c>
      <c r="S161" s="1071"/>
      <c r="T161" s="1111"/>
      <c r="U161" s="1074"/>
      <c r="V161" s="1033"/>
      <c r="W161" s="1033"/>
      <c r="Y161" s="1084"/>
      <c r="Z161" s="1035"/>
    </row>
    <row r="162" spans="1:26" s="1085" customFormat="1" ht="15.75">
      <c r="A162" s="1008" t="s">
        <v>1923</v>
      </c>
      <c r="B162" s="1009" t="s">
        <v>1910</v>
      </c>
      <c r="C162" s="1019" t="s">
        <v>179</v>
      </c>
      <c r="D162" s="827">
        <f t="shared" si="45"/>
        <v>26.324276666666702</v>
      </c>
      <c r="E162" s="1001">
        <v>1</v>
      </c>
      <c r="F162" s="729">
        <v>26.324276666666702</v>
      </c>
      <c r="G162" s="932">
        <f t="shared" si="43"/>
        <v>1</v>
      </c>
      <c r="H162" s="828">
        <f t="shared" si="44"/>
        <v>26.324276666666702</v>
      </c>
      <c r="I162" s="1032"/>
      <c r="J162" s="1034"/>
      <c r="K162" s="1038"/>
      <c r="L162" s="1031"/>
      <c r="M162" s="1038"/>
      <c r="N162" s="1031"/>
      <c r="O162" s="1038"/>
      <c r="P162" s="1031"/>
      <c r="Q162" s="1054">
        <f t="shared" si="46"/>
        <v>1</v>
      </c>
      <c r="R162" s="1050">
        <f t="shared" si="47"/>
        <v>26.324276666666702</v>
      </c>
      <c r="S162" s="1071"/>
      <c r="T162" s="1111"/>
      <c r="U162" s="1074"/>
      <c r="V162" s="1033"/>
      <c r="W162" s="1033"/>
      <c r="Y162" s="1084"/>
      <c r="Z162" s="1035"/>
    </row>
    <row r="163" spans="1:26" s="1085" customFormat="1" ht="15.75" customHeight="1">
      <c r="A163" s="1008" t="s">
        <v>1925</v>
      </c>
      <c r="B163" s="1009" t="s">
        <v>1912</v>
      </c>
      <c r="C163" s="1019" t="s">
        <v>179</v>
      </c>
      <c r="D163" s="827">
        <f t="shared" si="45"/>
        <v>25.80949</v>
      </c>
      <c r="E163" s="1001">
        <v>1</v>
      </c>
      <c r="F163" s="729">
        <v>25.80949</v>
      </c>
      <c r="G163" s="932">
        <f t="shared" si="43"/>
        <v>1</v>
      </c>
      <c r="H163" s="828">
        <f t="shared" si="44"/>
        <v>25.80949</v>
      </c>
      <c r="I163" s="1032"/>
      <c r="J163" s="1034"/>
      <c r="K163" s="1038"/>
      <c r="L163" s="1031"/>
      <c r="M163" s="1038"/>
      <c r="N163" s="1031"/>
      <c r="O163" s="1038"/>
      <c r="P163" s="1031"/>
      <c r="Q163" s="1054">
        <f t="shared" si="46"/>
        <v>1</v>
      </c>
      <c r="R163" s="1050">
        <f t="shared" si="47"/>
        <v>25.80949</v>
      </c>
      <c r="S163" s="1071"/>
      <c r="T163" s="1111"/>
      <c r="U163" s="1074"/>
      <c r="V163" s="1033"/>
      <c r="W163" s="1033"/>
      <c r="Y163" s="1084"/>
      <c r="Z163" s="1035"/>
    </row>
    <row r="164" spans="1:26" s="1085" customFormat="1" ht="15.75">
      <c r="A164" s="1008" t="s">
        <v>1927</v>
      </c>
      <c r="B164" s="1009" t="s">
        <v>1914</v>
      </c>
      <c r="C164" s="1019" t="s">
        <v>179</v>
      </c>
      <c r="D164" s="827">
        <f t="shared" si="45"/>
        <v>26.189419999999998</v>
      </c>
      <c r="E164" s="1001">
        <v>1</v>
      </c>
      <c r="F164" s="729">
        <v>26.189419999999998</v>
      </c>
      <c r="G164" s="932">
        <f t="shared" si="43"/>
        <v>1</v>
      </c>
      <c r="H164" s="828">
        <f t="shared" si="44"/>
        <v>26.189419999999998</v>
      </c>
      <c r="I164" s="1032"/>
      <c r="J164" s="1034"/>
      <c r="K164" s="1038"/>
      <c r="L164" s="1031"/>
      <c r="M164" s="1038"/>
      <c r="N164" s="1031"/>
      <c r="O164" s="1038"/>
      <c r="P164" s="1031"/>
      <c r="Q164" s="1054">
        <f t="shared" si="46"/>
        <v>1</v>
      </c>
      <c r="R164" s="1050">
        <f t="shared" si="47"/>
        <v>26.189419999999998</v>
      </c>
      <c r="S164" s="1071"/>
      <c r="T164" s="1111"/>
      <c r="U164" s="1074"/>
      <c r="V164" s="1033"/>
      <c r="W164" s="1033"/>
      <c r="Y164" s="1084"/>
      <c r="Z164" s="1035"/>
    </row>
    <row r="165" spans="1:26" s="1085" customFormat="1" ht="15.75" customHeight="1">
      <c r="A165" s="1008" t="s">
        <v>1929</v>
      </c>
      <c r="B165" s="1009" t="s">
        <v>1916</v>
      </c>
      <c r="C165" s="1019" t="s">
        <v>179</v>
      </c>
      <c r="D165" s="827">
        <f t="shared" si="45"/>
        <v>40.781559999999999</v>
      </c>
      <c r="E165" s="1001">
        <v>1</v>
      </c>
      <c r="F165" s="729">
        <v>40.781559999999999</v>
      </c>
      <c r="G165" s="932">
        <f t="shared" si="43"/>
        <v>1</v>
      </c>
      <c r="H165" s="828">
        <f t="shared" si="44"/>
        <v>40.781559999999999</v>
      </c>
      <c r="I165" s="1032"/>
      <c r="J165" s="1034"/>
      <c r="K165" s="1038"/>
      <c r="L165" s="1031"/>
      <c r="M165" s="1038"/>
      <c r="N165" s="1031"/>
      <c r="O165" s="1038"/>
      <c r="P165" s="1031"/>
      <c r="Q165" s="1054">
        <f t="shared" si="46"/>
        <v>1</v>
      </c>
      <c r="R165" s="1050">
        <f t="shared" si="47"/>
        <v>40.781559999999999</v>
      </c>
      <c r="S165" s="1071"/>
      <c r="T165" s="1111"/>
      <c r="U165" s="1074"/>
      <c r="V165" s="1033"/>
      <c r="W165" s="1033"/>
      <c r="Y165" s="1084"/>
      <c r="Z165" s="1035"/>
    </row>
    <row r="166" spans="1:26" s="1085" customFormat="1" ht="31.5">
      <c r="A166" s="1008" t="s">
        <v>1931</v>
      </c>
      <c r="B166" s="1009" t="s">
        <v>1918</v>
      </c>
      <c r="C166" s="1019" t="s">
        <v>179</v>
      </c>
      <c r="D166" s="827">
        <f t="shared" si="45"/>
        <v>26.4585266666667</v>
      </c>
      <c r="E166" s="1001">
        <v>1</v>
      </c>
      <c r="F166" s="729">
        <v>26.4585266666667</v>
      </c>
      <c r="G166" s="932">
        <f t="shared" si="43"/>
        <v>1</v>
      </c>
      <c r="H166" s="828">
        <f t="shared" si="44"/>
        <v>26.4585266666667</v>
      </c>
      <c r="I166" s="1032"/>
      <c r="J166" s="1034"/>
      <c r="K166" s="1038"/>
      <c r="L166" s="1031"/>
      <c r="M166" s="1038"/>
      <c r="N166" s="1031"/>
      <c r="O166" s="1038"/>
      <c r="P166" s="1031"/>
      <c r="Q166" s="1054">
        <f t="shared" si="46"/>
        <v>1</v>
      </c>
      <c r="R166" s="1050">
        <f t="shared" si="47"/>
        <v>26.4585266666667</v>
      </c>
      <c r="S166" s="1071"/>
      <c r="T166" s="1111"/>
      <c r="U166" s="1074"/>
      <c r="V166" s="1033"/>
      <c r="W166" s="1033"/>
      <c r="Y166" s="1084"/>
      <c r="Z166" s="1035"/>
    </row>
    <row r="167" spans="1:26" s="1085" customFormat="1" ht="15.75">
      <c r="A167" s="1008"/>
      <c r="B167" s="1017" t="s">
        <v>1681</v>
      </c>
      <c r="C167" s="1019"/>
      <c r="D167" s="827"/>
      <c r="E167" s="1001"/>
      <c r="F167" s="729"/>
      <c r="G167" s="932"/>
      <c r="H167" s="828"/>
      <c r="I167" s="1032"/>
      <c r="J167" s="1034"/>
      <c r="K167" s="1038"/>
      <c r="L167" s="1031"/>
      <c r="M167" s="1038"/>
      <c r="N167" s="1031"/>
      <c r="O167" s="1038"/>
      <c r="P167" s="1031"/>
      <c r="Q167" s="1054"/>
      <c r="R167" s="1050"/>
      <c r="S167" s="1071"/>
      <c r="T167" s="1111"/>
      <c r="U167" s="1074"/>
      <c r="V167" s="1033"/>
      <c r="W167" s="1033"/>
      <c r="Y167" s="1084"/>
      <c r="Z167" s="1035"/>
    </row>
    <row r="168" spans="1:26" s="1085" customFormat="1" ht="15.75">
      <c r="A168" s="1008" t="s">
        <v>1934</v>
      </c>
      <c r="B168" s="1009" t="s">
        <v>2439</v>
      </c>
      <c r="C168" s="1019" t="s">
        <v>179</v>
      </c>
      <c r="D168" s="827">
        <f t="shared" si="45"/>
        <v>38.130000000000003</v>
      </c>
      <c r="E168" s="1115">
        <v>1</v>
      </c>
      <c r="F168" s="1114">
        <v>38.130000000000003</v>
      </c>
      <c r="G168" s="932">
        <f t="shared" si="43"/>
        <v>1</v>
      </c>
      <c r="H168" s="828">
        <f t="shared" si="44"/>
        <v>38.130000000000003</v>
      </c>
      <c r="I168" s="1032"/>
      <c r="J168" s="1034"/>
      <c r="K168" s="1038"/>
      <c r="L168" s="1031"/>
      <c r="M168" s="1038"/>
      <c r="N168" s="1031"/>
      <c r="O168" s="1038"/>
      <c r="P168" s="1031"/>
      <c r="Q168" s="1054">
        <f t="shared" si="46"/>
        <v>1</v>
      </c>
      <c r="R168" s="1050">
        <f t="shared" si="47"/>
        <v>38.130000000000003</v>
      </c>
      <c r="S168" s="1071"/>
      <c r="T168" s="1111"/>
      <c r="U168" s="1074"/>
      <c r="V168" s="1033"/>
      <c r="W168" s="1033"/>
      <c r="Y168" s="1084"/>
      <c r="Z168" s="1035"/>
    </row>
    <row r="169" spans="1:26" s="1085" customFormat="1" ht="15.75">
      <c r="A169" s="1008" t="s">
        <v>1936</v>
      </c>
      <c r="B169" s="1009" t="s">
        <v>1920</v>
      </c>
      <c r="C169" s="1019" t="s">
        <v>179</v>
      </c>
      <c r="D169" s="827">
        <f t="shared" si="45"/>
        <v>24.809329999999999</v>
      </c>
      <c r="E169" s="1001">
        <v>1</v>
      </c>
      <c r="F169" s="729">
        <v>24.809329999999999</v>
      </c>
      <c r="G169" s="932">
        <f t="shared" ref="G169:G198" si="48">E169</f>
        <v>1</v>
      </c>
      <c r="H169" s="828">
        <f t="shared" ref="H169:H189" si="49">F169</f>
        <v>24.809329999999999</v>
      </c>
      <c r="I169" s="1032"/>
      <c r="J169" s="1034"/>
      <c r="K169" s="1038"/>
      <c r="L169" s="1031"/>
      <c r="M169" s="1038"/>
      <c r="N169" s="1031"/>
      <c r="O169" s="1038"/>
      <c r="P169" s="1031"/>
      <c r="Q169" s="1054">
        <f t="shared" si="46"/>
        <v>1</v>
      </c>
      <c r="R169" s="1050">
        <f t="shared" si="47"/>
        <v>24.809329999999999</v>
      </c>
      <c r="S169" s="1071"/>
      <c r="T169" s="1111"/>
      <c r="U169" s="1074"/>
      <c r="V169" s="1033"/>
      <c r="W169" s="1033"/>
      <c r="Y169" s="1084"/>
      <c r="Z169" s="1035"/>
    </row>
    <row r="170" spans="1:26" s="1085" customFormat="1" ht="15.75">
      <c r="A170" s="1008" t="s">
        <v>1938</v>
      </c>
      <c r="B170" s="1009" t="s">
        <v>1922</v>
      </c>
      <c r="C170" s="1019" t="s">
        <v>179</v>
      </c>
      <c r="D170" s="827">
        <f t="shared" ref="D170:D209" si="50">F170/E170</f>
        <v>39.604939999999999</v>
      </c>
      <c r="E170" s="1001">
        <v>1</v>
      </c>
      <c r="F170" s="729">
        <v>39.604939999999999</v>
      </c>
      <c r="G170" s="932">
        <f t="shared" si="48"/>
        <v>1</v>
      </c>
      <c r="H170" s="828">
        <f t="shared" si="49"/>
        <v>39.604939999999999</v>
      </c>
      <c r="I170" s="1032"/>
      <c r="J170" s="1034"/>
      <c r="K170" s="1038"/>
      <c r="L170" s="1031"/>
      <c r="M170" s="1038"/>
      <c r="N170" s="1031"/>
      <c r="O170" s="1038"/>
      <c r="P170" s="1031"/>
      <c r="Q170" s="1054">
        <f t="shared" ref="Q170:Q209" si="51">G170</f>
        <v>1</v>
      </c>
      <c r="R170" s="1050">
        <f t="shared" ref="R170:R209" si="52">H170</f>
        <v>39.604939999999999</v>
      </c>
      <c r="S170" s="1071"/>
      <c r="T170" s="1111"/>
      <c r="U170" s="1074"/>
      <c r="V170" s="1033"/>
      <c r="W170" s="1033"/>
      <c r="Y170" s="1084"/>
      <c r="Z170" s="1035"/>
    </row>
    <row r="171" spans="1:26" s="1085" customFormat="1" ht="15.75">
      <c r="A171" s="1008" t="s">
        <v>1940</v>
      </c>
      <c r="B171" s="1009" t="s">
        <v>1924</v>
      </c>
      <c r="C171" s="1019" t="s">
        <v>179</v>
      </c>
      <c r="D171" s="827">
        <f t="shared" si="50"/>
        <v>33.742669999999997</v>
      </c>
      <c r="E171" s="1001">
        <v>1</v>
      </c>
      <c r="F171" s="729">
        <v>33.742669999999997</v>
      </c>
      <c r="G171" s="932">
        <f t="shared" si="48"/>
        <v>1</v>
      </c>
      <c r="H171" s="828">
        <f t="shared" si="49"/>
        <v>33.742669999999997</v>
      </c>
      <c r="I171" s="1032"/>
      <c r="J171" s="1034"/>
      <c r="K171" s="1038"/>
      <c r="L171" s="1031"/>
      <c r="M171" s="1038"/>
      <c r="N171" s="1031"/>
      <c r="O171" s="1038"/>
      <c r="P171" s="1031"/>
      <c r="Q171" s="1054">
        <f t="shared" si="51"/>
        <v>1</v>
      </c>
      <c r="R171" s="1050">
        <f t="shared" si="52"/>
        <v>33.742669999999997</v>
      </c>
      <c r="S171" s="1071"/>
      <c r="T171" s="1111"/>
      <c r="U171" s="1074"/>
      <c r="V171" s="1033"/>
      <c r="W171" s="1033"/>
      <c r="Y171" s="1084"/>
      <c r="Z171" s="1035"/>
    </row>
    <row r="172" spans="1:26" s="1085" customFormat="1" ht="15.75">
      <c r="A172" s="1008" t="s">
        <v>1942</v>
      </c>
      <c r="B172" s="1009" t="s">
        <v>1926</v>
      </c>
      <c r="C172" s="1019" t="s">
        <v>179</v>
      </c>
      <c r="D172" s="827">
        <f t="shared" si="50"/>
        <v>29.767123000000002</v>
      </c>
      <c r="E172" s="1001">
        <v>1</v>
      </c>
      <c r="F172" s="729">
        <v>29.767123000000002</v>
      </c>
      <c r="G172" s="932">
        <f t="shared" si="48"/>
        <v>1</v>
      </c>
      <c r="H172" s="828">
        <f t="shared" si="49"/>
        <v>29.767123000000002</v>
      </c>
      <c r="I172" s="1032"/>
      <c r="J172" s="1034"/>
      <c r="K172" s="1038"/>
      <c r="L172" s="1031"/>
      <c r="M172" s="1038"/>
      <c r="N172" s="1031"/>
      <c r="O172" s="1038"/>
      <c r="P172" s="1031"/>
      <c r="Q172" s="1054">
        <f t="shared" si="51"/>
        <v>1</v>
      </c>
      <c r="R172" s="1050">
        <f t="shared" si="52"/>
        <v>29.767123000000002</v>
      </c>
      <c r="S172" s="1071"/>
      <c r="T172" s="1111"/>
      <c r="U172" s="1074"/>
      <c r="V172" s="1033"/>
      <c r="W172" s="1033"/>
      <c r="Y172" s="1084"/>
      <c r="Z172" s="1035"/>
    </row>
    <row r="173" spans="1:26" s="1085" customFormat="1" ht="15.75">
      <c r="A173" s="1008" t="s">
        <v>1944</v>
      </c>
      <c r="B173" s="1009" t="s">
        <v>1928</v>
      </c>
      <c r="C173" s="1019" t="s">
        <v>179</v>
      </c>
      <c r="D173" s="827">
        <f t="shared" si="50"/>
        <v>29.738589999999999</v>
      </c>
      <c r="E173" s="1001">
        <v>1</v>
      </c>
      <c r="F173" s="729">
        <v>29.738589999999999</v>
      </c>
      <c r="G173" s="932">
        <f t="shared" si="48"/>
        <v>1</v>
      </c>
      <c r="H173" s="828">
        <f t="shared" si="49"/>
        <v>29.738589999999999</v>
      </c>
      <c r="I173" s="1032"/>
      <c r="J173" s="1034"/>
      <c r="K173" s="1038"/>
      <c r="L173" s="1031"/>
      <c r="M173" s="1038"/>
      <c r="N173" s="1031"/>
      <c r="O173" s="1038"/>
      <c r="P173" s="1031"/>
      <c r="Q173" s="1054">
        <f t="shared" si="51"/>
        <v>1</v>
      </c>
      <c r="R173" s="1050">
        <f t="shared" si="52"/>
        <v>29.738589999999999</v>
      </c>
      <c r="S173" s="1071"/>
      <c r="T173" s="1111"/>
      <c r="U173" s="1074"/>
      <c r="V173" s="1033"/>
      <c r="W173" s="1033"/>
      <c r="Y173" s="1084"/>
      <c r="Z173" s="1035"/>
    </row>
    <row r="174" spans="1:26" s="1085" customFormat="1" ht="15.75">
      <c r="A174" s="1008" t="s">
        <v>1946</v>
      </c>
      <c r="B174" s="1009" t="s">
        <v>1930</v>
      </c>
      <c r="C174" s="1019" t="s">
        <v>179</v>
      </c>
      <c r="D174" s="827">
        <f t="shared" si="50"/>
        <v>32.082279999999997</v>
      </c>
      <c r="E174" s="1001">
        <v>1</v>
      </c>
      <c r="F174" s="729">
        <v>32.082279999999997</v>
      </c>
      <c r="G174" s="932">
        <f t="shared" si="48"/>
        <v>1</v>
      </c>
      <c r="H174" s="828">
        <f t="shared" si="49"/>
        <v>32.082279999999997</v>
      </c>
      <c r="I174" s="1032"/>
      <c r="J174" s="1034"/>
      <c r="K174" s="1038"/>
      <c r="L174" s="1031"/>
      <c r="M174" s="1038"/>
      <c r="N174" s="1031"/>
      <c r="O174" s="1038"/>
      <c r="P174" s="1031"/>
      <c r="Q174" s="1054">
        <f t="shared" si="51"/>
        <v>1</v>
      </c>
      <c r="R174" s="1050">
        <f t="shared" si="52"/>
        <v>32.082279999999997</v>
      </c>
      <c r="S174" s="1071"/>
      <c r="T174" s="1111"/>
      <c r="U174" s="1074"/>
      <c r="V174" s="1033"/>
      <c r="W174" s="1033"/>
      <c r="Y174" s="1084"/>
      <c r="Z174" s="1035"/>
    </row>
    <row r="175" spans="1:26" s="1085" customFormat="1" ht="31.5">
      <c r="A175" s="1008" t="s">
        <v>1948</v>
      </c>
      <c r="B175" s="1009" t="s">
        <v>1932</v>
      </c>
      <c r="C175" s="1019" t="s">
        <v>179</v>
      </c>
      <c r="D175" s="827">
        <f t="shared" si="50"/>
        <v>36.93535</v>
      </c>
      <c r="E175" s="1001">
        <v>1</v>
      </c>
      <c r="F175" s="729">
        <v>36.93535</v>
      </c>
      <c r="G175" s="932">
        <f t="shared" si="48"/>
        <v>1</v>
      </c>
      <c r="H175" s="828">
        <f t="shared" si="49"/>
        <v>36.93535</v>
      </c>
      <c r="I175" s="1032"/>
      <c r="J175" s="1034"/>
      <c r="K175" s="1038"/>
      <c r="L175" s="1031"/>
      <c r="M175" s="1038"/>
      <c r="N175" s="1031"/>
      <c r="O175" s="1038"/>
      <c r="P175" s="1031"/>
      <c r="Q175" s="1054">
        <f t="shared" si="51"/>
        <v>1</v>
      </c>
      <c r="R175" s="1050">
        <f t="shared" si="52"/>
        <v>36.93535</v>
      </c>
      <c r="S175" s="1071"/>
      <c r="T175" s="1111"/>
      <c r="U175" s="1074"/>
      <c r="V175" s="1033"/>
      <c r="W175" s="1033"/>
      <c r="Y175" s="1084"/>
      <c r="Z175" s="1035"/>
    </row>
    <row r="176" spans="1:26" s="1085" customFormat="1" ht="15.75">
      <c r="A176" s="1008"/>
      <c r="B176" s="1017" t="s">
        <v>1933</v>
      </c>
      <c r="C176" s="1019"/>
      <c r="D176" s="827"/>
      <c r="E176" s="1001"/>
      <c r="F176" s="729"/>
      <c r="G176" s="932"/>
      <c r="H176" s="828"/>
      <c r="I176" s="1032"/>
      <c r="J176" s="1034"/>
      <c r="K176" s="1038"/>
      <c r="L176" s="1031"/>
      <c r="M176" s="1038"/>
      <c r="N176" s="1031"/>
      <c r="O176" s="1038"/>
      <c r="P176" s="1031"/>
      <c r="Q176" s="1054"/>
      <c r="R176" s="1050"/>
      <c r="S176" s="1071"/>
      <c r="T176" s="1111"/>
      <c r="U176" s="1074"/>
      <c r="V176" s="1033"/>
      <c r="W176" s="1033"/>
      <c r="Y176" s="1084"/>
      <c r="Z176" s="1035"/>
    </row>
    <row r="177" spans="1:26" s="1085" customFormat="1" ht="31.5">
      <c r="A177" s="1008" t="s">
        <v>1946</v>
      </c>
      <c r="B177" s="1009" t="s">
        <v>1935</v>
      </c>
      <c r="C177" s="1019" t="s">
        <v>179</v>
      </c>
      <c r="D177" s="827">
        <f t="shared" si="50"/>
        <v>15.116849999999999</v>
      </c>
      <c r="E177" s="1001">
        <v>1</v>
      </c>
      <c r="F177" s="729">
        <v>15.116849999999999</v>
      </c>
      <c r="G177" s="932">
        <f t="shared" si="48"/>
        <v>1</v>
      </c>
      <c r="H177" s="828">
        <f t="shared" si="49"/>
        <v>15.116849999999999</v>
      </c>
      <c r="I177" s="1032"/>
      <c r="J177" s="1034"/>
      <c r="K177" s="1038"/>
      <c r="L177" s="1031"/>
      <c r="M177" s="1038"/>
      <c r="N177" s="1031"/>
      <c r="O177" s="1038"/>
      <c r="P177" s="1031"/>
      <c r="Q177" s="1054">
        <f t="shared" si="51"/>
        <v>1</v>
      </c>
      <c r="R177" s="1050">
        <f t="shared" si="52"/>
        <v>15.116849999999999</v>
      </c>
      <c r="S177" s="1071"/>
      <c r="T177" s="1111"/>
      <c r="U177" s="1074"/>
      <c r="V177" s="1033"/>
      <c r="W177" s="1033"/>
      <c r="Y177" s="1084"/>
      <c r="Z177" s="1035"/>
    </row>
    <row r="178" spans="1:26" s="1085" customFormat="1" ht="15.75">
      <c r="A178" s="1008" t="s">
        <v>1948</v>
      </c>
      <c r="B178" s="1009" t="s">
        <v>1684</v>
      </c>
      <c r="C178" s="1019" t="s">
        <v>179</v>
      </c>
      <c r="D178" s="827"/>
      <c r="E178" s="1001"/>
      <c r="F178" s="729"/>
      <c r="G178" s="932">
        <f t="shared" si="48"/>
        <v>0</v>
      </c>
      <c r="H178" s="828">
        <f t="shared" si="49"/>
        <v>0</v>
      </c>
      <c r="I178" s="1032"/>
      <c r="J178" s="1034"/>
      <c r="K178" s="1038"/>
      <c r="L178" s="1031"/>
      <c r="M178" s="1038"/>
      <c r="N178" s="1031"/>
      <c r="O178" s="1038"/>
      <c r="P178" s="1031"/>
      <c r="Q178" s="1054">
        <f t="shared" si="51"/>
        <v>0</v>
      </c>
      <c r="R178" s="1050">
        <f t="shared" si="52"/>
        <v>0</v>
      </c>
      <c r="S178" s="1071"/>
      <c r="T178" s="1111"/>
      <c r="U178" s="1074"/>
      <c r="V178" s="1033"/>
      <c r="W178" s="1033"/>
      <c r="Y178" s="1084"/>
      <c r="Z178" s="1035"/>
    </row>
    <row r="179" spans="1:26" s="1085" customFormat="1" ht="15.75">
      <c r="A179" s="1008" t="s">
        <v>1950</v>
      </c>
      <c r="B179" s="1009" t="s">
        <v>1937</v>
      </c>
      <c r="C179" s="1019" t="s">
        <v>179</v>
      </c>
      <c r="D179" s="827">
        <f t="shared" si="50"/>
        <v>45.265696666666699</v>
      </c>
      <c r="E179" s="1001">
        <v>1</v>
      </c>
      <c r="F179" s="729">
        <v>45.265696666666699</v>
      </c>
      <c r="G179" s="932">
        <f t="shared" si="48"/>
        <v>1</v>
      </c>
      <c r="H179" s="828">
        <f t="shared" si="49"/>
        <v>45.265696666666699</v>
      </c>
      <c r="I179" s="1032"/>
      <c r="J179" s="1034"/>
      <c r="K179" s="1038"/>
      <c r="L179" s="1031"/>
      <c r="M179" s="1038"/>
      <c r="N179" s="1031"/>
      <c r="O179" s="1038"/>
      <c r="P179" s="1031"/>
      <c r="Q179" s="1054">
        <f t="shared" si="51"/>
        <v>1</v>
      </c>
      <c r="R179" s="1050">
        <f t="shared" si="52"/>
        <v>45.265696666666699</v>
      </c>
      <c r="S179" s="1071"/>
      <c r="T179" s="1111"/>
      <c r="U179" s="1074"/>
      <c r="V179" s="1033"/>
      <c r="W179" s="1033"/>
      <c r="Y179" s="1084"/>
      <c r="Z179" s="1035"/>
    </row>
    <row r="180" spans="1:26" s="1085" customFormat="1" ht="15.75">
      <c r="A180" s="1008" t="s">
        <v>1952</v>
      </c>
      <c r="B180" s="1009" t="s">
        <v>1939</v>
      </c>
      <c r="C180" s="1019" t="s">
        <v>179</v>
      </c>
      <c r="D180" s="827">
        <f t="shared" si="50"/>
        <v>59.763570000000001</v>
      </c>
      <c r="E180" s="1001">
        <v>1</v>
      </c>
      <c r="F180" s="729">
        <v>59.763570000000001</v>
      </c>
      <c r="G180" s="932">
        <f t="shared" si="48"/>
        <v>1</v>
      </c>
      <c r="H180" s="828">
        <f t="shared" si="49"/>
        <v>59.763570000000001</v>
      </c>
      <c r="I180" s="1032"/>
      <c r="J180" s="1034"/>
      <c r="K180" s="1038"/>
      <c r="L180" s="1031"/>
      <c r="M180" s="1038"/>
      <c r="N180" s="1031"/>
      <c r="O180" s="1038"/>
      <c r="P180" s="1031"/>
      <c r="Q180" s="1054">
        <f t="shared" si="51"/>
        <v>1</v>
      </c>
      <c r="R180" s="1050">
        <f t="shared" si="52"/>
        <v>59.763570000000001</v>
      </c>
      <c r="S180" s="1071"/>
      <c r="T180" s="1111"/>
      <c r="U180" s="1074"/>
      <c r="V180" s="1033"/>
      <c r="W180" s="1033"/>
      <c r="Y180" s="1084"/>
      <c r="Z180" s="1035"/>
    </row>
    <row r="181" spans="1:26" s="1085" customFormat="1" ht="15.75">
      <c r="A181" s="1008" t="s">
        <v>1954</v>
      </c>
      <c r="B181" s="1009" t="s">
        <v>1941</v>
      </c>
      <c r="C181" s="1019" t="s">
        <v>179</v>
      </c>
      <c r="D181" s="827">
        <f t="shared" si="50"/>
        <v>27.840219999999999</v>
      </c>
      <c r="E181" s="1001">
        <v>1</v>
      </c>
      <c r="F181" s="729">
        <v>27.840219999999999</v>
      </c>
      <c r="G181" s="932">
        <f t="shared" si="48"/>
        <v>1</v>
      </c>
      <c r="H181" s="828">
        <f t="shared" si="49"/>
        <v>27.840219999999999</v>
      </c>
      <c r="I181" s="1032"/>
      <c r="J181" s="1034"/>
      <c r="K181" s="1038"/>
      <c r="L181" s="1031"/>
      <c r="M181" s="1038"/>
      <c r="N181" s="1031"/>
      <c r="O181" s="1038"/>
      <c r="P181" s="1031"/>
      <c r="Q181" s="1054">
        <f t="shared" si="51"/>
        <v>1</v>
      </c>
      <c r="R181" s="1050">
        <f t="shared" si="52"/>
        <v>27.840219999999999</v>
      </c>
      <c r="S181" s="1071"/>
      <c r="T181" s="1111"/>
      <c r="U181" s="1074"/>
      <c r="V181" s="1033"/>
      <c r="W181" s="1033"/>
      <c r="Y181" s="1084"/>
      <c r="Z181" s="1035"/>
    </row>
    <row r="182" spans="1:26" s="1085" customFormat="1" ht="15.75">
      <c r="A182" s="1008" t="s">
        <v>1956</v>
      </c>
      <c r="B182" s="1009" t="s">
        <v>1943</v>
      </c>
      <c r="C182" s="1019" t="s">
        <v>179</v>
      </c>
      <c r="D182" s="827">
        <f t="shared" si="50"/>
        <v>32.968908333333303</v>
      </c>
      <c r="E182" s="1001">
        <v>1</v>
      </c>
      <c r="F182" s="729">
        <v>32.968908333333303</v>
      </c>
      <c r="G182" s="932">
        <f t="shared" si="48"/>
        <v>1</v>
      </c>
      <c r="H182" s="828">
        <f t="shared" si="49"/>
        <v>32.968908333333303</v>
      </c>
      <c r="I182" s="1032"/>
      <c r="J182" s="1034"/>
      <c r="K182" s="1038"/>
      <c r="L182" s="1031"/>
      <c r="M182" s="1038"/>
      <c r="N182" s="1031"/>
      <c r="O182" s="1038"/>
      <c r="P182" s="1031"/>
      <c r="Q182" s="1054">
        <f t="shared" si="51"/>
        <v>1</v>
      </c>
      <c r="R182" s="1050">
        <f t="shared" si="52"/>
        <v>32.968908333333303</v>
      </c>
      <c r="S182" s="1071"/>
      <c r="T182" s="1111"/>
      <c r="U182" s="1074"/>
      <c r="V182" s="1033"/>
      <c r="W182" s="1033"/>
      <c r="Y182" s="1084"/>
      <c r="Z182" s="1035"/>
    </row>
    <row r="183" spans="1:26" s="1085" customFormat="1" ht="15.75">
      <c r="A183" s="1008" t="s">
        <v>1958</v>
      </c>
      <c r="B183" s="1009" t="s">
        <v>1945</v>
      </c>
      <c r="C183" s="1019" t="s">
        <v>179</v>
      </c>
      <c r="D183" s="827">
        <f t="shared" si="50"/>
        <v>32.2833616666667</v>
      </c>
      <c r="E183" s="1001">
        <v>1</v>
      </c>
      <c r="F183" s="729">
        <v>32.2833616666667</v>
      </c>
      <c r="G183" s="932">
        <f t="shared" si="48"/>
        <v>1</v>
      </c>
      <c r="H183" s="828">
        <f t="shared" si="49"/>
        <v>32.2833616666667</v>
      </c>
      <c r="I183" s="1032"/>
      <c r="J183" s="1034"/>
      <c r="K183" s="1038"/>
      <c r="L183" s="1031"/>
      <c r="M183" s="1038"/>
      <c r="N183" s="1031"/>
      <c r="O183" s="1038"/>
      <c r="P183" s="1031"/>
      <c r="Q183" s="1054">
        <f t="shared" si="51"/>
        <v>1</v>
      </c>
      <c r="R183" s="1050">
        <f t="shared" si="52"/>
        <v>32.2833616666667</v>
      </c>
      <c r="S183" s="1071"/>
      <c r="T183" s="1111"/>
      <c r="U183" s="1074"/>
      <c r="V183" s="1033"/>
      <c r="W183" s="1033"/>
      <c r="Y183" s="1084"/>
      <c r="Z183" s="1035"/>
    </row>
    <row r="184" spans="1:26" s="1085" customFormat="1" ht="15.75">
      <c r="A184" s="1008"/>
      <c r="B184" s="1017" t="s">
        <v>185</v>
      </c>
      <c r="C184" s="1019"/>
      <c r="D184" s="827"/>
      <c r="E184" s="1001"/>
      <c r="F184" s="729"/>
      <c r="G184" s="932"/>
      <c r="H184" s="828"/>
      <c r="I184" s="1032"/>
      <c r="J184" s="1034"/>
      <c r="K184" s="1038"/>
      <c r="L184" s="1031"/>
      <c r="M184" s="1038"/>
      <c r="N184" s="1031"/>
      <c r="O184" s="1038"/>
      <c r="P184" s="1031"/>
      <c r="Q184" s="1054"/>
      <c r="R184" s="1050"/>
      <c r="S184" s="1071"/>
      <c r="T184" s="1111"/>
      <c r="U184" s="1074"/>
      <c r="V184" s="1033"/>
      <c r="W184" s="1033"/>
      <c r="Y184" s="1084"/>
      <c r="Z184" s="1035"/>
    </row>
    <row r="185" spans="1:26" s="1085" customFormat="1" ht="31.5">
      <c r="A185" s="1008" t="s">
        <v>1960</v>
      </c>
      <c r="B185" s="1009" t="s">
        <v>2440</v>
      </c>
      <c r="C185" s="1019" t="s">
        <v>179</v>
      </c>
      <c r="D185" s="827">
        <f t="shared" si="50"/>
        <v>22.311389999999999</v>
      </c>
      <c r="E185" s="1115">
        <v>1</v>
      </c>
      <c r="F185" s="1114">
        <v>22.311389999999999</v>
      </c>
      <c r="G185" s="932">
        <f t="shared" si="48"/>
        <v>1</v>
      </c>
      <c r="H185" s="828">
        <f t="shared" si="49"/>
        <v>22.311389999999999</v>
      </c>
      <c r="I185" s="1032"/>
      <c r="J185" s="1034"/>
      <c r="K185" s="1038"/>
      <c r="L185" s="1031"/>
      <c r="M185" s="1038"/>
      <c r="N185" s="1031"/>
      <c r="O185" s="1038"/>
      <c r="P185" s="1031"/>
      <c r="Q185" s="1054">
        <f t="shared" si="51"/>
        <v>1</v>
      </c>
      <c r="R185" s="1050">
        <f t="shared" si="52"/>
        <v>22.311389999999999</v>
      </c>
      <c r="S185" s="1071"/>
      <c r="T185" s="1111"/>
      <c r="U185" s="1074"/>
      <c r="V185" s="1033"/>
      <c r="W185" s="1033"/>
      <c r="Y185" s="1084"/>
      <c r="Z185" s="1035"/>
    </row>
    <row r="186" spans="1:26" s="1085" customFormat="1" ht="31.5">
      <c r="A186" s="1008" t="s">
        <v>1962</v>
      </c>
      <c r="B186" s="1009" t="s">
        <v>2441</v>
      </c>
      <c r="C186" s="1019" t="s">
        <v>179</v>
      </c>
      <c r="D186" s="827">
        <f t="shared" si="50"/>
        <v>37.19</v>
      </c>
      <c r="E186" s="1115">
        <v>1</v>
      </c>
      <c r="F186" s="1114">
        <v>37.19</v>
      </c>
      <c r="G186" s="932">
        <f t="shared" si="48"/>
        <v>1</v>
      </c>
      <c r="H186" s="828">
        <f t="shared" si="49"/>
        <v>37.19</v>
      </c>
      <c r="I186" s="1032"/>
      <c r="J186" s="1034"/>
      <c r="K186" s="1038"/>
      <c r="L186" s="1031"/>
      <c r="M186" s="1038"/>
      <c r="N186" s="1031"/>
      <c r="O186" s="1038"/>
      <c r="P186" s="1031"/>
      <c r="Q186" s="1054">
        <f t="shared" si="51"/>
        <v>1</v>
      </c>
      <c r="R186" s="1050">
        <f t="shared" si="52"/>
        <v>37.19</v>
      </c>
      <c r="S186" s="1071"/>
      <c r="T186" s="1111"/>
      <c r="U186" s="1074"/>
      <c r="V186" s="1033"/>
      <c r="W186" s="1033"/>
      <c r="Y186" s="1084"/>
      <c r="Z186" s="1035"/>
    </row>
    <row r="187" spans="1:26" s="1085" customFormat="1" ht="31.5">
      <c r="A187" s="1008" t="s">
        <v>1964</v>
      </c>
      <c r="B187" s="1009" t="s">
        <v>2442</v>
      </c>
      <c r="C187" s="1019" t="s">
        <v>179</v>
      </c>
      <c r="D187" s="827">
        <f t="shared" si="50"/>
        <v>29.38</v>
      </c>
      <c r="E187" s="1115">
        <v>1</v>
      </c>
      <c r="F187" s="1114">
        <v>29.38</v>
      </c>
      <c r="G187" s="932">
        <f t="shared" si="48"/>
        <v>1</v>
      </c>
      <c r="H187" s="828">
        <f t="shared" si="49"/>
        <v>29.38</v>
      </c>
      <c r="I187" s="1032"/>
      <c r="J187" s="1034"/>
      <c r="K187" s="1038"/>
      <c r="L187" s="1031"/>
      <c r="M187" s="1038"/>
      <c r="N187" s="1031"/>
      <c r="O187" s="1038"/>
      <c r="P187" s="1031"/>
      <c r="Q187" s="1054">
        <f t="shared" si="51"/>
        <v>1</v>
      </c>
      <c r="R187" s="1050">
        <f t="shared" si="52"/>
        <v>29.38</v>
      </c>
      <c r="S187" s="1071"/>
      <c r="T187" s="1111"/>
      <c r="U187" s="1074"/>
      <c r="V187" s="1033"/>
      <c r="W187" s="1033"/>
      <c r="Y187" s="1084"/>
      <c r="Z187" s="1035"/>
    </row>
    <row r="188" spans="1:26" s="1085" customFormat="1" ht="15.75">
      <c r="A188" s="1008" t="s">
        <v>1966</v>
      </c>
      <c r="B188" s="1009" t="s">
        <v>1947</v>
      </c>
      <c r="C188" s="1019" t="s">
        <v>179</v>
      </c>
      <c r="D188" s="827">
        <f t="shared" si="50"/>
        <v>32.474993333333302</v>
      </c>
      <c r="E188" s="1001">
        <v>1</v>
      </c>
      <c r="F188" s="729">
        <v>32.474993333333302</v>
      </c>
      <c r="G188" s="932">
        <f t="shared" si="48"/>
        <v>1</v>
      </c>
      <c r="H188" s="828">
        <f t="shared" si="49"/>
        <v>32.474993333333302</v>
      </c>
      <c r="I188" s="1032"/>
      <c r="J188" s="1034"/>
      <c r="K188" s="1038"/>
      <c r="L188" s="1031"/>
      <c r="M188" s="1038"/>
      <c r="N188" s="1031"/>
      <c r="O188" s="1038"/>
      <c r="P188" s="1031"/>
      <c r="Q188" s="1054">
        <f t="shared" si="51"/>
        <v>1</v>
      </c>
      <c r="R188" s="1050">
        <f t="shared" si="52"/>
        <v>32.474993333333302</v>
      </c>
      <c r="S188" s="1071"/>
      <c r="T188" s="1111"/>
      <c r="U188" s="1074"/>
      <c r="V188" s="1033"/>
      <c r="W188" s="1033"/>
      <c r="Y188" s="1084"/>
      <c r="Z188" s="1035"/>
    </row>
    <row r="189" spans="1:26" s="1085" customFormat="1" ht="15.75">
      <c r="A189" s="1008" t="s">
        <v>1968</v>
      </c>
      <c r="B189" s="1009" t="s">
        <v>1949</v>
      </c>
      <c r="C189" s="1019" t="s">
        <v>179</v>
      </c>
      <c r="D189" s="827">
        <f t="shared" si="50"/>
        <v>26.696816666666699</v>
      </c>
      <c r="E189" s="1001">
        <v>1</v>
      </c>
      <c r="F189" s="729">
        <v>26.696816666666699</v>
      </c>
      <c r="G189" s="932">
        <f t="shared" si="48"/>
        <v>1</v>
      </c>
      <c r="H189" s="828">
        <f t="shared" si="49"/>
        <v>26.696816666666699</v>
      </c>
      <c r="I189" s="1032"/>
      <c r="J189" s="1034"/>
      <c r="K189" s="1038"/>
      <c r="L189" s="1031"/>
      <c r="M189" s="1038"/>
      <c r="N189" s="1031"/>
      <c r="O189" s="1038"/>
      <c r="P189" s="1031"/>
      <c r="Q189" s="1054">
        <f t="shared" si="51"/>
        <v>1</v>
      </c>
      <c r="R189" s="1050">
        <f t="shared" si="52"/>
        <v>26.696816666666699</v>
      </c>
      <c r="S189" s="1071"/>
      <c r="T189" s="1111"/>
      <c r="U189" s="1074"/>
      <c r="V189" s="1033"/>
      <c r="W189" s="1033"/>
      <c r="Y189" s="1084"/>
      <c r="Z189" s="1035"/>
    </row>
    <row r="190" spans="1:26" s="1085" customFormat="1" ht="15.75">
      <c r="A190" s="1008" t="s">
        <v>1970</v>
      </c>
      <c r="B190" s="1009" t="s">
        <v>1951</v>
      </c>
      <c r="C190" s="1019" t="s">
        <v>179</v>
      </c>
      <c r="D190" s="827">
        <f t="shared" si="50"/>
        <v>37.594326666666703</v>
      </c>
      <c r="E190" s="1001">
        <v>1</v>
      </c>
      <c r="F190" s="729">
        <v>37.594326666666703</v>
      </c>
      <c r="G190" s="932">
        <f t="shared" si="48"/>
        <v>1</v>
      </c>
      <c r="H190" s="828">
        <f t="shared" ref="H190:H209" si="53">F190</f>
        <v>37.594326666666703</v>
      </c>
      <c r="I190" s="1032"/>
      <c r="J190" s="1034"/>
      <c r="K190" s="1038"/>
      <c r="L190" s="1031"/>
      <c r="M190" s="1038"/>
      <c r="N190" s="1031"/>
      <c r="O190" s="1038"/>
      <c r="P190" s="1031"/>
      <c r="Q190" s="1054">
        <f t="shared" si="51"/>
        <v>1</v>
      </c>
      <c r="R190" s="1050">
        <f t="shared" si="52"/>
        <v>37.594326666666703</v>
      </c>
      <c r="S190" s="1071"/>
      <c r="T190" s="1111"/>
      <c r="U190" s="1074"/>
      <c r="V190" s="1033"/>
      <c r="W190" s="1033"/>
      <c r="Y190" s="1084"/>
      <c r="Z190" s="1035"/>
    </row>
    <row r="191" spans="1:26" s="1085" customFormat="1" ht="15.75">
      <c r="A191" s="1008" t="s">
        <v>1972</v>
      </c>
      <c r="B191" s="1009" t="s">
        <v>1953</v>
      </c>
      <c r="C191" s="1019" t="s">
        <v>179</v>
      </c>
      <c r="D191" s="827">
        <f t="shared" si="50"/>
        <v>22.249051666666698</v>
      </c>
      <c r="E191" s="1001">
        <v>1</v>
      </c>
      <c r="F191" s="729">
        <v>22.249051666666698</v>
      </c>
      <c r="G191" s="932">
        <f t="shared" si="48"/>
        <v>1</v>
      </c>
      <c r="H191" s="828">
        <f t="shared" si="53"/>
        <v>22.249051666666698</v>
      </c>
      <c r="I191" s="1032"/>
      <c r="J191" s="1034"/>
      <c r="K191" s="1038"/>
      <c r="L191" s="1031"/>
      <c r="M191" s="1038"/>
      <c r="N191" s="1031"/>
      <c r="O191" s="1038"/>
      <c r="P191" s="1031"/>
      <c r="Q191" s="1054">
        <f t="shared" si="51"/>
        <v>1</v>
      </c>
      <c r="R191" s="1050">
        <f t="shared" si="52"/>
        <v>22.249051666666698</v>
      </c>
      <c r="S191" s="1071"/>
      <c r="T191" s="1111"/>
      <c r="U191" s="1074"/>
      <c r="V191" s="1033"/>
      <c r="W191" s="1033"/>
      <c r="Y191" s="1084"/>
      <c r="Z191" s="1035"/>
    </row>
    <row r="192" spans="1:26" s="1085" customFormat="1" ht="15.75">
      <c r="A192" s="1008" t="s">
        <v>1974</v>
      </c>
      <c r="B192" s="1009" t="s">
        <v>1955</v>
      </c>
      <c r="C192" s="1019" t="s">
        <v>179</v>
      </c>
      <c r="D192" s="827">
        <f t="shared" si="50"/>
        <v>30.302946666666699</v>
      </c>
      <c r="E192" s="1001">
        <v>1</v>
      </c>
      <c r="F192" s="729">
        <v>30.302946666666699</v>
      </c>
      <c r="G192" s="932">
        <f t="shared" si="48"/>
        <v>1</v>
      </c>
      <c r="H192" s="828">
        <f t="shared" si="53"/>
        <v>30.302946666666699</v>
      </c>
      <c r="I192" s="1032"/>
      <c r="J192" s="1034"/>
      <c r="K192" s="1038"/>
      <c r="L192" s="1031"/>
      <c r="M192" s="1038"/>
      <c r="N192" s="1031"/>
      <c r="O192" s="1038"/>
      <c r="P192" s="1031"/>
      <c r="Q192" s="1054">
        <f t="shared" si="51"/>
        <v>1</v>
      </c>
      <c r="R192" s="1050">
        <f t="shared" si="52"/>
        <v>30.302946666666699</v>
      </c>
      <c r="S192" s="1071"/>
      <c r="T192" s="1111"/>
      <c r="U192" s="1074"/>
      <c r="V192" s="1033"/>
      <c r="W192" s="1033"/>
      <c r="Y192" s="1084"/>
      <c r="Z192" s="1035"/>
    </row>
    <row r="193" spans="1:26" s="1085" customFormat="1" ht="15.75">
      <c r="A193" s="1008" t="s">
        <v>1975</v>
      </c>
      <c r="B193" s="1009" t="s">
        <v>1957</v>
      </c>
      <c r="C193" s="1019" t="s">
        <v>179</v>
      </c>
      <c r="D193" s="827">
        <f t="shared" si="50"/>
        <v>30.716411666666701</v>
      </c>
      <c r="E193" s="1001">
        <v>1</v>
      </c>
      <c r="F193" s="729">
        <v>30.716411666666701</v>
      </c>
      <c r="G193" s="932">
        <f t="shared" si="48"/>
        <v>1</v>
      </c>
      <c r="H193" s="828">
        <f t="shared" si="53"/>
        <v>30.716411666666701</v>
      </c>
      <c r="I193" s="1032"/>
      <c r="J193" s="1034"/>
      <c r="K193" s="1038"/>
      <c r="L193" s="1031"/>
      <c r="M193" s="1038"/>
      <c r="N193" s="1031"/>
      <c r="O193" s="1038"/>
      <c r="P193" s="1031"/>
      <c r="Q193" s="1054">
        <f t="shared" si="51"/>
        <v>1</v>
      </c>
      <c r="R193" s="1050">
        <f t="shared" si="52"/>
        <v>30.716411666666701</v>
      </c>
      <c r="S193" s="1071"/>
      <c r="T193" s="1111"/>
      <c r="U193" s="1074"/>
      <c r="V193" s="1033"/>
      <c r="W193" s="1033"/>
      <c r="Y193" s="1084"/>
      <c r="Z193" s="1035"/>
    </row>
    <row r="194" spans="1:26" s="1085" customFormat="1" ht="15.75">
      <c r="A194" s="1008" t="s">
        <v>1976</v>
      </c>
      <c r="B194" s="1009" t="s">
        <v>1959</v>
      </c>
      <c r="C194" s="1019" t="s">
        <v>179</v>
      </c>
      <c r="D194" s="827">
        <f t="shared" si="50"/>
        <v>30.738201666666701</v>
      </c>
      <c r="E194" s="1001">
        <v>1</v>
      </c>
      <c r="F194" s="729">
        <v>30.738201666666701</v>
      </c>
      <c r="G194" s="932">
        <f t="shared" si="48"/>
        <v>1</v>
      </c>
      <c r="H194" s="828">
        <f t="shared" si="53"/>
        <v>30.738201666666701</v>
      </c>
      <c r="I194" s="1032"/>
      <c r="J194" s="1034"/>
      <c r="K194" s="1038"/>
      <c r="L194" s="1031"/>
      <c r="M194" s="1038"/>
      <c r="N194" s="1031"/>
      <c r="O194" s="1038"/>
      <c r="P194" s="1031"/>
      <c r="Q194" s="1054">
        <f t="shared" si="51"/>
        <v>1</v>
      </c>
      <c r="R194" s="1050">
        <f t="shared" si="52"/>
        <v>30.738201666666701</v>
      </c>
      <c r="S194" s="1071"/>
      <c r="T194" s="1111"/>
      <c r="U194" s="1074"/>
      <c r="V194" s="1033"/>
      <c r="W194" s="1033"/>
      <c r="Y194" s="1084"/>
      <c r="Z194" s="1035"/>
    </row>
    <row r="195" spans="1:26" s="1085" customFormat="1" ht="15.75">
      <c r="A195" s="1008"/>
      <c r="B195" s="1017" t="s">
        <v>1765</v>
      </c>
      <c r="C195" s="1019"/>
      <c r="D195" s="827"/>
      <c r="E195" s="1001"/>
      <c r="F195" s="729"/>
      <c r="G195" s="932"/>
      <c r="H195" s="828"/>
      <c r="I195" s="1032"/>
      <c r="J195" s="1034"/>
      <c r="K195" s="1038"/>
      <c r="L195" s="1031"/>
      <c r="M195" s="1038"/>
      <c r="N195" s="1031"/>
      <c r="O195" s="1038"/>
      <c r="P195" s="1031"/>
      <c r="Q195" s="1054"/>
      <c r="R195" s="1050"/>
      <c r="S195" s="1071"/>
      <c r="T195" s="1111"/>
      <c r="U195" s="1074"/>
      <c r="V195" s="1033"/>
      <c r="W195" s="1033"/>
      <c r="Y195" s="1084"/>
      <c r="Z195" s="1035"/>
    </row>
    <row r="196" spans="1:26" s="1085" customFormat="1" ht="15.75">
      <c r="A196" s="1008" t="s">
        <v>1977</v>
      </c>
      <c r="B196" s="1009" t="s">
        <v>1961</v>
      </c>
      <c r="C196" s="1019" t="s">
        <v>179</v>
      </c>
      <c r="D196" s="827">
        <f t="shared" si="50"/>
        <v>23.0886483333333</v>
      </c>
      <c r="E196" s="1001">
        <v>1</v>
      </c>
      <c r="F196" s="729">
        <v>23.0886483333333</v>
      </c>
      <c r="G196" s="932">
        <f t="shared" si="48"/>
        <v>1</v>
      </c>
      <c r="H196" s="828">
        <f t="shared" si="53"/>
        <v>23.0886483333333</v>
      </c>
      <c r="I196" s="1032"/>
      <c r="J196" s="1034"/>
      <c r="K196" s="1038"/>
      <c r="L196" s="1031"/>
      <c r="M196" s="1038"/>
      <c r="N196" s="1031"/>
      <c r="O196" s="1038"/>
      <c r="P196" s="1031"/>
      <c r="Q196" s="1054">
        <f t="shared" si="51"/>
        <v>1</v>
      </c>
      <c r="R196" s="1050">
        <f t="shared" si="52"/>
        <v>23.0886483333333</v>
      </c>
      <c r="S196" s="1071"/>
      <c r="T196" s="1111"/>
      <c r="U196" s="1074"/>
      <c r="V196" s="1033"/>
      <c r="W196" s="1033"/>
      <c r="Y196" s="1084"/>
      <c r="Z196" s="1035"/>
    </row>
    <row r="197" spans="1:26" s="1085" customFormat="1" ht="31.5">
      <c r="A197" s="1008" t="s">
        <v>1978</v>
      </c>
      <c r="B197" s="1009" t="s">
        <v>1963</v>
      </c>
      <c r="C197" s="1019" t="s">
        <v>179</v>
      </c>
      <c r="D197" s="827">
        <f t="shared" si="50"/>
        <v>23.871088333333301</v>
      </c>
      <c r="E197" s="1001">
        <v>1</v>
      </c>
      <c r="F197" s="729">
        <v>23.871088333333301</v>
      </c>
      <c r="G197" s="932">
        <f t="shared" si="48"/>
        <v>1</v>
      </c>
      <c r="H197" s="828">
        <f t="shared" si="53"/>
        <v>23.871088333333301</v>
      </c>
      <c r="I197" s="1032"/>
      <c r="J197" s="1034"/>
      <c r="K197" s="1038"/>
      <c r="L197" s="1031"/>
      <c r="M197" s="1038"/>
      <c r="N197" s="1031"/>
      <c r="O197" s="1038"/>
      <c r="P197" s="1031"/>
      <c r="Q197" s="1054">
        <f t="shared" si="51"/>
        <v>1</v>
      </c>
      <c r="R197" s="1050">
        <f t="shared" si="52"/>
        <v>23.871088333333301</v>
      </c>
      <c r="S197" s="1071"/>
      <c r="T197" s="1111"/>
      <c r="U197" s="1074"/>
      <c r="V197" s="1033"/>
      <c r="W197" s="1033"/>
      <c r="Y197" s="1084"/>
      <c r="Z197" s="1035"/>
    </row>
    <row r="198" spans="1:26" s="1085" customFormat="1" ht="15.75">
      <c r="A198" s="1008" t="s">
        <v>1980</v>
      </c>
      <c r="B198" s="1009" t="s">
        <v>1965</v>
      </c>
      <c r="C198" s="1019" t="s">
        <v>179</v>
      </c>
      <c r="D198" s="827">
        <f t="shared" si="50"/>
        <v>23.572613333333301</v>
      </c>
      <c r="E198" s="1001">
        <v>1</v>
      </c>
      <c r="F198" s="729">
        <v>23.572613333333301</v>
      </c>
      <c r="G198" s="932">
        <f t="shared" si="48"/>
        <v>1</v>
      </c>
      <c r="H198" s="828">
        <f t="shared" si="53"/>
        <v>23.572613333333301</v>
      </c>
      <c r="I198" s="1032"/>
      <c r="J198" s="1034"/>
      <c r="K198" s="1038"/>
      <c r="L198" s="1031"/>
      <c r="M198" s="1038"/>
      <c r="N198" s="1031"/>
      <c r="O198" s="1038"/>
      <c r="P198" s="1031"/>
      <c r="Q198" s="1054">
        <f t="shared" si="51"/>
        <v>1</v>
      </c>
      <c r="R198" s="1050">
        <f t="shared" si="52"/>
        <v>23.572613333333301</v>
      </c>
      <c r="S198" s="1071"/>
      <c r="T198" s="1111"/>
      <c r="U198" s="1074"/>
      <c r="V198" s="1033"/>
      <c r="W198" s="1033"/>
      <c r="Y198" s="1084"/>
      <c r="Z198" s="1035"/>
    </row>
    <row r="199" spans="1:26" s="1085" customFormat="1" ht="15.75">
      <c r="A199" s="1008"/>
      <c r="B199" s="1017" t="s">
        <v>1687</v>
      </c>
      <c r="C199" s="1019"/>
      <c r="D199" s="827"/>
      <c r="E199" s="1001"/>
      <c r="F199" s="729"/>
      <c r="G199" s="932"/>
      <c r="H199" s="828"/>
      <c r="I199" s="1032"/>
      <c r="J199" s="1034"/>
      <c r="K199" s="1038"/>
      <c r="L199" s="1031"/>
      <c r="M199" s="1038"/>
      <c r="N199" s="1031"/>
      <c r="O199" s="1038"/>
      <c r="P199" s="1031"/>
      <c r="Q199" s="1054"/>
      <c r="R199" s="1050"/>
      <c r="S199" s="1071"/>
      <c r="T199" s="1111"/>
      <c r="U199" s="1074"/>
      <c r="V199" s="1033"/>
      <c r="W199" s="1033"/>
      <c r="Y199" s="1084"/>
      <c r="Z199" s="1035"/>
    </row>
    <row r="200" spans="1:26" s="1085" customFormat="1" ht="15.75">
      <c r="A200" s="1008" t="s">
        <v>1983</v>
      </c>
      <c r="B200" s="1009" t="s">
        <v>1967</v>
      </c>
      <c r="C200" s="1019" t="s">
        <v>179</v>
      </c>
      <c r="D200" s="827">
        <f t="shared" si="50"/>
        <v>13.41628</v>
      </c>
      <c r="E200" s="1001">
        <v>1</v>
      </c>
      <c r="F200" s="729">
        <v>13.41628</v>
      </c>
      <c r="G200" s="932">
        <f t="shared" ref="G200:G209" si="54">E200</f>
        <v>1</v>
      </c>
      <c r="H200" s="828">
        <f t="shared" si="53"/>
        <v>13.41628</v>
      </c>
      <c r="I200" s="1032"/>
      <c r="J200" s="1034"/>
      <c r="K200" s="1038"/>
      <c r="L200" s="1031"/>
      <c r="M200" s="1038"/>
      <c r="N200" s="1031"/>
      <c r="O200" s="1038"/>
      <c r="P200" s="1031"/>
      <c r="Q200" s="1054">
        <f t="shared" si="51"/>
        <v>1</v>
      </c>
      <c r="R200" s="1050">
        <f t="shared" si="52"/>
        <v>13.41628</v>
      </c>
      <c r="S200" s="1071"/>
      <c r="T200" s="1111"/>
      <c r="U200" s="1074"/>
      <c r="V200" s="1033"/>
      <c r="W200" s="1033"/>
      <c r="Y200" s="1084"/>
      <c r="Z200" s="1035"/>
    </row>
    <row r="201" spans="1:26" s="1085" customFormat="1" ht="15.75">
      <c r="A201" s="1008" t="s">
        <v>1984</v>
      </c>
      <c r="B201" s="1009" t="s">
        <v>1969</v>
      </c>
      <c r="C201" s="1019" t="s">
        <v>179</v>
      </c>
      <c r="D201" s="827">
        <f t="shared" si="50"/>
        <v>20.40738</v>
      </c>
      <c r="E201" s="1001">
        <v>1</v>
      </c>
      <c r="F201" s="729">
        <v>20.40738</v>
      </c>
      <c r="G201" s="932">
        <f t="shared" si="54"/>
        <v>1</v>
      </c>
      <c r="H201" s="828">
        <f t="shared" si="53"/>
        <v>20.40738</v>
      </c>
      <c r="I201" s="1032"/>
      <c r="J201" s="1034"/>
      <c r="K201" s="1038"/>
      <c r="L201" s="1031"/>
      <c r="M201" s="1038"/>
      <c r="N201" s="1031"/>
      <c r="O201" s="1038"/>
      <c r="P201" s="1031"/>
      <c r="Q201" s="1054">
        <f t="shared" si="51"/>
        <v>1</v>
      </c>
      <c r="R201" s="1050">
        <f t="shared" si="52"/>
        <v>20.40738</v>
      </c>
      <c r="S201" s="1071"/>
      <c r="T201" s="1111"/>
      <c r="U201" s="1074"/>
      <c r="V201" s="1033"/>
      <c r="W201" s="1033"/>
      <c r="Y201" s="1084"/>
      <c r="Z201" s="1035"/>
    </row>
    <row r="202" spans="1:26" s="1085" customFormat="1" ht="15.75">
      <c r="A202" s="1008" t="s">
        <v>1985</v>
      </c>
      <c r="B202" s="1009" t="s">
        <v>1971</v>
      </c>
      <c r="C202" s="1019" t="s">
        <v>179</v>
      </c>
      <c r="D202" s="827">
        <f t="shared" si="50"/>
        <v>22.677379999999999</v>
      </c>
      <c r="E202" s="1001">
        <v>1</v>
      </c>
      <c r="F202" s="729">
        <v>22.677379999999999</v>
      </c>
      <c r="G202" s="932">
        <f t="shared" si="54"/>
        <v>1</v>
      </c>
      <c r="H202" s="828">
        <f t="shared" si="53"/>
        <v>22.677379999999999</v>
      </c>
      <c r="I202" s="1032"/>
      <c r="J202" s="1034"/>
      <c r="K202" s="1038"/>
      <c r="L202" s="1031"/>
      <c r="M202" s="1038"/>
      <c r="N202" s="1031"/>
      <c r="O202" s="1038"/>
      <c r="P202" s="1031"/>
      <c r="Q202" s="1054">
        <f t="shared" si="51"/>
        <v>1</v>
      </c>
      <c r="R202" s="1050">
        <f t="shared" si="52"/>
        <v>22.677379999999999</v>
      </c>
      <c r="S202" s="1071"/>
      <c r="T202" s="1111"/>
      <c r="U202" s="1074"/>
      <c r="V202" s="1033"/>
      <c r="W202" s="1033"/>
      <c r="Y202" s="1084"/>
      <c r="Z202" s="1035"/>
    </row>
    <row r="203" spans="1:26" s="1085" customFormat="1" ht="15.75">
      <c r="A203" s="1008" t="s">
        <v>1986</v>
      </c>
      <c r="B203" s="1009" t="s">
        <v>1973</v>
      </c>
      <c r="C203" s="1019" t="s">
        <v>179</v>
      </c>
      <c r="D203" s="827">
        <f t="shared" si="50"/>
        <v>20.013480000000001</v>
      </c>
      <c r="E203" s="1001">
        <v>1</v>
      </c>
      <c r="F203" s="729">
        <v>20.013480000000001</v>
      </c>
      <c r="G203" s="932">
        <f t="shared" si="54"/>
        <v>1</v>
      </c>
      <c r="H203" s="828">
        <f t="shared" si="53"/>
        <v>20.013480000000001</v>
      </c>
      <c r="I203" s="1032"/>
      <c r="J203" s="1034"/>
      <c r="K203" s="1038"/>
      <c r="L203" s="1031"/>
      <c r="M203" s="1038"/>
      <c r="N203" s="1031"/>
      <c r="O203" s="1038"/>
      <c r="P203" s="1031"/>
      <c r="Q203" s="1054">
        <f t="shared" si="51"/>
        <v>1</v>
      </c>
      <c r="R203" s="1050">
        <f t="shared" si="52"/>
        <v>20.013480000000001</v>
      </c>
      <c r="S203" s="1071"/>
      <c r="T203" s="1111"/>
      <c r="U203" s="1074"/>
      <c r="V203" s="1033"/>
      <c r="W203" s="1033"/>
      <c r="Y203" s="1084"/>
      <c r="Z203" s="1035"/>
    </row>
    <row r="204" spans="1:26" s="1085" customFormat="1" ht="15.75">
      <c r="A204" s="1008" t="s">
        <v>1987</v>
      </c>
      <c r="B204" s="1009" t="s">
        <v>2369</v>
      </c>
      <c r="C204" s="1019" t="s">
        <v>179</v>
      </c>
      <c r="D204" s="827">
        <f t="shared" si="50"/>
        <v>22.522269999999999</v>
      </c>
      <c r="E204" s="1001">
        <v>1</v>
      </c>
      <c r="F204" s="729">
        <v>22.522269999999999</v>
      </c>
      <c r="G204" s="932">
        <f t="shared" si="54"/>
        <v>1</v>
      </c>
      <c r="H204" s="828">
        <f t="shared" si="53"/>
        <v>22.522269999999999</v>
      </c>
      <c r="I204" s="1032"/>
      <c r="J204" s="1034"/>
      <c r="K204" s="1038"/>
      <c r="L204" s="1031"/>
      <c r="M204" s="1038"/>
      <c r="N204" s="1031"/>
      <c r="O204" s="1038"/>
      <c r="P204" s="1031"/>
      <c r="Q204" s="1054">
        <f t="shared" si="51"/>
        <v>1</v>
      </c>
      <c r="R204" s="1050">
        <f t="shared" si="52"/>
        <v>22.522269999999999</v>
      </c>
      <c r="S204" s="1071"/>
      <c r="T204" s="1111"/>
      <c r="U204" s="1074"/>
      <c r="V204" s="1033"/>
      <c r="W204" s="1033"/>
      <c r="Y204" s="1084"/>
      <c r="Z204" s="1035"/>
    </row>
    <row r="205" spans="1:26" s="1085" customFormat="1" ht="47.25">
      <c r="A205" s="1008" t="s">
        <v>1988</v>
      </c>
      <c r="B205" s="1009" t="s">
        <v>2443</v>
      </c>
      <c r="C205" s="1019" t="s">
        <v>179</v>
      </c>
      <c r="D205" s="827">
        <f t="shared" si="50"/>
        <v>15.27</v>
      </c>
      <c r="E205" s="1115">
        <v>1</v>
      </c>
      <c r="F205" s="1114">
        <v>15.27</v>
      </c>
      <c r="G205" s="932">
        <f t="shared" si="54"/>
        <v>1</v>
      </c>
      <c r="H205" s="828">
        <f t="shared" si="53"/>
        <v>15.27</v>
      </c>
      <c r="I205" s="1032"/>
      <c r="J205" s="1034"/>
      <c r="K205" s="1038"/>
      <c r="L205" s="1031"/>
      <c r="M205" s="1038"/>
      <c r="N205" s="1031"/>
      <c r="O205" s="1038"/>
      <c r="P205" s="1031"/>
      <c r="Q205" s="1054">
        <f t="shared" si="51"/>
        <v>1</v>
      </c>
      <c r="R205" s="1050">
        <f t="shared" si="52"/>
        <v>15.27</v>
      </c>
      <c r="S205" s="1071"/>
      <c r="T205" s="1111"/>
      <c r="U205" s="1074"/>
      <c r="V205" s="1033"/>
      <c r="W205" s="1033"/>
      <c r="Y205" s="1084"/>
      <c r="Z205" s="1035"/>
    </row>
    <row r="206" spans="1:26" s="1085" customFormat="1" ht="15.75">
      <c r="A206" s="1008" t="s">
        <v>1989</v>
      </c>
      <c r="B206" s="1009" t="s">
        <v>2370</v>
      </c>
      <c r="C206" s="1019" t="s">
        <v>179</v>
      </c>
      <c r="D206" s="827">
        <f t="shared" si="50"/>
        <v>37.328209999999999</v>
      </c>
      <c r="E206" s="1001">
        <v>1</v>
      </c>
      <c r="F206" s="729">
        <v>37.328209999999999</v>
      </c>
      <c r="G206" s="932">
        <f t="shared" si="54"/>
        <v>1</v>
      </c>
      <c r="H206" s="828">
        <f t="shared" si="53"/>
        <v>37.328209999999999</v>
      </c>
      <c r="I206" s="1032"/>
      <c r="J206" s="1034"/>
      <c r="K206" s="1038"/>
      <c r="L206" s="1031"/>
      <c r="M206" s="1038"/>
      <c r="N206" s="1031"/>
      <c r="O206" s="1038"/>
      <c r="P206" s="1031"/>
      <c r="Q206" s="1054">
        <f t="shared" si="51"/>
        <v>1</v>
      </c>
      <c r="R206" s="1050">
        <f t="shared" si="52"/>
        <v>37.328209999999999</v>
      </c>
      <c r="S206" s="1071"/>
      <c r="T206" s="1111"/>
      <c r="U206" s="1074"/>
      <c r="V206" s="1033"/>
      <c r="W206" s="1033"/>
      <c r="Y206" s="1084"/>
      <c r="Z206" s="1035"/>
    </row>
    <row r="207" spans="1:26" s="1085" customFormat="1" ht="15.75">
      <c r="A207" s="1008" t="s">
        <v>1990</v>
      </c>
      <c r="B207" s="1009" t="s">
        <v>2371</v>
      </c>
      <c r="C207" s="1019" t="s">
        <v>179</v>
      </c>
      <c r="D207" s="827">
        <f t="shared" si="50"/>
        <v>28.73132</v>
      </c>
      <c r="E207" s="1001">
        <v>1</v>
      </c>
      <c r="F207" s="729">
        <v>28.73132</v>
      </c>
      <c r="G207" s="932">
        <f t="shared" si="54"/>
        <v>1</v>
      </c>
      <c r="H207" s="828">
        <f t="shared" si="53"/>
        <v>28.73132</v>
      </c>
      <c r="I207" s="1032"/>
      <c r="J207" s="1034"/>
      <c r="K207" s="1038"/>
      <c r="L207" s="1031"/>
      <c r="M207" s="1038"/>
      <c r="N207" s="1031"/>
      <c r="O207" s="1038"/>
      <c r="P207" s="1031"/>
      <c r="Q207" s="1054">
        <f t="shared" si="51"/>
        <v>1</v>
      </c>
      <c r="R207" s="1050">
        <f t="shared" si="52"/>
        <v>28.73132</v>
      </c>
      <c r="S207" s="1071"/>
      <c r="T207" s="1111"/>
      <c r="U207" s="1074"/>
      <c r="V207" s="1033"/>
      <c r="W207" s="1033"/>
      <c r="Y207" s="1084"/>
      <c r="Z207" s="1035"/>
    </row>
    <row r="208" spans="1:26" s="1085" customFormat="1" ht="15.75">
      <c r="A208" s="1008" t="s">
        <v>1991</v>
      </c>
      <c r="B208" s="1009" t="s">
        <v>1979</v>
      </c>
      <c r="C208" s="1019" t="s">
        <v>179</v>
      </c>
      <c r="D208" s="827">
        <f t="shared" si="50"/>
        <v>33.129579999999997</v>
      </c>
      <c r="E208" s="1001">
        <v>1</v>
      </c>
      <c r="F208" s="729">
        <v>33.129579999999997</v>
      </c>
      <c r="G208" s="932">
        <f t="shared" si="54"/>
        <v>1</v>
      </c>
      <c r="H208" s="828">
        <f t="shared" si="53"/>
        <v>33.129579999999997</v>
      </c>
      <c r="I208" s="1032"/>
      <c r="J208" s="1034"/>
      <c r="K208" s="1038"/>
      <c r="L208" s="1031"/>
      <c r="M208" s="1038"/>
      <c r="N208" s="1031"/>
      <c r="O208" s="1038"/>
      <c r="P208" s="1031"/>
      <c r="Q208" s="1054">
        <f t="shared" si="51"/>
        <v>1</v>
      </c>
      <c r="R208" s="1050">
        <f t="shared" si="52"/>
        <v>33.129579999999997</v>
      </c>
      <c r="S208" s="1071"/>
      <c r="T208" s="1111"/>
      <c r="U208" s="1074"/>
      <c r="V208" s="1033"/>
      <c r="W208" s="1033"/>
      <c r="Y208" s="1084"/>
      <c r="Z208" s="1035"/>
    </row>
    <row r="209" spans="1:31" s="1085" customFormat="1" ht="15.75">
      <c r="A209" s="1008" t="s">
        <v>1992</v>
      </c>
      <c r="B209" s="1009" t="s">
        <v>1981</v>
      </c>
      <c r="C209" s="1019" t="s">
        <v>179</v>
      </c>
      <c r="D209" s="827">
        <f t="shared" si="50"/>
        <v>25.59628</v>
      </c>
      <c r="E209" s="1001">
        <v>1</v>
      </c>
      <c r="F209" s="729">
        <v>25.59628</v>
      </c>
      <c r="G209" s="932">
        <f t="shared" si="54"/>
        <v>1</v>
      </c>
      <c r="H209" s="828">
        <f t="shared" si="53"/>
        <v>25.59628</v>
      </c>
      <c r="I209" s="1032"/>
      <c r="J209" s="1034"/>
      <c r="K209" s="1038"/>
      <c r="L209" s="1031"/>
      <c r="M209" s="1038"/>
      <c r="N209" s="1031"/>
      <c r="O209" s="1038"/>
      <c r="P209" s="1031"/>
      <c r="Q209" s="1054">
        <f t="shared" si="51"/>
        <v>1</v>
      </c>
      <c r="R209" s="1050">
        <f t="shared" si="52"/>
        <v>25.59628</v>
      </c>
      <c r="S209" s="1071"/>
      <c r="T209" s="1111"/>
      <c r="U209" s="1074"/>
      <c r="V209" s="1033"/>
      <c r="W209" s="1033"/>
      <c r="Y209" s="1084"/>
      <c r="Z209" s="1035"/>
    </row>
    <row r="210" spans="1:31" s="1085" customFormat="1" ht="15.75">
      <c r="A210" s="1026">
        <v>1.8</v>
      </c>
      <c r="B210" s="1061" t="s">
        <v>1485</v>
      </c>
      <c r="C210" s="1028" t="s">
        <v>179</v>
      </c>
      <c r="D210" s="1029">
        <f t="shared" si="32"/>
        <v>4.5183606557377027</v>
      </c>
      <c r="E210" s="1043">
        <f>SUM(E211:E254)</f>
        <v>44</v>
      </c>
      <c r="F210" s="1062">
        <f>SUM(F211:F254)</f>
        <v>198.80786885245894</v>
      </c>
      <c r="G210" s="1038">
        <f t="shared" si="31"/>
        <v>44</v>
      </c>
      <c r="H210" s="1031">
        <f t="shared" si="31"/>
        <v>198.80786885245894</v>
      </c>
      <c r="I210" s="1032"/>
      <c r="J210" s="1034"/>
      <c r="K210" s="1038"/>
      <c r="L210" s="1031"/>
      <c r="M210" s="1038"/>
      <c r="N210" s="1031"/>
      <c r="O210" s="1038"/>
      <c r="P210" s="1031"/>
      <c r="Q210" s="1038">
        <f t="shared" si="42"/>
        <v>44</v>
      </c>
      <c r="R210" s="1031">
        <f>H210</f>
        <v>198.80786885245894</v>
      </c>
      <c r="S210" s="1071" t="s">
        <v>1030</v>
      </c>
      <c r="T210" s="1111"/>
      <c r="U210" s="1074" t="s">
        <v>1819</v>
      </c>
      <c r="V210" s="1033"/>
      <c r="W210" s="1033"/>
      <c r="Y210" s="1084"/>
      <c r="Z210" s="1035"/>
      <c r="AA210" s="1086"/>
      <c r="AB210" s="1086"/>
      <c r="AC210" s="1086"/>
      <c r="AD210" s="1086"/>
      <c r="AE210" s="1083"/>
    </row>
    <row r="211" spans="1:31" s="165" customFormat="1" ht="15.75">
      <c r="A211" s="1525" t="s">
        <v>1218</v>
      </c>
      <c r="B211" s="1066" t="s">
        <v>2388</v>
      </c>
      <c r="C211" s="1072" t="s">
        <v>179</v>
      </c>
      <c r="D211" s="816">
        <f>F211/E211</f>
        <v>4.5183606557377054</v>
      </c>
      <c r="E211" s="830">
        <v>1</v>
      </c>
      <c r="F211" s="1073">
        <v>4.5183606557377054</v>
      </c>
      <c r="G211" s="932">
        <f>E211</f>
        <v>1</v>
      </c>
      <c r="H211" s="828">
        <f>F211</f>
        <v>4.5183606557377054</v>
      </c>
      <c r="I211" s="814"/>
      <c r="J211" s="815"/>
      <c r="K211" s="932"/>
      <c r="L211" s="828"/>
      <c r="M211" s="932"/>
      <c r="N211" s="828"/>
      <c r="O211" s="932"/>
      <c r="P211" s="828"/>
      <c r="Q211" s="1054">
        <v>1</v>
      </c>
      <c r="R211" s="1050">
        <v>4.5183606557377054</v>
      </c>
      <c r="S211" s="1071"/>
      <c r="T211" s="1111"/>
      <c r="U211" s="1074"/>
      <c r="V211" s="818"/>
      <c r="W211" s="818"/>
      <c r="Y211" s="1025"/>
      <c r="Z211" s="755"/>
      <c r="AA211" s="1087"/>
      <c r="AB211" s="1087"/>
      <c r="AC211" s="1087"/>
      <c r="AD211" s="1087"/>
      <c r="AE211" s="1024"/>
    </row>
    <row r="212" spans="1:31" s="165" customFormat="1" ht="15.75">
      <c r="A212" s="1525" t="s">
        <v>1260</v>
      </c>
      <c r="B212" s="1066" t="s">
        <v>2389</v>
      </c>
      <c r="C212" s="1072" t="s">
        <v>179</v>
      </c>
      <c r="D212" s="816">
        <f t="shared" ref="D212:D254" si="55">F212/E212</f>
        <v>4.5183606557377054</v>
      </c>
      <c r="E212" s="830">
        <v>1</v>
      </c>
      <c r="F212" s="1073">
        <v>4.5183606557377054</v>
      </c>
      <c r="G212" s="932">
        <f t="shared" ref="G212:G254" si="56">E212</f>
        <v>1</v>
      </c>
      <c r="H212" s="828">
        <f t="shared" ref="H212:H254" si="57">F212</f>
        <v>4.5183606557377054</v>
      </c>
      <c r="I212" s="814"/>
      <c r="J212" s="815"/>
      <c r="K212" s="932"/>
      <c r="L212" s="828"/>
      <c r="M212" s="932"/>
      <c r="N212" s="828"/>
      <c r="O212" s="932"/>
      <c r="P212" s="828"/>
      <c r="Q212" s="1054">
        <v>1</v>
      </c>
      <c r="R212" s="1050">
        <v>4.5183606557377054</v>
      </c>
      <c r="S212" s="1071"/>
      <c r="T212" s="1111"/>
      <c r="U212" s="1074"/>
      <c r="V212" s="818"/>
      <c r="W212" s="818"/>
      <c r="Y212" s="1025"/>
      <c r="Z212" s="755"/>
      <c r="AA212" s="1087"/>
      <c r="AB212" s="1087"/>
      <c r="AC212" s="1087"/>
      <c r="AD212" s="1087"/>
      <c r="AE212" s="1024"/>
    </row>
    <row r="213" spans="1:31" s="165" customFormat="1" ht="15.75">
      <c r="A213" s="1525" t="s">
        <v>1261</v>
      </c>
      <c r="B213" s="1066" t="s">
        <v>2390</v>
      </c>
      <c r="C213" s="1072" t="s">
        <v>179</v>
      </c>
      <c r="D213" s="816">
        <f t="shared" si="55"/>
        <v>4.5183606557377054</v>
      </c>
      <c r="E213" s="830">
        <v>1</v>
      </c>
      <c r="F213" s="1073">
        <v>4.5183606557377054</v>
      </c>
      <c r="G213" s="932">
        <f t="shared" si="56"/>
        <v>1</v>
      </c>
      <c r="H213" s="828">
        <f t="shared" si="57"/>
        <v>4.5183606557377054</v>
      </c>
      <c r="I213" s="814"/>
      <c r="J213" s="815"/>
      <c r="K213" s="932"/>
      <c r="L213" s="828"/>
      <c r="M213" s="932"/>
      <c r="N213" s="828"/>
      <c r="O213" s="932"/>
      <c r="P213" s="828"/>
      <c r="Q213" s="1054">
        <v>1</v>
      </c>
      <c r="R213" s="1050">
        <v>4.5183606557377054</v>
      </c>
      <c r="S213" s="1071"/>
      <c r="T213" s="1111"/>
      <c r="U213" s="1074"/>
      <c r="V213" s="818"/>
      <c r="W213" s="818"/>
      <c r="Y213" s="1025"/>
      <c r="Z213" s="755"/>
      <c r="AA213" s="1087"/>
      <c r="AB213" s="1087"/>
      <c r="AC213" s="1087"/>
      <c r="AD213" s="1087"/>
      <c r="AE213" s="1024"/>
    </row>
    <row r="214" spans="1:31" s="165" customFormat="1" ht="15.75">
      <c r="A214" s="1525" t="s">
        <v>1262</v>
      </c>
      <c r="B214" s="1066" t="s">
        <v>2391</v>
      </c>
      <c r="C214" s="1072" t="s">
        <v>179</v>
      </c>
      <c r="D214" s="816">
        <f t="shared" si="55"/>
        <v>4.5183606557377054</v>
      </c>
      <c r="E214" s="830">
        <v>1</v>
      </c>
      <c r="F214" s="1073">
        <v>4.5183606557377054</v>
      </c>
      <c r="G214" s="932">
        <f t="shared" si="56"/>
        <v>1</v>
      </c>
      <c r="H214" s="828">
        <f t="shared" si="57"/>
        <v>4.5183606557377054</v>
      </c>
      <c r="I214" s="814"/>
      <c r="J214" s="815"/>
      <c r="K214" s="932"/>
      <c r="L214" s="828"/>
      <c r="M214" s="932"/>
      <c r="N214" s="828"/>
      <c r="O214" s="932"/>
      <c r="P214" s="828"/>
      <c r="Q214" s="1054">
        <v>1</v>
      </c>
      <c r="R214" s="1050">
        <v>4.5183606557377054</v>
      </c>
      <c r="S214" s="1071"/>
      <c r="T214" s="1111"/>
      <c r="U214" s="1074"/>
      <c r="V214" s="818"/>
      <c r="W214" s="818"/>
      <c r="Y214" s="1025"/>
      <c r="Z214" s="755"/>
      <c r="AA214" s="1087"/>
      <c r="AB214" s="1087"/>
      <c r="AC214" s="1087"/>
      <c r="AD214" s="1087"/>
      <c r="AE214" s="1024"/>
    </row>
    <row r="215" spans="1:31" s="165" customFormat="1" ht="15.75">
      <c r="A215" s="1525" t="s">
        <v>1824</v>
      </c>
      <c r="B215" s="1066" t="s">
        <v>2392</v>
      </c>
      <c r="C215" s="1072" t="s">
        <v>179</v>
      </c>
      <c r="D215" s="816">
        <f t="shared" si="55"/>
        <v>4.5183606557377054</v>
      </c>
      <c r="E215" s="830">
        <v>1</v>
      </c>
      <c r="F215" s="1073">
        <v>4.5183606557377054</v>
      </c>
      <c r="G215" s="932">
        <f t="shared" si="56"/>
        <v>1</v>
      </c>
      <c r="H215" s="828">
        <f t="shared" si="57"/>
        <v>4.5183606557377054</v>
      </c>
      <c r="I215" s="814"/>
      <c r="J215" s="815"/>
      <c r="K215" s="932"/>
      <c r="L215" s="828"/>
      <c r="M215" s="932"/>
      <c r="N215" s="828"/>
      <c r="O215" s="932"/>
      <c r="P215" s="828"/>
      <c r="Q215" s="1054">
        <v>1</v>
      </c>
      <c r="R215" s="1050">
        <v>4.5183606557377054</v>
      </c>
      <c r="S215" s="1071"/>
      <c r="T215" s="1111"/>
      <c r="U215" s="1074"/>
      <c r="V215" s="818"/>
      <c r="W215" s="818"/>
      <c r="Y215" s="1025"/>
      <c r="Z215" s="755"/>
      <c r="AA215" s="1087"/>
      <c r="AB215" s="1087"/>
      <c r="AC215" s="1087"/>
      <c r="AD215" s="1087"/>
      <c r="AE215" s="1024"/>
    </row>
    <row r="216" spans="1:31" s="165" customFormat="1" ht="31.5">
      <c r="A216" s="1525" t="s">
        <v>1825</v>
      </c>
      <c r="B216" s="1066" t="s">
        <v>2393</v>
      </c>
      <c r="C216" s="1072" t="s">
        <v>179</v>
      </c>
      <c r="D216" s="816">
        <f t="shared" si="55"/>
        <v>4.5183606557377054</v>
      </c>
      <c r="E216" s="830">
        <v>1</v>
      </c>
      <c r="F216" s="1073">
        <v>4.5183606557377054</v>
      </c>
      <c r="G216" s="932">
        <f t="shared" si="56"/>
        <v>1</v>
      </c>
      <c r="H216" s="828">
        <f t="shared" si="57"/>
        <v>4.5183606557377054</v>
      </c>
      <c r="I216" s="814"/>
      <c r="J216" s="815"/>
      <c r="K216" s="932"/>
      <c r="L216" s="828"/>
      <c r="M216" s="932"/>
      <c r="N216" s="828"/>
      <c r="O216" s="932"/>
      <c r="P216" s="828"/>
      <c r="Q216" s="1054">
        <v>1</v>
      </c>
      <c r="R216" s="1050">
        <v>4.5183606557377054</v>
      </c>
      <c r="S216" s="1071"/>
      <c r="T216" s="1111"/>
      <c r="U216" s="1074"/>
      <c r="V216" s="818"/>
      <c r="W216" s="818"/>
      <c r="Y216" s="1025"/>
      <c r="Z216" s="755"/>
      <c r="AA216" s="1087"/>
      <c r="AB216" s="1087"/>
      <c r="AC216" s="1087"/>
      <c r="AD216" s="1087"/>
      <c r="AE216" s="1024"/>
    </row>
    <row r="217" spans="1:31" s="165" customFormat="1" ht="15.75">
      <c r="A217" s="1525" t="s">
        <v>1263</v>
      </c>
      <c r="B217" s="1066" t="s">
        <v>2394</v>
      </c>
      <c r="C217" s="1072" t="s">
        <v>179</v>
      </c>
      <c r="D217" s="816">
        <f t="shared" si="55"/>
        <v>4.5183606557377054</v>
      </c>
      <c r="E217" s="830">
        <v>1</v>
      </c>
      <c r="F217" s="1073">
        <v>4.5183606557377054</v>
      </c>
      <c r="G217" s="932">
        <f t="shared" si="56"/>
        <v>1</v>
      </c>
      <c r="H217" s="828">
        <f t="shared" si="57"/>
        <v>4.5183606557377054</v>
      </c>
      <c r="I217" s="814"/>
      <c r="J217" s="815"/>
      <c r="K217" s="932"/>
      <c r="L217" s="828"/>
      <c r="M217" s="932"/>
      <c r="N217" s="828"/>
      <c r="O217" s="932"/>
      <c r="P217" s="828"/>
      <c r="Q217" s="1054">
        <v>1</v>
      </c>
      <c r="R217" s="1050">
        <v>4.5183606557377054</v>
      </c>
      <c r="S217" s="1071"/>
      <c r="T217" s="1111"/>
      <c r="U217" s="1074"/>
      <c r="V217" s="818"/>
      <c r="W217" s="818"/>
      <c r="Y217" s="1025"/>
      <c r="Z217" s="755"/>
      <c r="AA217" s="1087"/>
      <c r="AB217" s="1087"/>
      <c r="AC217" s="1087"/>
      <c r="AD217" s="1087"/>
      <c r="AE217" s="1024"/>
    </row>
    <row r="218" spans="1:31" s="165" customFormat="1" ht="15.75" customHeight="1">
      <c r="A218" s="1525" t="s">
        <v>1264</v>
      </c>
      <c r="B218" s="1066" t="s">
        <v>2395</v>
      </c>
      <c r="C218" s="1072" t="s">
        <v>179</v>
      </c>
      <c r="D218" s="816">
        <f t="shared" si="55"/>
        <v>4.5183606557377054</v>
      </c>
      <c r="E218" s="830">
        <v>1</v>
      </c>
      <c r="F218" s="1073">
        <v>4.5183606557377054</v>
      </c>
      <c r="G218" s="932">
        <f t="shared" si="56"/>
        <v>1</v>
      </c>
      <c r="H218" s="828">
        <f t="shared" si="57"/>
        <v>4.5183606557377054</v>
      </c>
      <c r="I218" s="814"/>
      <c r="J218" s="815"/>
      <c r="K218" s="932"/>
      <c r="L218" s="828"/>
      <c r="M218" s="932"/>
      <c r="N218" s="828"/>
      <c r="O218" s="932"/>
      <c r="P218" s="828"/>
      <c r="Q218" s="1054">
        <v>1</v>
      </c>
      <c r="R218" s="1050">
        <v>4.5183606557377054</v>
      </c>
      <c r="S218" s="1071"/>
      <c r="T218" s="1111"/>
      <c r="U218" s="1074"/>
      <c r="V218" s="818"/>
      <c r="W218" s="818"/>
      <c r="Y218" s="1025"/>
      <c r="Z218" s="755"/>
      <c r="AA218" s="1087"/>
      <c r="AB218" s="1087"/>
      <c r="AC218" s="1087"/>
      <c r="AD218" s="1087"/>
      <c r="AE218" s="1024"/>
    </row>
    <row r="219" spans="1:31" s="165" customFormat="1" ht="15.75">
      <c r="A219" s="1525" t="s">
        <v>1265</v>
      </c>
      <c r="B219" s="1066" t="s">
        <v>2396</v>
      </c>
      <c r="C219" s="1072" t="s">
        <v>179</v>
      </c>
      <c r="D219" s="816">
        <f t="shared" si="55"/>
        <v>4.5183606557377054</v>
      </c>
      <c r="E219" s="830">
        <v>1</v>
      </c>
      <c r="F219" s="1073">
        <v>4.5183606557377054</v>
      </c>
      <c r="G219" s="932">
        <f t="shared" si="56"/>
        <v>1</v>
      </c>
      <c r="H219" s="828">
        <f t="shared" si="57"/>
        <v>4.5183606557377054</v>
      </c>
      <c r="I219" s="814"/>
      <c r="J219" s="815"/>
      <c r="K219" s="932"/>
      <c r="L219" s="828"/>
      <c r="M219" s="932"/>
      <c r="N219" s="828"/>
      <c r="O219" s="932"/>
      <c r="P219" s="828"/>
      <c r="Q219" s="1054">
        <v>1</v>
      </c>
      <c r="R219" s="1050">
        <v>4.5183606557377054</v>
      </c>
      <c r="S219" s="1071"/>
      <c r="T219" s="1111"/>
      <c r="U219" s="1074"/>
      <c r="V219" s="818"/>
      <c r="W219" s="818"/>
      <c r="Y219" s="1025"/>
      <c r="Z219" s="755"/>
      <c r="AA219" s="1087"/>
      <c r="AB219" s="1087"/>
      <c r="AC219" s="1087"/>
      <c r="AD219" s="1087"/>
      <c r="AE219" s="1024"/>
    </row>
    <row r="220" spans="1:31" s="165" customFormat="1" ht="15.75">
      <c r="A220" s="1525" t="s">
        <v>1266</v>
      </c>
      <c r="B220" s="1066" t="s">
        <v>2397</v>
      </c>
      <c r="C220" s="1072" t="s">
        <v>179</v>
      </c>
      <c r="D220" s="816">
        <f t="shared" si="55"/>
        <v>4.5183606557377054</v>
      </c>
      <c r="E220" s="830">
        <v>1</v>
      </c>
      <c r="F220" s="1073">
        <v>4.5183606557377054</v>
      </c>
      <c r="G220" s="932">
        <f t="shared" si="56"/>
        <v>1</v>
      </c>
      <c r="H220" s="828">
        <f t="shared" si="57"/>
        <v>4.5183606557377054</v>
      </c>
      <c r="I220" s="814"/>
      <c r="J220" s="815"/>
      <c r="K220" s="932"/>
      <c r="L220" s="828"/>
      <c r="M220" s="932"/>
      <c r="N220" s="828"/>
      <c r="O220" s="932"/>
      <c r="P220" s="828"/>
      <c r="Q220" s="1054">
        <v>1</v>
      </c>
      <c r="R220" s="1050">
        <v>4.5183606557377054</v>
      </c>
      <c r="S220" s="1071"/>
      <c r="T220" s="1111"/>
      <c r="U220" s="1074"/>
      <c r="V220" s="818"/>
      <c r="W220" s="818"/>
      <c r="Y220" s="1025"/>
      <c r="Z220" s="755"/>
      <c r="AA220" s="1087"/>
      <c r="AB220" s="1087"/>
      <c r="AC220" s="1087"/>
      <c r="AD220" s="1087"/>
      <c r="AE220" s="1024"/>
    </row>
    <row r="221" spans="1:31" s="165" customFormat="1" ht="15.75">
      <c r="A221" s="1525" t="s">
        <v>1267</v>
      </c>
      <c r="B221" s="1066" t="s">
        <v>2398</v>
      </c>
      <c r="C221" s="1072" t="s">
        <v>179</v>
      </c>
      <c r="D221" s="816">
        <f t="shared" si="55"/>
        <v>4.5183606557377054</v>
      </c>
      <c r="E221" s="830">
        <v>1</v>
      </c>
      <c r="F221" s="1073">
        <v>4.5183606557377054</v>
      </c>
      <c r="G221" s="932">
        <f t="shared" si="56"/>
        <v>1</v>
      </c>
      <c r="H221" s="828">
        <f t="shared" si="57"/>
        <v>4.5183606557377054</v>
      </c>
      <c r="I221" s="814"/>
      <c r="J221" s="815"/>
      <c r="K221" s="932"/>
      <c r="L221" s="828"/>
      <c r="M221" s="932"/>
      <c r="N221" s="828"/>
      <c r="O221" s="932"/>
      <c r="P221" s="828"/>
      <c r="Q221" s="1054">
        <v>1</v>
      </c>
      <c r="R221" s="1050">
        <v>4.5183606557377054</v>
      </c>
      <c r="S221" s="1071"/>
      <c r="T221" s="1111"/>
      <c r="U221" s="1074"/>
      <c r="V221" s="818"/>
      <c r="W221" s="818"/>
      <c r="Y221" s="1025"/>
      <c r="Z221" s="755"/>
      <c r="AA221" s="1087"/>
      <c r="AB221" s="1087"/>
      <c r="AC221" s="1087"/>
      <c r="AD221" s="1087"/>
      <c r="AE221" s="1024"/>
    </row>
    <row r="222" spans="1:31" s="165" customFormat="1" ht="15.75">
      <c r="A222" s="1525" t="s">
        <v>1828</v>
      </c>
      <c r="B222" s="1066" t="s">
        <v>2399</v>
      </c>
      <c r="C222" s="1072" t="s">
        <v>179</v>
      </c>
      <c r="D222" s="816">
        <f t="shared" si="55"/>
        <v>4.5183606557377054</v>
      </c>
      <c r="E222" s="830">
        <v>1</v>
      </c>
      <c r="F222" s="1073">
        <v>4.5183606557377054</v>
      </c>
      <c r="G222" s="932">
        <f t="shared" si="56"/>
        <v>1</v>
      </c>
      <c r="H222" s="828">
        <f t="shared" si="57"/>
        <v>4.5183606557377054</v>
      </c>
      <c r="I222" s="814"/>
      <c r="J222" s="815"/>
      <c r="K222" s="932"/>
      <c r="L222" s="828"/>
      <c r="M222" s="932"/>
      <c r="N222" s="828"/>
      <c r="O222" s="932"/>
      <c r="P222" s="828"/>
      <c r="Q222" s="1054">
        <v>1</v>
      </c>
      <c r="R222" s="1050">
        <v>4.5183606557377054</v>
      </c>
      <c r="S222" s="1071"/>
      <c r="T222" s="1111"/>
      <c r="U222" s="1074"/>
      <c r="V222" s="818"/>
      <c r="W222" s="818"/>
      <c r="Y222" s="1025"/>
      <c r="Z222" s="755"/>
      <c r="AA222" s="1087"/>
      <c r="AB222" s="1087"/>
      <c r="AC222" s="1087"/>
      <c r="AD222" s="1087"/>
      <c r="AE222" s="1024"/>
    </row>
    <row r="223" spans="1:31" s="165" customFormat="1" ht="15.75">
      <c r="A223" s="1525" t="s">
        <v>1829</v>
      </c>
      <c r="B223" s="1066" t="s">
        <v>2400</v>
      </c>
      <c r="C223" s="1072" t="s">
        <v>179</v>
      </c>
      <c r="D223" s="816">
        <f t="shared" si="55"/>
        <v>4.5183606557377054</v>
      </c>
      <c r="E223" s="830">
        <v>1</v>
      </c>
      <c r="F223" s="1073">
        <v>4.5183606557377054</v>
      </c>
      <c r="G223" s="932">
        <f t="shared" si="56"/>
        <v>1</v>
      </c>
      <c r="H223" s="828">
        <f t="shared" si="57"/>
        <v>4.5183606557377054</v>
      </c>
      <c r="I223" s="814"/>
      <c r="J223" s="815"/>
      <c r="K223" s="932"/>
      <c r="L223" s="828"/>
      <c r="M223" s="932"/>
      <c r="N223" s="828"/>
      <c r="O223" s="932"/>
      <c r="P223" s="828"/>
      <c r="Q223" s="1054">
        <v>1</v>
      </c>
      <c r="R223" s="1050">
        <v>4.5183606557377054</v>
      </c>
      <c r="S223" s="1071"/>
      <c r="T223" s="1111"/>
      <c r="U223" s="1074"/>
      <c r="V223" s="818"/>
      <c r="W223" s="818"/>
      <c r="Y223" s="1025"/>
      <c r="Z223" s="755"/>
      <c r="AA223" s="1087"/>
      <c r="AB223" s="1087"/>
      <c r="AC223" s="1087"/>
      <c r="AD223" s="1087"/>
      <c r="AE223" s="1024"/>
    </row>
    <row r="224" spans="1:31" s="165" customFormat="1" ht="15.75">
      <c r="A224" s="1525" t="s">
        <v>1830</v>
      </c>
      <c r="B224" s="1066" t="s">
        <v>2401</v>
      </c>
      <c r="C224" s="1072" t="s">
        <v>179</v>
      </c>
      <c r="D224" s="816">
        <f t="shared" si="55"/>
        <v>4.5183606557377054</v>
      </c>
      <c r="E224" s="830">
        <v>1</v>
      </c>
      <c r="F224" s="1073">
        <v>4.5183606557377054</v>
      </c>
      <c r="G224" s="932">
        <f t="shared" si="56"/>
        <v>1</v>
      </c>
      <c r="H224" s="828">
        <f t="shared" si="57"/>
        <v>4.5183606557377054</v>
      </c>
      <c r="I224" s="814"/>
      <c r="J224" s="815"/>
      <c r="K224" s="932"/>
      <c r="L224" s="828"/>
      <c r="M224" s="932"/>
      <c r="N224" s="828"/>
      <c r="O224" s="932"/>
      <c r="P224" s="828"/>
      <c r="Q224" s="1054">
        <v>1</v>
      </c>
      <c r="R224" s="1050">
        <v>4.5183606557377054</v>
      </c>
      <c r="S224" s="1071"/>
      <c r="T224" s="1111"/>
      <c r="U224" s="1074"/>
      <c r="V224" s="818"/>
      <c r="W224" s="818"/>
      <c r="Y224" s="1025"/>
      <c r="Z224" s="755"/>
      <c r="AA224" s="1087"/>
      <c r="AB224" s="1087"/>
      <c r="AC224" s="1087"/>
      <c r="AD224" s="1087"/>
      <c r="AE224" s="1024"/>
    </row>
    <row r="225" spans="1:31" s="165" customFormat="1" ht="31.5">
      <c r="A225" s="1525" t="s">
        <v>1831</v>
      </c>
      <c r="B225" s="1066" t="s">
        <v>2402</v>
      </c>
      <c r="C225" s="1072" t="s">
        <v>179</v>
      </c>
      <c r="D225" s="816">
        <f t="shared" si="55"/>
        <v>4.5183606557377054</v>
      </c>
      <c r="E225" s="830">
        <v>1</v>
      </c>
      <c r="F225" s="1073">
        <v>4.5183606557377054</v>
      </c>
      <c r="G225" s="932">
        <f t="shared" si="56"/>
        <v>1</v>
      </c>
      <c r="H225" s="828">
        <f t="shared" si="57"/>
        <v>4.5183606557377054</v>
      </c>
      <c r="I225" s="814"/>
      <c r="J225" s="815"/>
      <c r="K225" s="932"/>
      <c r="L225" s="828"/>
      <c r="M225" s="932"/>
      <c r="N225" s="828"/>
      <c r="O225" s="932"/>
      <c r="P225" s="828"/>
      <c r="Q225" s="1054">
        <v>1</v>
      </c>
      <c r="R225" s="1050">
        <v>4.5183606557377054</v>
      </c>
      <c r="S225" s="1071"/>
      <c r="T225" s="1111"/>
      <c r="U225" s="1074"/>
      <c r="V225" s="818"/>
      <c r="W225" s="818"/>
      <c r="Y225" s="1025"/>
      <c r="Z225" s="755"/>
      <c r="AA225" s="1087"/>
      <c r="AB225" s="1087"/>
      <c r="AC225" s="1087"/>
      <c r="AD225" s="1087"/>
      <c r="AE225" s="1024"/>
    </row>
    <row r="226" spans="1:31" s="165" customFormat="1" ht="15.75">
      <c r="A226" s="1525" t="s">
        <v>1833</v>
      </c>
      <c r="B226" s="1066" t="s">
        <v>2403</v>
      </c>
      <c r="C226" s="1072" t="s">
        <v>179</v>
      </c>
      <c r="D226" s="816">
        <f t="shared" si="55"/>
        <v>4.5183606557377054</v>
      </c>
      <c r="E226" s="830">
        <v>1</v>
      </c>
      <c r="F226" s="1073">
        <v>4.5183606557377054</v>
      </c>
      <c r="G226" s="932">
        <f t="shared" si="56"/>
        <v>1</v>
      </c>
      <c r="H226" s="828">
        <f t="shared" si="57"/>
        <v>4.5183606557377054</v>
      </c>
      <c r="I226" s="814"/>
      <c r="J226" s="815"/>
      <c r="K226" s="932"/>
      <c r="L226" s="828"/>
      <c r="M226" s="932"/>
      <c r="N226" s="828"/>
      <c r="O226" s="932"/>
      <c r="P226" s="828"/>
      <c r="Q226" s="1054">
        <v>1</v>
      </c>
      <c r="R226" s="1050">
        <v>4.5183606557377054</v>
      </c>
      <c r="S226" s="1071"/>
      <c r="T226" s="1111"/>
      <c r="U226" s="1074"/>
      <c r="V226" s="818"/>
      <c r="W226" s="818"/>
      <c r="Y226" s="1025"/>
      <c r="Z226" s="755"/>
      <c r="AA226" s="1087"/>
      <c r="AB226" s="1087"/>
      <c r="AC226" s="1087"/>
      <c r="AD226" s="1087"/>
      <c r="AE226" s="1024"/>
    </row>
    <row r="227" spans="1:31" s="165" customFormat="1" ht="15.75">
      <c r="A227" s="1525" t="s">
        <v>1834</v>
      </c>
      <c r="B227" s="1066" t="s">
        <v>2404</v>
      </c>
      <c r="C227" s="1072" t="s">
        <v>179</v>
      </c>
      <c r="D227" s="816">
        <f t="shared" si="55"/>
        <v>4.5183606557377054</v>
      </c>
      <c r="E227" s="830">
        <v>1</v>
      </c>
      <c r="F227" s="1073">
        <v>4.5183606557377054</v>
      </c>
      <c r="G227" s="932">
        <f t="shared" si="56"/>
        <v>1</v>
      </c>
      <c r="H227" s="828">
        <f t="shared" si="57"/>
        <v>4.5183606557377054</v>
      </c>
      <c r="I227" s="814"/>
      <c r="J227" s="815"/>
      <c r="K227" s="932"/>
      <c r="L227" s="828"/>
      <c r="M227" s="932"/>
      <c r="N227" s="828"/>
      <c r="O227" s="932"/>
      <c r="P227" s="828"/>
      <c r="Q227" s="1054">
        <v>1</v>
      </c>
      <c r="R227" s="1050">
        <v>4.5183606557377054</v>
      </c>
      <c r="S227" s="1071"/>
      <c r="T227" s="1111"/>
      <c r="U227" s="1074"/>
      <c r="V227" s="818"/>
      <c r="W227" s="818"/>
      <c r="Y227" s="1025"/>
      <c r="Z227" s="755"/>
      <c r="AA227" s="1087"/>
      <c r="AB227" s="1087"/>
      <c r="AC227" s="1087"/>
      <c r="AD227" s="1087"/>
      <c r="AE227" s="1024"/>
    </row>
    <row r="228" spans="1:31" s="165" customFormat="1" ht="15.75">
      <c r="A228" s="1525" t="s">
        <v>1835</v>
      </c>
      <c r="B228" s="1066" t="s">
        <v>2405</v>
      </c>
      <c r="C228" s="1072" t="s">
        <v>179</v>
      </c>
      <c r="D228" s="816">
        <f t="shared" si="55"/>
        <v>4.5183606557377054</v>
      </c>
      <c r="E228" s="830">
        <v>1</v>
      </c>
      <c r="F228" s="1073">
        <v>4.5183606557377054</v>
      </c>
      <c r="G228" s="932">
        <f t="shared" si="56"/>
        <v>1</v>
      </c>
      <c r="H228" s="828">
        <f t="shared" si="57"/>
        <v>4.5183606557377054</v>
      </c>
      <c r="I228" s="814"/>
      <c r="J228" s="815"/>
      <c r="K228" s="932"/>
      <c r="L228" s="828"/>
      <c r="M228" s="932"/>
      <c r="N228" s="828"/>
      <c r="O228" s="932"/>
      <c r="P228" s="828"/>
      <c r="Q228" s="1054">
        <v>1</v>
      </c>
      <c r="R228" s="1050">
        <v>4.5183606557377054</v>
      </c>
      <c r="S228" s="1071"/>
      <c r="T228" s="1111"/>
      <c r="U228" s="1074"/>
      <c r="V228" s="818"/>
      <c r="W228" s="818"/>
      <c r="Y228" s="1025"/>
      <c r="Z228" s="755"/>
      <c r="AA228" s="1087"/>
      <c r="AB228" s="1087"/>
      <c r="AC228" s="1087"/>
      <c r="AD228" s="1087"/>
      <c r="AE228" s="1024"/>
    </row>
    <row r="229" spans="1:31" s="165" customFormat="1" ht="15.75">
      <c r="A229" s="1525" t="s">
        <v>1836</v>
      </c>
      <c r="B229" s="1066" t="s">
        <v>2406</v>
      </c>
      <c r="C229" s="1072" t="s">
        <v>179</v>
      </c>
      <c r="D229" s="816">
        <f t="shared" si="55"/>
        <v>4.5183606557377054</v>
      </c>
      <c r="E229" s="830">
        <v>1</v>
      </c>
      <c r="F229" s="1073">
        <v>4.5183606557377054</v>
      </c>
      <c r="G229" s="932">
        <f t="shared" si="56"/>
        <v>1</v>
      </c>
      <c r="H229" s="828">
        <f t="shared" si="57"/>
        <v>4.5183606557377054</v>
      </c>
      <c r="I229" s="814"/>
      <c r="J229" s="815"/>
      <c r="K229" s="932"/>
      <c r="L229" s="828"/>
      <c r="M229" s="932"/>
      <c r="N229" s="828"/>
      <c r="O229" s="932"/>
      <c r="P229" s="828"/>
      <c r="Q229" s="1054">
        <v>1</v>
      </c>
      <c r="R229" s="1050">
        <v>4.5183606557377054</v>
      </c>
      <c r="S229" s="1071"/>
      <c r="T229" s="1111"/>
      <c r="U229" s="1074"/>
      <c r="V229" s="818"/>
      <c r="W229" s="818"/>
      <c r="Y229" s="1025"/>
      <c r="Z229" s="755"/>
      <c r="AA229" s="1087"/>
      <c r="AB229" s="1087"/>
      <c r="AC229" s="1087"/>
      <c r="AD229" s="1087"/>
      <c r="AE229" s="1024"/>
    </row>
    <row r="230" spans="1:31" s="165" customFormat="1" ht="15.75">
      <c r="A230" s="1525" t="s">
        <v>1837</v>
      </c>
      <c r="B230" s="1066" t="s">
        <v>2407</v>
      </c>
      <c r="C230" s="1072" t="s">
        <v>179</v>
      </c>
      <c r="D230" s="816">
        <f t="shared" si="55"/>
        <v>4.5183606557377054</v>
      </c>
      <c r="E230" s="830">
        <v>1</v>
      </c>
      <c r="F230" s="1073">
        <v>4.5183606557377054</v>
      </c>
      <c r="G230" s="932">
        <f t="shared" si="56"/>
        <v>1</v>
      </c>
      <c r="H230" s="828">
        <f t="shared" si="57"/>
        <v>4.5183606557377054</v>
      </c>
      <c r="I230" s="814"/>
      <c r="J230" s="815"/>
      <c r="K230" s="932"/>
      <c r="L230" s="828"/>
      <c r="M230" s="932"/>
      <c r="N230" s="828"/>
      <c r="O230" s="932"/>
      <c r="P230" s="828"/>
      <c r="Q230" s="1054">
        <v>1</v>
      </c>
      <c r="R230" s="1050">
        <v>4.5183606557377054</v>
      </c>
      <c r="S230" s="1071"/>
      <c r="T230" s="1111"/>
      <c r="U230" s="1074"/>
      <c r="V230" s="818"/>
      <c r="W230" s="818"/>
      <c r="Y230" s="1025"/>
      <c r="Z230" s="755"/>
      <c r="AA230" s="1087"/>
      <c r="AB230" s="1087"/>
      <c r="AC230" s="1087"/>
      <c r="AD230" s="1087"/>
      <c r="AE230" s="1024"/>
    </row>
    <row r="231" spans="1:31" s="165" customFormat="1" ht="15.75">
      <c r="A231" s="1525" t="s">
        <v>1838</v>
      </c>
      <c r="B231" s="1066" t="s">
        <v>2408</v>
      </c>
      <c r="C231" s="1072" t="s">
        <v>179</v>
      </c>
      <c r="D231" s="816">
        <f t="shared" si="55"/>
        <v>4.5183606557377054</v>
      </c>
      <c r="E231" s="830">
        <v>1</v>
      </c>
      <c r="F231" s="1073">
        <v>4.5183606557377054</v>
      </c>
      <c r="G231" s="932">
        <f t="shared" si="56"/>
        <v>1</v>
      </c>
      <c r="H231" s="828">
        <f t="shared" si="57"/>
        <v>4.5183606557377054</v>
      </c>
      <c r="I231" s="814"/>
      <c r="J231" s="815"/>
      <c r="K231" s="932"/>
      <c r="L231" s="828"/>
      <c r="M231" s="932"/>
      <c r="N231" s="828"/>
      <c r="O231" s="932"/>
      <c r="P231" s="828"/>
      <c r="Q231" s="1054">
        <v>1</v>
      </c>
      <c r="R231" s="1050">
        <v>4.5183606557377054</v>
      </c>
      <c r="S231" s="1071"/>
      <c r="T231" s="1111"/>
      <c r="U231" s="1074"/>
      <c r="V231" s="818"/>
      <c r="W231" s="818"/>
      <c r="Y231" s="1025"/>
      <c r="Z231" s="755"/>
      <c r="AA231" s="1087"/>
      <c r="AB231" s="1087"/>
      <c r="AC231" s="1087"/>
      <c r="AD231" s="1087"/>
      <c r="AE231" s="1024"/>
    </row>
    <row r="232" spans="1:31" s="165" customFormat="1" ht="15.75">
      <c r="A232" s="1525" t="s">
        <v>1839</v>
      </c>
      <c r="B232" s="1066" t="s">
        <v>2409</v>
      </c>
      <c r="C232" s="1072" t="s">
        <v>179</v>
      </c>
      <c r="D232" s="816">
        <f t="shared" si="55"/>
        <v>4.5183606557377054</v>
      </c>
      <c r="E232" s="830">
        <v>1</v>
      </c>
      <c r="F232" s="1073">
        <v>4.5183606557377054</v>
      </c>
      <c r="G232" s="932">
        <f t="shared" si="56"/>
        <v>1</v>
      </c>
      <c r="H232" s="828">
        <f t="shared" si="57"/>
        <v>4.5183606557377054</v>
      </c>
      <c r="I232" s="814"/>
      <c r="J232" s="815"/>
      <c r="K232" s="932"/>
      <c r="L232" s="828"/>
      <c r="M232" s="932"/>
      <c r="N232" s="828"/>
      <c r="O232" s="932"/>
      <c r="P232" s="828"/>
      <c r="Q232" s="1054">
        <v>1</v>
      </c>
      <c r="R232" s="1050">
        <v>4.5183606557377054</v>
      </c>
      <c r="S232" s="1071"/>
      <c r="T232" s="1111"/>
      <c r="U232" s="1074"/>
      <c r="V232" s="818"/>
      <c r="W232" s="818"/>
      <c r="Y232" s="1025"/>
      <c r="Z232" s="755"/>
      <c r="AA232" s="1087"/>
      <c r="AB232" s="1087"/>
      <c r="AC232" s="1087"/>
      <c r="AD232" s="1087"/>
      <c r="AE232" s="1024"/>
    </row>
    <row r="233" spans="1:31" s="165" customFormat="1" ht="15.75">
      <c r="A233" s="1525" t="s">
        <v>1840</v>
      </c>
      <c r="B233" s="1066" t="s">
        <v>2410</v>
      </c>
      <c r="C233" s="1072" t="s">
        <v>179</v>
      </c>
      <c r="D233" s="816">
        <f t="shared" si="55"/>
        <v>4.5183606557377054</v>
      </c>
      <c r="E233" s="830">
        <v>1</v>
      </c>
      <c r="F233" s="1073">
        <v>4.5183606557377054</v>
      </c>
      <c r="G233" s="932">
        <f t="shared" si="56"/>
        <v>1</v>
      </c>
      <c r="H233" s="828">
        <f t="shared" si="57"/>
        <v>4.5183606557377054</v>
      </c>
      <c r="I233" s="814"/>
      <c r="J233" s="815"/>
      <c r="K233" s="932"/>
      <c r="L233" s="828"/>
      <c r="M233" s="932"/>
      <c r="N233" s="828"/>
      <c r="O233" s="932"/>
      <c r="P233" s="828"/>
      <c r="Q233" s="1054">
        <v>1</v>
      </c>
      <c r="R233" s="1050">
        <v>4.5183606557377054</v>
      </c>
      <c r="S233" s="1071"/>
      <c r="T233" s="1111"/>
      <c r="U233" s="1074"/>
      <c r="V233" s="818"/>
      <c r="W233" s="818"/>
      <c r="Y233" s="1025"/>
      <c r="Z233" s="755"/>
      <c r="AA233" s="1087"/>
      <c r="AB233" s="1087"/>
      <c r="AC233" s="1087"/>
      <c r="AD233" s="1087"/>
      <c r="AE233" s="1024"/>
    </row>
    <row r="234" spans="1:31" s="165" customFormat="1" ht="15.75">
      <c r="A234" s="1525" t="s">
        <v>1841</v>
      </c>
      <c r="B234" s="1066" t="s">
        <v>2411</v>
      </c>
      <c r="C234" s="1072" t="s">
        <v>179</v>
      </c>
      <c r="D234" s="816">
        <f t="shared" si="55"/>
        <v>4.5183606557377054</v>
      </c>
      <c r="E234" s="830">
        <v>1</v>
      </c>
      <c r="F234" s="1073">
        <v>4.5183606557377054</v>
      </c>
      <c r="G234" s="932">
        <f t="shared" si="56"/>
        <v>1</v>
      </c>
      <c r="H234" s="828">
        <f t="shared" si="57"/>
        <v>4.5183606557377054</v>
      </c>
      <c r="I234" s="814"/>
      <c r="J234" s="815"/>
      <c r="K234" s="932"/>
      <c r="L234" s="828"/>
      <c r="M234" s="932"/>
      <c r="N234" s="828"/>
      <c r="O234" s="932"/>
      <c r="P234" s="828"/>
      <c r="Q234" s="1054">
        <v>1</v>
      </c>
      <c r="R234" s="1050">
        <v>4.5183606557377054</v>
      </c>
      <c r="S234" s="1071"/>
      <c r="T234" s="1111"/>
      <c r="U234" s="1074"/>
      <c r="V234" s="818"/>
      <c r="W234" s="818"/>
      <c r="Y234" s="1025"/>
      <c r="Z234" s="755"/>
      <c r="AA234" s="1087"/>
      <c r="AB234" s="1087"/>
      <c r="AC234" s="1087"/>
      <c r="AD234" s="1087"/>
      <c r="AE234" s="1024"/>
    </row>
    <row r="235" spans="1:31" s="165" customFormat="1" ht="15.75">
      <c r="A235" s="1525" t="s">
        <v>1843</v>
      </c>
      <c r="B235" s="1066" t="s">
        <v>2412</v>
      </c>
      <c r="C235" s="1072" t="s">
        <v>179</v>
      </c>
      <c r="D235" s="816">
        <f t="shared" si="55"/>
        <v>4.5183606557377054</v>
      </c>
      <c r="E235" s="830">
        <v>1</v>
      </c>
      <c r="F235" s="1073">
        <v>4.5183606557377054</v>
      </c>
      <c r="G235" s="932">
        <f t="shared" si="56"/>
        <v>1</v>
      </c>
      <c r="H235" s="828">
        <f t="shared" si="57"/>
        <v>4.5183606557377054</v>
      </c>
      <c r="I235" s="814"/>
      <c r="J235" s="815"/>
      <c r="K235" s="932"/>
      <c r="L235" s="828"/>
      <c r="M235" s="932"/>
      <c r="N235" s="828"/>
      <c r="O235" s="932"/>
      <c r="P235" s="828"/>
      <c r="Q235" s="1054">
        <v>1</v>
      </c>
      <c r="R235" s="1050">
        <v>4.5183606557377054</v>
      </c>
      <c r="S235" s="1071"/>
      <c r="T235" s="1111"/>
      <c r="U235" s="1074"/>
      <c r="V235" s="818"/>
      <c r="W235" s="818"/>
      <c r="Y235" s="1025"/>
      <c r="Z235" s="755"/>
      <c r="AA235" s="1087"/>
      <c r="AB235" s="1087"/>
      <c r="AC235" s="1087"/>
      <c r="AD235" s="1087"/>
      <c r="AE235" s="1024"/>
    </row>
    <row r="236" spans="1:31" s="165" customFormat="1" ht="15.75">
      <c r="A236" s="1525" t="s">
        <v>1842</v>
      </c>
      <c r="B236" s="1066" t="s">
        <v>2413</v>
      </c>
      <c r="C236" s="1072" t="s">
        <v>179</v>
      </c>
      <c r="D236" s="816">
        <f t="shared" si="55"/>
        <v>4.5183606557377054</v>
      </c>
      <c r="E236" s="830">
        <v>1</v>
      </c>
      <c r="F236" s="1073">
        <v>4.5183606557377054</v>
      </c>
      <c r="G236" s="932">
        <f t="shared" si="56"/>
        <v>1</v>
      </c>
      <c r="H236" s="828">
        <f t="shared" si="57"/>
        <v>4.5183606557377054</v>
      </c>
      <c r="I236" s="814"/>
      <c r="J236" s="815"/>
      <c r="K236" s="932"/>
      <c r="L236" s="828"/>
      <c r="M236" s="932"/>
      <c r="N236" s="828"/>
      <c r="O236" s="932"/>
      <c r="P236" s="828"/>
      <c r="Q236" s="1054">
        <v>1</v>
      </c>
      <c r="R236" s="1050">
        <v>4.5183606557377054</v>
      </c>
      <c r="S236" s="1071"/>
      <c r="T236" s="1111"/>
      <c r="U236" s="1074"/>
      <c r="V236" s="818"/>
      <c r="W236" s="818"/>
      <c r="Y236" s="1025"/>
      <c r="Z236" s="755"/>
      <c r="AA236" s="1087"/>
      <c r="AB236" s="1087"/>
      <c r="AC236" s="1087"/>
      <c r="AD236" s="1087"/>
      <c r="AE236" s="1024"/>
    </row>
    <row r="237" spans="1:31" s="165" customFormat="1" ht="15.75">
      <c r="A237" s="1525" t="s">
        <v>1844</v>
      </c>
      <c r="B237" s="1066" t="s">
        <v>2414</v>
      </c>
      <c r="C237" s="1072" t="s">
        <v>179</v>
      </c>
      <c r="D237" s="816">
        <f t="shared" si="55"/>
        <v>4.5183606557377054</v>
      </c>
      <c r="E237" s="830">
        <v>1</v>
      </c>
      <c r="F237" s="1073">
        <v>4.5183606557377054</v>
      </c>
      <c r="G237" s="932">
        <f t="shared" si="56"/>
        <v>1</v>
      </c>
      <c r="H237" s="828">
        <f t="shared" si="57"/>
        <v>4.5183606557377054</v>
      </c>
      <c r="I237" s="814"/>
      <c r="J237" s="815"/>
      <c r="K237" s="932"/>
      <c r="L237" s="828"/>
      <c r="M237" s="932"/>
      <c r="N237" s="828"/>
      <c r="O237" s="932"/>
      <c r="P237" s="828"/>
      <c r="Q237" s="1054">
        <v>1</v>
      </c>
      <c r="R237" s="1050">
        <v>4.5183606557377054</v>
      </c>
      <c r="S237" s="1071"/>
      <c r="T237" s="1111"/>
      <c r="U237" s="1074"/>
      <c r="V237" s="818"/>
      <c r="W237" s="818"/>
      <c r="Y237" s="1025"/>
      <c r="Z237" s="755"/>
      <c r="AA237" s="1087"/>
      <c r="AB237" s="1087"/>
      <c r="AC237" s="1087"/>
      <c r="AD237" s="1087"/>
      <c r="AE237" s="1024"/>
    </row>
    <row r="238" spans="1:31" s="165" customFormat="1" ht="15.75">
      <c r="A238" s="1525" t="s">
        <v>1845</v>
      </c>
      <c r="B238" s="1066" t="s">
        <v>2415</v>
      </c>
      <c r="C238" s="1072" t="s">
        <v>179</v>
      </c>
      <c r="D238" s="816">
        <f t="shared" si="55"/>
        <v>4.5183606557377054</v>
      </c>
      <c r="E238" s="830">
        <v>1</v>
      </c>
      <c r="F238" s="1073">
        <v>4.5183606557377054</v>
      </c>
      <c r="G238" s="932">
        <f t="shared" si="56"/>
        <v>1</v>
      </c>
      <c r="H238" s="828">
        <f t="shared" si="57"/>
        <v>4.5183606557377054</v>
      </c>
      <c r="I238" s="814"/>
      <c r="J238" s="815"/>
      <c r="K238" s="932"/>
      <c r="L238" s="828"/>
      <c r="M238" s="932"/>
      <c r="N238" s="828"/>
      <c r="O238" s="932"/>
      <c r="P238" s="828"/>
      <c r="Q238" s="1054">
        <v>1</v>
      </c>
      <c r="R238" s="1050">
        <v>4.5183606557377054</v>
      </c>
      <c r="S238" s="1071"/>
      <c r="T238" s="1111"/>
      <c r="U238" s="1074"/>
      <c r="V238" s="818"/>
      <c r="W238" s="818"/>
      <c r="Y238" s="1025"/>
      <c r="Z238" s="755"/>
      <c r="AA238" s="1087"/>
      <c r="AB238" s="1087"/>
      <c r="AC238" s="1087"/>
      <c r="AD238" s="1087"/>
      <c r="AE238" s="1024"/>
    </row>
    <row r="239" spans="1:31" s="165" customFormat="1" ht="15.75">
      <c r="A239" s="1525" t="s">
        <v>1846</v>
      </c>
      <c r="B239" s="1066" t="s">
        <v>2416</v>
      </c>
      <c r="C239" s="1072" t="s">
        <v>179</v>
      </c>
      <c r="D239" s="816">
        <f t="shared" si="55"/>
        <v>4.5183606557377054</v>
      </c>
      <c r="E239" s="830">
        <v>1</v>
      </c>
      <c r="F239" s="1073">
        <v>4.5183606557377054</v>
      </c>
      <c r="G239" s="932">
        <f t="shared" si="56"/>
        <v>1</v>
      </c>
      <c r="H239" s="828">
        <f t="shared" si="57"/>
        <v>4.5183606557377054</v>
      </c>
      <c r="I239" s="814"/>
      <c r="J239" s="815"/>
      <c r="K239" s="932"/>
      <c r="L239" s="828"/>
      <c r="M239" s="932"/>
      <c r="N239" s="828"/>
      <c r="O239" s="932"/>
      <c r="P239" s="828"/>
      <c r="Q239" s="1054">
        <v>1</v>
      </c>
      <c r="R239" s="1050">
        <v>4.5183606557377054</v>
      </c>
      <c r="S239" s="1071"/>
      <c r="T239" s="1111"/>
      <c r="U239" s="1074"/>
      <c r="V239" s="818"/>
      <c r="W239" s="818"/>
      <c r="Y239" s="1025"/>
      <c r="Z239" s="755"/>
      <c r="AA239" s="1087"/>
      <c r="AB239" s="1087"/>
      <c r="AC239" s="1087"/>
      <c r="AD239" s="1087"/>
      <c r="AE239" s="1024"/>
    </row>
    <row r="240" spans="1:31" s="165" customFormat="1" ht="15.75">
      <c r="A240" s="1525" t="s">
        <v>1847</v>
      </c>
      <c r="B240" s="1066" t="s">
        <v>2417</v>
      </c>
      <c r="C240" s="1072" t="s">
        <v>179</v>
      </c>
      <c r="D240" s="816">
        <f t="shared" si="55"/>
        <v>4.5183606557377054</v>
      </c>
      <c r="E240" s="830">
        <v>1</v>
      </c>
      <c r="F240" s="1073">
        <v>4.5183606557377054</v>
      </c>
      <c r="G240" s="932">
        <f t="shared" si="56"/>
        <v>1</v>
      </c>
      <c r="H240" s="828">
        <f t="shared" si="57"/>
        <v>4.5183606557377054</v>
      </c>
      <c r="I240" s="814"/>
      <c r="J240" s="815"/>
      <c r="K240" s="932"/>
      <c r="L240" s="828"/>
      <c r="M240" s="932"/>
      <c r="N240" s="828"/>
      <c r="O240" s="932"/>
      <c r="P240" s="828"/>
      <c r="Q240" s="1054">
        <v>1</v>
      </c>
      <c r="R240" s="1050">
        <v>4.5183606557377054</v>
      </c>
      <c r="S240" s="1071"/>
      <c r="T240" s="1111"/>
      <c r="U240" s="1074"/>
      <c r="V240" s="818"/>
      <c r="W240" s="818"/>
      <c r="Y240" s="1025"/>
      <c r="Z240" s="755"/>
      <c r="AA240" s="1087"/>
      <c r="AB240" s="1087"/>
      <c r="AC240" s="1087"/>
      <c r="AD240" s="1087"/>
      <c r="AE240" s="1024"/>
    </row>
    <row r="241" spans="1:31" s="165" customFormat="1" ht="31.5">
      <c r="A241" s="1525" t="s">
        <v>1848</v>
      </c>
      <c r="B241" s="1066" t="s">
        <v>2418</v>
      </c>
      <c r="C241" s="1072" t="s">
        <v>179</v>
      </c>
      <c r="D241" s="816">
        <f t="shared" si="55"/>
        <v>4.5183606557377054</v>
      </c>
      <c r="E241" s="830">
        <v>1</v>
      </c>
      <c r="F241" s="1073">
        <v>4.5183606557377054</v>
      </c>
      <c r="G241" s="932">
        <f t="shared" si="56"/>
        <v>1</v>
      </c>
      <c r="H241" s="828">
        <f t="shared" si="57"/>
        <v>4.5183606557377054</v>
      </c>
      <c r="I241" s="814"/>
      <c r="J241" s="815"/>
      <c r="K241" s="932"/>
      <c r="L241" s="828"/>
      <c r="M241" s="932"/>
      <c r="N241" s="828"/>
      <c r="O241" s="932"/>
      <c r="P241" s="828"/>
      <c r="Q241" s="1054">
        <v>1</v>
      </c>
      <c r="R241" s="1050">
        <v>4.5183606557377054</v>
      </c>
      <c r="S241" s="1071"/>
      <c r="T241" s="1111"/>
      <c r="U241" s="1074"/>
      <c r="V241" s="818"/>
      <c r="W241" s="818"/>
      <c r="Y241" s="1025"/>
      <c r="Z241" s="755"/>
      <c r="AA241" s="1087"/>
      <c r="AB241" s="1087"/>
      <c r="AC241" s="1087"/>
      <c r="AD241" s="1087"/>
      <c r="AE241" s="1024"/>
    </row>
    <row r="242" spans="1:31" s="165" customFormat="1" ht="15.75">
      <c r="A242" s="1525" t="s">
        <v>1849</v>
      </c>
      <c r="B242" s="1066" t="s">
        <v>2419</v>
      </c>
      <c r="C242" s="1072" t="s">
        <v>179</v>
      </c>
      <c r="D242" s="816">
        <f t="shared" si="55"/>
        <v>4.5183606557377054</v>
      </c>
      <c r="E242" s="830">
        <v>1</v>
      </c>
      <c r="F242" s="1073">
        <v>4.5183606557377054</v>
      </c>
      <c r="G242" s="932">
        <f t="shared" si="56"/>
        <v>1</v>
      </c>
      <c r="H242" s="828">
        <f t="shared" si="57"/>
        <v>4.5183606557377054</v>
      </c>
      <c r="I242" s="814"/>
      <c r="J242" s="815"/>
      <c r="K242" s="932"/>
      <c r="L242" s="828"/>
      <c r="M242" s="932"/>
      <c r="N242" s="828"/>
      <c r="O242" s="932"/>
      <c r="P242" s="828"/>
      <c r="Q242" s="1054">
        <v>1</v>
      </c>
      <c r="R242" s="1050">
        <v>4.5183606557377054</v>
      </c>
      <c r="S242" s="1071"/>
      <c r="T242" s="1111"/>
      <c r="U242" s="1074"/>
      <c r="V242" s="818"/>
      <c r="W242" s="818"/>
      <c r="Y242" s="1025"/>
      <c r="Z242" s="755"/>
      <c r="AA242" s="1087"/>
      <c r="AB242" s="1087"/>
      <c r="AC242" s="1087"/>
      <c r="AD242" s="1087"/>
      <c r="AE242" s="1024"/>
    </row>
    <row r="243" spans="1:31" s="165" customFormat="1" ht="15.75">
      <c r="A243" s="1525" t="s">
        <v>1850</v>
      </c>
      <c r="B243" s="1066" t="s">
        <v>2420</v>
      </c>
      <c r="C243" s="1072" t="s">
        <v>179</v>
      </c>
      <c r="D243" s="816">
        <f t="shared" si="55"/>
        <v>4.5183606557377054</v>
      </c>
      <c r="E243" s="830">
        <v>1</v>
      </c>
      <c r="F243" s="1073">
        <v>4.5183606557377054</v>
      </c>
      <c r="G243" s="932">
        <f t="shared" si="56"/>
        <v>1</v>
      </c>
      <c r="H243" s="828">
        <f t="shared" si="57"/>
        <v>4.5183606557377054</v>
      </c>
      <c r="I243" s="814"/>
      <c r="J243" s="815"/>
      <c r="K243" s="932"/>
      <c r="L243" s="828"/>
      <c r="M243" s="932"/>
      <c r="N243" s="828"/>
      <c r="O243" s="932"/>
      <c r="P243" s="828"/>
      <c r="Q243" s="1054">
        <v>1</v>
      </c>
      <c r="R243" s="1050">
        <v>4.5183606557377054</v>
      </c>
      <c r="S243" s="1071"/>
      <c r="T243" s="1111"/>
      <c r="U243" s="1074"/>
      <c r="V243" s="818"/>
      <c r="W243" s="818"/>
      <c r="Y243" s="1025"/>
      <c r="Z243" s="755"/>
      <c r="AA243" s="1087"/>
      <c r="AB243" s="1087"/>
      <c r="AC243" s="1087"/>
      <c r="AD243" s="1087"/>
      <c r="AE243" s="1024"/>
    </row>
    <row r="244" spans="1:31" s="165" customFormat="1" ht="15.75">
      <c r="A244" s="1525" t="s">
        <v>1851</v>
      </c>
      <c r="B244" s="1066" t="s">
        <v>2421</v>
      </c>
      <c r="C244" s="1072" t="s">
        <v>179</v>
      </c>
      <c r="D244" s="816">
        <f t="shared" si="55"/>
        <v>4.5183606557377054</v>
      </c>
      <c r="E244" s="830">
        <v>1</v>
      </c>
      <c r="F244" s="1073">
        <v>4.5183606557377054</v>
      </c>
      <c r="G244" s="932">
        <f t="shared" si="56"/>
        <v>1</v>
      </c>
      <c r="H244" s="828">
        <f t="shared" si="57"/>
        <v>4.5183606557377054</v>
      </c>
      <c r="I244" s="814"/>
      <c r="J244" s="815"/>
      <c r="K244" s="932"/>
      <c r="L244" s="828"/>
      <c r="M244" s="932"/>
      <c r="N244" s="828"/>
      <c r="O244" s="932"/>
      <c r="P244" s="828"/>
      <c r="Q244" s="1054">
        <v>1</v>
      </c>
      <c r="R244" s="1050">
        <v>4.5183606557377054</v>
      </c>
      <c r="S244" s="1071"/>
      <c r="T244" s="1111"/>
      <c r="U244" s="1074"/>
      <c r="V244" s="818"/>
      <c r="W244" s="818"/>
      <c r="Y244" s="1025"/>
      <c r="Z244" s="755"/>
      <c r="AA244" s="1087"/>
      <c r="AB244" s="1087"/>
      <c r="AC244" s="1087"/>
      <c r="AD244" s="1087"/>
      <c r="AE244" s="1024"/>
    </row>
    <row r="245" spans="1:31" s="165" customFormat="1" ht="15.75">
      <c r="A245" s="1525" t="s">
        <v>1853</v>
      </c>
      <c r="B245" s="1066" t="s">
        <v>2422</v>
      </c>
      <c r="C245" s="1072" t="s">
        <v>179</v>
      </c>
      <c r="D245" s="816">
        <f t="shared" si="55"/>
        <v>4.5183606557377054</v>
      </c>
      <c r="E245" s="830">
        <v>1</v>
      </c>
      <c r="F245" s="1073">
        <v>4.5183606557377054</v>
      </c>
      <c r="G245" s="932">
        <f t="shared" si="56"/>
        <v>1</v>
      </c>
      <c r="H245" s="828">
        <f t="shared" si="57"/>
        <v>4.5183606557377054</v>
      </c>
      <c r="I245" s="814"/>
      <c r="J245" s="815"/>
      <c r="K245" s="932"/>
      <c r="L245" s="828"/>
      <c r="M245" s="932"/>
      <c r="N245" s="828"/>
      <c r="O245" s="932"/>
      <c r="P245" s="828"/>
      <c r="Q245" s="1054">
        <v>1</v>
      </c>
      <c r="R245" s="1050">
        <v>4.5183606557377054</v>
      </c>
      <c r="S245" s="1071"/>
      <c r="T245" s="1111"/>
      <c r="U245" s="1074"/>
      <c r="V245" s="818"/>
      <c r="W245" s="818"/>
      <c r="Y245" s="1025"/>
      <c r="Z245" s="755"/>
      <c r="AA245" s="1087"/>
      <c r="AB245" s="1087"/>
      <c r="AC245" s="1087"/>
      <c r="AD245" s="1087"/>
      <c r="AE245" s="1024"/>
    </row>
    <row r="246" spans="1:31" s="165" customFormat="1" ht="15.75">
      <c r="A246" s="1525" t="s">
        <v>1855</v>
      </c>
      <c r="B246" s="1066" t="s">
        <v>2423</v>
      </c>
      <c r="C246" s="1072" t="s">
        <v>179</v>
      </c>
      <c r="D246" s="816">
        <f t="shared" si="55"/>
        <v>4.5183606557377054</v>
      </c>
      <c r="E246" s="830">
        <v>1</v>
      </c>
      <c r="F246" s="1073">
        <v>4.5183606557377054</v>
      </c>
      <c r="G246" s="932">
        <f t="shared" si="56"/>
        <v>1</v>
      </c>
      <c r="H246" s="828">
        <f t="shared" si="57"/>
        <v>4.5183606557377054</v>
      </c>
      <c r="I246" s="814"/>
      <c r="J246" s="815"/>
      <c r="K246" s="932"/>
      <c r="L246" s="828"/>
      <c r="M246" s="932"/>
      <c r="N246" s="828"/>
      <c r="O246" s="932"/>
      <c r="P246" s="828"/>
      <c r="Q246" s="1054">
        <v>1</v>
      </c>
      <c r="R246" s="1050">
        <v>4.5183606557377054</v>
      </c>
      <c r="S246" s="1071"/>
      <c r="T246" s="1111"/>
      <c r="U246" s="1074"/>
      <c r="V246" s="818"/>
      <c r="W246" s="818"/>
      <c r="Y246" s="1025"/>
      <c r="Z246" s="755"/>
      <c r="AA246" s="1087"/>
      <c r="AB246" s="1087"/>
      <c r="AC246" s="1087"/>
      <c r="AD246" s="1087"/>
      <c r="AE246" s="1024"/>
    </row>
    <row r="247" spans="1:31" s="165" customFormat="1" ht="15.75">
      <c r="A247" s="1525" t="s">
        <v>1856</v>
      </c>
      <c r="B247" s="1066" t="s">
        <v>2424</v>
      </c>
      <c r="C247" s="1072" t="s">
        <v>179</v>
      </c>
      <c r="D247" s="816">
        <f t="shared" si="55"/>
        <v>4.5183606557377054</v>
      </c>
      <c r="E247" s="830">
        <v>1</v>
      </c>
      <c r="F247" s="1073">
        <v>4.5183606557377054</v>
      </c>
      <c r="G247" s="932">
        <f t="shared" si="56"/>
        <v>1</v>
      </c>
      <c r="H247" s="828">
        <f t="shared" si="57"/>
        <v>4.5183606557377054</v>
      </c>
      <c r="I247" s="814"/>
      <c r="J247" s="815"/>
      <c r="K247" s="932"/>
      <c r="L247" s="828"/>
      <c r="M247" s="932"/>
      <c r="N247" s="828"/>
      <c r="O247" s="932"/>
      <c r="P247" s="828"/>
      <c r="Q247" s="1054">
        <v>1</v>
      </c>
      <c r="R247" s="1050">
        <v>4.5183606557377054</v>
      </c>
      <c r="S247" s="1071"/>
      <c r="T247" s="1111"/>
      <c r="U247" s="1074"/>
      <c r="V247" s="818"/>
      <c r="W247" s="818"/>
      <c r="Y247" s="1025"/>
      <c r="Z247" s="755"/>
      <c r="AA247" s="1087"/>
      <c r="AB247" s="1087"/>
      <c r="AC247" s="1087"/>
      <c r="AD247" s="1087"/>
      <c r="AE247" s="1024"/>
    </row>
    <row r="248" spans="1:31" s="165" customFormat="1" ht="15.75">
      <c r="A248" s="1525" t="s">
        <v>1857</v>
      </c>
      <c r="B248" s="1066" t="s">
        <v>2425</v>
      </c>
      <c r="C248" s="1072" t="s">
        <v>179</v>
      </c>
      <c r="D248" s="816">
        <f t="shared" si="55"/>
        <v>4.5183606557377054</v>
      </c>
      <c r="E248" s="830">
        <v>1</v>
      </c>
      <c r="F248" s="1073">
        <v>4.5183606557377054</v>
      </c>
      <c r="G248" s="932">
        <f t="shared" si="56"/>
        <v>1</v>
      </c>
      <c r="H248" s="828">
        <f t="shared" si="57"/>
        <v>4.5183606557377054</v>
      </c>
      <c r="I248" s="814"/>
      <c r="J248" s="815"/>
      <c r="K248" s="932"/>
      <c r="L248" s="828"/>
      <c r="M248" s="932"/>
      <c r="N248" s="828"/>
      <c r="O248" s="932"/>
      <c r="P248" s="828"/>
      <c r="Q248" s="1054">
        <v>1</v>
      </c>
      <c r="R248" s="1050">
        <v>4.5183606557377054</v>
      </c>
      <c r="S248" s="1071"/>
      <c r="T248" s="1111"/>
      <c r="U248" s="1074"/>
      <c r="V248" s="818"/>
      <c r="W248" s="818"/>
      <c r="Y248" s="1025"/>
      <c r="Z248" s="755"/>
      <c r="AA248" s="1087"/>
      <c r="AB248" s="1087"/>
      <c r="AC248" s="1087"/>
      <c r="AD248" s="1087"/>
      <c r="AE248" s="1024"/>
    </row>
    <row r="249" spans="1:31" s="165" customFormat="1" ht="31.5">
      <c r="A249" s="1525" t="s">
        <v>1858</v>
      </c>
      <c r="B249" s="1066" t="s">
        <v>2426</v>
      </c>
      <c r="C249" s="1072" t="s">
        <v>179</v>
      </c>
      <c r="D249" s="816">
        <f t="shared" si="55"/>
        <v>4.5183606557377054</v>
      </c>
      <c r="E249" s="830">
        <v>1</v>
      </c>
      <c r="F249" s="1073">
        <v>4.5183606557377054</v>
      </c>
      <c r="G249" s="932">
        <f t="shared" si="56"/>
        <v>1</v>
      </c>
      <c r="H249" s="828">
        <f t="shared" si="57"/>
        <v>4.5183606557377054</v>
      </c>
      <c r="I249" s="814"/>
      <c r="J249" s="815"/>
      <c r="K249" s="932"/>
      <c r="L249" s="828"/>
      <c r="M249" s="932"/>
      <c r="N249" s="828"/>
      <c r="O249" s="932"/>
      <c r="P249" s="828"/>
      <c r="Q249" s="1054">
        <v>1</v>
      </c>
      <c r="R249" s="1050">
        <v>4.5183606557377054</v>
      </c>
      <c r="S249" s="1071"/>
      <c r="T249" s="1111"/>
      <c r="U249" s="1074"/>
      <c r="V249" s="818"/>
      <c r="W249" s="818"/>
      <c r="Y249" s="1025"/>
      <c r="Z249" s="755"/>
      <c r="AA249" s="1087"/>
      <c r="AB249" s="1087"/>
      <c r="AC249" s="1087"/>
      <c r="AD249" s="1087"/>
      <c r="AE249" s="1024"/>
    </row>
    <row r="250" spans="1:31" s="165" customFormat="1" ht="31.5">
      <c r="A250" s="1525" t="s">
        <v>1859</v>
      </c>
      <c r="B250" s="1066" t="s">
        <v>2427</v>
      </c>
      <c r="C250" s="1072" t="s">
        <v>179</v>
      </c>
      <c r="D250" s="816">
        <f t="shared" si="55"/>
        <v>4.5183606557377054</v>
      </c>
      <c r="E250" s="830">
        <v>1</v>
      </c>
      <c r="F250" s="1073">
        <v>4.5183606557377054</v>
      </c>
      <c r="G250" s="932">
        <f t="shared" si="56"/>
        <v>1</v>
      </c>
      <c r="H250" s="828">
        <f t="shared" si="57"/>
        <v>4.5183606557377054</v>
      </c>
      <c r="I250" s="814"/>
      <c r="J250" s="815"/>
      <c r="K250" s="932"/>
      <c r="L250" s="828"/>
      <c r="M250" s="932"/>
      <c r="N250" s="828"/>
      <c r="O250" s="932"/>
      <c r="P250" s="828"/>
      <c r="Q250" s="1054">
        <v>1</v>
      </c>
      <c r="R250" s="1050">
        <v>4.5183606557377054</v>
      </c>
      <c r="S250" s="1071"/>
      <c r="T250" s="1111"/>
      <c r="U250" s="1074"/>
      <c r="V250" s="818"/>
      <c r="W250" s="818"/>
      <c r="Y250" s="1025"/>
      <c r="Z250" s="755"/>
      <c r="AA250" s="1087"/>
      <c r="AB250" s="1087"/>
      <c r="AC250" s="1087"/>
      <c r="AD250" s="1087"/>
      <c r="AE250" s="1024"/>
    </row>
    <row r="251" spans="1:31" s="165" customFormat="1" ht="31.5">
      <c r="A251" s="1525" t="s">
        <v>1905</v>
      </c>
      <c r="B251" s="1066" t="s">
        <v>2428</v>
      </c>
      <c r="C251" s="1072" t="s">
        <v>179</v>
      </c>
      <c r="D251" s="816">
        <f t="shared" si="55"/>
        <v>4.5183606557377054</v>
      </c>
      <c r="E251" s="830">
        <v>1</v>
      </c>
      <c r="F251" s="1073">
        <v>4.5183606557377054</v>
      </c>
      <c r="G251" s="932">
        <f t="shared" si="56"/>
        <v>1</v>
      </c>
      <c r="H251" s="828">
        <f t="shared" si="57"/>
        <v>4.5183606557377054</v>
      </c>
      <c r="I251" s="814"/>
      <c r="J251" s="815"/>
      <c r="K251" s="932"/>
      <c r="L251" s="828"/>
      <c r="M251" s="932"/>
      <c r="N251" s="828"/>
      <c r="O251" s="932"/>
      <c r="P251" s="828"/>
      <c r="Q251" s="1054">
        <v>1</v>
      </c>
      <c r="R251" s="1050">
        <v>4.5183606557377054</v>
      </c>
      <c r="S251" s="1071"/>
      <c r="T251" s="1111"/>
      <c r="U251" s="1074"/>
      <c r="V251" s="818"/>
      <c r="W251" s="818"/>
      <c r="Y251" s="1025"/>
      <c r="Z251" s="755"/>
      <c r="AA251" s="1087"/>
      <c r="AB251" s="1087"/>
      <c r="AC251" s="1087"/>
      <c r="AD251" s="1087"/>
      <c r="AE251" s="1024"/>
    </row>
    <row r="252" spans="1:31" s="165" customFormat="1" ht="15.75">
      <c r="A252" s="1525" t="s">
        <v>1907</v>
      </c>
      <c r="B252" s="1066" t="s">
        <v>2429</v>
      </c>
      <c r="C252" s="1072" t="s">
        <v>179</v>
      </c>
      <c r="D252" s="816">
        <f t="shared" si="55"/>
        <v>4.5183606557377054</v>
      </c>
      <c r="E252" s="830">
        <v>1</v>
      </c>
      <c r="F252" s="1073">
        <v>4.5183606557377054</v>
      </c>
      <c r="G252" s="932">
        <f t="shared" si="56"/>
        <v>1</v>
      </c>
      <c r="H252" s="828">
        <f t="shared" si="57"/>
        <v>4.5183606557377054</v>
      </c>
      <c r="I252" s="814"/>
      <c r="J252" s="815"/>
      <c r="K252" s="932"/>
      <c r="L252" s="828"/>
      <c r="M252" s="932"/>
      <c r="N252" s="828"/>
      <c r="O252" s="932"/>
      <c r="P252" s="828"/>
      <c r="Q252" s="1054">
        <v>1</v>
      </c>
      <c r="R252" s="1050">
        <v>4.5183606557377054</v>
      </c>
      <c r="S252" s="1071"/>
      <c r="T252" s="1111"/>
      <c r="U252" s="1074"/>
      <c r="V252" s="818"/>
      <c r="W252" s="818"/>
      <c r="Y252" s="1025"/>
      <c r="Z252" s="755"/>
      <c r="AA252" s="1087"/>
      <c r="AB252" s="1087"/>
      <c r="AC252" s="1087"/>
      <c r="AD252" s="1087"/>
      <c r="AE252" s="1024"/>
    </row>
    <row r="253" spans="1:31" s="165" customFormat="1" ht="15.75">
      <c r="A253" s="1525" t="s">
        <v>1909</v>
      </c>
      <c r="B253" s="1066" t="s">
        <v>2430</v>
      </c>
      <c r="C253" s="1072" t="s">
        <v>179</v>
      </c>
      <c r="D253" s="816">
        <f t="shared" si="55"/>
        <v>4.5183606557377054</v>
      </c>
      <c r="E253" s="830">
        <v>1</v>
      </c>
      <c r="F253" s="1073">
        <v>4.5183606557377054</v>
      </c>
      <c r="G253" s="932">
        <f t="shared" si="56"/>
        <v>1</v>
      </c>
      <c r="H253" s="828">
        <f t="shared" si="57"/>
        <v>4.5183606557377054</v>
      </c>
      <c r="I253" s="814"/>
      <c r="J253" s="815"/>
      <c r="K253" s="932"/>
      <c r="L253" s="828"/>
      <c r="M253" s="932"/>
      <c r="N253" s="828"/>
      <c r="O253" s="932"/>
      <c r="P253" s="828"/>
      <c r="Q253" s="1054">
        <v>1</v>
      </c>
      <c r="R253" s="1050">
        <v>4.5183606557377054</v>
      </c>
      <c r="S253" s="1071"/>
      <c r="T253" s="1111"/>
      <c r="U253" s="1074"/>
      <c r="V253" s="818"/>
      <c r="W253" s="818"/>
      <c r="Y253" s="1025"/>
      <c r="Z253" s="755"/>
      <c r="AA253" s="1087"/>
      <c r="AB253" s="1087"/>
      <c r="AC253" s="1087"/>
      <c r="AD253" s="1087"/>
      <c r="AE253" s="1024"/>
    </row>
    <row r="254" spans="1:31" s="165" customFormat="1" ht="15.75">
      <c r="A254" s="1525" t="s">
        <v>1911</v>
      </c>
      <c r="B254" s="1066" t="s">
        <v>2431</v>
      </c>
      <c r="C254" s="1072" t="s">
        <v>179</v>
      </c>
      <c r="D254" s="816">
        <f t="shared" si="55"/>
        <v>4.5183606557377054</v>
      </c>
      <c r="E254" s="830">
        <v>1</v>
      </c>
      <c r="F254" s="1073">
        <v>4.5183606557377054</v>
      </c>
      <c r="G254" s="932">
        <f t="shared" si="56"/>
        <v>1</v>
      </c>
      <c r="H254" s="828">
        <f t="shared" si="57"/>
        <v>4.5183606557377054</v>
      </c>
      <c r="I254" s="814"/>
      <c r="J254" s="815"/>
      <c r="K254" s="932"/>
      <c r="L254" s="828"/>
      <c r="M254" s="932"/>
      <c r="N254" s="828"/>
      <c r="O254" s="932"/>
      <c r="P254" s="828"/>
      <c r="Q254" s="1054">
        <v>1</v>
      </c>
      <c r="R254" s="1050">
        <v>4.5183606557377054</v>
      </c>
      <c r="S254" s="1071"/>
      <c r="T254" s="1111"/>
      <c r="U254" s="1074"/>
      <c r="V254" s="818"/>
      <c r="W254" s="818"/>
      <c r="Y254" s="1025"/>
      <c r="Z254" s="755"/>
      <c r="AA254" s="1087"/>
      <c r="AB254" s="1087"/>
      <c r="AC254" s="1087"/>
      <c r="AD254" s="1087"/>
      <c r="AE254" s="1024"/>
    </row>
    <row r="255" spans="1:31" s="1085" customFormat="1" ht="31.5">
      <c r="A255" s="1112">
        <v>1.9</v>
      </c>
      <c r="B255" s="1061" t="s">
        <v>1700</v>
      </c>
      <c r="C255" s="1036" t="s">
        <v>179</v>
      </c>
      <c r="D255" s="1029">
        <f t="shared" si="32"/>
        <v>340.17599999999999</v>
      </c>
      <c r="E255" s="1043">
        <v>1</v>
      </c>
      <c r="F255" s="1077">
        <v>340.17599999999999</v>
      </c>
      <c r="G255" s="1038">
        <f t="shared" si="31"/>
        <v>1</v>
      </c>
      <c r="H255" s="1031">
        <f t="shared" si="31"/>
        <v>340.17599999999999</v>
      </c>
      <c r="I255" s="1032"/>
      <c r="J255" s="1034"/>
      <c r="K255" s="1038"/>
      <c r="L255" s="1031"/>
      <c r="M255" s="1038"/>
      <c r="N255" s="1031"/>
      <c r="O255" s="1038"/>
      <c r="P255" s="1031"/>
      <c r="Q255" s="1038">
        <f t="shared" ref="Q255:Q256" si="58">G255</f>
        <v>1</v>
      </c>
      <c r="R255" s="1077">
        <v>340.17500000000001</v>
      </c>
      <c r="S255" s="1071" t="s">
        <v>1030</v>
      </c>
      <c r="T255" s="1111"/>
      <c r="U255" s="1074" t="s">
        <v>1820</v>
      </c>
      <c r="V255" s="1033"/>
      <c r="W255" s="1033"/>
      <c r="Y255" s="1084"/>
      <c r="Z255" s="1035"/>
    </row>
    <row r="256" spans="1:31" s="1085" customFormat="1" ht="63">
      <c r="A256" s="1078">
        <v>1.1000000000000001</v>
      </c>
      <c r="B256" s="1061" t="s">
        <v>1707</v>
      </c>
      <c r="C256" s="1036" t="s">
        <v>179</v>
      </c>
      <c r="D256" s="1029">
        <f t="shared" ref="D256:D266" si="59">F256/E256</f>
        <v>2719.2060000000001</v>
      </c>
      <c r="E256" s="1043">
        <v>1</v>
      </c>
      <c r="F256" s="1077">
        <v>2719.2060000000001</v>
      </c>
      <c r="G256" s="1038">
        <f t="shared" si="31"/>
        <v>1</v>
      </c>
      <c r="H256" s="1031">
        <f t="shared" si="31"/>
        <v>2719.2060000000001</v>
      </c>
      <c r="I256" s="1079"/>
      <c r="J256" s="1080"/>
      <c r="K256" s="1081"/>
      <c r="L256" s="1077"/>
      <c r="M256" s="1081"/>
      <c r="N256" s="1077"/>
      <c r="O256" s="1081"/>
      <c r="P256" s="1077"/>
      <c r="Q256" s="1038">
        <f t="shared" si="58"/>
        <v>1</v>
      </c>
      <c r="R256" s="1077">
        <v>2719.2089999999998</v>
      </c>
      <c r="S256" s="1071" t="s">
        <v>2527</v>
      </c>
      <c r="T256" s="1111"/>
      <c r="U256" s="1074" t="s">
        <v>1820</v>
      </c>
      <c r="V256" s="1033"/>
      <c r="W256" s="1033"/>
      <c r="Y256" s="1084"/>
      <c r="Z256" s="1035"/>
    </row>
    <row r="257" spans="1:31" s="1085" customFormat="1" ht="63">
      <c r="A257" s="1078">
        <v>1.1100000000000001</v>
      </c>
      <c r="B257" s="1061" t="s">
        <v>1739</v>
      </c>
      <c r="C257" s="1036" t="s">
        <v>179</v>
      </c>
      <c r="D257" s="1029">
        <f t="shared" si="59"/>
        <v>3944</v>
      </c>
      <c r="E257" s="1043">
        <v>2</v>
      </c>
      <c r="F257" s="1077">
        <v>7888</v>
      </c>
      <c r="G257" s="1038">
        <f t="shared" si="31"/>
        <v>2</v>
      </c>
      <c r="H257" s="1031">
        <f t="shared" si="31"/>
        <v>7888</v>
      </c>
      <c r="I257" s="1079"/>
      <c r="J257" s="1080"/>
      <c r="K257" s="1081"/>
      <c r="L257" s="1077"/>
      <c r="M257" s="1081"/>
      <c r="N257" s="1077"/>
      <c r="O257" s="1081">
        <v>1</v>
      </c>
      <c r="P257" s="1077">
        <v>3944</v>
      </c>
      <c r="Q257" s="1038">
        <v>1</v>
      </c>
      <c r="R257" s="1031">
        <v>3944</v>
      </c>
      <c r="S257" s="1071" t="s">
        <v>1030</v>
      </c>
      <c r="T257" s="1111"/>
      <c r="U257" s="1074" t="s">
        <v>1821</v>
      </c>
      <c r="V257" s="1033"/>
      <c r="W257" s="1033"/>
      <c r="Y257" s="1084"/>
      <c r="Z257" s="1035"/>
    </row>
    <row r="258" spans="1:31" s="165" customFormat="1" ht="15.75">
      <c r="A258" s="937"/>
      <c r="B258" s="1075" t="s">
        <v>1993</v>
      </c>
      <c r="C258" s="1053" t="s">
        <v>179</v>
      </c>
      <c r="D258" s="816">
        <f t="shared" si="59"/>
        <v>56.823</v>
      </c>
      <c r="E258" s="830">
        <v>2</v>
      </c>
      <c r="F258" s="1076">
        <v>113.646</v>
      </c>
      <c r="G258" s="936">
        <f>E258</f>
        <v>2</v>
      </c>
      <c r="H258" s="933">
        <f>F258</f>
        <v>113.646</v>
      </c>
      <c r="I258" s="934"/>
      <c r="J258" s="935"/>
      <c r="K258" s="936"/>
      <c r="L258" s="933"/>
      <c r="M258" s="936"/>
      <c r="N258" s="933"/>
      <c r="O258" s="936">
        <v>1</v>
      </c>
      <c r="P258" s="933">
        <v>56.823</v>
      </c>
      <c r="Q258" s="936">
        <v>1</v>
      </c>
      <c r="R258" s="933">
        <v>56.823</v>
      </c>
      <c r="S258" s="1071"/>
      <c r="T258" s="1111"/>
      <c r="U258" s="1074"/>
      <c r="V258" s="818"/>
      <c r="W258" s="818"/>
      <c r="Y258" s="1025"/>
      <c r="Z258" s="755"/>
    </row>
    <row r="259" spans="1:31" s="165" customFormat="1" ht="15.75">
      <c r="A259" s="937"/>
      <c r="B259" s="1075" t="s">
        <v>1994</v>
      </c>
      <c r="C259" s="1053" t="s">
        <v>179</v>
      </c>
      <c r="D259" s="816">
        <f t="shared" si="59"/>
        <v>1572.451</v>
      </c>
      <c r="E259" s="830">
        <v>2</v>
      </c>
      <c r="F259" s="1076">
        <v>3144.902</v>
      </c>
      <c r="G259" s="936">
        <f t="shared" ref="G259:G266" si="60">E259</f>
        <v>2</v>
      </c>
      <c r="H259" s="933">
        <f t="shared" ref="H259:H266" si="61">F259</f>
        <v>3144.902</v>
      </c>
      <c r="I259" s="934"/>
      <c r="J259" s="935"/>
      <c r="K259" s="936"/>
      <c r="L259" s="933"/>
      <c r="M259" s="936"/>
      <c r="N259" s="933"/>
      <c r="O259" s="936">
        <v>1</v>
      </c>
      <c r="P259" s="933">
        <v>1572.451</v>
      </c>
      <c r="Q259" s="936">
        <v>1</v>
      </c>
      <c r="R259" s="933">
        <v>1572.451</v>
      </c>
      <c r="S259" s="1071"/>
      <c r="T259" s="1111"/>
      <c r="U259" s="1074"/>
      <c r="V259" s="818"/>
      <c r="W259" s="818"/>
      <c r="Y259" s="1025"/>
      <c r="Z259" s="755"/>
    </row>
    <row r="260" spans="1:31" s="165" customFormat="1" ht="15.75">
      <c r="A260" s="937"/>
      <c r="B260" s="1075" t="s">
        <v>1995</v>
      </c>
      <c r="C260" s="1053" t="s">
        <v>179</v>
      </c>
      <c r="D260" s="816">
        <f t="shared" si="59"/>
        <v>1000</v>
      </c>
      <c r="E260" s="830">
        <v>2</v>
      </c>
      <c r="F260" s="1076">
        <v>2000</v>
      </c>
      <c r="G260" s="936">
        <f t="shared" si="60"/>
        <v>2</v>
      </c>
      <c r="H260" s="933">
        <f t="shared" si="61"/>
        <v>2000</v>
      </c>
      <c r="I260" s="934"/>
      <c r="J260" s="935"/>
      <c r="K260" s="936"/>
      <c r="L260" s="933"/>
      <c r="M260" s="936"/>
      <c r="N260" s="933"/>
      <c r="O260" s="936">
        <v>1</v>
      </c>
      <c r="P260" s="933">
        <v>1000</v>
      </c>
      <c r="Q260" s="936">
        <v>1</v>
      </c>
      <c r="R260" s="933">
        <v>1000</v>
      </c>
      <c r="S260" s="1071"/>
      <c r="T260" s="1111"/>
      <c r="U260" s="1074"/>
      <c r="V260" s="818"/>
      <c r="W260" s="818"/>
      <c r="Y260" s="1025"/>
      <c r="Z260" s="755"/>
    </row>
    <row r="261" spans="1:31" s="165" customFormat="1" ht="15.75">
      <c r="A261" s="937"/>
      <c r="B261" s="1075" t="s">
        <v>1996</v>
      </c>
      <c r="C261" s="1053" t="s">
        <v>179</v>
      </c>
      <c r="D261" s="816">
        <f t="shared" si="59"/>
        <v>365.90100000000001</v>
      </c>
      <c r="E261" s="830">
        <v>2</v>
      </c>
      <c r="F261" s="1076">
        <v>731.80200000000002</v>
      </c>
      <c r="G261" s="936">
        <f t="shared" si="60"/>
        <v>2</v>
      </c>
      <c r="H261" s="933">
        <f t="shared" si="61"/>
        <v>731.80200000000002</v>
      </c>
      <c r="I261" s="934"/>
      <c r="J261" s="935"/>
      <c r="K261" s="936"/>
      <c r="L261" s="933"/>
      <c r="M261" s="936"/>
      <c r="N261" s="933"/>
      <c r="O261" s="936">
        <v>1</v>
      </c>
      <c r="P261" s="933">
        <v>365.90100000000001</v>
      </c>
      <c r="Q261" s="936">
        <v>1</v>
      </c>
      <c r="R261" s="933">
        <v>365.90100000000001</v>
      </c>
      <c r="S261" s="1071"/>
      <c r="T261" s="1111"/>
      <c r="U261" s="1074"/>
      <c r="V261" s="818"/>
      <c r="W261" s="818"/>
      <c r="Y261" s="1025"/>
      <c r="Z261" s="755"/>
    </row>
    <row r="262" spans="1:31" s="165" customFormat="1" ht="15.75">
      <c r="A262" s="937"/>
      <c r="B262" s="1075" t="s">
        <v>1997</v>
      </c>
      <c r="C262" s="1053" t="s">
        <v>179</v>
      </c>
      <c r="D262" s="816">
        <f t="shared" si="59"/>
        <v>631</v>
      </c>
      <c r="E262" s="830">
        <v>2</v>
      </c>
      <c r="F262" s="1076">
        <v>1262</v>
      </c>
      <c r="G262" s="936">
        <f t="shared" si="60"/>
        <v>2</v>
      </c>
      <c r="H262" s="933">
        <f t="shared" si="61"/>
        <v>1262</v>
      </c>
      <c r="I262" s="934"/>
      <c r="J262" s="935"/>
      <c r="K262" s="936"/>
      <c r="L262" s="933"/>
      <c r="M262" s="936"/>
      <c r="N262" s="933"/>
      <c r="O262" s="936">
        <v>1</v>
      </c>
      <c r="P262" s="933">
        <v>631</v>
      </c>
      <c r="Q262" s="936">
        <v>1</v>
      </c>
      <c r="R262" s="933">
        <v>631</v>
      </c>
      <c r="S262" s="1071"/>
      <c r="T262" s="1111"/>
      <c r="U262" s="1074"/>
      <c r="V262" s="818"/>
      <c r="W262" s="818"/>
      <c r="Y262" s="1025"/>
      <c r="Z262" s="755"/>
    </row>
    <row r="263" spans="1:31" s="165" customFormat="1" ht="15.75">
      <c r="A263" s="937"/>
      <c r="B263" s="1075" t="s">
        <v>1998</v>
      </c>
      <c r="C263" s="1053" t="s">
        <v>179</v>
      </c>
      <c r="D263" s="816">
        <f t="shared" si="59"/>
        <v>92.14</v>
      </c>
      <c r="E263" s="830">
        <v>2</v>
      </c>
      <c r="F263" s="1076">
        <v>184.28</v>
      </c>
      <c r="G263" s="936">
        <f t="shared" si="60"/>
        <v>2</v>
      </c>
      <c r="H263" s="933">
        <f t="shared" si="61"/>
        <v>184.28</v>
      </c>
      <c r="I263" s="934"/>
      <c r="J263" s="935"/>
      <c r="K263" s="936"/>
      <c r="L263" s="933"/>
      <c r="M263" s="936"/>
      <c r="N263" s="933"/>
      <c r="O263" s="936">
        <v>1</v>
      </c>
      <c r="P263" s="933">
        <v>92.14</v>
      </c>
      <c r="Q263" s="936">
        <v>1</v>
      </c>
      <c r="R263" s="933">
        <v>92.14</v>
      </c>
      <c r="S263" s="1071"/>
      <c r="T263" s="1111"/>
      <c r="U263" s="1074"/>
      <c r="V263" s="818"/>
      <c r="W263" s="818"/>
      <c r="Y263" s="1025"/>
      <c r="Z263" s="755"/>
    </row>
    <row r="264" spans="1:31" s="165" customFormat="1" ht="15.75">
      <c r="A264" s="937"/>
      <c r="B264" s="1075" t="s">
        <v>1999</v>
      </c>
      <c r="C264" s="1053" t="s">
        <v>179</v>
      </c>
      <c r="D264" s="816">
        <f t="shared" si="59"/>
        <v>180</v>
      </c>
      <c r="E264" s="830">
        <v>2</v>
      </c>
      <c r="F264" s="1076">
        <v>360</v>
      </c>
      <c r="G264" s="936">
        <f t="shared" si="60"/>
        <v>2</v>
      </c>
      <c r="H264" s="933">
        <f t="shared" si="61"/>
        <v>360</v>
      </c>
      <c r="I264" s="934"/>
      <c r="J264" s="935"/>
      <c r="K264" s="936"/>
      <c r="L264" s="933"/>
      <c r="M264" s="936"/>
      <c r="N264" s="933"/>
      <c r="O264" s="936">
        <v>1</v>
      </c>
      <c r="P264" s="933">
        <v>180</v>
      </c>
      <c r="Q264" s="936">
        <v>1</v>
      </c>
      <c r="R264" s="933">
        <v>180</v>
      </c>
      <c r="S264" s="1071"/>
      <c r="T264" s="1111"/>
      <c r="U264" s="1074"/>
      <c r="V264" s="818"/>
      <c r="W264" s="818"/>
      <c r="Y264" s="1025"/>
      <c r="Z264" s="755"/>
    </row>
    <row r="265" spans="1:31" s="165" customFormat="1" ht="15.75">
      <c r="A265" s="937"/>
      <c r="B265" s="1075" t="s">
        <v>2000</v>
      </c>
      <c r="C265" s="1053" t="s">
        <v>179</v>
      </c>
      <c r="D265" s="816">
        <f t="shared" si="59"/>
        <v>33.805</v>
      </c>
      <c r="E265" s="830">
        <v>2</v>
      </c>
      <c r="F265" s="1076">
        <v>67.61</v>
      </c>
      <c r="G265" s="936">
        <f t="shared" si="60"/>
        <v>2</v>
      </c>
      <c r="H265" s="933">
        <f t="shared" si="61"/>
        <v>67.61</v>
      </c>
      <c r="I265" s="934"/>
      <c r="J265" s="935"/>
      <c r="K265" s="936"/>
      <c r="L265" s="933"/>
      <c r="M265" s="936"/>
      <c r="N265" s="933"/>
      <c r="O265" s="936">
        <v>1</v>
      </c>
      <c r="P265" s="933">
        <v>33.805</v>
      </c>
      <c r="Q265" s="936">
        <v>1</v>
      </c>
      <c r="R265" s="933">
        <v>33.805</v>
      </c>
      <c r="S265" s="1071"/>
      <c r="T265" s="1111"/>
      <c r="U265" s="1074"/>
      <c r="V265" s="818"/>
      <c r="W265" s="818"/>
      <c r="Y265" s="1025"/>
      <c r="Z265" s="755"/>
    </row>
    <row r="266" spans="1:31" s="165" customFormat="1" ht="15.75">
      <c r="A266" s="937"/>
      <c r="B266" s="1075" t="s">
        <v>2001</v>
      </c>
      <c r="C266" s="1053" t="s">
        <v>179</v>
      </c>
      <c r="D266" s="816">
        <f t="shared" si="59"/>
        <v>0.9900000000000001</v>
      </c>
      <c r="E266" s="830">
        <v>24</v>
      </c>
      <c r="F266" s="1076">
        <v>23.76</v>
      </c>
      <c r="G266" s="936">
        <f t="shared" si="60"/>
        <v>24</v>
      </c>
      <c r="H266" s="933">
        <f t="shared" si="61"/>
        <v>23.76</v>
      </c>
      <c r="I266" s="934"/>
      <c r="J266" s="935"/>
      <c r="K266" s="936"/>
      <c r="L266" s="933"/>
      <c r="M266" s="936"/>
      <c r="N266" s="933"/>
      <c r="O266" s="936">
        <v>12</v>
      </c>
      <c r="P266" s="933">
        <v>11.88</v>
      </c>
      <c r="Q266" s="936">
        <v>12</v>
      </c>
      <c r="R266" s="933">
        <v>11.88</v>
      </c>
      <c r="S266" s="1071"/>
      <c r="T266" s="1111"/>
      <c r="U266" s="1074"/>
      <c r="V266" s="818"/>
      <c r="W266" s="818"/>
      <c r="Y266" s="1025"/>
      <c r="Z266" s="755"/>
    </row>
    <row r="267" spans="1:31" s="161" customFormat="1" ht="15.75" customHeight="1">
      <c r="A267" s="1473" t="s">
        <v>1041</v>
      </c>
      <c r="B267" s="1473"/>
      <c r="C267" s="1473"/>
      <c r="D267" s="1473"/>
      <c r="E267" s="1473"/>
      <c r="F267" s="831">
        <f>F257+F256+F255+F210+F103+F94+F76+F69+F68+F8+F67</f>
        <v>97972.190571852465</v>
      </c>
      <c r="G267" s="831"/>
      <c r="H267" s="831">
        <f>H257+H256+H255+H210+H103+H94+H76+H69+H68+H8+H67</f>
        <v>97972.190571852465</v>
      </c>
      <c r="I267" s="831"/>
      <c r="J267" s="831"/>
      <c r="K267" s="831"/>
      <c r="L267" s="831">
        <f t="shared" ref="L267:R267" si="62">L257+L256+L255+L210+L103+L94+L76+L69+L68+L8+L67</f>
        <v>17731.896999999997</v>
      </c>
      <c r="M267" s="831"/>
      <c r="N267" s="831">
        <f t="shared" si="62"/>
        <v>22013.565599999998</v>
      </c>
      <c r="O267" s="831"/>
      <c r="P267" s="831">
        <f t="shared" si="62"/>
        <v>26318.593999999997</v>
      </c>
      <c r="Q267" s="831"/>
      <c r="R267" s="831">
        <f t="shared" si="62"/>
        <v>31908.137871852457</v>
      </c>
      <c r="S267" s="832"/>
      <c r="T267" s="832"/>
      <c r="U267" s="832"/>
      <c r="V267" s="832"/>
      <c r="W267" s="832"/>
      <c r="X267" s="600"/>
      <c r="Y267" s="754"/>
      <c r="Z267" s="755"/>
    </row>
    <row r="268" spans="1:31" ht="18">
      <c r="A268" s="1485" t="s">
        <v>1042</v>
      </c>
      <c r="B268" s="1486"/>
      <c r="C268" s="1486"/>
      <c r="D268" s="1486"/>
      <c r="E268" s="1486"/>
      <c r="F268" s="1486"/>
      <c r="G268" s="1486"/>
      <c r="H268" s="1486"/>
      <c r="I268" s="1486"/>
      <c r="J268" s="1486"/>
      <c r="K268" s="1486"/>
      <c r="L268" s="1486"/>
      <c r="M268" s="1486"/>
      <c r="N268" s="1486"/>
      <c r="O268" s="1486"/>
      <c r="P268" s="1486"/>
      <c r="Q268" s="1486"/>
      <c r="R268" s="1486"/>
      <c r="S268" s="1486"/>
      <c r="T268" s="1486"/>
      <c r="U268" s="1486"/>
      <c r="V268" s="1486"/>
      <c r="W268" s="1487"/>
      <c r="X268" s="600"/>
      <c r="Y268" s="754"/>
      <c r="Z268" s="755"/>
    </row>
    <row r="269" spans="1:31" s="163" customFormat="1" ht="33" customHeight="1">
      <c r="A269" s="1488" t="s">
        <v>1455</v>
      </c>
      <c r="B269" s="1489"/>
      <c r="C269" s="833"/>
      <c r="D269" s="825"/>
      <c r="E269" s="813"/>
      <c r="F269" s="834"/>
      <c r="G269" s="834"/>
      <c r="H269" s="834"/>
      <c r="I269" s="834"/>
      <c r="J269" s="834"/>
      <c r="K269" s="835"/>
      <c r="L269" s="836"/>
      <c r="M269" s="837"/>
      <c r="N269" s="838"/>
      <c r="O269" s="838"/>
      <c r="P269" s="838"/>
      <c r="Q269" s="838"/>
      <c r="R269" s="838"/>
      <c r="S269" s="838"/>
      <c r="T269" s="838"/>
      <c r="U269" s="839"/>
      <c r="V269" s="838"/>
      <c r="W269" s="838"/>
      <c r="X269" s="600"/>
      <c r="Y269" s="754"/>
      <c r="Z269" s="755"/>
    </row>
    <row r="270" spans="1:31" s="163" customFormat="1" ht="33" customHeight="1">
      <c r="A270" s="826">
        <v>2.1</v>
      </c>
      <c r="B270" s="840" t="s">
        <v>1701</v>
      </c>
      <c r="C270" s="833"/>
      <c r="D270" s="825"/>
      <c r="E270" s="813"/>
      <c r="F270" s="834"/>
      <c r="G270" s="834"/>
      <c r="H270" s="834"/>
      <c r="I270" s="834"/>
      <c r="J270" s="834"/>
      <c r="K270" s="835"/>
      <c r="L270" s="836"/>
      <c r="M270" s="837"/>
      <c r="N270" s="838"/>
      <c r="O270" s="838"/>
      <c r="P270" s="838"/>
      <c r="Q270" s="838"/>
      <c r="R270" s="838"/>
      <c r="S270" s="838"/>
      <c r="T270" s="838"/>
      <c r="U270" s="839"/>
      <c r="V270" s="838"/>
      <c r="W270" s="838"/>
      <c r="X270" s="600"/>
      <c r="Y270" s="754"/>
      <c r="Z270" s="755"/>
      <c r="AA270" s="758"/>
      <c r="AB270" s="758"/>
      <c r="AC270" s="758"/>
      <c r="AD270" s="758"/>
    </row>
    <row r="271" spans="1:31" s="164" customFormat="1" ht="78.75">
      <c r="A271" s="826" t="s">
        <v>1222</v>
      </c>
      <c r="B271" s="840" t="s">
        <v>1773</v>
      </c>
      <c r="C271" s="841" t="s">
        <v>179</v>
      </c>
      <c r="D271" s="816">
        <v>1.25</v>
      </c>
      <c r="E271" s="842">
        <v>12640</v>
      </c>
      <c r="F271" s="843">
        <v>15798.7521</v>
      </c>
      <c r="G271" s="844">
        <f>E271</f>
        <v>12640</v>
      </c>
      <c r="H271" s="843">
        <f>F271</f>
        <v>15798.7521</v>
      </c>
      <c r="I271" s="843"/>
      <c r="J271" s="843"/>
      <c r="K271" s="835">
        <v>2432</v>
      </c>
      <c r="L271" s="821">
        <f>D271*K271</f>
        <v>3040</v>
      </c>
      <c r="M271" s="824">
        <v>3040</v>
      </c>
      <c r="N271" s="821">
        <f>D271*M271</f>
        <v>3800</v>
      </c>
      <c r="O271" s="824">
        <v>3040</v>
      </c>
      <c r="P271" s="845">
        <f t="shared" ref="P271:P276" si="63">D271*O271</f>
        <v>3800</v>
      </c>
      <c r="Q271" s="835">
        <v>4128</v>
      </c>
      <c r="R271" s="846">
        <v>5158.75</v>
      </c>
      <c r="S271" s="817" t="s">
        <v>2528</v>
      </c>
      <c r="T271" s="838"/>
      <c r="U271" s="819" t="s">
        <v>1822</v>
      </c>
      <c r="V271" s="847"/>
      <c r="W271" s="848"/>
      <c r="X271" s="600"/>
      <c r="Y271" s="754"/>
      <c r="Z271" s="755"/>
      <c r="AA271" s="760"/>
      <c r="AB271" s="760"/>
      <c r="AC271" s="760"/>
      <c r="AD271" s="760"/>
      <c r="AE271" s="759"/>
    </row>
    <row r="272" spans="1:31" s="164" customFormat="1" ht="78.75">
      <c r="A272" s="826" t="s">
        <v>1457</v>
      </c>
      <c r="B272" s="840" t="s">
        <v>1774</v>
      </c>
      <c r="C272" s="841" t="s">
        <v>179</v>
      </c>
      <c r="D272" s="816">
        <v>2.7</v>
      </c>
      <c r="E272" s="842">
        <v>1283</v>
      </c>
      <c r="F272" s="843">
        <v>3464.1</v>
      </c>
      <c r="G272" s="844">
        <f t="shared" ref="G272:H276" si="64">E272</f>
        <v>1283</v>
      </c>
      <c r="H272" s="843">
        <f t="shared" si="64"/>
        <v>3464.1</v>
      </c>
      <c r="I272" s="843"/>
      <c r="J272" s="843"/>
      <c r="K272" s="835">
        <v>220</v>
      </c>
      <c r="L272" s="821">
        <f>K272*D272</f>
        <v>594</v>
      </c>
      <c r="M272" s="824">
        <v>275</v>
      </c>
      <c r="N272" s="821">
        <f>M272*D272</f>
        <v>742.5</v>
      </c>
      <c r="O272" s="824">
        <v>275</v>
      </c>
      <c r="P272" s="845">
        <f t="shared" si="63"/>
        <v>742.5</v>
      </c>
      <c r="Q272" s="835">
        <v>513</v>
      </c>
      <c r="R272" s="846">
        <f>D272*Q272</f>
        <v>1385.1000000000001</v>
      </c>
      <c r="S272" s="817" t="s">
        <v>2529</v>
      </c>
      <c r="T272" s="838"/>
      <c r="U272" s="819" t="s">
        <v>1822</v>
      </c>
      <c r="V272" s="847"/>
      <c r="W272" s="848"/>
      <c r="X272" s="600"/>
      <c r="Y272" s="754"/>
      <c r="Z272" s="755"/>
      <c r="AA272" s="760"/>
      <c r="AB272" s="760"/>
      <c r="AC272" s="760"/>
      <c r="AD272" s="760"/>
      <c r="AE272" s="759"/>
    </row>
    <row r="273" spans="1:31" s="164" customFormat="1" ht="18" customHeight="1">
      <c r="A273" s="826" t="s">
        <v>1458</v>
      </c>
      <c r="B273" s="840" t="s">
        <v>1775</v>
      </c>
      <c r="C273" s="841" t="s">
        <v>179</v>
      </c>
      <c r="D273" s="816">
        <v>12.5</v>
      </c>
      <c r="E273" s="842">
        <v>43</v>
      </c>
      <c r="F273" s="843">
        <f t="shared" ref="F273:F276" si="65">E273*D273</f>
        <v>537.5</v>
      </c>
      <c r="G273" s="844">
        <f t="shared" si="64"/>
        <v>43</v>
      </c>
      <c r="H273" s="843">
        <f t="shared" si="64"/>
        <v>537.5</v>
      </c>
      <c r="I273" s="843"/>
      <c r="J273" s="843"/>
      <c r="K273" s="835">
        <v>7</v>
      </c>
      <c r="L273" s="821">
        <f>D273*K273</f>
        <v>87.5</v>
      </c>
      <c r="M273" s="824">
        <v>8</v>
      </c>
      <c r="N273" s="821">
        <f>D273*M273</f>
        <v>100</v>
      </c>
      <c r="O273" s="824">
        <v>8</v>
      </c>
      <c r="P273" s="845">
        <f t="shared" si="63"/>
        <v>100</v>
      </c>
      <c r="Q273" s="835">
        <v>20</v>
      </c>
      <c r="R273" s="846">
        <f>D273*Q273</f>
        <v>250</v>
      </c>
      <c r="S273" s="817" t="s">
        <v>2530</v>
      </c>
      <c r="T273" s="838"/>
      <c r="U273" s="819" t="s">
        <v>1822</v>
      </c>
      <c r="V273" s="847"/>
      <c r="W273" s="848"/>
      <c r="X273" s="600"/>
      <c r="Y273" s="754"/>
      <c r="Z273" s="755"/>
      <c r="AA273" s="760"/>
      <c r="AB273" s="760"/>
      <c r="AC273" s="760"/>
      <c r="AD273" s="760"/>
      <c r="AE273" s="759"/>
    </row>
    <row r="274" spans="1:31" s="164" customFormat="1" ht="78.75">
      <c r="A274" s="826" t="s">
        <v>1459</v>
      </c>
      <c r="B274" s="840" t="s">
        <v>1776</v>
      </c>
      <c r="C274" s="841" t="s">
        <v>179</v>
      </c>
      <c r="D274" s="816">
        <v>20.8</v>
      </c>
      <c r="E274" s="842">
        <f>54+2+1</f>
        <v>57</v>
      </c>
      <c r="F274" s="843">
        <f t="shared" si="65"/>
        <v>1185.6000000000001</v>
      </c>
      <c r="G274" s="844">
        <f t="shared" si="64"/>
        <v>57</v>
      </c>
      <c r="H274" s="843">
        <f t="shared" si="64"/>
        <v>1185.6000000000001</v>
      </c>
      <c r="I274" s="843"/>
      <c r="J274" s="843"/>
      <c r="K274" s="835">
        <v>11</v>
      </c>
      <c r="L274" s="821">
        <f>D274*K274</f>
        <v>228.8</v>
      </c>
      <c r="M274" s="824">
        <v>14</v>
      </c>
      <c r="N274" s="821">
        <f>D274*M274</f>
        <v>291.2</v>
      </c>
      <c r="O274" s="824">
        <v>14</v>
      </c>
      <c r="P274" s="845">
        <f t="shared" si="63"/>
        <v>291.2</v>
      </c>
      <c r="Q274" s="835">
        <v>18</v>
      </c>
      <c r="R274" s="846">
        <f>D274*Q274</f>
        <v>374.40000000000003</v>
      </c>
      <c r="S274" s="817" t="s">
        <v>2531</v>
      </c>
      <c r="T274" s="838"/>
      <c r="U274" s="819" t="s">
        <v>1822</v>
      </c>
      <c r="V274" s="847"/>
      <c r="W274" s="848"/>
      <c r="X274" s="600"/>
      <c r="Y274" s="754"/>
      <c r="Z274" s="755"/>
      <c r="AA274" s="760"/>
      <c r="AB274" s="760"/>
      <c r="AC274" s="760"/>
      <c r="AD274" s="760"/>
      <c r="AE274" s="759"/>
    </row>
    <row r="275" spans="1:31" s="164" customFormat="1" ht="78.75">
      <c r="A275" s="826" t="s">
        <v>1460</v>
      </c>
      <c r="B275" s="840" t="s">
        <v>1462</v>
      </c>
      <c r="C275" s="841" t="s">
        <v>179</v>
      </c>
      <c r="D275" s="816">
        <v>3.0249999999999999</v>
      </c>
      <c r="E275" s="842">
        <v>164</v>
      </c>
      <c r="F275" s="843">
        <f t="shared" si="65"/>
        <v>496.09999999999997</v>
      </c>
      <c r="G275" s="844">
        <f t="shared" si="64"/>
        <v>164</v>
      </c>
      <c r="H275" s="843">
        <f t="shared" si="64"/>
        <v>496.09999999999997</v>
      </c>
      <c r="I275" s="843"/>
      <c r="J275" s="843"/>
      <c r="K275" s="835">
        <v>31</v>
      </c>
      <c r="L275" s="821">
        <f t="shared" ref="L275:L276" si="66">D275*K275</f>
        <v>93.774999999999991</v>
      </c>
      <c r="M275" s="835">
        <v>38</v>
      </c>
      <c r="N275" s="821">
        <f t="shared" ref="N275:N276" si="67">D275*M275</f>
        <v>114.95</v>
      </c>
      <c r="O275" s="835">
        <v>38</v>
      </c>
      <c r="P275" s="845">
        <f t="shared" si="63"/>
        <v>114.95</v>
      </c>
      <c r="Q275" s="835">
        <v>57</v>
      </c>
      <c r="R275" s="846">
        <f t="shared" ref="R275:R276" si="68">D275*Q275</f>
        <v>172.42499999999998</v>
      </c>
      <c r="S275" s="817" t="s">
        <v>2532</v>
      </c>
      <c r="T275" s="838"/>
      <c r="U275" s="819" t="s">
        <v>1822</v>
      </c>
      <c r="V275" s="847"/>
      <c r="W275" s="848"/>
      <c r="X275" s="600"/>
      <c r="Y275" s="754"/>
      <c r="Z275" s="755"/>
      <c r="AA275" s="760"/>
      <c r="AB275" s="760"/>
      <c r="AC275" s="760"/>
      <c r="AD275" s="760"/>
      <c r="AE275" s="759"/>
    </row>
    <row r="276" spans="1:31" s="164" customFormat="1" ht="63">
      <c r="A276" s="826" t="s">
        <v>1461</v>
      </c>
      <c r="B276" s="840" t="s">
        <v>1777</v>
      </c>
      <c r="C276" s="841" t="s">
        <v>179</v>
      </c>
      <c r="D276" s="816">
        <v>0.70263799999999998</v>
      </c>
      <c r="E276" s="842">
        <v>492</v>
      </c>
      <c r="F276" s="843">
        <f t="shared" si="65"/>
        <v>345.69789600000001</v>
      </c>
      <c r="G276" s="844">
        <f t="shared" si="64"/>
        <v>492</v>
      </c>
      <c r="H276" s="843">
        <f t="shared" si="64"/>
        <v>345.69789600000001</v>
      </c>
      <c r="I276" s="843"/>
      <c r="J276" s="843"/>
      <c r="K276" s="835">
        <f>K275*3</f>
        <v>93</v>
      </c>
      <c r="L276" s="821">
        <f t="shared" si="66"/>
        <v>65.345333999999994</v>
      </c>
      <c r="M276" s="824">
        <f>M275*3</f>
        <v>114</v>
      </c>
      <c r="N276" s="821">
        <f t="shared" si="67"/>
        <v>80.100731999999994</v>
      </c>
      <c r="O276" s="824">
        <f>O275*3</f>
        <v>114</v>
      </c>
      <c r="P276" s="845">
        <f t="shared" si="63"/>
        <v>80.100731999999994</v>
      </c>
      <c r="Q276" s="824">
        <f>Q275*3</f>
        <v>171</v>
      </c>
      <c r="R276" s="846">
        <f t="shared" si="68"/>
        <v>120.15109799999999</v>
      </c>
      <c r="S276" s="817" t="s">
        <v>2533</v>
      </c>
      <c r="T276" s="838"/>
      <c r="U276" s="819" t="s">
        <v>1822</v>
      </c>
      <c r="V276" s="847"/>
      <c r="W276" s="848"/>
      <c r="X276" s="600"/>
      <c r="Y276" s="754"/>
      <c r="Z276" s="755"/>
      <c r="AA276" s="760"/>
      <c r="AB276" s="760"/>
      <c r="AC276" s="760"/>
      <c r="AD276" s="760"/>
      <c r="AE276" s="759"/>
    </row>
    <row r="277" spans="1:31" s="163" customFormat="1" ht="18">
      <c r="A277" s="1480" t="s">
        <v>517</v>
      </c>
      <c r="B277" s="1480"/>
      <c r="C277" s="849"/>
      <c r="D277" s="850"/>
      <c r="E277" s="851"/>
      <c r="F277" s="852">
        <f>SUM(F271:F276)</f>
        <v>21827.749995999999</v>
      </c>
      <c r="G277" s="852"/>
      <c r="H277" s="852">
        <f>SUM(H271:H276)</f>
        <v>21827.749995999999</v>
      </c>
      <c r="I277" s="852"/>
      <c r="J277" s="852"/>
      <c r="K277" s="852"/>
      <c r="L277" s="852">
        <f>SUM(L271:L276)</f>
        <v>4109.4203340000004</v>
      </c>
      <c r="M277" s="852"/>
      <c r="N277" s="852">
        <f t="shared" ref="N277:R277" si="69">SUM(N271:N276)</f>
        <v>5128.7507319999995</v>
      </c>
      <c r="O277" s="852"/>
      <c r="P277" s="852">
        <f t="shared" si="69"/>
        <v>5128.7507319999995</v>
      </c>
      <c r="Q277" s="852"/>
      <c r="R277" s="852">
        <f t="shared" si="69"/>
        <v>7460.8260980000005</v>
      </c>
      <c r="S277" s="853"/>
      <c r="T277" s="853"/>
      <c r="U277" s="853"/>
      <c r="V277" s="853"/>
      <c r="W277" s="854"/>
      <c r="X277" s="600"/>
      <c r="Y277" s="754"/>
      <c r="Z277" s="755"/>
    </row>
    <row r="278" spans="1:31" s="163" customFormat="1" ht="18">
      <c r="A278" s="1490" t="s">
        <v>186</v>
      </c>
      <c r="B278" s="1491"/>
      <c r="C278" s="833"/>
      <c r="D278" s="825"/>
      <c r="E278" s="855"/>
      <c r="F278" s="856"/>
      <c r="G278" s="856"/>
      <c r="H278" s="856"/>
      <c r="I278" s="856"/>
      <c r="J278" s="856"/>
      <c r="K278" s="855"/>
      <c r="L278" s="856"/>
      <c r="M278" s="837"/>
      <c r="N278" s="838"/>
      <c r="O278" s="838"/>
      <c r="P278" s="838"/>
      <c r="Q278" s="838"/>
      <c r="R278" s="838"/>
      <c r="S278" s="838"/>
      <c r="T278" s="838"/>
      <c r="U278" s="839"/>
      <c r="V278" s="838"/>
      <c r="W278" s="838"/>
      <c r="X278" s="600"/>
      <c r="Y278" s="754"/>
      <c r="Z278" s="755"/>
    </row>
    <row r="279" spans="1:31" s="164" customFormat="1" ht="31.5">
      <c r="A279" s="812">
        <v>2.2000000000000002</v>
      </c>
      <c r="B279" s="857" t="s">
        <v>187</v>
      </c>
      <c r="C279" s="833" t="s">
        <v>179</v>
      </c>
      <c r="D279" s="858">
        <v>0.58549999999999991</v>
      </c>
      <c r="E279" s="859">
        <v>1998</v>
      </c>
      <c r="F279" s="860">
        <v>1169.8289999999997</v>
      </c>
      <c r="G279" s="859">
        <f>E279</f>
        <v>1998</v>
      </c>
      <c r="H279" s="813">
        <f>F279</f>
        <v>1169.8289999999997</v>
      </c>
      <c r="I279" s="843"/>
      <c r="J279" s="843"/>
      <c r="K279" s="861">
        <v>400</v>
      </c>
      <c r="L279" s="843">
        <f>D279*K279</f>
        <v>234.19999999999996</v>
      </c>
      <c r="M279" s="862">
        <v>500</v>
      </c>
      <c r="N279" s="863">
        <f>D279*M279</f>
        <v>292.74999999999994</v>
      </c>
      <c r="O279" s="830">
        <v>500</v>
      </c>
      <c r="P279" s="863">
        <f>D279*O279</f>
        <v>292.74999999999994</v>
      </c>
      <c r="Q279" s="861">
        <v>598</v>
      </c>
      <c r="R279" s="863">
        <f>D279*Q279</f>
        <v>350.12899999999996</v>
      </c>
      <c r="S279" s="817" t="s">
        <v>1030</v>
      </c>
      <c r="T279" s="838"/>
      <c r="U279" s="819" t="s">
        <v>2539</v>
      </c>
      <c r="V279" s="847"/>
      <c r="W279" s="837"/>
      <c r="X279" s="600"/>
      <c r="Y279" s="754"/>
      <c r="Z279" s="755"/>
      <c r="AA279" s="756"/>
      <c r="AB279" s="756"/>
      <c r="AC279" s="756"/>
      <c r="AD279" s="756"/>
    </row>
    <row r="280" spans="1:31" s="164" customFormat="1" ht="31.5">
      <c r="A280" s="812">
        <v>2.2999999999999998</v>
      </c>
      <c r="B280" s="857" t="s">
        <v>188</v>
      </c>
      <c r="C280" s="833" t="s">
        <v>179</v>
      </c>
      <c r="D280" s="858">
        <v>0.56227000000000005</v>
      </c>
      <c r="E280" s="824">
        <v>805</v>
      </c>
      <c r="F280" s="860">
        <v>452.62735000000004</v>
      </c>
      <c r="G280" s="859">
        <f>E280</f>
        <v>805</v>
      </c>
      <c r="H280" s="813">
        <f>F280</f>
        <v>452.62735000000004</v>
      </c>
      <c r="I280" s="843"/>
      <c r="J280" s="843"/>
      <c r="K280" s="861">
        <v>161</v>
      </c>
      <c r="L280" s="843">
        <f>D280*K280</f>
        <v>90.525470000000013</v>
      </c>
      <c r="M280" s="862">
        <v>201</v>
      </c>
      <c r="N280" s="863">
        <f>D280*M280</f>
        <v>113.01627000000001</v>
      </c>
      <c r="O280" s="830">
        <v>201</v>
      </c>
      <c r="P280" s="863">
        <f>D280*O280</f>
        <v>113.01627000000001</v>
      </c>
      <c r="Q280" s="861">
        <v>242</v>
      </c>
      <c r="R280" s="863">
        <v>136.071</v>
      </c>
      <c r="S280" s="817" t="s">
        <v>1030</v>
      </c>
      <c r="T280" s="838"/>
      <c r="U280" s="819" t="s">
        <v>2539</v>
      </c>
      <c r="V280" s="847"/>
      <c r="W280" s="837"/>
      <c r="X280" s="600"/>
      <c r="Y280" s="754"/>
      <c r="Z280" s="755"/>
    </row>
    <row r="281" spans="1:31" s="163" customFormat="1" ht="18">
      <c r="A281" s="1483" t="s">
        <v>517</v>
      </c>
      <c r="B281" s="1484"/>
      <c r="C281" s="849"/>
      <c r="D281" s="864"/>
      <c r="E281" s="865"/>
      <c r="F281" s="852">
        <f>SUM(F279:F280)</f>
        <v>1622.4563499999997</v>
      </c>
      <c r="G281" s="852"/>
      <c r="H281" s="852">
        <f>SUM(H279:H280)</f>
        <v>1622.4563499999997</v>
      </c>
      <c r="I281" s="852"/>
      <c r="J281" s="852"/>
      <c r="K281" s="866"/>
      <c r="L281" s="866">
        <f>SUM(L279:L280)</f>
        <v>324.72546999999997</v>
      </c>
      <c r="M281" s="866"/>
      <c r="N281" s="866">
        <f>SUM(N279:N280)</f>
        <v>405.76626999999996</v>
      </c>
      <c r="O281" s="866"/>
      <c r="P281" s="866">
        <f>SUM(P279:P280)</f>
        <v>405.76626999999996</v>
      </c>
      <c r="Q281" s="866"/>
      <c r="R281" s="866">
        <f>SUM(R279:R280)</f>
        <v>486.19999999999993</v>
      </c>
      <c r="S281" s="853"/>
      <c r="T281" s="853"/>
      <c r="U281" s="853"/>
      <c r="V281" s="853"/>
      <c r="W281" s="867"/>
      <c r="X281" s="600"/>
      <c r="Y281" s="754"/>
    </row>
    <row r="282" spans="1:31" s="165" customFormat="1" ht="18">
      <c r="A282" s="1473" t="s">
        <v>1043</v>
      </c>
      <c r="B282" s="1473"/>
      <c r="C282" s="1473"/>
      <c r="D282" s="1473"/>
      <c r="E282" s="1473"/>
      <c r="F282" s="868">
        <f>F281+F277</f>
        <v>23450.206345999999</v>
      </c>
      <c r="G282" s="868"/>
      <c r="H282" s="868">
        <f t="shared" ref="H282:R282" si="70">H281+H277</f>
        <v>23450.206345999999</v>
      </c>
      <c r="I282" s="868"/>
      <c r="J282" s="868">
        <f t="shared" si="70"/>
        <v>0</v>
      </c>
      <c r="K282" s="868"/>
      <c r="L282" s="868">
        <f t="shared" si="70"/>
        <v>4434.1458040000007</v>
      </c>
      <c r="M282" s="868"/>
      <c r="N282" s="868">
        <f t="shared" si="70"/>
        <v>5534.5170019999996</v>
      </c>
      <c r="O282" s="868"/>
      <c r="P282" s="868">
        <f t="shared" si="70"/>
        <v>5534.5170019999996</v>
      </c>
      <c r="Q282" s="868"/>
      <c r="R282" s="868">
        <f t="shared" si="70"/>
        <v>7947.0260980000003</v>
      </c>
      <c r="S282" s="869"/>
      <c r="T282" s="869"/>
      <c r="U282" s="869"/>
      <c r="V282" s="869"/>
      <c r="W282" s="869"/>
      <c r="X282" s="600"/>
      <c r="Y282" s="754"/>
    </row>
    <row r="283" spans="1:31" ht="18">
      <c r="A283" s="1474" t="s">
        <v>1044</v>
      </c>
      <c r="B283" s="1475"/>
      <c r="C283" s="1475"/>
      <c r="D283" s="1475"/>
      <c r="E283" s="1475"/>
      <c r="F283" s="1475"/>
      <c r="G283" s="1475"/>
      <c r="H283" s="1475"/>
      <c r="I283" s="1475"/>
      <c r="J283" s="1475"/>
      <c r="K283" s="1475"/>
      <c r="L283" s="1475"/>
      <c r="M283" s="1476"/>
      <c r="N283" s="823"/>
      <c r="O283" s="823"/>
      <c r="P283" s="823"/>
      <c r="Q283" s="823"/>
      <c r="R283" s="823"/>
      <c r="S283" s="823"/>
      <c r="T283" s="823"/>
      <c r="U283" s="823"/>
      <c r="V283" s="823"/>
      <c r="W283" s="823"/>
      <c r="X283" s="600"/>
      <c r="Y283" s="754"/>
    </row>
    <row r="284" spans="1:31" s="165" customFormat="1" ht="31.5">
      <c r="A284" s="870">
        <v>3.1</v>
      </c>
      <c r="B284" s="857" t="s">
        <v>1487</v>
      </c>
      <c r="C284" s="871" t="s">
        <v>179</v>
      </c>
      <c r="D284" s="872">
        <v>659.78</v>
      </c>
      <c r="E284" s="873">
        <v>1</v>
      </c>
      <c r="F284" s="874">
        <v>659.78</v>
      </c>
      <c r="G284" s="875">
        <v>1</v>
      </c>
      <c r="H284" s="876">
        <f>F284</f>
        <v>659.78</v>
      </c>
      <c r="I284" s="877"/>
      <c r="J284" s="877"/>
      <c r="K284" s="875"/>
      <c r="L284" s="876"/>
      <c r="M284" s="878">
        <v>1</v>
      </c>
      <c r="N284" s="876">
        <f>F284</f>
        <v>659.78</v>
      </c>
      <c r="O284" s="879"/>
      <c r="P284" s="879"/>
      <c r="Q284" s="879"/>
      <c r="R284" s="879"/>
      <c r="S284" s="817" t="s">
        <v>1030</v>
      </c>
      <c r="T284" s="823"/>
      <c r="U284" s="819" t="s">
        <v>1823</v>
      </c>
      <c r="V284" s="823"/>
      <c r="W284" s="823"/>
      <c r="X284" s="600"/>
      <c r="Y284" s="754"/>
    </row>
    <row r="285" spans="1:31" s="165" customFormat="1" ht="31.5">
      <c r="A285" s="870">
        <v>3.2</v>
      </c>
      <c r="B285" s="857" t="s">
        <v>1488</v>
      </c>
      <c r="C285" s="871" t="s">
        <v>179</v>
      </c>
      <c r="D285" s="872">
        <v>169.4</v>
      </c>
      <c r="E285" s="873">
        <v>2</v>
      </c>
      <c r="F285" s="876">
        <v>338.8</v>
      </c>
      <c r="G285" s="875">
        <v>1</v>
      </c>
      <c r="H285" s="876">
        <f>F285</f>
        <v>338.8</v>
      </c>
      <c r="I285" s="877"/>
      <c r="J285" s="877"/>
      <c r="K285" s="875"/>
      <c r="L285" s="876"/>
      <c r="M285" s="878">
        <v>2</v>
      </c>
      <c r="N285" s="876">
        <f>D285*M285</f>
        <v>338.8</v>
      </c>
      <c r="O285" s="879"/>
      <c r="P285" s="879"/>
      <c r="Q285" s="879"/>
      <c r="R285" s="879"/>
      <c r="S285" s="817" t="s">
        <v>1030</v>
      </c>
      <c r="T285" s="823"/>
      <c r="U285" s="819" t="s">
        <v>1823</v>
      </c>
      <c r="V285" s="823"/>
      <c r="W285" s="823"/>
      <c r="X285" s="600"/>
      <c r="Y285" s="754"/>
    </row>
    <row r="286" spans="1:31" ht="18">
      <c r="A286" s="1473" t="s">
        <v>1045</v>
      </c>
      <c r="B286" s="1473"/>
      <c r="C286" s="1473"/>
      <c r="D286" s="1473"/>
      <c r="E286" s="1473"/>
      <c r="F286" s="880">
        <f>SUM(F284:F285)</f>
        <v>998.57999999999993</v>
      </c>
      <c r="G286" s="881"/>
      <c r="H286" s="880">
        <f>SUM(H284:H285)</f>
        <v>998.57999999999993</v>
      </c>
      <c r="I286" s="880"/>
      <c r="J286" s="880">
        <f>SUM(J284:J285)</f>
        <v>0</v>
      </c>
      <c r="K286" s="880"/>
      <c r="L286" s="880">
        <f>SUM(L284:L285)</f>
        <v>0</v>
      </c>
      <c r="M286" s="880"/>
      <c r="N286" s="880">
        <f>SUM(N284:N285)</f>
        <v>998.57999999999993</v>
      </c>
      <c r="O286" s="880"/>
      <c r="P286" s="880">
        <f>SUM(P284:P285)</f>
        <v>0</v>
      </c>
      <c r="Q286" s="880"/>
      <c r="R286" s="880">
        <f>SUM(R284:R285)</f>
        <v>0</v>
      </c>
      <c r="S286" s="869"/>
      <c r="T286" s="869"/>
      <c r="U286" s="869"/>
      <c r="V286" s="869"/>
      <c r="W286" s="869"/>
      <c r="X286" s="600"/>
      <c r="Y286" s="754"/>
    </row>
    <row r="287" spans="1:31" ht="18">
      <c r="A287" s="1474" t="s">
        <v>1046</v>
      </c>
      <c r="B287" s="1475"/>
      <c r="C287" s="1475"/>
      <c r="D287" s="1475"/>
      <c r="E287" s="1475"/>
      <c r="F287" s="1475"/>
      <c r="G287" s="1475"/>
      <c r="H287" s="1475"/>
      <c r="I287" s="1475"/>
      <c r="J287" s="1475"/>
      <c r="K287" s="1475"/>
      <c r="L287" s="1475"/>
      <c r="M287" s="1476"/>
      <c r="N287" s="823"/>
      <c r="O287" s="823"/>
      <c r="P287" s="823"/>
      <c r="Q287" s="823"/>
      <c r="R287" s="823"/>
      <c r="S287" s="823"/>
      <c r="T287" s="823"/>
      <c r="U287" s="823"/>
      <c r="V287" s="823"/>
      <c r="W287" s="823"/>
      <c r="X287" s="600"/>
      <c r="Y287" s="754"/>
    </row>
    <row r="288" spans="1:31" ht="18">
      <c r="A288" s="1471" t="s">
        <v>883</v>
      </c>
      <c r="B288" s="1472"/>
      <c r="C288" s="882"/>
      <c r="D288" s="882"/>
      <c r="E288" s="883"/>
      <c r="F288" s="883"/>
      <c r="G288" s="883"/>
      <c r="H288" s="883"/>
      <c r="I288" s="883"/>
      <c r="J288" s="883"/>
      <c r="K288" s="883"/>
      <c r="L288" s="883"/>
      <c r="M288" s="884"/>
      <c r="N288" s="823"/>
      <c r="O288" s="823"/>
      <c r="P288" s="823"/>
      <c r="Q288" s="823"/>
      <c r="R288" s="823"/>
      <c r="S288" s="823"/>
      <c r="T288" s="823"/>
      <c r="U288" s="823"/>
      <c r="V288" s="823"/>
      <c r="W288" s="823"/>
      <c r="X288" s="600"/>
      <c r="Y288" s="754"/>
    </row>
    <row r="289" spans="1:27" ht="18">
      <c r="A289" s="870">
        <v>4.0999999999999996</v>
      </c>
      <c r="B289" s="804" t="s">
        <v>883</v>
      </c>
      <c r="C289" s="885" t="s">
        <v>179</v>
      </c>
      <c r="D289" s="886">
        <v>20</v>
      </c>
      <c r="E289" s="878">
        <v>79</v>
      </c>
      <c r="F289" s="887">
        <f>D289*E289</f>
        <v>1580</v>
      </c>
      <c r="G289" s="888">
        <v>3</v>
      </c>
      <c r="H289" s="887">
        <v>63</v>
      </c>
      <c r="I289" s="888">
        <v>76</v>
      </c>
      <c r="J289" s="887">
        <v>1517</v>
      </c>
      <c r="K289" s="878">
        <v>79</v>
      </c>
      <c r="L289" s="889">
        <f>D289*K289</f>
        <v>1580</v>
      </c>
      <c r="M289" s="888"/>
      <c r="N289" s="887"/>
      <c r="O289" s="823"/>
      <c r="P289" s="823"/>
      <c r="Q289" s="823"/>
      <c r="R289" s="823"/>
      <c r="S289" s="817" t="s">
        <v>1030</v>
      </c>
      <c r="T289" s="823"/>
      <c r="U289" s="819" t="s">
        <v>2540</v>
      </c>
      <c r="V289" s="823"/>
      <c r="W289" s="823"/>
      <c r="X289" s="600"/>
      <c r="Y289" s="754"/>
    </row>
    <row r="290" spans="1:27" ht="18">
      <c r="A290" s="890">
        <v>4.2</v>
      </c>
      <c r="B290" s="804" t="s">
        <v>1778</v>
      </c>
      <c r="C290" s="885" t="s">
        <v>179</v>
      </c>
      <c r="D290" s="886">
        <v>22</v>
      </c>
      <c r="E290" s="878">
        <v>6</v>
      </c>
      <c r="F290" s="887">
        <f>E290*D290</f>
        <v>132</v>
      </c>
      <c r="G290" s="888">
        <f t="shared" ref="G290" si="71">E290</f>
        <v>6</v>
      </c>
      <c r="H290" s="887">
        <f>G290*D290</f>
        <v>132</v>
      </c>
      <c r="I290" s="888">
        <v>3</v>
      </c>
      <c r="J290" s="887"/>
      <c r="K290" s="878">
        <v>6</v>
      </c>
      <c r="L290" s="889">
        <f>D290*K290</f>
        <v>132</v>
      </c>
      <c r="M290" s="878"/>
      <c r="N290" s="887"/>
      <c r="O290" s="823"/>
      <c r="P290" s="823"/>
      <c r="Q290" s="823"/>
      <c r="R290" s="823"/>
      <c r="S290" s="817" t="s">
        <v>1030</v>
      </c>
      <c r="T290" s="823"/>
      <c r="U290" s="819" t="s">
        <v>2541</v>
      </c>
      <c r="V290" s="823"/>
      <c r="W290" s="823"/>
      <c r="X290" s="600"/>
      <c r="Y290" s="754"/>
      <c r="AA290" s="754"/>
    </row>
    <row r="291" spans="1:27" ht="18" customHeight="1">
      <c r="A291" s="890">
        <v>4.3</v>
      </c>
      <c r="B291" s="804" t="s">
        <v>1779</v>
      </c>
      <c r="C291" s="871" t="s">
        <v>179</v>
      </c>
      <c r="D291" s="886">
        <v>25</v>
      </c>
      <c r="E291" s="878">
        <v>12</v>
      </c>
      <c r="F291" s="887">
        <f>D291*E291</f>
        <v>300</v>
      </c>
      <c r="G291" s="888">
        <v>6</v>
      </c>
      <c r="H291" s="887">
        <f>G291*D291</f>
        <v>150</v>
      </c>
      <c r="I291" s="888">
        <v>6</v>
      </c>
      <c r="J291" s="887">
        <f>I291*D291</f>
        <v>150</v>
      </c>
      <c r="K291" s="878">
        <v>12</v>
      </c>
      <c r="L291" s="889">
        <f>D291*K291</f>
        <v>300</v>
      </c>
      <c r="M291" s="878"/>
      <c r="N291" s="887"/>
      <c r="O291" s="823"/>
      <c r="P291" s="823"/>
      <c r="Q291" s="823"/>
      <c r="R291" s="823"/>
      <c r="S291" s="817" t="s">
        <v>1030</v>
      </c>
      <c r="T291" s="823"/>
      <c r="U291" s="819" t="s">
        <v>2542</v>
      </c>
      <c r="V291" s="823"/>
      <c r="W291" s="823"/>
      <c r="X291" s="600"/>
      <c r="Y291" s="754"/>
      <c r="AA291" s="754"/>
    </row>
    <row r="292" spans="1:27" ht="18">
      <c r="A292" s="1480" t="s">
        <v>517</v>
      </c>
      <c r="B292" s="1480"/>
      <c r="C292" s="891"/>
      <c r="D292" s="891"/>
      <c r="E292" s="891"/>
      <c r="F292" s="892">
        <f>SUM(F289:F291)</f>
        <v>2012</v>
      </c>
      <c r="G292" s="892"/>
      <c r="H292" s="892">
        <f>SUM(H289:H291)</f>
        <v>345</v>
      </c>
      <c r="I292" s="892"/>
      <c r="J292" s="892">
        <f>SUM(J289:J291)</f>
        <v>1667</v>
      </c>
      <c r="K292" s="892"/>
      <c r="L292" s="892">
        <f>SUM(L289:L291)</f>
        <v>2012</v>
      </c>
      <c r="M292" s="892"/>
      <c r="N292" s="892">
        <f>SUM(N289:N291)</f>
        <v>0</v>
      </c>
      <c r="O292" s="892"/>
      <c r="P292" s="892">
        <f>SUM(P289:P291)</f>
        <v>0</v>
      </c>
      <c r="Q292" s="892"/>
      <c r="R292" s="892">
        <f>SUM(R289:R291)</f>
        <v>0</v>
      </c>
      <c r="S292" s="893"/>
      <c r="T292" s="893"/>
      <c r="U292" s="893"/>
      <c r="V292" s="893"/>
      <c r="W292" s="893"/>
      <c r="X292" s="600"/>
      <c r="Y292" s="754"/>
      <c r="AA292" s="754"/>
    </row>
    <row r="293" spans="1:27" s="162" customFormat="1" ht="18">
      <c r="A293" s="1471" t="s">
        <v>189</v>
      </c>
      <c r="B293" s="1482"/>
      <c r="C293" s="1472"/>
      <c r="D293" s="883"/>
      <c r="E293" s="883"/>
      <c r="F293" s="883"/>
      <c r="G293" s="883"/>
      <c r="H293" s="883"/>
      <c r="I293" s="883"/>
      <c r="J293" s="883"/>
      <c r="K293" s="877"/>
      <c r="L293" s="877"/>
      <c r="M293" s="877"/>
      <c r="N293" s="823"/>
      <c r="O293" s="823"/>
      <c r="P293" s="823"/>
      <c r="Q293" s="823"/>
      <c r="R293" s="823"/>
      <c r="S293" s="823"/>
      <c r="T293" s="823"/>
      <c r="U293" s="823"/>
      <c r="V293" s="823"/>
      <c r="W293" s="823"/>
      <c r="X293" s="600"/>
      <c r="Y293" s="754"/>
    </row>
    <row r="294" spans="1:27" s="162" customFormat="1" ht="31.5">
      <c r="A294" s="870">
        <v>4.4000000000000004</v>
      </c>
      <c r="B294" s="804" t="s">
        <v>1506</v>
      </c>
      <c r="C294" s="871" t="s">
        <v>179</v>
      </c>
      <c r="D294" s="886">
        <v>197.95</v>
      </c>
      <c r="E294" s="878">
        <v>1</v>
      </c>
      <c r="F294" s="887">
        <f>D294</f>
        <v>197.95</v>
      </c>
      <c r="G294" s="878">
        <v>1</v>
      </c>
      <c r="H294" s="887">
        <f>F294</f>
        <v>197.95</v>
      </c>
      <c r="I294" s="878"/>
      <c r="J294" s="887"/>
      <c r="K294" s="877"/>
      <c r="L294" s="877"/>
      <c r="M294" s="894">
        <v>1</v>
      </c>
      <c r="N294" s="895">
        <f>D294</f>
        <v>197.95</v>
      </c>
      <c r="O294" s="823"/>
      <c r="P294" s="823"/>
      <c r="Q294" s="823"/>
      <c r="R294" s="823"/>
      <c r="S294" s="817" t="s">
        <v>1030</v>
      </c>
      <c r="T294" s="823"/>
      <c r="U294" s="819" t="s">
        <v>2543</v>
      </c>
      <c r="V294" s="823"/>
      <c r="W294" s="823"/>
      <c r="X294" s="600"/>
      <c r="Y294" s="754"/>
    </row>
    <row r="295" spans="1:27" s="162" customFormat="1" ht="18">
      <c r="A295" s="870">
        <v>4.5</v>
      </c>
      <c r="B295" s="804" t="s">
        <v>1780</v>
      </c>
      <c r="C295" s="871" t="s">
        <v>179</v>
      </c>
      <c r="D295" s="887">
        <v>348</v>
      </c>
      <c r="E295" s="878">
        <v>2</v>
      </c>
      <c r="F295" s="887">
        <f>D295*E295</f>
        <v>696</v>
      </c>
      <c r="G295" s="878">
        <v>1</v>
      </c>
      <c r="H295" s="887">
        <f>D295*G295</f>
        <v>348</v>
      </c>
      <c r="I295" s="878">
        <v>1</v>
      </c>
      <c r="J295" s="887">
        <f>I295*D295</f>
        <v>348</v>
      </c>
      <c r="K295" s="877"/>
      <c r="L295" s="877"/>
      <c r="M295" s="894">
        <v>2</v>
      </c>
      <c r="N295" s="895">
        <f>D295*M295</f>
        <v>696</v>
      </c>
      <c r="O295" s="823"/>
      <c r="P295" s="823"/>
      <c r="Q295" s="823"/>
      <c r="R295" s="823"/>
      <c r="S295" s="817" t="s">
        <v>1030</v>
      </c>
      <c r="T295" s="823"/>
      <c r="U295" s="819" t="s">
        <v>2544</v>
      </c>
      <c r="V295" s="823"/>
      <c r="W295" s="823"/>
      <c r="X295" s="600"/>
      <c r="Y295" s="754"/>
    </row>
    <row r="296" spans="1:27" s="162" customFormat="1" ht="18">
      <c r="A296" s="870">
        <v>4.5999999999999996</v>
      </c>
      <c r="B296" s="804" t="s">
        <v>1709</v>
      </c>
      <c r="C296" s="871" t="s">
        <v>179</v>
      </c>
      <c r="D296" s="896">
        <v>491</v>
      </c>
      <c r="E296" s="897">
        <v>1</v>
      </c>
      <c r="F296" s="887">
        <f t="shared" ref="F296" si="72">D296</f>
        <v>491</v>
      </c>
      <c r="G296" s="878"/>
      <c r="H296" s="887"/>
      <c r="I296" s="878">
        <v>1</v>
      </c>
      <c r="J296" s="887">
        <f>D296*I296</f>
        <v>491</v>
      </c>
      <c r="K296" s="894">
        <v>1</v>
      </c>
      <c r="L296" s="895">
        <f>D296</f>
        <v>491</v>
      </c>
      <c r="M296" s="894"/>
      <c r="N296" s="895"/>
      <c r="O296" s="823"/>
      <c r="P296" s="823"/>
      <c r="Q296" s="823"/>
      <c r="R296" s="823"/>
      <c r="S296" s="817" t="s">
        <v>1030</v>
      </c>
      <c r="T296" s="823"/>
      <c r="U296" s="819" t="s">
        <v>2545</v>
      </c>
      <c r="V296" s="823"/>
      <c r="W296" s="823"/>
      <c r="X296" s="600"/>
      <c r="Y296" s="754"/>
    </row>
    <row r="297" spans="1:27" s="162" customFormat="1" ht="18">
      <c r="A297" s="1480" t="s">
        <v>517</v>
      </c>
      <c r="B297" s="1480"/>
      <c r="C297" s="891"/>
      <c r="D297" s="891"/>
      <c r="E297" s="891"/>
      <c r="F297" s="892">
        <f>SUM(F294:F296)</f>
        <v>1384.95</v>
      </c>
      <c r="G297" s="892"/>
      <c r="H297" s="892">
        <f>SUM(H294:H296)</f>
        <v>545.95000000000005</v>
      </c>
      <c r="I297" s="892"/>
      <c r="J297" s="892">
        <f>SUM(J294:J296)</f>
        <v>839</v>
      </c>
      <c r="K297" s="892"/>
      <c r="L297" s="892">
        <f>SUM(L294:L296)</f>
        <v>491</v>
      </c>
      <c r="M297" s="892"/>
      <c r="N297" s="892">
        <f>SUM(N294:N296)</f>
        <v>893.95</v>
      </c>
      <c r="O297" s="892"/>
      <c r="P297" s="892">
        <f>SUM(P294:P296)</f>
        <v>0</v>
      </c>
      <c r="Q297" s="892"/>
      <c r="R297" s="892">
        <f>SUM(R294:R296)</f>
        <v>0</v>
      </c>
      <c r="S297" s="893"/>
      <c r="T297" s="893"/>
      <c r="U297" s="893"/>
      <c r="V297" s="893"/>
      <c r="W297" s="893"/>
      <c r="X297" s="600"/>
      <c r="Y297" s="754"/>
    </row>
    <row r="298" spans="1:27" s="162" customFormat="1" ht="18">
      <c r="A298" s="1471" t="s">
        <v>190</v>
      </c>
      <c r="B298" s="1472"/>
      <c r="C298" s="883"/>
      <c r="D298" s="883"/>
      <c r="E298" s="883"/>
      <c r="F298" s="883"/>
      <c r="G298" s="883"/>
      <c r="H298" s="883"/>
      <c r="I298" s="883"/>
      <c r="J298" s="883"/>
      <c r="K298" s="883"/>
      <c r="L298" s="883"/>
      <c r="M298" s="884"/>
      <c r="N298" s="823"/>
      <c r="O298" s="823"/>
      <c r="P298" s="823"/>
      <c r="Q298" s="823"/>
      <c r="R298" s="823"/>
      <c r="S298" s="823"/>
      <c r="T298" s="823"/>
      <c r="U298" s="823"/>
      <c r="V298" s="823"/>
      <c r="W298" s="823"/>
      <c r="X298" s="600"/>
      <c r="Y298" s="754"/>
    </row>
    <row r="299" spans="1:27" s="162" customFormat="1" ht="18">
      <c r="A299" s="898">
        <v>4.7</v>
      </c>
      <c r="B299" s="804" t="s">
        <v>191</v>
      </c>
      <c r="C299" s="871" t="s">
        <v>179</v>
      </c>
      <c r="D299" s="886">
        <v>688.5</v>
      </c>
      <c r="E299" s="878">
        <v>1</v>
      </c>
      <c r="F299" s="887">
        <v>688.5</v>
      </c>
      <c r="G299" s="878">
        <f>E299</f>
        <v>1</v>
      </c>
      <c r="H299" s="887">
        <f>F299</f>
        <v>688.5</v>
      </c>
      <c r="I299" s="877"/>
      <c r="J299" s="877"/>
      <c r="K299" s="894">
        <v>1</v>
      </c>
      <c r="L299" s="895">
        <f>F299</f>
        <v>688.5</v>
      </c>
      <c r="M299" s="877"/>
      <c r="N299" s="823"/>
      <c r="O299" s="823"/>
      <c r="P299" s="823"/>
      <c r="Q299" s="823"/>
      <c r="R299" s="823"/>
      <c r="S299" s="817" t="s">
        <v>1030</v>
      </c>
      <c r="T299" s="823"/>
      <c r="U299" s="819" t="s">
        <v>2545</v>
      </c>
      <c r="V299" s="823"/>
      <c r="W299" s="823"/>
      <c r="X299" s="600"/>
      <c r="Y299" s="754"/>
    </row>
    <row r="300" spans="1:27" s="162" customFormat="1" ht="18">
      <c r="A300" s="1480" t="s">
        <v>517</v>
      </c>
      <c r="B300" s="1480"/>
      <c r="C300" s="891"/>
      <c r="D300" s="891"/>
      <c r="E300" s="891"/>
      <c r="F300" s="866">
        <f>SUM(F299:F299)</f>
        <v>688.5</v>
      </c>
      <c r="G300" s="866"/>
      <c r="H300" s="866">
        <f>SUM(H299:H299)</f>
        <v>688.5</v>
      </c>
      <c r="I300" s="866"/>
      <c r="J300" s="866">
        <f>SUM(J299:J299)</f>
        <v>0</v>
      </c>
      <c r="K300" s="866"/>
      <c r="L300" s="866">
        <f>SUM(L299:L299)</f>
        <v>688.5</v>
      </c>
      <c r="M300" s="866"/>
      <c r="N300" s="866">
        <f>SUM(N299:N299)</f>
        <v>0</v>
      </c>
      <c r="O300" s="866"/>
      <c r="P300" s="866">
        <f>SUM(P299:P299)</f>
        <v>0</v>
      </c>
      <c r="Q300" s="866"/>
      <c r="R300" s="866">
        <f>SUM(R299:R299)</f>
        <v>0</v>
      </c>
      <c r="S300" s="893"/>
      <c r="T300" s="893"/>
      <c r="U300" s="893"/>
      <c r="V300" s="893"/>
      <c r="W300" s="893"/>
      <c r="X300" s="600"/>
      <c r="Y300" s="754"/>
    </row>
    <row r="301" spans="1:27" s="162" customFormat="1" ht="18">
      <c r="A301" s="1473" t="s">
        <v>1047</v>
      </c>
      <c r="B301" s="1473"/>
      <c r="C301" s="1473"/>
      <c r="D301" s="1473"/>
      <c r="E301" s="1473"/>
      <c r="F301" s="899">
        <f>F300+F297+F292</f>
        <v>4085.45</v>
      </c>
      <c r="G301" s="899"/>
      <c r="H301" s="899">
        <f>H300+H297+H292</f>
        <v>1579.45</v>
      </c>
      <c r="I301" s="899"/>
      <c r="J301" s="899">
        <f>J300+J297+J292</f>
        <v>2506</v>
      </c>
      <c r="K301" s="899"/>
      <c r="L301" s="899">
        <f>L300+L297+L292</f>
        <v>3191.5</v>
      </c>
      <c r="M301" s="899"/>
      <c r="N301" s="899">
        <f>N300+N297+N292</f>
        <v>893.95</v>
      </c>
      <c r="O301" s="899"/>
      <c r="P301" s="899">
        <f>P300+P297+P292</f>
        <v>0</v>
      </c>
      <c r="Q301" s="899"/>
      <c r="R301" s="899">
        <f>R300+R297+R292</f>
        <v>0</v>
      </c>
      <c r="S301" s="869"/>
      <c r="T301" s="869"/>
      <c r="U301" s="869"/>
      <c r="V301" s="869"/>
      <c r="W301" s="869"/>
      <c r="X301" s="600"/>
      <c r="Y301" s="754"/>
    </row>
    <row r="302" spans="1:27" ht="18">
      <c r="A302" s="1481" t="s">
        <v>1048</v>
      </c>
      <c r="B302" s="1481"/>
      <c r="C302" s="1481"/>
      <c r="D302" s="1481"/>
      <c r="E302" s="1481"/>
      <c r="F302" s="1481"/>
      <c r="G302" s="1481"/>
      <c r="H302" s="1481"/>
      <c r="I302" s="1481"/>
      <c r="J302" s="1481"/>
      <c r="K302" s="1481"/>
      <c r="L302" s="1481"/>
      <c r="M302" s="1481"/>
      <c r="N302" s="823"/>
      <c r="O302" s="823"/>
      <c r="P302" s="823"/>
      <c r="Q302" s="900"/>
      <c r="R302" s="900"/>
      <c r="S302" s="823"/>
      <c r="T302" s="823"/>
      <c r="U302" s="823"/>
      <c r="V302" s="823"/>
      <c r="W302" s="823"/>
      <c r="X302" s="600"/>
      <c r="Y302" s="754"/>
    </row>
    <row r="303" spans="1:27" ht="18">
      <c r="A303" s="1473" t="s">
        <v>1049</v>
      </c>
      <c r="B303" s="1473"/>
      <c r="C303" s="1473"/>
      <c r="D303" s="1473"/>
      <c r="E303" s="1473"/>
      <c r="F303" s="901">
        <v>0</v>
      </c>
      <c r="G303" s="901"/>
      <c r="H303" s="901">
        <v>0</v>
      </c>
      <c r="I303" s="901"/>
      <c r="J303" s="901">
        <v>0</v>
      </c>
      <c r="K303" s="901"/>
      <c r="L303" s="901">
        <v>0</v>
      </c>
      <c r="M303" s="901"/>
      <c r="N303" s="901">
        <v>0</v>
      </c>
      <c r="O303" s="901"/>
      <c r="P303" s="901">
        <v>0</v>
      </c>
      <c r="Q303" s="901"/>
      <c r="R303" s="901">
        <v>0</v>
      </c>
      <c r="S303" s="869"/>
      <c r="T303" s="869"/>
      <c r="U303" s="869"/>
      <c r="V303" s="869"/>
      <c r="W303" s="869"/>
      <c r="X303" s="600"/>
      <c r="Y303" s="754"/>
    </row>
    <row r="304" spans="1:27" ht="18">
      <c r="A304" s="1474" t="s">
        <v>1050</v>
      </c>
      <c r="B304" s="1475"/>
      <c r="C304" s="1475"/>
      <c r="D304" s="1475"/>
      <c r="E304" s="1475"/>
      <c r="F304" s="1475"/>
      <c r="G304" s="1475"/>
      <c r="H304" s="1475"/>
      <c r="I304" s="1475"/>
      <c r="J304" s="1475"/>
      <c r="K304" s="1475"/>
      <c r="L304" s="1475"/>
      <c r="M304" s="1476"/>
      <c r="N304" s="823"/>
      <c r="O304" s="823"/>
      <c r="P304" s="823"/>
      <c r="Q304" s="823"/>
      <c r="R304" s="823"/>
      <c r="S304" s="823"/>
      <c r="T304" s="823"/>
      <c r="U304" s="823"/>
      <c r="V304" s="823"/>
      <c r="W304" s="823"/>
      <c r="X304" s="600"/>
      <c r="Y304" s="754"/>
    </row>
    <row r="305" spans="1:25" s="162" customFormat="1" ht="18">
      <c r="A305" s="1471" t="s">
        <v>192</v>
      </c>
      <c r="B305" s="1472"/>
      <c r="C305" s="883"/>
      <c r="D305" s="883"/>
      <c r="E305" s="883"/>
      <c r="F305" s="883"/>
      <c r="G305" s="883"/>
      <c r="H305" s="883"/>
      <c r="I305" s="883"/>
      <c r="J305" s="883"/>
      <c r="K305" s="883"/>
      <c r="L305" s="883"/>
      <c r="M305" s="884"/>
      <c r="N305" s="823"/>
      <c r="O305" s="823"/>
      <c r="P305" s="823"/>
      <c r="Q305" s="823"/>
      <c r="R305" s="823"/>
      <c r="S305" s="823"/>
      <c r="T305" s="823"/>
      <c r="U305" s="823"/>
      <c r="V305" s="823"/>
      <c r="W305" s="823"/>
      <c r="X305" s="600"/>
      <c r="Y305" s="754"/>
    </row>
    <row r="306" spans="1:25" s="165" customFormat="1" ht="18">
      <c r="A306" s="890">
        <v>6.1</v>
      </c>
      <c r="B306" s="804" t="s">
        <v>1509</v>
      </c>
      <c r="C306" s="871" t="s">
        <v>179</v>
      </c>
      <c r="D306" s="886">
        <f>F306</f>
        <v>2059.37</v>
      </c>
      <c r="E306" s="878">
        <v>1</v>
      </c>
      <c r="F306" s="887">
        <v>2059.37</v>
      </c>
      <c r="G306" s="878">
        <f>E306</f>
        <v>1</v>
      </c>
      <c r="H306" s="887">
        <f>F306</f>
        <v>2059.37</v>
      </c>
      <c r="I306" s="877"/>
      <c r="J306" s="877"/>
      <c r="K306" s="877"/>
      <c r="L306" s="902"/>
      <c r="M306" s="903">
        <v>1</v>
      </c>
      <c r="N306" s="902">
        <f>D306</f>
        <v>2059.37</v>
      </c>
      <c r="O306" s="903"/>
      <c r="P306" s="902"/>
      <c r="Q306" s="879"/>
      <c r="R306" s="879"/>
      <c r="S306" s="817" t="s">
        <v>1030</v>
      </c>
      <c r="T306" s="823"/>
      <c r="U306" s="819" t="s">
        <v>2546</v>
      </c>
      <c r="V306" s="823"/>
      <c r="W306" s="823"/>
      <c r="X306" s="600"/>
      <c r="Y306" s="754"/>
    </row>
    <row r="307" spans="1:25" s="165" customFormat="1" ht="18">
      <c r="A307" s="904">
        <v>6.2</v>
      </c>
      <c r="B307" s="829" t="s">
        <v>1510</v>
      </c>
      <c r="C307" s="841" t="s">
        <v>179</v>
      </c>
      <c r="D307" s="905">
        <v>352</v>
      </c>
      <c r="E307" s="903">
        <v>13</v>
      </c>
      <c r="F307" s="906">
        <f>D307*E307</f>
        <v>4576</v>
      </c>
      <c r="G307" s="878">
        <f>E307</f>
        <v>13</v>
      </c>
      <c r="H307" s="887">
        <f>F307</f>
        <v>4576</v>
      </c>
      <c r="I307" s="877"/>
      <c r="J307" s="877"/>
      <c r="K307" s="903">
        <v>4</v>
      </c>
      <c r="L307" s="902">
        <f>D307*K307</f>
        <v>1408</v>
      </c>
      <c r="M307" s="903">
        <v>5</v>
      </c>
      <c r="N307" s="902">
        <f>D307*M307</f>
        <v>1760</v>
      </c>
      <c r="O307" s="903">
        <v>4</v>
      </c>
      <c r="P307" s="902">
        <f>D307*O307</f>
        <v>1408</v>
      </c>
      <c r="Q307" s="903"/>
      <c r="R307" s="902"/>
      <c r="S307" s="817" t="s">
        <v>1030</v>
      </c>
      <c r="T307" s="823"/>
      <c r="U307" s="819" t="s">
        <v>2546</v>
      </c>
      <c r="V307" s="823"/>
      <c r="W307" s="823"/>
      <c r="X307" s="600"/>
      <c r="Y307" s="754"/>
    </row>
    <row r="308" spans="1:25" ht="18">
      <c r="A308" s="1473" t="s">
        <v>1051</v>
      </c>
      <c r="B308" s="1473"/>
      <c r="C308" s="1473"/>
      <c r="D308" s="1473"/>
      <c r="E308" s="1473"/>
      <c r="F308" s="880">
        <f>SUM(F306:F307)</f>
        <v>6635.37</v>
      </c>
      <c r="G308" s="880"/>
      <c r="H308" s="880">
        <f>SUM(H306:H307)</f>
        <v>6635.37</v>
      </c>
      <c r="I308" s="880"/>
      <c r="J308" s="880">
        <f>SUM(J306:J307)</f>
        <v>0</v>
      </c>
      <c r="K308" s="880"/>
      <c r="L308" s="880">
        <f>SUM(L306:L307)</f>
        <v>1408</v>
      </c>
      <c r="M308" s="880"/>
      <c r="N308" s="880">
        <f>SUM(N306:N307)</f>
        <v>3819.37</v>
      </c>
      <c r="O308" s="880"/>
      <c r="P308" s="880">
        <f>SUM(P306:P307)</f>
        <v>1408</v>
      </c>
      <c r="Q308" s="880"/>
      <c r="R308" s="880">
        <f>SUM(R306:R307)</f>
        <v>0</v>
      </c>
      <c r="S308" s="869"/>
      <c r="T308" s="869"/>
      <c r="U308" s="869"/>
      <c r="V308" s="869"/>
      <c r="W308" s="869"/>
      <c r="X308" s="600"/>
      <c r="Y308" s="754"/>
    </row>
    <row r="309" spans="1:25" ht="18">
      <c r="A309" s="1474" t="s">
        <v>1052</v>
      </c>
      <c r="B309" s="1475"/>
      <c r="C309" s="1475"/>
      <c r="D309" s="1475"/>
      <c r="E309" s="1475"/>
      <c r="F309" s="1475"/>
      <c r="G309" s="1475"/>
      <c r="H309" s="1475"/>
      <c r="I309" s="1475"/>
      <c r="J309" s="1475"/>
      <c r="K309" s="1475"/>
      <c r="L309" s="1475"/>
      <c r="M309" s="1476"/>
      <c r="N309" s="823"/>
      <c r="O309" s="823"/>
      <c r="P309" s="823"/>
      <c r="Q309" s="823"/>
      <c r="R309" s="823"/>
      <c r="S309" s="823"/>
      <c r="T309" s="823"/>
      <c r="U309" s="907"/>
      <c r="V309" s="823"/>
      <c r="W309" s="823"/>
      <c r="X309" s="600"/>
      <c r="Y309" s="754"/>
    </row>
    <row r="310" spans="1:25" s="165" customFormat="1" ht="18">
      <c r="A310" s="904">
        <v>7.1</v>
      </c>
      <c r="B310" s="908" t="s">
        <v>1511</v>
      </c>
      <c r="C310" s="841" t="s">
        <v>179</v>
      </c>
      <c r="D310" s="905">
        <f>F310/E310</f>
        <v>16.25</v>
      </c>
      <c r="E310" s="903">
        <v>11</v>
      </c>
      <c r="F310" s="834">
        <v>178.75</v>
      </c>
      <c r="G310" s="903">
        <f>E310</f>
        <v>11</v>
      </c>
      <c r="H310" s="834">
        <f>F310</f>
        <v>178.75</v>
      </c>
      <c r="I310" s="877"/>
      <c r="J310" s="877"/>
      <c r="K310" s="903">
        <v>10</v>
      </c>
      <c r="L310" s="834">
        <v>162.5</v>
      </c>
      <c r="M310" s="903">
        <v>1</v>
      </c>
      <c r="N310" s="905">
        <v>16.25</v>
      </c>
      <c r="O310" s="823"/>
      <c r="P310" s="823"/>
      <c r="Q310" s="823"/>
      <c r="R310" s="823"/>
      <c r="S310" s="817" t="s">
        <v>1030</v>
      </c>
      <c r="T310" s="823"/>
      <c r="U310" s="819" t="s">
        <v>2547</v>
      </c>
      <c r="V310" s="879"/>
      <c r="W310" s="823"/>
      <c r="X310" s="600"/>
      <c r="Y310" s="754"/>
    </row>
    <row r="311" spans="1:25" s="165" customFormat="1" ht="18">
      <c r="A311" s="904">
        <v>7.2</v>
      </c>
      <c r="B311" s="909" t="s">
        <v>1512</v>
      </c>
      <c r="C311" s="841" t="s">
        <v>179</v>
      </c>
      <c r="D311" s="905">
        <f t="shared" ref="D311:D318" si="73">F311/E311</f>
        <v>10.83</v>
      </c>
      <c r="E311" s="903">
        <v>9</v>
      </c>
      <c r="F311" s="834">
        <v>97.47</v>
      </c>
      <c r="G311" s="903">
        <f t="shared" ref="G311:H318" si="74">E311</f>
        <v>9</v>
      </c>
      <c r="H311" s="834">
        <f t="shared" si="74"/>
        <v>97.47</v>
      </c>
      <c r="I311" s="877"/>
      <c r="J311" s="877"/>
      <c r="K311" s="903">
        <v>5</v>
      </c>
      <c r="L311" s="834">
        <v>54.15</v>
      </c>
      <c r="M311" s="903">
        <v>4</v>
      </c>
      <c r="N311" s="834">
        <v>43.32</v>
      </c>
      <c r="O311" s="823"/>
      <c r="P311" s="823"/>
      <c r="Q311" s="823"/>
      <c r="R311" s="823"/>
      <c r="S311" s="817" t="s">
        <v>1030</v>
      </c>
      <c r="T311" s="823"/>
      <c r="U311" s="819" t="s">
        <v>2547</v>
      </c>
      <c r="V311" s="879"/>
      <c r="W311" s="823"/>
      <c r="X311" s="600"/>
      <c r="Y311" s="754"/>
    </row>
    <row r="312" spans="1:25" s="165" customFormat="1" ht="18">
      <c r="A312" s="904">
        <v>7.3</v>
      </c>
      <c r="B312" s="910" t="s">
        <v>1513</v>
      </c>
      <c r="C312" s="841" t="s">
        <v>179</v>
      </c>
      <c r="D312" s="905">
        <f t="shared" si="73"/>
        <v>97.534999999999997</v>
      </c>
      <c r="E312" s="903">
        <v>1</v>
      </c>
      <c r="F312" s="834">
        <v>97.534999999999997</v>
      </c>
      <c r="G312" s="903">
        <f t="shared" si="74"/>
        <v>1</v>
      </c>
      <c r="H312" s="834">
        <f t="shared" si="74"/>
        <v>97.534999999999997</v>
      </c>
      <c r="I312" s="877"/>
      <c r="J312" s="877"/>
      <c r="K312" s="903"/>
      <c r="L312" s="834"/>
      <c r="M312" s="903">
        <v>1</v>
      </c>
      <c r="N312" s="834">
        <v>97.534999999999997</v>
      </c>
      <c r="O312" s="823"/>
      <c r="P312" s="823"/>
      <c r="Q312" s="823"/>
      <c r="R312" s="823"/>
      <c r="S312" s="817" t="s">
        <v>1030</v>
      </c>
      <c r="T312" s="823"/>
      <c r="U312" s="819" t="s">
        <v>2547</v>
      </c>
      <c r="V312" s="879"/>
      <c r="W312" s="823"/>
      <c r="X312" s="600"/>
      <c r="Y312" s="754"/>
    </row>
    <row r="313" spans="1:25" s="165" customFormat="1" ht="31.5">
      <c r="A313" s="904">
        <v>7.4</v>
      </c>
      <c r="B313" s="910" t="s">
        <v>1514</v>
      </c>
      <c r="C313" s="841" t="s">
        <v>179</v>
      </c>
      <c r="D313" s="905">
        <f t="shared" si="73"/>
        <v>11.7</v>
      </c>
      <c r="E313" s="903">
        <v>1</v>
      </c>
      <c r="F313" s="834">
        <v>11.7</v>
      </c>
      <c r="G313" s="903">
        <f t="shared" si="74"/>
        <v>1</v>
      </c>
      <c r="H313" s="834">
        <f t="shared" si="74"/>
        <v>11.7</v>
      </c>
      <c r="I313" s="877"/>
      <c r="J313" s="877"/>
      <c r="K313" s="903"/>
      <c r="L313" s="834"/>
      <c r="M313" s="903">
        <v>1</v>
      </c>
      <c r="N313" s="834">
        <v>11.7</v>
      </c>
      <c r="O313" s="823"/>
      <c r="P313" s="823"/>
      <c r="Q313" s="823"/>
      <c r="R313" s="823"/>
      <c r="S313" s="817" t="s">
        <v>1030</v>
      </c>
      <c r="T313" s="823"/>
      <c r="U313" s="819" t="s">
        <v>2548</v>
      </c>
      <c r="V313" s="879"/>
      <c r="W313" s="823"/>
      <c r="X313" s="600"/>
      <c r="Y313" s="754"/>
    </row>
    <row r="314" spans="1:25" s="165" customFormat="1" ht="18">
      <c r="A314" s="904">
        <v>7.5</v>
      </c>
      <c r="B314" s="910" t="s">
        <v>1515</v>
      </c>
      <c r="C314" s="841" t="s">
        <v>179</v>
      </c>
      <c r="D314" s="905">
        <f t="shared" si="73"/>
        <v>28.3</v>
      </c>
      <c r="E314" s="903">
        <v>1</v>
      </c>
      <c r="F314" s="834">
        <v>28.3</v>
      </c>
      <c r="G314" s="903">
        <f t="shared" si="74"/>
        <v>1</v>
      </c>
      <c r="H314" s="834">
        <f t="shared" si="74"/>
        <v>28.3</v>
      </c>
      <c r="I314" s="877"/>
      <c r="J314" s="877"/>
      <c r="K314" s="903"/>
      <c r="L314" s="834"/>
      <c r="M314" s="903">
        <v>1</v>
      </c>
      <c r="N314" s="834">
        <v>28.3</v>
      </c>
      <c r="O314" s="823"/>
      <c r="P314" s="823"/>
      <c r="Q314" s="823"/>
      <c r="R314" s="823"/>
      <c r="S314" s="817" t="s">
        <v>1030</v>
      </c>
      <c r="T314" s="823"/>
      <c r="U314" s="819" t="s">
        <v>2548</v>
      </c>
      <c r="V314" s="879"/>
      <c r="W314" s="823"/>
      <c r="X314" s="600"/>
      <c r="Y314" s="754"/>
    </row>
    <row r="315" spans="1:25" s="165" customFormat="1" ht="18">
      <c r="A315" s="904">
        <v>7.6</v>
      </c>
      <c r="B315" s="910" t="s">
        <v>1516</v>
      </c>
      <c r="C315" s="841" t="s">
        <v>179</v>
      </c>
      <c r="D315" s="905">
        <f t="shared" si="73"/>
        <v>14</v>
      </c>
      <c r="E315" s="903">
        <v>7</v>
      </c>
      <c r="F315" s="834">
        <v>98</v>
      </c>
      <c r="G315" s="903">
        <f t="shared" si="74"/>
        <v>7</v>
      </c>
      <c r="H315" s="834">
        <f t="shared" si="74"/>
        <v>98</v>
      </c>
      <c r="I315" s="877"/>
      <c r="J315" s="877"/>
      <c r="K315" s="903"/>
      <c r="L315" s="834"/>
      <c r="M315" s="903">
        <v>7</v>
      </c>
      <c r="N315" s="834">
        <v>98</v>
      </c>
      <c r="O315" s="823"/>
      <c r="P315" s="823"/>
      <c r="Q315" s="823"/>
      <c r="R315" s="823"/>
      <c r="S315" s="817" t="s">
        <v>1030</v>
      </c>
      <c r="T315" s="823"/>
      <c r="U315" s="819" t="s">
        <v>2548</v>
      </c>
      <c r="V315" s="879"/>
      <c r="W315" s="823"/>
      <c r="X315" s="600"/>
      <c r="Y315" s="754"/>
    </row>
    <row r="316" spans="1:25" s="165" customFormat="1" ht="18">
      <c r="A316" s="911">
        <v>7.7</v>
      </c>
      <c r="B316" s="912" t="s">
        <v>1517</v>
      </c>
      <c r="C316" s="841" t="s">
        <v>179</v>
      </c>
      <c r="D316" s="905">
        <f t="shared" si="73"/>
        <v>70.03</v>
      </c>
      <c r="E316" s="903">
        <v>1</v>
      </c>
      <c r="F316" s="834">
        <v>70.03</v>
      </c>
      <c r="G316" s="903">
        <f t="shared" si="74"/>
        <v>1</v>
      </c>
      <c r="H316" s="834">
        <f t="shared" si="74"/>
        <v>70.03</v>
      </c>
      <c r="I316" s="877"/>
      <c r="J316" s="877"/>
      <c r="K316" s="903"/>
      <c r="L316" s="834"/>
      <c r="M316" s="903">
        <v>1</v>
      </c>
      <c r="N316" s="834">
        <v>70.03</v>
      </c>
      <c r="O316" s="823"/>
      <c r="P316" s="823"/>
      <c r="Q316" s="823"/>
      <c r="R316" s="823"/>
      <c r="S316" s="817" t="s">
        <v>1030</v>
      </c>
      <c r="T316" s="823"/>
      <c r="U316" s="819" t="s">
        <v>2549</v>
      </c>
      <c r="V316" s="879"/>
      <c r="W316" s="823"/>
      <c r="X316" s="600"/>
      <c r="Y316" s="754"/>
    </row>
    <row r="317" spans="1:25" s="165" customFormat="1" ht="18">
      <c r="A317" s="911">
        <v>7.8</v>
      </c>
      <c r="B317" s="913" t="s">
        <v>1740</v>
      </c>
      <c r="C317" s="841" t="s">
        <v>179</v>
      </c>
      <c r="D317" s="905">
        <f t="shared" si="73"/>
        <v>38.33</v>
      </c>
      <c r="E317" s="903">
        <v>1</v>
      </c>
      <c r="F317" s="834">
        <v>38.33</v>
      </c>
      <c r="G317" s="903">
        <f t="shared" si="74"/>
        <v>1</v>
      </c>
      <c r="H317" s="834">
        <f t="shared" si="74"/>
        <v>38.33</v>
      </c>
      <c r="I317" s="877"/>
      <c r="J317" s="877"/>
      <c r="K317" s="903"/>
      <c r="L317" s="834"/>
      <c r="M317" s="903">
        <v>1</v>
      </c>
      <c r="N317" s="834">
        <f>H317</f>
        <v>38.33</v>
      </c>
      <c r="O317" s="823"/>
      <c r="P317" s="823"/>
      <c r="Q317" s="823"/>
      <c r="R317" s="823"/>
      <c r="S317" s="817" t="s">
        <v>1030</v>
      </c>
      <c r="T317" s="823"/>
      <c r="U317" s="819" t="s">
        <v>2550</v>
      </c>
      <c r="V317" s="879"/>
      <c r="W317" s="823"/>
      <c r="X317" s="600"/>
      <c r="Y317" s="754"/>
    </row>
    <row r="318" spans="1:25" s="165" customFormat="1" ht="18">
      <c r="A318" s="911">
        <v>7.9</v>
      </c>
      <c r="B318" s="913" t="s">
        <v>1741</v>
      </c>
      <c r="C318" s="841" t="s">
        <v>179</v>
      </c>
      <c r="D318" s="905">
        <f t="shared" si="73"/>
        <v>16.084</v>
      </c>
      <c r="E318" s="903">
        <v>1</v>
      </c>
      <c r="F318" s="834">
        <v>16.084</v>
      </c>
      <c r="G318" s="903">
        <f t="shared" si="74"/>
        <v>1</v>
      </c>
      <c r="H318" s="834">
        <f t="shared" si="74"/>
        <v>16.084</v>
      </c>
      <c r="I318" s="877"/>
      <c r="J318" s="877"/>
      <c r="K318" s="903"/>
      <c r="L318" s="834"/>
      <c r="M318" s="903">
        <v>1</v>
      </c>
      <c r="N318" s="834">
        <f>H318</f>
        <v>16.084</v>
      </c>
      <c r="O318" s="823"/>
      <c r="P318" s="823"/>
      <c r="Q318" s="823"/>
      <c r="R318" s="823"/>
      <c r="S318" s="817" t="s">
        <v>1030</v>
      </c>
      <c r="T318" s="823"/>
      <c r="U318" s="819" t="s">
        <v>2551</v>
      </c>
      <c r="V318" s="879"/>
      <c r="W318" s="823"/>
      <c r="X318" s="600"/>
      <c r="Y318" s="754"/>
    </row>
    <row r="319" spans="1:25" ht="18">
      <c r="A319" s="1477" t="s">
        <v>1053</v>
      </c>
      <c r="B319" s="1478"/>
      <c r="C319" s="1478"/>
      <c r="D319" s="1478"/>
      <c r="E319" s="1479"/>
      <c r="F319" s="914">
        <f>SUM(F310:F318)</f>
        <v>636.19899999999996</v>
      </c>
      <c r="G319" s="914"/>
      <c r="H319" s="914">
        <f>SUM(H310:H318)</f>
        <v>636.19899999999996</v>
      </c>
      <c r="I319" s="914"/>
      <c r="J319" s="914">
        <f>SUM(J310:J316)</f>
        <v>0</v>
      </c>
      <c r="K319" s="914"/>
      <c r="L319" s="914">
        <f>SUM(L310:L318)</f>
        <v>216.65</v>
      </c>
      <c r="M319" s="914"/>
      <c r="N319" s="914">
        <f>SUM(N310:N318)</f>
        <v>419.54899999999998</v>
      </c>
      <c r="O319" s="914"/>
      <c r="P319" s="914">
        <f>SUM(P310:P316)</f>
        <v>0</v>
      </c>
      <c r="Q319" s="914"/>
      <c r="R319" s="914">
        <f>SUM(R310:R316)</f>
        <v>0</v>
      </c>
      <c r="S319" s="869"/>
      <c r="T319" s="869"/>
      <c r="U319" s="915"/>
      <c r="V319" s="869"/>
      <c r="W319" s="869"/>
      <c r="X319" s="600"/>
    </row>
    <row r="320" spans="1:25" ht="18">
      <c r="A320" s="1473" t="s">
        <v>390</v>
      </c>
      <c r="B320" s="1473"/>
      <c r="C320" s="1473"/>
      <c r="D320" s="1473"/>
      <c r="E320" s="1473"/>
      <c r="F320" s="916">
        <f>F319+F308+F303+F301+F286+F282+F267</f>
        <v>133777.99591785247</v>
      </c>
      <c r="G320" s="916"/>
      <c r="H320" s="916">
        <f>H319+H308+H303+H301+H286+H282+H267</f>
        <v>131271.99591785247</v>
      </c>
      <c r="I320" s="916"/>
      <c r="J320" s="916">
        <f>J319+J308+J301+J286+J282+J267</f>
        <v>2506</v>
      </c>
      <c r="K320" s="916"/>
      <c r="L320" s="916">
        <f>L319+L308+L303+L301+L286+L282+L267</f>
        <v>26982.192803999998</v>
      </c>
      <c r="M320" s="916"/>
      <c r="N320" s="916">
        <f>N319+N308+N303+N301+N286+N282+N267</f>
        <v>33679.531601999995</v>
      </c>
      <c r="O320" s="916"/>
      <c r="P320" s="916">
        <f>P319+P308+P303+P301+P286+P282+P267</f>
        <v>33261.111001999998</v>
      </c>
      <c r="Q320" s="916"/>
      <c r="R320" s="916">
        <f>R319+R308+R303+R301+R286+R282+R267</f>
        <v>39855.16396985246</v>
      </c>
      <c r="S320" s="869"/>
      <c r="T320" s="869"/>
      <c r="U320" s="869"/>
      <c r="V320" s="869"/>
      <c r="W320" s="869"/>
      <c r="X320" s="600"/>
    </row>
    <row r="321" spans="1:23" ht="15">
      <c r="A321" s="917"/>
      <c r="B321" s="1468" t="s">
        <v>193</v>
      </c>
      <c r="C321" s="1468"/>
      <c r="D321" s="1468"/>
      <c r="E321" s="1468"/>
      <c r="F321" s="1468"/>
      <c r="G321" s="1468"/>
      <c r="H321" s="1468"/>
      <c r="I321" s="1468"/>
      <c r="J321" s="1468"/>
      <c r="K321" s="1468"/>
      <c r="L321" s="1468"/>
      <c r="M321" s="917"/>
      <c r="N321" s="918"/>
      <c r="O321" s="919"/>
      <c r="P321" s="918"/>
      <c r="Q321" s="918"/>
      <c r="R321" s="918"/>
      <c r="S321" s="918"/>
      <c r="T321" s="918"/>
      <c r="U321" s="918"/>
      <c r="V321" s="918"/>
      <c r="W321" s="918"/>
    </row>
    <row r="322" spans="1:23" ht="15.75">
      <c r="A322" s="920"/>
      <c r="B322" s="920"/>
      <c r="C322" s="920"/>
      <c r="D322" s="920"/>
      <c r="E322" s="920"/>
      <c r="F322" s="921"/>
      <c r="G322" s="921"/>
      <c r="H322" s="921"/>
      <c r="I322" s="920"/>
      <c r="J322" s="920"/>
      <c r="K322" s="920"/>
      <c r="L322" s="922"/>
      <c r="M322" s="922"/>
      <c r="N322" s="922"/>
      <c r="O322" s="922"/>
      <c r="P322" s="922"/>
      <c r="Q322" s="922"/>
      <c r="R322" s="922"/>
      <c r="S322" s="1136"/>
      <c r="T322" s="808"/>
      <c r="U322" s="808"/>
      <c r="V322" s="808"/>
      <c r="W322" s="808"/>
    </row>
    <row r="323" spans="1:23" ht="18.75">
      <c r="A323" s="923"/>
      <c r="B323" s="924" t="s">
        <v>194</v>
      </c>
      <c r="C323" s="925"/>
      <c r="D323" s="925"/>
      <c r="E323" s="925"/>
      <c r="F323" s="1469" t="s">
        <v>629</v>
      </c>
      <c r="G323" s="1469"/>
      <c r="H323" s="1469"/>
      <c r="I323" s="926"/>
      <c r="J323" s="926"/>
      <c r="K323" s="926"/>
      <c r="L323" s="927"/>
      <c r="M323" s="926"/>
      <c r="N323" s="927"/>
      <c r="O323" s="808"/>
      <c r="P323" s="927"/>
      <c r="Q323" s="808"/>
      <c r="R323" s="928"/>
      <c r="S323" s="1136"/>
      <c r="T323" s="808"/>
      <c r="U323" s="808"/>
      <c r="V323" s="808"/>
      <c r="W323" s="808"/>
    </row>
    <row r="324" spans="1:23" ht="18.75">
      <c r="A324" s="923"/>
      <c r="B324" s="929" t="s">
        <v>195</v>
      </c>
      <c r="C324" s="925"/>
      <c r="D324" s="925"/>
      <c r="E324" s="925"/>
      <c r="F324" s="1470" t="s">
        <v>401</v>
      </c>
      <c r="G324" s="1470"/>
      <c r="H324" s="1470"/>
      <c r="I324" s="930"/>
      <c r="J324" s="930"/>
      <c r="K324" s="930"/>
      <c r="L324" s="930"/>
      <c r="M324" s="931"/>
      <c r="N324" s="808"/>
      <c r="O324" s="808"/>
      <c r="P324" s="808"/>
      <c r="Q324" s="808"/>
      <c r="R324" s="808"/>
      <c r="S324" s="1136"/>
      <c r="T324" s="808"/>
      <c r="U324" s="808"/>
      <c r="V324" s="808"/>
      <c r="W324" s="808"/>
    </row>
    <row r="325" spans="1:23" ht="18.75">
      <c r="A325" s="255"/>
      <c r="B325" s="308"/>
      <c r="C325" s="307"/>
      <c r="D325" s="307"/>
      <c r="E325" s="307"/>
      <c r="F325" s="307"/>
      <c r="G325" s="307"/>
      <c r="H325" s="307"/>
      <c r="I325" s="307"/>
      <c r="J325" s="307"/>
      <c r="K325" s="310"/>
      <c r="L325" s="761"/>
      <c r="M325" s="310"/>
      <c r="N325" s="310"/>
      <c r="O325" s="310"/>
      <c r="P325" s="310"/>
      <c r="Q325" s="310"/>
      <c r="R325" s="310"/>
    </row>
    <row r="326" spans="1:23" ht="18.75">
      <c r="A326" s="255"/>
      <c r="B326" s="311" t="s">
        <v>2520</v>
      </c>
      <c r="C326" s="307"/>
      <c r="D326" s="307"/>
      <c r="E326" s="307"/>
      <c r="F326" s="307"/>
      <c r="G326" s="307"/>
      <c r="H326" s="307"/>
      <c r="I326" s="307"/>
      <c r="J326" s="307"/>
      <c r="K326" s="310"/>
      <c r="L326" s="310"/>
      <c r="M326" s="309"/>
    </row>
    <row r="327" spans="1:23" ht="18.75">
      <c r="A327" s="255"/>
      <c r="B327" s="312" t="s">
        <v>1294</v>
      </c>
      <c r="C327" s="313"/>
      <c r="D327" s="313"/>
      <c r="E327" s="313"/>
      <c r="F327" s="313"/>
      <c r="G327" s="313"/>
      <c r="H327" s="313"/>
      <c r="I327" s="313"/>
      <c r="J327" s="313"/>
      <c r="K327" s="314"/>
      <c r="L327" s="314"/>
      <c r="M327" s="309"/>
    </row>
    <row r="328" spans="1:23" ht="15">
      <c r="A328" s="166"/>
      <c r="B328" s="166"/>
      <c r="C328" s="166"/>
      <c r="D328" s="166"/>
      <c r="E328" s="166"/>
      <c r="F328" s="166"/>
      <c r="G328" s="166"/>
      <c r="H328" s="166"/>
      <c r="I328" s="166"/>
      <c r="J328" s="166"/>
      <c r="K328" s="167"/>
      <c r="L328" s="167"/>
      <c r="M328" s="166"/>
    </row>
    <row r="329" spans="1:23" ht="15">
      <c r="A329" s="166"/>
      <c r="B329" s="166"/>
      <c r="C329" s="166"/>
      <c r="D329" s="166"/>
      <c r="E329" s="166"/>
      <c r="F329" s="166"/>
      <c r="G329" s="166"/>
      <c r="H329" s="166"/>
      <c r="I329" s="166"/>
      <c r="J329" s="166"/>
      <c r="K329" s="167"/>
      <c r="L329" s="167"/>
      <c r="M329" s="166"/>
    </row>
    <row r="330" spans="1:23" ht="15">
      <c r="A330" s="166"/>
      <c r="B330" s="166"/>
      <c r="C330" s="166"/>
      <c r="D330" s="166"/>
      <c r="E330" s="166"/>
      <c r="F330" s="166"/>
      <c r="G330" s="166"/>
      <c r="H330" s="166"/>
      <c r="I330" s="166"/>
      <c r="J330" s="166"/>
      <c r="K330" s="167"/>
      <c r="L330" s="167"/>
      <c r="M330" s="166"/>
    </row>
    <row r="331" spans="1:23" ht="15">
      <c r="A331" s="166"/>
      <c r="B331" s="166"/>
      <c r="C331" s="166"/>
      <c r="D331" s="166"/>
      <c r="E331" s="166"/>
      <c r="F331" s="166"/>
      <c r="G331" s="166"/>
      <c r="H331" s="166"/>
      <c r="I331" s="166"/>
      <c r="J331" s="166"/>
      <c r="K331" s="167"/>
      <c r="L331" s="167"/>
      <c r="M331" s="166"/>
    </row>
    <row r="332" spans="1:23" ht="15">
      <c r="A332" s="166"/>
      <c r="B332" s="166"/>
      <c r="C332" s="166"/>
      <c r="D332" s="166"/>
      <c r="E332" s="166"/>
      <c r="F332" s="166"/>
      <c r="G332" s="166"/>
      <c r="H332" s="166"/>
      <c r="I332" s="166"/>
      <c r="J332" s="166"/>
      <c r="K332" s="167"/>
      <c r="L332" s="167"/>
      <c r="M332" s="166"/>
    </row>
    <row r="333" spans="1:23" ht="15">
      <c r="A333" s="166"/>
      <c r="B333" s="166"/>
      <c r="C333" s="166"/>
      <c r="D333" s="166"/>
      <c r="E333" s="166"/>
      <c r="F333" s="166"/>
      <c r="G333" s="166"/>
      <c r="H333" s="166"/>
      <c r="I333" s="166"/>
      <c r="J333" s="166"/>
      <c r="K333" s="167"/>
      <c r="L333" s="167"/>
      <c r="M333" s="166"/>
    </row>
    <row r="334" spans="1:23" ht="15">
      <c r="A334" s="166"/>
      <c r="B334" s="166"/>
      <c r="C334" s="166"/>
      <c r="D334" s="166"/>
      <c r="E334" s="166"/>
      <c r="F334" s="166"/>
      <c r="G334" s="166"/>
      <c r="H334" s="166"/>
      <c r="I334" s="166"/>
      <c r="J334" s="166"/>
      <c r="K334" s="167"/>
      <c r="L334" s="167"/>
      <c r="M334" s="166"/>
    </row>
    <row r="335" spans="1:23" ht="15">
      <c r="A335" s="166"/>
      <c r="B335" s="166"/>
      <c r="C335" s="166"/>
      <c r="D335" s="166"/>
      <c r="E335" s="166"/>
      <c r="F335" s="166"/>
      <c r="G335" s="166"/>
      <c r="H335" s="166"/>
      <c r="I335" s="166"/>
      <c r="J335" s="166"/>
      <c r="K335" s="167"/>
      <c r="L335" s="167"/>
      <c r="M335" s="166"/>
    </row>
    <row r="336" spans="1:23" ht="15">
      <c r="A336" s="166"/>
      <c r="B336" s="166"/>
      <c r="C336" s="166"/>
      <c r="D336" s="166"/>
      <c r="E336" s="166"/>
      <c r="F336" s="166"/>
      <c r="G336" s="166"/>
      <c r="H336" s="166"/>
      <c r="I336" s="166"/>
      <c r="J336" s="166"/>
      <c r="K336" s="167"/>
      <c r="L336" s="167"/>
      <c r="M336" s="166"/>
    </row>
    <row r="337" spans="1:13" ht="15">
      <c r="A337" s="166"/>
      <c r="B337" s="166"/>
      <c r="C337" s="166"/>
      <c r="D337" s="166"/>
      <c r="E337" s="166"/>
      <c r="F337" s="166"/>
      <c r="G337" s="166"/>
      <c r="H337" s="166"/>
      <c r="I337" s="166"/>
      <c r="J337" s="166"/>
      <c r="K337" s="167"/>
      <c r="L337" s="167"/>
      <c r="M337" s="166"/>
    </row>
    <row r="338" spans="1:13" ht="15">
      <c r="A338" s="166"/>
      <c r="B338" s="166"/>
      <c r="C338" s="166"/>
      <c r="D338" s="166"/>
      <c r="E338" s="166"/>
      <c r="F338" s="166"/>
      <c r="G338" s="166"/>
      <c r="H338" s="166"/>
      <c r="I338" s="166"/>
      <c r="J338" s="166"/>
      <c r="K338" s="167"/>
      <c r="L338" s="167"/>
      <c r="M338" s="166"/>
    </row>
    <row r="339" spans="1:13" ht="15">
      <c r="A339" s="166"/>
      <c r="B339" s="166"/>
      <c r="C339" s="166"/>
      <c r="D339" s="166"/>
      <c r="E339" s="166"/>
      <c r="F339" s="166"/>
      <c r="G339" s="166"/>
      <c r="H339" s="166"/>
      <c r="I339" s="166"/>
      <c r="J339" s="166"/>
      <c r="K339" s="167"/>
      <c r="L339" s="167"/>
      <c r="M339" s="166"/>
    </row>
    <row r="340" spans="1:13" ht="15">
      <c r="A340" s="166"/>
      <c r="B340" s="166"/>
      <c r="C340" s="166"/>
      <c r="D340" s="166"/>
      <c r="E340" s="166"/>
      <c r="F340" s="166"/>
      <c r="G340" s="166"/>
      <c r="H340" s="166"/>
      <c r="I340" s="166"/>
      <c r="J340" s="166"/>
      <c r="K340" s="167"/>
      <c r="L340" s="167"/>
      <c r="M340" s="166"/>
    </row>
    <row r="341" spans="1:13" ht="15">
      <c r="A341" s="166"/>
      <c r="B341" s="166"/>
      <c r="C341" s="166"/>
      <c r="D341" s="166"/>
      <c r="E341" s="166"/>
      <c r="F341" s="166"/>
      <c r="G341" s="166"/>
      <c r="H341" s="166"/>
      <c r="I341" s="166"/>
      <c r="J341" s="166"/>
      <c r="K341" s="167"/>
      <c r="L341" s="167"/>
      <c r="M341" s="166"/>
    </row>
    <row r="342" spans="1:13" ht="15">
      <c r="A342" s="166"/>
      <c r="B342" s="166"/>
      <c r="C342" s="166"/>
      <c r="D342" s="166"/>
      <c r="E342" s="166"/>
      <c r="F342" s="166"/>
      <c r="G342" s="166"/>
      <c r="H342" s="166"/>
      <c r="I342" s="166"/>
      <c r="J342" s="166"/>
      <c r="K342" s="167"/>
      <c r="L342" s="167"/>
      <c r="M342" s="166"/>
    </row>
    <row r="343" spans="1:13" ht="15">
      <c r="A343" s="166"/>
      <c r="B343" s="166"/>
      <c r="C343" s="166"/>
      <c r="D343" s="166"/>
      <c r="E343" s="166"/>
      <c r="F343" s="166"/>
      <c r="G343" s="166"/>
      <c r="H343" s="166"/>
      <c r="I343" s="166"/>
      <c r="J343" s="166"/>
      <c r="K343" s="167"/>
      <c r="L343" s="167"/>
      <c r="M343" s="166"/>
    </row>
    <row r="344" spans="1:13" ht="15">
      <c r="A344" s="166"/>
      <c r="B344" s="166"/>
      <c r="C344" s="166"/>
      <c r="D344" s="166"/>
      <c r="E344" s="166"/>
      <c r="F344" s="166"/>
      <c r="G344" s="166"/>
      <c r="H344" s="166"/>
      <c r="I344" s="166"/>
      <c r="J344" s="166"/>
      <c r="K344" s="167"/>
      <c r="L344" s="167"/>
      <c r="M344" s="166"/>
    </row>
    <row r="345" spans="1:13" ht="15">
      <c r="A345" s="166"/>
      <c r="B345" s="166"/>
      <c r="C345" s="166"/>
      <c r="D345" s="166"/>
      <c r="E345" s="166"/>
      <c r="F345" s="166"/>
      <c r="G345" s="166"/>
      <c r="H345" s="166"/>
      <c r="I345" s="166"/>
      <c r="J345" s="166"/>
      <c r="K345" s="167"/>
      <c r="L345" s="167"/>
      <c r="M345" s="166"/>
    </row>
    <row r="346" spans="1:13" ht="15">
      <c r="A346" s="166"/>
      <c r="B346" s="166"/>
      <c r="C346" s="166"/>
      <c r="D346" s="166"/>
      <c r="E346" s="166"/>
      <c r="F346" s="166"/>
      <c r="G346" s="166"/>
      <c r="H346" s="166"/>
      <c r="I346" s="166"/>
      <c r="J346" s="166"/>
      <c r="K346" s="167"/>
      <c r="L346" s="167"/>
      <c r="M346" s="166"/>
    </row>
    <row r="347" spans="1:13" ht="15">
      <c r="A347" s="166"/>
      <c r="B347" s="166"/>
      <c r="C347" s="166"/>
      <c r="D347" s="166"/>
      <c r="E347" s="166"/>
      <c r="F347" s="166"/>
      <c r="G347" s="166"/>
      <c r="H347" s="166"/>
      <c r="I347" s="166"/>
      <c r="J347" s="166"/>
      <c r="K347" s="167"/>
      <c r="L347" s="167"/>
      <c r="M347" s="166"/>
    </row>
    <row r="348" spans="1:13" ht="15">
      <c r="A348" s="166"/>
      <c r="B348" s="166"/>
      <c r="C348" s="166"/>
      <c r="D348" s="166"/>
      <c r="E348" s="166"/>
      <c r="F348" s="166"/>
      <c r="G348" s="166"/>
      <c r="H348" s="166"/>
      <c r="I348" s="166"/>
      <c r="J348" s="166"/>
      <c r="K348" s="167"/>
      <c r="L348" s="167"/>
      <c r="M348" s="166"/>
    </row>
    <row r="349" spans="1:13" ht="15">
      <c r="A349" s="166"/>
      <c r="B349" s="166"/>
      <c r="C349" s="166"/>
      <c r="D349" s="166"/>
      <c r="E349" s="166"/>
      <c r="F349" s="166"/>
      <c r="G349" s="166"/>
      <c r="H349" s="166"/>
      <c r="I349" s="166"/>
      <c r="J349" s="166"/>
      <c r="K349" s="167"/>
      <c r="L349" s="167"/>
      <c r="M349" s="166"/>
    </row>
    <row r="350" spans="1:13" ht="15">
      <c r="A350" s="166"/>
      <c r="B350" s="166"/>
      <c r="C350" s="166"/>
      <c r="D350" s="166"/>
      <c r="E350" s="166"/>
      <c r="F350" s="166"/>
      <c r="G350" s="166"/>
      <c r="H350" s="166"/>
      <c r="I350" s="166"/>
      <c r="J350" s="166"/>
      <c r="K350" s="167"/>
      <c r="L350" s="167"/>
      <c r="M350" s="166"/>
    </row>
    <row r="351" spans="1:13" ht="15">
      <c r="A351" s="166"/>
      <c r="B351" s="166"/>
      <c r="C351" s="166"/>
      <c r="D351" s="166"/>
      <c r="E351" s="166"/>
      <c r="F351" s="166"/>
      <c r="G351" s="166"/>
      <c r="H351" s="166"/>
      <c r="I351" s="166"/>
      <c r="J351" s="166"/>
      <c r="K351" s="167"/>
      <c r="L351" s="167"/>
      <c r="M351" s="166"/>
    </row>
  </sheetData>
  <mergeCells count="51">
    <mergeCell ref="E4:E5"/>
    <mergeCell ref="F4:F5"/>
    <mergeCell ref="K4:L4"/>
    <mergeCell ref="M4:N4"/>
    <mergeCell ref="T3:T5"/>
    <mergeCell ref="I4:J4"/>
    <mergeCell ref="O4:P4"/>
    <mergeCell ref="V3:V5"/>
    <mergeCell ref="E3:F3"/>
    <mergeCell ref="U1:W1"/>
    <mergeCell ref="U3:U5"/>
    <mergeCell ref="A7:W7"/>
    <mergeCell ref="A2:W2"/>
    <mergeCell ref="A3:A5"/>
    <mergeCell ref="B3:B5"/>
    <mergeCell ref="C3:C5"/>
    <mergeCell ref="D3:D5"/>
    <mergeCell ref="W3:W5"/>
    <mergeCell ref="G3:J3"/>
    <mergeCell ref="Q4:R4"/>
    <mergeCell ref="S3:S5"/>
    <mergeCell ref="K3:R3"/>
    <mergeCell ref="G4:H4"/>
    <mergeCell ref="A267:E267"/>
    <mergeCell ref="A268:W268"/>
    <mergeCell ref="A269:B269"/>
    <mergeCell ref="A277:B277"/>
    <mergeCell ref="A278:B278"/>
    <mergeCell ref="A281:B281"/>
    <mergeCell ref="A282:E282"/>
    <mergeCell ref="A283:M283"/>
    <mergeCell ref="A286:E286"/>
    <mergeCell ref="A287:M287"/>
    <mergeCell ref="A288:B288"/>
    <mergeCell ref="A292:B292"/>
    <mergeCell ref="A293:C293"/>
    <mergeCell ref="A297:B297"/>
    <mergeCell ref="A298:B298"/>
    <mergeCell ref="A300:B300"/>
    <mergeCell ref="A301:E301"/>
    <mergeCell ref="A302:M302"/>
    <mergeCell ref="A303:E303"/>
    <mergeCell ref="A304:M304"/>
    <mergeCell ref="B321:L321"/>
    <mergeCell ref="F323:H323"/>
    <mergeCell ref="F324:H324"/>
    <mergeCell ref="A305:B305"/>
    <mergeCell ref="A308:E308"/>
    <mergeCell ref="A309:M309"/>
    <mergeCell ref="A319:E319"/>
    <mergeCell ref="A320:E320"/>
  </mergeCells>
  <phoneticPr fontId="3" type="noConversion"/>
  <pageMargins left="0.39370078740157483" right="0.39370078740157483" top="0.55118110236220474" bottom="0.62992125984251968" header="0" footer="0"/>
  <pageSetup paperSize="9" scale="43" orientation="landscape" r:id="rId1"/>
  <headerFooter alignWithMargins="0"/>
</worksheet>
</file>

<file path=xl/worksheets/sheet33.xml><?xml version="1.0" encoding="utf-8"?>
<worksheet xmlns="http://schemas.openxmlformats.org/spreadsheetml/2006/main" xmlns:r="http://schemas.openxmlformats.org/officeDocument/2006/relationships">
  <sheetPr codeName="Лист33">
    <tabColor rgb="FFFFFF00"/>
  </sheetPr>
  <dimension ref="A1:O52"/>
  <sheetViews>
    <sheetView zoomScaleNormal="100" workbookViewId="0">
      <selection activeCell="H15" sqref="H15"/>
    </sheetView>
  </sheetViews>
  <sheetFormatPr defaultColWidth="9.140625"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5" s="76" customFormat="1" ht="18" customHeight="1">
      <c r="A1" s="79"/>
      <c r="B1" s="79"/>
      <c r="C1" s="79"/>
      <c r="D1" s="79"/>
      <c r="E1" s="79"/>
      <c r="F1" s="114"/>
      <c r="G1" s="79"/>
      <c r="H1" s="79"/>
      <c r="I1" s="79"/>
      <c r="J1" s="79"/>
      <c r="K1" s="79"/>
    </row>
    <row r="2" spans="1:15" s="76" customFormat="1" ht="15.75">
      <c r="A2" s="79"/>
      <c r="B2" s="79"/>
      <c r="C2" s="104"/>
      <c r="D2" s="79"/>
      <c r="E2" s="79"/>
      <c r="F2" s="79"/>
      <c r="G2" s="79"/>
      <c r="H2" s="79"/>
      <c r="I2" s="79"/>
      <c r="J2" s="1146" t="s">
        <v>405</v>
      </c>
      <c r="K2" s="1146"/>
    </row>
    <row r="3" spans="1:15" s="76" customFormat="1" ht="15.75" customHeight="1">
      <c r="A3" s="79"/>
      <c r="B3" s="79"/>
      <c r="C3" s="34"/>
      <c r="D3" s="34"/>
      <c r="E3" s="79"/>
      <c r="F3" s="79"/>
      <c r="G3" s="79"/>
      <c r="H3" s="79"/>
      <c r="I3" s="79"/>
      <c r="J3" s="79"/>
      <c r="K3" s="79"/>
    </row>
    <row r="4" spans="1:15" s="16" customFormat="1" ht="21" customHeight="1">
      <c r="A4" s="1516" t="s">
        <v>1269</v>
      </c>
      <c r="B4" s="1517"/>
      <c r="C4" s="1517"/>
      <c r="D4" s="1517"/>
      <c r="E4" s="1517"/>
      <c r="F4" s="1517"/>
      <c r="G4" s="1517"/>
      <c r="H4" s="1517"/>
      <c r="I4" s="1517"/>
      <c r="J4" s="1517"/>
      <c r="K4" s="1518"/>
    </row>
    <row r="5" spans="1:15" s="16" customFormat="1" ht="15" customHeight="1">
      <c r="A5" s="1321" t="s">
        <v>1056</v>
      </c>
      <c r="B5" s="1321" t="s">
        <v>1074</v>
      </c>
      <c r="C5" s="1321" t="s">
        <v>1075</v>
      </c>
      <c r="D5" s="1321" t="s">
        <v>479</v>
      </c>
      <c r="E5" s="1523" t="s">
        <v>1296</v>
      </c>
      <c r="F5" s="1524"/>
      <c r="G5" s="1284"/>
      <c r="H5" s="1321" t="s">
        <v>1076</v>
      </c>
      <c r="I5" s="1519" t="s">
        <v>1209</v>
      </c>
      <c r="J5" s="1519" t="s">
        <v>1055</v>
      </c>
      <c r="K5" s="1321" t="s">
        <v>1109</v>
      </c>
    </row>
    <row r="6" spans="1:15" s="16" customFormat="1" ht="28.5" customHeight="1">
      <c r="A6" s="1321"/>
      <c r="B6" s="1321"/>
      <c r="C6" s="1321"/>
      <c r="D6" s="1321"/>
      <c r="E6" s="1321" t="s">
        <v>1070</v>
      </c>
      <c r="F6" s="1321" t="s">
        <v>478</v>
      </c>
      <c r="G6" s="1519" t="s">
        <v>470</v>
      </c>
      <c r="H6" s="1321"/>
      <c r="I6" s="1520"/>
      <c r="J6" s="1520"/>
      <c r="K6" s="1321"/>
    </row>
    <row r="7" spans="1:15" s="16" customFormat="1" ht="33" customHeight="1">
      <c r="A7" s="1321"/>
      <c r="B7" s="1321"/>
      <c r="C7" s="1321"/>
      <c r="D7" s="1321"/>
      <c r="E7" s="1321"/>
      <c r="F7" s="1321"/>
      <c r="G7" s="1521"/>
      <c r="H7" s="1321"/>
      <c r="I7" s="1521"/>
      <c r="J7" s="1521"/>
      <c r="K7" s="1321"/>
      <c r="O7" s="609"/>
    </row>
    <row r="8" spans="1:15" s="16" customFormat="1" ht="12.75" customHeight="1">
      <c r="A8" s="37">
        <v>1</v>
      </c>
      <c r="B8" s="37">
        <v>2</v>
      </c>
      <c r="C8" s="37">
        <v>3</v>
      </c>
      <c r="D8" s="37">
        <v>4</v>
      </c>
      <c r="E8" s="37">
        <v>5</v>
      </c>
      <c r="F8" s="37">
        <v>6</v>
      </c>
      <c r="G8" s="37">
        <v>7</v>
      </c>
      <c r="H8" s="37">
        <v>8</v>
      </c>
      <c r="I8" s="37">
        <v>9</v>
      </c>
      <c r="J8" s="37">
        <v>10</v>
      </c>
      <c r="K8" s="37">
        <v>11</v>
      </c>
    </row>
    <row r="9" spans="1:15" ht="14.25">
      <c r="A9" s="1507" t="s">
        <v>1040</v>
      </c>
      <c r="B9" s="1508"/>
      <c r="C9" s="1508"/>
      <c r="D9" s="1508"/>
      <c r="E9" s="1508"/>
      <c r="F9" s="1508"/>
      <c r="G9" s="1508"/>
      <c r="H9" s="1508"/>
      <c r="I9" s="1508"/>
      <c r="J9" s="1508"/>
      <c r="K9" s="1509"/>
    </row>
    <row r="10" spans="1:15" ht="15">
      <c r="A10" s="49"/>
      <c r="B10" s="49"/>
      <c r="C10" s="49"/>
      <c r="D10" s="49"/>
      <c r="E10" s="49"/>
      <c r="F10" s="49"/>
      <c r="G10" s="49"/>
      <c r="H10" s="49"/>
      <c r="I10" s="49"/>
      <c r="J10" s="49"/>
      <c r="K10" s="49"/>
    </row>
    <row r="11" spans="1:15" ht="15">
      <c r="A11" s="50"/>
      <c r="B11" s="49"/>
      <c r="C11" s="49"/>
      <c r="D11" s="49"/>
      <c r="E11" s="49"/>
      <c r="F11" s="49"/>
      <c r="G11" s="49"/>
      <c r="H11" s="49"/>
      <c r="I11" s="49"/>
      <c r="J11" s="49"/>
      <c r="K11" s="49"/>
    </row>
    <row r="12" spans="1:15" ht="12.75" customHeight="1">
      <c r="A12" s="1510" t="s">
        <v>1041</v>
      </c>
      <c r="B12" s="1511"/>
      <c r="C12" s="1511"/>
      <c r="D12" s="1511"/>
      <c r="E12" s="1512"/>
      <c r="F12" s="55"/>
      <c r="G12" s="55"/>
      <c r="H12" s="56"/>
      <c r="I12" s="56"/>
      <c r="J12" s="56"/>
      <c r="K12" s="56"/>
    </row>
    <row r="13" spans="1:15" ht="14.25">
      <c r="A13" s="1507" t="s">
        <v>1042</v>
      </c>
      <c r="B13" s="1508"/>
      <c r="C13" s="1508"/>
      <c r="D13" s="1508"/>
      <c r="E13" s="1508"/>
      <c r="F13" s="1508"/>
      <c r="G13" s="1508"/>
      <c r="H13" s="1508"/>
      <c r="I13" s="1508"/>
      <c r="J13" s="1508"/>
      <c r="K13" s="1509"/>
    </row>
    <row r="14" spans="1:15" ht="15">
      <c r="A14" s="49"/>
      <c r="B14" s="49"/>
      <c r="C14" s="49"/>
      <c r="D14" s="49"/>
      <c r="E14" s="49"/>
      <c r="F14" s="49"/>
      <c r="G14" s="49"/>
      <c r="H14" s="49"/>
      <c r="I14" s="49"/>
      <c r="J14" s="49"/>
      <c r="K14" s="49"/>
    </row>
    <row r="15" spans="1:15" ht="15">
      <c r="A15" s="50"/>
      <c r="B15" s="49"/>
      <c r="C15" s="49"/>
      <c r="D15" s="49"/>
      <c r="E15" s="49"/>
      <c r="F15" s="49"/>
      <c r="G15" s="49"/>
      <c r="H15" s="49"/>
      <c r="I15" s="49"/>
      <c r="J15" s="49"/>
      <c r="K15" s="49"/>
    </row>
    <row r="16" spans="1:15" ht="12.75" customHeight="1">
      <c r="A16" s="1513" t="s">
        <v>1043</v>
      </c>
      <c r="B16" s="1514"/>
      <c r="C16" s="1514"/>
      <c r="D16" s="1514"/>
      <c r="E16" s="1515"/>
      <c r="F16" s="55"/>
      <c r="G16" s="55"/>
      <c r="H16" s="56"/>
      <c r="I16" s="56"/>
      <c r="J16" s="56"/>
      <c r="K16" s="56"/>
    </row>
    <row r="17" spans="1:11" ht="14.25">
      <c r="A17" s="1507" t="s">
        <v>1044</v>
      </c>
      <c r="B17" s="1508"/>
      <c r="C17" s="1508"/>
      <c r="D17" s="1508"/>
      <c r="E17" s="1508"/>
      <c r="F17" s="1508"/>
      <c r="G17" s="1508"/>
      <c r="H17" s="1508"/>
      <c r="I17" s="1508"/>
      <c r="J17" s="1508"/>
      <c r="K17" s="1509"/>
    </row>
    <row r="18" spans="1:11" s="103" customFormat="1" ht="15">
      <c r="A18" s="57"/>
      <c r="B18" s="58"/>
      <c r="C18" s="59"/>
      <c r="D18" s="60"/>
      <c r="E18" s="61"/>
      <c r="F18" s="62"/>
      <c r="G18" s="62"/>
      <c r="H18" s="37"/>
      <c r="I18" s="37"/>
      <c r="J18" s="37"/>
      <c r="K18" s="37"/>
    </row>
    <row r="19" spans="1:11" s="103" customFormat="1" ht="15">
      <c r="A19" s="50"/>
      <c r="B19" s="58"/>
      <c r="C19" s="59"/>
      <c r="D19" s="60"/>
      <c r="E19" s="61"/>
      <c r="F19" s="62"/>
      <c r="G19" s="62"/>
      <c r="H19" s="37"/>
      <c r="I19" s="37"/>
      <c r="J19" s="37"/>
      <c r="K19" s="37"/>
    </row>
    <row r="20" spans="1:11" ht="14.25">
      <c r="A20" s="1510" t="s">
        <v>1045</v>
      </c>
      <c r="B20" s="1511"/>
      <c r="C20" s="1511"/>
      <c r="D20" s="1511"/>
      <c r="E20" s="1512"/>
      <c r="F20" s="55"/>
      <c r="G20" s="55"/>
      <c r="H20" s="56"/>
      <c r="I20" s="56"/>
      <c r="J20" s="56"/>
      <c r="K20" s="56"/>
    </row>
    <row r="21" spans="1:11" ht="14.25">
      <c r="A21" s="1507" t="s">
        <v>1046</v>
      </c>
      <c r="B21" s="1508"/>
      <c r="C21" s="1508"/>
      <c r="D21" s="1508"/>
      <c r="E21" s="1508"/>
      <c r="F21" s="1508"/>
      <c r="G21" s="1508"/>
      <c r="H21" s="1508"/>
      <c r="I21" s="1508"/>
      <c r="J21" s="1508"/>
      <c r="K21" s="1509"/>
    </row>
    <row r="22" spans="1:11" ht="14.25">
      <c r="A22" s="63"/>
      <c r="B22" s="51"/>
      <c r="C22" s="52"/>
      <c r="D22" s="53"/>
      <c r="E22" s="54"/>
      <c r="F22" s="55"/>
      <c r="G22" s="55"/>
      <c r="H22" s="56"/>
      <c r="I22" s="56"/>
      <c r="J22" s="56"/>
      <c r="K22" s="56"/>
    </row>
    <row r="23" spans="1:11" ht="14.25">
      <c r="A23" s="50"/>
      <c r="B23" s="51"/>
      <c r="C23" s="52"/>
      <c r="D23" s="53"/>
      <c r="E23" s="54"/>
      <c r="F23" s="55"/>
      <c r="G23" s="55"/>
      <c r="H23" s="56"/>
      <c r="I23" s="56"/>
      <c r="J23" s="56"/>
      <c r="K23" s="56"/>
    </row>
    <row r="24" spans="1:11" ht="14.25">
      <c r="A24" s="1522" t="s">
        <v>1047</v>
      </c>
      <c r="B24" s="1522"/>
      <c r="C24" s="1522"/>
      <c r="D24" s="1522"/>
      <c r="E24" s="1522"/>
      <c r="F24" s="55"/>
      <c r="G24" s="55"/>
      <c r="H24" s="56"/>
      <c r="I24" s="56"/>
      <c r="J24" s="56"/>
      <c r="K24" s="56"/>
    </row>
    <row r="25" spans="1:11" ht="14.25">
      <c r="A25" s="1507" t="s">
        <v>1048</v>
      </c>
      <c r="B25" s="1508"/>
      <c r="C25" s="1508"/>
      <c r="D25" s="1508"/>
      <c r="E25" s="1508"/>
      <c r="F25" s="1508"/>
      <c r="G25" s="1508"/>
      <c r="H25" s="1508"/>
      <c r="I25" s="1508"/>
      <c r="J25" s="1508"/>
      <c r="K25" s="1509"/>
    </row>
    <row r="26" spans="1:11" ht="14.25">
      <c r="A26" s="63"/>
      <c r="B26" s="51"/>
      <c r="C26" s="52"/>
      <c r="D26" s="53"/>
      <c r="E26" s="54"/>
      <c r="F26" s="55"/>
      <c r="G26" s="55"/>
      <c r="H26" s="56"/>
      <c r="I26" s="56"/>
      <c r="J26" s="56"/>
      <c r="K26" s="56"/>
    </row>
    <row r="27" spans="1:11" ht="14.25">
      <c r="A27" s="50"/>
      <c r="B27" s="51"/>
      <c r="C27" s="52"/>
      <c r="D27" s="53"/>
      <c r="E27" s="54"/>
      <c r="F27" s="55"/>
      <c r="G27" s="55"/>
      <c r="H27" s="56"/>
      <c r="I27" s="56"/>
      <c r="J27" s="56"/>
      <c r="K27" s="56"/>
    </row>
    <row r="28" spans="1:11" ht="14.25">
      <c r="A28" s="1522" t="s">
        <v>1049</v>
      </c>
      <c r="B28" s="1522"/>
      <c r="C28" s="1522"/>
      <c r="D28" s="1522"/>
      <c r="E28" s="1522"/>
      <c r="F28" s="55"/>
      <c r="G28" s="55"/>
      <c r="H28" s="56"/>
      <c r="I28" s="56"/>
      <c r="J28" s="56"/>
      <c r="K28" s="56"/>
    </row>
    <row r="29" spans="1:11" ht="15" customHeight="1">
      <c r="A29" s="1507" t="s">
        <v>1050</v>
      </c>
      <c r="B29" s="1508"/>
      <c r="C29" s="1508"/>
      <c r="D29" s="1508"/>
      <c r="E29" s="1508"/>
      <c r="F29" s="1508"/>
      <c r="G29" s="1508"/>
      <c r="H29" s="1508"/>
      <c r="I29" s="1508"/>
      <c r="J29" s="1508"/>
      <c r="K29" s="1509"/>
    </row>
    <row r="30" spans="1:11" ht="15">
      <c r="A30" s="49"/>
      <c r="B30" s="49"/>
      <c r="C30" s="49"/>
      <c r="D30" s="49"/>
      <c r="E30" s="49"/>
      <c r="F30" s="49"/>
      <c r="G30" s="49"/>
      <c r="H30" s="49"/>
      <c r="I30" s="49"/>
      <c r="J30" s="49"/>
      <c r="K30" s="49"/>
    </row>
    <row r="31" spans="1:11" ht="15">
      <c r="A31" s="50"/>
      <c r="B31" s="49"/>
      <c r="C31" s="49"/>
      <c r="D31" s="49"/>
      <c r="E31" s="49"/>
      <c r="F31" s="49"/>
      <c r="G31" s="49"/>
      <c r="H31" s="49"/>
      <c r="I31" s="49"/>
      <c r="J31" s="49"/>
      <c r="K31" s="49"/>
    </row>
    <row r="32" spans="1:11" ht="12.75" customHeight="1">
      <c r="A32" s="1522" t="s">
        <v>1051</v>
      </c>
      <c r="B32" s="1522"/>
      <c r="C32" s="1522"/>
      <c r="D32" s="1522"/>
      <c r="E32" s="1522"/>
      <c r="F32" s="55"/>
      <c r="G32" s="55"/>
      <c r="H32" s="56"/>
      <c r="I32" s="56"/>
      <c r="J32" s="56"/>
      <c r="K32" s="56"/>
    </row>
    <row r="33" spans="1:11" ht="14.25">
      <c r="A33" s="1507" t="s">
        <v>1052</v>
      </c>
      <c r="B33" s="1508"/>
      <c r="C33" s="1508"/>
      <c r="D33" s="1508"/>
      <c r="E33" s="1508"/>
      <c r="F33" s="1508"/>
      <c r="G33" s="1508"/>
      <c r="H33" s="1508"/>
      <c r="I33" s="1508"/>
      <c r="J33" s="1508"/>
      <c r="K33" s="1509"/>
    </row>
    <row r="34" spans="1:11" s="103" customFormat="1" ht="15">
      <c r="A34" s="64"/>
      <c r="B34" s="58"/>
      <c r="C34" s="59"/>
      <c r="D34" s="60"/>
      <c r="E34" s="61"/>
      <c r="F34" s="62"/>
      <c r="G34" s="62"/>
      <c r="H34" s="37"/>
      <c r="I34" s="37"/>
      <c r="J34" s="37"/>
      <c r="K34" s="37"/>
    </row>
    <row r="35" spans="1:11" s="103" customFormat="1" ht="15">
      <c r="A35" s="50"/>
      <c r="B35" s="58"/>
      <c r="C35" s="59"/>
      <c r="D35" s="60"/>
      <c r="E35" s="61"/>
      <c r="F35" s="62"/>
      <c r="G35" s="62"/>
      <c r="H35" s="37"/>
      <c r="I35" s="37"/>
      <c r="J35" s="37"/>
      <c r="K35" s="37"/>
    </row>
    <row r="36" spans="1:11" ht="14.25">
      <c r="A36" s="1522" t="s">
        <v>1053</v>
      </c>
      <c r="B36" s="1522"/>
      <c r="C36" s="1522"/>
      <c r="D36" s="1522"/>
      <c r="E36" s="1522"/>
      <c r="F36" s="55"/>
      <c r="G36" s="55"/>
      <c r="H36" s="56"/>
      <c r="I36" s="56"/>
      <c r="J36" s="56"/>
      <c r="K36" s="56"/>
    </row>
    <row r="37" spans="1:11" ht="12.75" customHeight="1">
      <c r="A37" s="1522" t="s">
        <v>1328</v>
      </c>
      <c r="B37" s="1522"/>
      <c r="C37" s="1522"/>
      <c r="D37" s="1522"/>
      <c r="E37" s="1522"/>
      <c r="F37" s="55"/>
      <c r="G37" s="55"/>
      <c r="H37" s="56"/>
      <c r="I37" s="56"/>
      <c r="J37" s="56"/>
      <c r="K37" s="56"/>
    </row>
    <row r="38" spans="1:11">
      <c r="A38" s="135"/>
      <c r="B38" s="135"/>
      <c r="C38" s="135"/>
      <c r="D38" s="135"/>
      <c r="E38" s="135"/>
      <c r="F38" s="135"/>
      <c r="G38" s="135"/>
      <c r="H38" s="135"/>
      <c r="I38" s="135"/>
      <c r="J38" s="135"/>
      <c r="K38" s="135"/>
    </row>
    <row r="39" spans="1:11">
      <c r="A39" s="135"/>
      <c r="B39" s="135"/>
      <c r="C39" s="135"/>
      <c r="D39" s="135"/>
      <c r="E39" s="135"/>
      <c r="F39" s="135"/>
      <c r="G39" s="135"/>
      <c r="H39" s="135"/>
      <c r="I39" s="135"/>
      <c r="J39" s="135"/>
      <c r="K39" s="135"/>
    </row>
    <row r="43" spans="1:11">
      <c r="D43" s="582"/>
      <c r="E43" s="582"/>
      <c r="F43" s="582"/>
      <c r="G43" s="582"/>
      <c r="H43" s="582"/>
    </row>
    <row r="44" spans="1:11" ht="15" customHeight="1">
      <c r="E44" s="582"/>
      <c r="F44" s="582"/>
      <c r="G44" s="582"/>
    </row>
    <row r="45" spans="1:11" ht="15" customHeight="1">
      <c r="E45" s="582"/>
      <c r="F45" s="582"/>
      <c r="G45" s="582"/>
    </row>
    <row r="46" spans="1:11" ht="12.75" customHeight="1">
      <c r="E46" s="581"/>
      <c r="F46" s="581"/>
      <c r="G46" s="581"/>
    </row>
    <row r="47" spans="1:11" ht="12.75" customHeight="1">
      <c r="E47" s="581"/>
      <c r="F47" s="581"/>
      <c r="G47" s="581"/>
    </row>
    <row r="48" spans="1:11" ht="12.75" customHeight="1">
      <c r="E48" s="581"/>
      <c r="F48" s="581"/>
      <c r="G48" s="581"/>
      <c r="I48" s="214"/>
      <c r="J48" s="214"/>
    </row>
    <row r="49" spans="5:7" ht="12.75" customHeight="1">
      <c r="E49" s="581"/>
      <c r="F49" s="581"/>
      <c r="G49" s="581"/>
    </row>
    <row r="50" spans="5:7" ht="15" customHeight="1">
      <c r="E50" s="581"/>
      <c r="F50" s="581"/>
      <c r="G50" s="581"/>
    </row>
    <row r="51" spans="5:7" ht="15" customHeight="1">
      <c r="E51" s="581"/>
      <c r="F51" s="581"/>
      <c r="G51" s="581"/>
    </row>
    <row r="52" spans="5:7" ht="12.75" customHeight="1">
      <c r="E52" s="581"/>
      <c r="F52" s="581"/>
      <c r="G52" s="581"/>
    </row>
  </sheetData>
  <mergeCells count="29">
    <mergeCell ref="J2:K2"/>
    <mergeCell ref="A20:E20"/>
    <mergeCell ref="A21:K21"/>
    <mergeCell ref="A37:E37"/>
    <mergeCell ref="A24:E24"/>
    <mergeCell ref="A25:K25"/>
    <mergeCell ref="A28:E28"/>
    <mergeCell ref="A29:K29"/>
    <mergeCell ref="A32:E32"/>
    <mergeCell ref="A33:K33"/>
    <mergeCell ref="A36:E36"/>
    <mergeCell ref="A13:K13"/>
    <mergeCell ref="K5:K7"/>
    <mergeCell ref="E6:E7"/>
    <mergeCell ref="F6:F7"/>
    <mergeCell ref="E5:G5"/>
    <mergeCell ref="A9:K9"/>
    <mergeCell ref="A12:E12"/>
    <mergeCell ref="A16:E16"/>
    <mergeCell ref="A17:K17"/>
    <mergeCell ref="A4:K4"/>
    <mergeCell ref="A5:A7"/>
    <mergeCell ref="B5:B7"/>
    <mergeCell ref="C5:C7"/>
    <mergeCell ref="D5:D7"/>
    <mergeCell ref="H5:H7"/>
    <mergeCell ref="I5:I7"/>
    <mergeCell ref="J5:J7"/>
    <mergeCell ref="G6:G7"/>
  </mergeCells>
  <phoneticPr fontId="3"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35">
    <tabColor rgb="FFFFFF00"/>
  </sheetPr>
  <dimension ref="A1:I13"/>
  <sheetViews>
    <sheetView view="pageBreakPreview" zoomScaleNormal="100" zoomScaleSheetLayoutView="100" workbookViewId="0">
      <selection activeCell="B5" sqref="B5"/>
    </sheetView>
  </sheetViews>
  <sheetFormatPr defaultColWidth="9.140625"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9" ht="33" customHeight="1"/>
    <row r="2" spans="1:9" ht="24" customHeight="1">
      <c r="A2" s="1154" t="s">
        <v>1163</v>
      </c>
      <c r="B2" s="1155"/>
      <c r="C2" s="1155"/>
      <c r="D2" s="1155"/>
      <c r="E2" s="1155"/>
      <c r="F2" s="1156"/>
    </row>
    <row r="3" spans="1:9" ht="40.5" customHeight="1">
      <c r="A3" s="35" t="s">
        <v>265</v>
      </c>
      <c r="B3" s="47">
        <v>2018</v>
      </c>
      <c r="C3" s="47">
        <v>2019</v>
      </c>
      <c r="D3" s="47">
        <v>2020</v>
      </c>
      <c r="E3" s="47">
        <v>2021</v>
      </c>
      <c r="F3" s="47">
        <v>2022</v>
      </c>
    </row>
    <row r="4" spans="1:9" ht="17.25" customHeight="1">
      <c r="A4" s="46" t="s">
        <v>1136</v>
      </c>
      <c r="B4" s="90">
        <v>133778</v>
      </c>
      <c r="C4" s="90">
        <f>B4*1.1</f>
        <v>147155.80000000002</v>
      </c>
      <c r="D4" s="90">
        <f>C4*1.1</f>
        <v>161871.38000000003</v>
      </c>
      <c r="E4" s="90">
        <f>D4*1.1</f>
        <v>178058.51800000004</v>
      </c>
      <c r="F4" s="90">
        <f>E4*1.1</f>
        <v>195864.36980000007</v>
      </c>
    </row>
    <row r="5" spans="1:9" ht="18" customHeight="1">
      <c r="A5" s="46" t="s">
        <v>1132</v>
      </c>
      <c r="B5" s="90">
        <v>0</v>
      </c>
      <c r="C5" s="90">
        <v>0</v>
      </c>
      <c r="D5" s="90">
        <v>0</v>
      </c>
      <c r="E5" s="90">
        <v>0</v>
      </c>
      <c r="F5" s="90">
        <v>0</v>
      </c>
      <c r="I5" s="433"/>
    </row>
    <row r="6" spans="1:9" ht="17.25" customHeight="1">
      <c r="A6" s="46" t="s">
        <v>1133</v>
      </c>
      <c r="B6" s="90">
        <v>0</v>
      </c>
      <c r="C6" s="90">
        <v>0</v>
      </c>
      <c r="D6" s="90">
        <v>0</v>
      </c>
      <c r="E6" s="90">
        <v>0</v>
      </c>
      <c r="F6" s="90">
        <v>0</v>
      </c>
    </row>
    <row r="7" spans="1:9" ht="16.5" customHeight="1">
      <c r="A7" s="46" t="s">
        <v>1134</v>
      </c>
      <c r="B7" s="90">
        <v>0</v>
      </c>
      <c r="C7" s="90">
        <v>0</v>
      </c>
      <c r="D7" s="90">
        <v>0</v>
      </c>
      <c r="E7" s="90">
        <v>0</v>
      </c>
      <c r="F7" s="90">
        <v>0</v>
      </c>
    </row>
    <row r="8" spans="1:9" ht="16.5" customHeight="1">
      <c r="A8" s="46" t="s">
        <v>1135</v>
      </c>
      <c r="B8" s="90">
        <v>0</v>
      </c>
      <c r="C8" s="90">
        <v>0</v>
      </c>
      <c r="D8" s="90">
        <v>0</v>
      </c>
      <c r="E8" s="90">
        <v>0</v>
      </c>
      <c r="F8" s="90">
        <v>0</v>
      </c>
    </row>
    <row r="9" spans="1:9" ht="18" customHeight="1">
      <c r="A9" s="46" t="s">
        <v>1137</v>
      </c>
      <c r="B9" s="90">
        <v>0</v>
      </c>
      <c r="C9" s="90">
        <v>0</v>
      </c>
      <c r="D9" s="90">
        <v>0</v>
      </c>
      <c r="E9" s="90">
        <v>0</v>
      </c>
      <c r="F9" s="90">
        <v>0</v>
      </c>
    </row>
    <row r="10" spans="1:9" ht="17.25" customHeight="1">
      <c r="A10" s="200" t="s">
        <v>1296</v>
      </c>
      <c r="B10" s="292">
        <f>B4</f>
        <v>133778</v>
      </c>
      <c r="C10" s="292">
        <f>C4</f>
        <v>147155.80000000002</v>
      </c>
      <c r="D10" s="292">
        <f>D4</f>
        <v>161871.38000000003</v>
      </c>
      <c r="E10" s="292">
        <f>E4</f>
        <v>178058.51800000004</v>
      </c>
      <c r="F10" s="292">
        <f>F4</f>
        <v>195864.36980000007</v>
      </c>
    </row>
    <row r="11" spans="1:9">
      <c r="A11" s="93"/>
      <c r="B11" s="93"/>
      <c r="C11" s="93"/>
      <c r="D11" s="93"/>
      <c r="E11" s="93"/>
      <c r="F11" s="93"/>
    </row>
    <row r="12" spans="1:9" ht="15">
      <c r="A12" s="48"/>
      <c r="B12" s="123"/>
      <c r="C12" s="123"/>
      <c r="D12" s="123"/>
      <c r="E12" s="123"/>
      <c r="F12" s="123"/>
    </row>
    <row r="13" spans="1:9">
      <c r="A13" s="123"/>
      <c r="B13" s="123"/>
      <c r="C13" s="123"/>
      <c r="D13" s="123"/>
      <c r="E13" s="123"/>
      <c r="F13" s="123"/>
    </row>
  </sheetData>
  <mergeCells count="1">
    <mergeCell ref="A2:F2"/>
  </mergeCells>
  <phoneticPr fontId="3"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O96"/>
  <sheetViews>
    <sheetView view="pageBreakPreview" zoomScale="85" zoomScaleNormal="70" zoomScaleSheetLayoutView="85" workbookViewId="0">
      <selection activeCell="E92" sqref="E92"/>
    </sheetView>
  </sheetViews>
  <sheetFormatPr defaultColWidth="9.140625" defaultRowHeight="12.75"/>
  <cols>
    <col min="1" max="1" width="4.140625" style="453" customWidth="1"/>
    <col min="2" max="2" width="33" style="453" customWidth="1"/>
    <col min="3" max="3" width="9.28515625" style="453" customWidth="1"/>
    <col min="4" max="4" width="23.5703125" style="453" customWidth="1"/>
    <col min="5" max="5" width="22.85546875" style="453" customWidth="1"/>
    <col min="6" max="6" width="25.85546875" style="453" customWidth="1"/>
    <col min="7" max="16384" width="9.140625" style="453"/>
  </cols>
  <sheetData>
    <row r="1" spans="1:15" ht="22.5" customHeight="1">
      <c r="A1" s="1158" t="s">
        <v>406</v>
      </c>
      <c r="B1" s="1158"/>
      <c r="C1" s="1158"/>
      <c r="D1" s="1158"/>
      <c r="E1" s="1158"/>
      <c r="F1" s="1158"/>
      <c r="G1" s="467"/>
      <c r="H1" s="467"/>
      <c r="I1" s="467"/>
      <c r="J1" s="467"/>
      <c r="K1" s="467"/>
      <c r="L1" s="467"/>
      <c r="M1" s="467"/>
      <c r="N1" s="467"/>
      <c r="O1" s="467"/>
    </row>
    <row r="2" spans="1:15" ht="65.25" customHeight="1">
      <c r="A2" s="466" t="s">
        <v>1056</v>
      </c>
      <c r="B2" s="466" t="s">
        <v>341</v>
      </c>
      <c r="C2" s="466" t="s">
        <v>1075</v>
      </c>
      <c r="D2" s="687" t="s">
        <v>1551</v>
      </c>
      <c r="E2" s="687" t="s">
        <v>1552</v>
      </c>
      <c r="F2" s="687" t="s">
        <v>1553</v>
      </c>
    </row>
    <row r="3" spans="1:15" ht="17.25" customHeight="1">
      <c r="A3" s="465">
        <v>1</v>
      </c>
      <c r="B3" s="465">
        <v>2</v>
      </c>
      <c r="C3" s="465">
        <v>3</v>
      </c>
      <c r="D3" s="465">
        <v>4</v>
      </c>
      <c r="E3" s="465">
        <v>5</v>
      </c>
      <c r="F3" s="465">
        <v>6</v>
      </c>
    </row>
    <row r="4" spans="1:15" ht="27" customHeight="1">
      <c r="A4" s="1159">
        <v>1</v>
      </c>
      <c r="B4" s="461" t="s">
        <v>449</v>
      </c>
      <c r="C4" s="1159" t="s">
        <v>343</v>
      </c>
      <c r="D4" s="464">
        <v>0</v>
      </c>
      <c r="E4" s="464">
        <v>0</v>
      </c>
      <c r="F4" s="464">
        <v>0</v>
      </c>
      <c r="G4" s="453" t="s">
        <v>1647</v>
      </c>
    </row>
    <row r="5" spans="1:15" ht="13.5" customHeight="1">
      <c r="A5" s="1159"/>
      <c r="B5" s="455" t="s">
        <v>1297</v>
      </c>
      <c r="C5" s="1159"/>
      <c r="D5" s="463">
        <v>0</v>
      </c>
      <c r="E5" s="463">
        <v>0</v>
      </c>
      <c r="F5" s="463">
        <v>0</v>
      </c>
      <c r="G5" s="462" t="s">
        <v>1642</v>
      </c>
    </row>
    <row r="6" spans="1:15" ht="13.5" customHeight="1">
      <c r="A6" s="1159"/>
      <c r="B6" s="455" t="s">
        <v>1166</v>
      </c>
      <c r="C6" s="1159"/>
      <c r="D6" s="463">
        <v>0</v>
      </c>
      <c r="E6" s="463">
        <v>0</v>
      </c>
      <c r="F6" s="463">
        <v>0</v>
      </c>
      <c r="G6" s="453" t="s">
        <v>1647</v>
      </c>
    </row>
    <row r="7" spans="1:15" ht="13.5" customHeight="1">
      <c r="A7" s="1159"/>
      <c r="B7" s="460" t="s">
        <v>1164</v>
      </c>
      <c r="C7" s="1159"/>
      <c r="D7" s="463">
        <v>0</v>
      </c>
      <c r="E7" s="463">
        <v>0</v>
      </c>
      <c r="F7" s="463">
        <v>0</v>
      </c>
      <c r="G7" s="462" t="s">
        <v>1643</v>
      </c>
    </row>
    <row r="8" spans="1:15" ht="13.5" customHeight="1">
      <c r="A8" s="1159"/>
      <c r="B8" s="455" t="s">
        <v>1165</v>
      </c>
      <c r="C8" s="1159"/>
      <c r="D8" s="463">
        <v>0</v>
      </c>
      <c r="E8" s="463">
        <v>0</v>
      </c>
      <c r="F8" s="463">
        <v>0</v>
      </c>
      <c r="G8" s="453" t="s">
        <v>1647</v>
      </c>
    </row>
    <row r="9" spans="1:15" ht="14.25">
      <c r="A9" s="1159">
        <v>2</v>
      </c>
      <c r="B9" s="461" t="s">
        <v>1317</v>
      </c>
      <c r="C9" s="1159" t="s">
        <v>343</v>
      </c>
      <c r="D9" s="458">
        <f>SUM(D10:D13)</f>
        <v>1112</v>
      </c>
      <c r="E9" s="458">
        <f>SUM(E10:E13)</f>
        <v>70.239999999999995</v>
      </c>
      <c r="F9" s="458">
        <f>SUM(F10:F13)</f>
        <v>1112</v>
      </c>
      <c r="G9" s="453" t="s">
        <v>1647</v>
      </c>
    </row>
    <row r="10" spans="1:15" ht="13.5" customHeight="1">
      <c r="A10" s="1159"/>
      <c r="B10" s="455" t="s">
        <v>1297</v>
      </c>
      <c r="C10" s="1159"/>
      <c r="D10" s="459">
        <v>1041.76</v>
      </c>
      <c r="E10" s="459">
        <v>0</v>
      </c>
      <c r="F10" s="459">
        <f>E9+D10</f>
        <v>1112</v>
      </c>
      <c r="G10" s="462" t="s">
        <v>1642</v>
      </c>
    </row>
    <row r="11" spans="1:15" ht="13.5" customHeight="1">
      <c r="A11" s="1159"/>
      <c r="B11" s="455" t="s">
        <v>1166</v>
      </c>
      <c r="C11" s="1159"/>
      <c r="D11" s="459">
        <v>0</v>
      </c>
      <c r="E11" s="459">
        <v>0</v>
      </c>
      <c r="F11" s="459">
        <f>D11-E11</f>
        <v>0</v>
      </c>
      <c r="G11" s="453" t="s">
        <v>1647</v>
      </c>
    </row>
    <row r="12" spans="1:15" ht="13.5" customHeight="1">
      <c r="A12" s="1159"/>
      <c r="B12" s="460" t="s">
        <v>1164</v>
      </c>
      <c r="C12" s="1159"/>
      <c r="D12" s="459">
        <v>70.239999999999995</v>
      </c>
      <c r="E12" s="588">
        <v>70.239999999999995</v>
      </c>
      <c r="F12" s="459">
        <f>D12-E12</f>
        <v>0</v>
      </c>
      <c r="G12" s="462" t="s">
        <v>1643</v>
      </c>
    </row>
    <row r="13" spans="1:15" ht="13.5" customHeight="1">
      <c r="A13" s="1159"/>
      <c r="B13" s="455" t="s">
        <v>1165</v>
      </c>
      <c r="C13" s="1159"/>
      <c r="D13" s="459">
        <v>0</v>
      </c>
      <c r="E13" s="459">
        <v>0</v>
      </c>
      <c r="F13" s="459">
        <f>D13-E13</f>
        <v>0</v>
      </c>
      <c r="G13" s="453" t="s">
        <v>1647</v>
      </c>
    </row>
    <row r="14" spans="1:15" ht="14.25">
      <c r="A14" s="1159">
        <v>3</v>
      </c>
      <c r="B14" s="461" t="s">
        <v>1320</v>
      </c>
      <c r="C14" s="1159" t="s">
        <v>343</v>
      </c>
      <c r="D14" s="458">
        <f>SUM(D15:D18)</f>
        <v>1337.25</v>
      </c>
      <c r="E14" s="458">
        <f t="shared" ref="E14:F14" si="0">SUM(E15:E18)</f>
        <v>219.73</v>
      </c>
      <c r="F14" s="458">
        <f t="shared" si="0"/>
        <v>1337.25</v>
      </c>
      <c r="G14" s="453" t="s">
        <v>1647</v>
      </c>
    </row>
    <row r="15" spans="1:15" ht="13.5" customHeight="1">
      <c r="A15" s="1159"/>
      <c r="B15" s="455" t="s">
        <v>1297</v>
      </c>
      <c r="C15" s="1159"/>
      <c r="D15" s="459">
        <v>1117.52</v>
      </c>
      <c r="E15" s="459">
        <v>0</v>
      </c>
      <c r="F15" s="459">
        <v>1337.25</v>
      </c>
      <c r="G15" s="462" t="s">
        <v>1642</v>
      </c>
    </row>
    <row r="16" spans="1:15" ht="13.5" customHeight="1">
      <c r="A16" s="1159"/>
      <c r="B16" s="455" t="s">
        <v>1166</v>
      </c>
      <c r="C16" s="1159"/>
      <c r="D16" s="459">
        <v>0</v>
      </c>
      <c r="E16" s="459">
        <v>0</v>
      </c>
      <c r="F16" s="459">
        <f>D16-E16</f>
        <v>0</v>
      </c>
      <c r="G16" s="453" t="s">
        <v>1647</v>
      </c>
    </row>
    <row r="17" spans="1:11" ht="13.5" customHeight="1">
      <c r="A17" s="1159"/>
      <c r="B17" s="460" t="s">
        <v>1164</v>
      </c>
      <c r="C17" s="1159"/>
      <c r="D17" s="459">
        <v>219.73</v>
      </c>
      <c r="E17" s="588">
        <v>219.73</v>
      </c>
      <c r="F17" s="459">
        <f>D17-E17</f>
        <v>0</v>
      </c>
      <c r="G17" s="462" t="s">
        <v>1643</v>
      </c>
    </row>
    <row r="18" spans="1:11" ht="13.5" customHeight="1">
      <c r="A18" s="1159"/>
      <c r="B18" s="455" t="s">
        <v>1165</v>
      </c>
      <c r="C18" s="1159"/>
      <c r="D18" s="459">
        <v>0</v>
      </c>
      <c r="E18" s="459">
        <v>0</v>
      </c>
      <c r="F18" s="459">
        <f>D18-E18</f>
        <v>0</v>
      </c>
      <c r="G18" s="453" t="s">
        <v>1647</v>
      </c>
    </row>
    <row r="19" spans="1:11" ht="14.25">
      <c r="A19" s="1159">
        <v>4</v>
      </c>
      <c r="B19" s="461" t="s">
        <v>1321</v>
      </c>
      <c r="C19" s="1159" t="s">
        <v>343</v>
      </c>
      <c r="D19" s="458">
        <f>SUM(D20:D23)</f>
        <v>9241.83</v>
      </c>
      <c r="E19" s="458">
        <f t="shared" ref="E19:F19" si="1">SUM(E20:E23)</f>
        <v>832.88</v>
      </c>
      <c r="F19" s="458">
        <f t="shared" si="1"/>
        <v>9241.83</v>
      </c>
      <c r="G19" s="453" t="s">
        <v>1647</v>
      </c>
    </row>
    <row r="20" spans="1:11" ht="13.5" customHeight="1">
      <c r="A20" s="1159"/>
      <c r="B20" s="455" t="s">
        <v>1297</v>
      </c>
      <c r="C20" s="1159"/>
      <c r="D20" s="588">
        <v>2359.69</v>
      </c>
      <c r="E20" s="459">
        <v>4.13</v>
      </c>
      <c r="F20" s="459">
        <v>3188.44</v>
      </c>
      <c r="G20" s="462" t="s">
        <v>1642</v>
      </c>
    </row>
    <row r="21" spans="1:11" ht="13.5" customHeight="1">
      <c r="A21" s="1159"/>
      <c r="B21" s="455" t="s">
        <v>1166</v>
      </c>
      <c r="C21" s="1159"/>
      <c r="D21" s="459">
        <v>459.88</v>
      </c>
      <c r="E21" s="459">
        <v>0</v>
      </c>
      <c r="F21" s="459">
        <f>D21-E21</f>
        <v>459.88</v>
      </c>
      <c r="G21" s="453" t="s">
        <v>1644</v>
      </c>
    </row>
    <row r="22" spans="1:11" ht="13.5" customHeight="1">
      <c r="A22" s="1159"/>
      <c r="B22" s="460" t="s">
        <v>1164</v>
      </c>
      <c r="C22" s="1159"/>
      <c r="D22" s="459">
        <v>6399.76</v>
      </c>
      <c r="E22" s="588">
        <v>828.75</v>
      </c>
      <c r="F22" s="459">
        <f>D22-E22</f>
        <v>5571.01</v>
      </c>
      <c r="G22" s="462" t="s">
        <v>1643</v>
      </c>
      <c r="K22" s="453" t="s">
        <v>655</v>
      </c>
    </row>
    <row r="23" spans="1:11" ht="13.5" customHeight="1">
      <c r="A23" s="1159"/>
      <c r="B23" s="455" t="s">
        <v>1165</v>
      </c>
      <c r="C23" s="1159"/>
      <c r="D23" s="459">
        <v>22.5</v>
      </c>
      <c r="E23" s="459">
        <v>0</v>
      </c>
      <c r="F23" s="459">
        <f>D23-E23</f>
        <v>22.5</v>
      </c>
      <c r="G23" s="453" t="s">
        <v>1647</v>
      </c>
    </row>
    <row r="24" spans="1:11" ht="14.25">
      <c r="A24" s="1159">
        <v>5</v>
      </c>
      <c r="B24" s="461" t="s">
        <v>1322</v>
      </c>
      <c r="C24" s="1159" t="s">
        <v>343</v>
      </c>
      <c r="D24" s="458">
        <f>D25+D26+D27+D28</f>
        <v>13587.27</v>
      </c>
      <c r="E24" s="458">
        <f>SUM(E25:E28)</f>
        <v>1071.47</v>
      </c>
      <c r="F24" s="256">
        <f>SUM(F25:F28)</f>
        <v>13587.269999999999</v>
      </c>
      <c r="G24" s="453" t="s">
        <v>1647</v>
      </c>
    </row>
    <row r="25" spans="1:11" ht="13.5" customHeight="1">
      <c r="A25" s="1159"/>
      <c r="B25" s="455" t="s">
        <v>1297</v>
      </c>
      <c r="C25" s="1159"/>
      <c r="D25" s="459">
        <v>3078.51</v>
      </c>
      <c r="E25" s="459">
        <v>0</v>
      </c>
      <c r="F25" s="459">
        <f>E24+D25</f>
        <v>4149.9800000000005</v>
      </c>
      <c r="G25" s="462" t="s">
        <v>1642</v>
      </c>
    </row>
    <row r="26" spans="1:11" ht="13.5" customHeight="1">
      <c r="A26" s="1159"/>
      <c r="B26" s="455" t="s">
        <v>1166</v>
      </c>
      <c r="C26" s="1159"/>
      <c r="D26" s="459">
        <v>1684.85</v>
      </c>
      <c r="E26" s="459">
        <v>124.42</v>
      </c>
      <c r="F26" s="459">
        <f>D26-E26</f>
        <v>1560.4299999999998</v>
      </c>
      <c r="G26" s="453" t="s">
        <v>1644</v>
      </c>
    </row>
    <row r="27" spans="1:11" ht="13.5" customHeight="1">
      <c r="A27" s="1159"/>
      <c r="B27" s="460" t="s">
        <v>1164</v>
      </c>
      <c r="C27" s="1159"/>
      <c r="D27" s="459">
        <v>8057.99</v>
      </c>
      <c r="E27" s="588">
        <v>947.05</v>
      </c>
      <c r="F27" s="459">
        <f>D27-E27</f>
        <v>7110.94</v>
      </c>
      <c r="G27" s="462" t="s">
        <v>1643</v>
      </c>
    </row>
    <row r="28" spans="1:11" ht="13.5" customHeight="1">
      <c r="A28" s="1159"/>
      <c r="B28" s="455" t="s">
        <v>1165</v>
      </c>
      <c r="C28" s="1159"/>
      <c r="D28" s="459">
        <v>765.92</v>
      </c>
      <c r="E28" s="459">
        <v>0</v>
      </c>
      <c r="F28" s="459">
        <f>D28-E28</f>
        <v>765.92</v>
      </c>
      <c r="G28" s="453" t="s">
        <v>1647</v>
      </c>
    </row>
    <row r="29" spans="1:11" ht="27.75" customHeight="1">
      <c r="A29" s="1159">
        <v>6</v>
      </c>
      <c r="B29" s="461" t="s">
        <v>450</v>
      </c>
      <c r="C29" s="1159" t="s">
        <v>1078</v>
      </c>
      <c r="D29" s="458">
        <v>0</v>
      </c>
      <c r="E29" s="458">
        <v>0</v>
      </c>
      <c r="F29" s="256">
        <f>SUM(F30:F33)</f>
        <v>0</v>
      </c>
      <c r="G29" s="453" t="s">
        <v>1647</v>
      </c>
    </row>
    <row r="30" spans="1:11" ht="13.5" customHeight="1">
      <c r="A30" s="1159"/>
      <c r="B30" s="455" t="s">
        <v>1297</v>
      </c>
      <c r="C30" s="1159"/>
      <c r="D30" s="459">
        <v>0</v>
      </c>
      <c r="E30" s="459">
        <v>0</v>
      </c>
      <c r="F30" s="459">
        <v>0</v>
      </c>
      <c r="G30" s="462" t="s">
        <v>1642</v>
      </c>
    </row>
    <row r="31" spans="1:11" ht="13.5" customHeight="1">
      <c r="A31" s="1159"/>
      <c r="B31" s="455" t="s">
        <v>1166</v>
      </c>
      <c r="C31" s="1159"/>
      <c r="D31" s="459">
        <v>0</v>
      </c>
      <c r="E31" s="459">
        <v>0</v>
      </c>
      <c r="F31" s="459">
        <v>0</v>
      </c>
      <c r="G31" s="453" t="s">
        <v>1644</v>
      </c>
    </row>
    <row r="32" spans="1:11" ht="15">
      <c r="A32" s="1159"/>
      <c r="B32" s="460" t="s">
        <v>1164</v>
      </c>
      <c r="C32" s="1159"/>
      <c r="D32" s="459">
        <v>0</v>
      </c>
      <c r="E32" s="459">
        <v>0</v>
      </c>
      <c r="F32" s="459">
        <v>0</v>
      </c>
      <c r="G32" s="462" t="s">
        <v>1643</v>
      </c>
    </row>
    <row r="33" spans="1:7" ht="13.5" customHeight="1">
      <c r="A33" s="1159"/>
      <c r="B33" s="455" t="s">
        <v>1165</v>
      </c>
      <c r="C33" s="1159"/>
      <c r="D33" s="459">
        <v>0</v>
      </c>
      <c r="E33" s="459">
        <v>0</v>
      </c>
      <c r="F33" s="459">
        <v>0</v>
      </c>
      <c r="G33" s="453" t="s">
        <v>1647</v>
      </c>
    </row>
    <row r="34" spans="1:7" ht="13.5" customHeight="1">
      <c r="A34" s="1159"/>
      <c r="B34" s="455" t="s">
        <v>467</v>
      </c>
      <c r="C34" s="1159"/>
      <c r="D34" s="459">
        <v>0</v>
      </c>
      <c r="E34" s="459">
        <v>0</v>
      </c>
      <c r="F34" s="459">
        <v>0</v>
      </c>
      <c r="G34" s="453" t="s">
        <v>1647</v>
      </c>
    </row>
    <row r="35" spans="1:7" ht="14.25">
      <c r="A35" s="1159">
        <v>7</v>
      </c>
      <c r="B35" s="461" t="s">
        <v>342</v>
      </c>
      <c r="C35" s="1159" t="s">
        <v>1078</v>
      </c>
      <c r="D35" s="458">
        <v>0</v>
      </c>
      <c r="E35" s="458">
        <v>0</v>
      </c>
      <c r="F35" s="256">
        <f>SUM(F36:F39)</f>
        <v>0</v>
      </c>
      <c r="G35" s="453" t="s">
        <v>1647</v>
      </c>
    </row>
    <row r="36" spans="1:7" ht="13.5" customHeight="1">
      <c r="A36" s="1159"/>
      <c r="B36" s="455" t="s">
        <v>1297</v>
      </c>
      <c r="C36" s="1159"/>
      <c r="D36" s="459">
        <v>0</v>
      </c>
      <c r="E36" s="459">
        <v>0</v>
      </c>
      <c r="F36" s="459">
        <v>0</v>
      </c>
      <c r="G36" s="462" t="s">
        <v>1642</v>
      </c>
    </row>
    <row r="37" spans="1:7" ht="13.5" customHeight="1">
      <c r="A37" s="1159"/>
      <c r="B37" s="455" t="s">
        <v>1166</v>
      </c>
      <c r="C37" s="1159"/>
      <c r="D37" s="459">
        <v>0</v>
      </c>
      <c r="E37" s="459">
        <v>0</v>
      </c>
      <c r="F37" s="459">
        <v>0</v>
      </c>
      <c r="G37" s="453" t="s">
        <v>1644</v>
      </c>
    </row>
    <row r="38" spans="1:7" ht="13.5" customHeight="1">
      <c r="A38" s="1159"/>
      <c r="B38" s="460" t="s">
        <v>1164</v>
      </c>
      <c r="C38" s="1159"/>
      <c r="D38" s="459">
        <v>0</v>
      </c>
      <c r="E38" s="459">
        <v>0</v>
      </c>
      <c r="F38" s="459">
        <v>0</v>
      </c>
      <c r="G38" s="462" t="s">
        <v>1643</v>
      </c>
    </row>
    <row r="39" spans="1:7" ht="13.5" customHeight="1">
      <c r="A39" s="1159"/>
      <c r="B39" s="455" t="s">
        <v>1165</v>
      </c>
      <c r="C39" s="1159"/>
      <c r="D39" s="459">
        <v>0</v>
      </c>
      <c r="E39" s="459">
        <v>0</v>
      </c>
      <c r="F39" s="459">
        <v>0</v>
      </c>
      <c r="G39" s="453" t="s">
        <v>1647</v>
      </c>
    </row>
    <row r="40" spans="1:7" ht="13.5" customHeight="1">
      <c r="A40" s="1159"/>
      <c r="B40" s="455" t="s">
        <v>467</v>
      </c>
      <c r="C40" s="1159"/>
      <c r="D40" s="459">
        <v>0</v>
      </c>
      <c r="E40" s="459">
        <v>0</v>
      </c>
      <c r="F40" s="459">
        <v>0</v>
      </c>
      <c r="G40" s="453" t="s">
        <v>1647</v>
      </c>
    </row>
    <row r="41" spans="1:7" ht="14.25">
      <c r="A41" s="1159">
        <v>8</v>
      </c>
      <c r="B41" s="461" t="s">
        <v>1324</v>
      </c>
      <c r="C41" s="1159" t="s">
        <v>1078</v>
      </c>
      <c r="D41" s="458">
        <f>SUM(D42:D46)</f>
        <v>2.2999999999999998</v>
      </c>
      <c r="E41" s="458">
        <f t="shared" ref="E41:F41" si="2">SUM(E42:E46)</f>
        <v>0</v>
      </c>
      <c r="F41" s="458">
        <f t="shared" si="2"/>
        <v>2.2999999999999998</v>
      </c>
      <c r="G41" s="453" t="s">
        <v>1647</v>
      </c>
    </row>
    <row r="42" spans="1:7" ht="13.5" customHeight="1">
      <c r="A42" s="1159"/>
      <c r="B42" s="455" t="s">
        <v>1297</v>
      </c>
      <c r="C42" s="1159"/>
      <c r="D42" s="459">
        <v>2.2999999999999998</v>
      </c>
      <c r="E42" s="459">
        <v>0</v>
      </c>
      <c r="F42" s="459">
        <v>2.2999999999999998</v>
      </c>
      <c r="G42" s="462" t="s">
        <v>1642</v>
      </c>
    </row>
    <row r="43" spans="1:7" ht="13.5" customHeight="1">
      <c r="A43" s="1159"/>
      <c r="B43" s="455" t="s">
        <v>1166</v>
      </c>
      <c r="C43" s="1159"/>
      <c r="D43" s="459">
        <v>0</v>
      </c>
      <c r="E43" s="459">
        <v>0</v>
      </c>
      <c r="F43" s="459">
        <v>0</v>
      </c>
      <c r="G43" s="453" t="s">
        <v>1644</v>
      </c>
    </row>
    <row r="44" spans="1:7" ht="13.5" customHeight="1">
      <c r="A44" s="1159"/>
      <c r="B44" s="460" t="s">
        <v>1164</v>
      </c>
      <c r="C44" s="1159"/>
      <c r="D44" s="459">
        <v>0</v>
      </c>
      <c r="E44" s="459">
        <v>0</v>
      </c>
      <c r="F44" s="459">
        <v>0</v>
      </c>
      <c r="G44" s="462" t="s">
        <v>1643</v>
      </c>
    </row>
    <row r="45" spans="1:7" ht="13.5" customHeight="1">
      <c r="A45" s="1159"/>
      <c r="B45" s="455" t="s">
        <v>1165</v>
      </c>
      <c r="C45" s="1159"/>
      <c r="D45" s="459">
        <v>0</v>
      </c>
      <c r="E45" s="459">
        <v>0</v>
      </c>
      <c r="F45" s="459">
        <v>0</v>
      </c>
      <c r="G45" s="453" t="s">
        <v>1647</v>
      </c>
    </row>
    <row r="46" spans="1:7" ht="13.5" customHeight="1">
      <c r="A46" s="1159"/>
      <c r="B46" s="455" t="s">
        <v>467</v>
      </c>
      <c r="C46" s="1159"/>
      <c r="D46" s="459">
        <v>0</v>
      </c>
      <c r="E46" s="459">
        <v>0</v>
      </c>
      <c r="F46" s="459">
        <v>0</v>
      </c>
      <c r="G46" s="453" t="s">
        <v>1647</v>
      </c>
    </row>
    <row r="47" spans="1:7" ht="14.25">
      <c r="A47" s="1159">
        <v>9</v>
      </c>
      <c r="B47" s="461" t="s">
        <v>1325</v>
      </c>
      <c r="C47" s="1159" t="s">
        <v>1078</v>
      </c>
      <c r="D47" s="256">
        <f t="shared" ref="D47:E47" si="3">SUM(D48:D52)</f>
        <v>883.91</v>
      </c>
      <c r="E47" s="256">
        <f t="shared" si="3"/>
        <v>12.97</v>
      </c>
      <c r="F47" s="256">
        <f>SUM(F48:F52)</f>
        <v>883.91</v>
      </c>
      <c r="G47" s="453" t="s">
        <v>1647</v>
      </c>
    </row>
    <row r="48" spans="1:7" ht="13.5" customHeight="1">
      <c r="A48" s="1159"/>
      <c r="B48" s="455" t="s">
        <v>1297</v>
      </c>
      <c r="C48" s="1159"/>
      <c r="D48" s="459">
        <v>346.06</v>
      </c>
      <c r="E48" s="459">
        <v>0</v>
      </c>
      <c r="F48" s="459">
        <f>E47+D48</f>
        <v>359.03000000000003</v>
      </c>
      <c r="G48" s="462" t="s">
        <v>1642</v>
      </c>
    </row>
    <row r="49" spans="1:7" ht="13.5" customHeight="1">
      <c r="A49" s="1159"/>
      <c r="B49" s="455" t="s">
        <v>1166</v>
      </c>
      <c r="C49" s="1159"/>
      <c r="D49" s="459">
        <v>76.91</v>
      </c>
      <c r="E49" s="459">
        <v>12.97</v>
      </c>
      <c r="F49" s="459">
        <f>D49-E49</f>
        <v>63.94</v>
      </c>
      <c r="G49" s="453" t="s">
        <v>1644</v>
      </c>
    </row>
    <row r="50" spans="1:7" ht="13.5" customHeight="1">
      <c r="A50" s="1159"/>
      <c r="B50" s="460" t="s">
        <v>1164</v>
      </c>
      <c r="C50" s="1159"/>
      <c r="D50" s="459">
        <v>293.02999999999997</v>
      </c>
      <c r="E50" s="588">
        <v>0</v>
      </c>
      <c r="F50" s="459">
        <f>D50-E50</f>
        <v>293.02999999999997</v>
      </c>
      <c r="G50" s="462" t="s">
        <v>1643</v>
      </c>
    </row>
    <row r="51" spans="1:7" ht="13.5" customHeight="1">
      <c r="A51" s="1159"/>
      <c r="B51" s="455" t="s">
        <v>1165</v>
      </c>
      <c r="C51" s="1159"/>
      <c r="D51" s="459">
        <v>167.91</v>
      </c>
      <c r="E51" s="459">
        <v>0</v>
      </c>
      <c r="F51" s="459">
        <f>D51-E51</f>
        <v>167.91</v>
      </c>
      <c r="G51" s="453" t="s">
        <v>1647</v>
      </c>
    </row>
    <row r="52" spans="1:7" ht="13.5" customHeight="1">
      <c r="A52" s="1159"/>
      <c r="B52" s="455" t="s">
        <v>467</v>
      </c>
      <c r="C52" s="1159"/>
      <c r="D52" s="459">
        <v>0</v>
      </c>
      <c r="E52" s="459">
        <v>0</v>
      </c>
      <c r="F52" s="459">
        <f>D52-E52</f>
        <v>0</v>
      </c>
      <c r="G52" s="453" t="s">
        <v>1647</v>
      </c>
    </row>
    <row r="53" spans="1:7" ht="14.25">
      <c r="A53" s="1159">
        <v>10</v>
      </c>
      <c r="B53" s="461" t="s">
        <v>1326</v>
      </c>
      <c r="C53" s="1159" t="s">
        <v>1078</v>
      </c>
      <c r="D53" s="458">
        <f>SUM(D54:D58)</f>
        <v>423.25</v>
      </c>
      <c r="E53" s="458">
        <f t="shared" ref="E53:F53" si="4">SUM(E54:E58)</f>
        <v>0</v>
      </c>
      <c r="F53" s="458">
        <f t="shared" si="4"/>
        <v>423.25</v>
      </c>
      <c r="G53" s="453" t="s">
        <v>1647</v>
      </c>
    </row>
    <row r="54" spans="1:7" ht="13.5" customHeight="1">
      <c r="A54" s="1159"/>
      <c r="B54" s="455" t="s">
        <v>1297</v>
      </c>
      <c r="C54" s="1159"/>
      <c r="D54" s="459">
        <v>178.05</v>
      </c>
      <c r="E54" s="459">
        <v>0</v>
      </c>
      <c r="F54" s="459">
        <f>E53+D54</f>
        <v>178.05</v>
      </c>
      <c r="G54" s="462" t="s">
        <v>1642</v>
      </c>
    </row>
    <row r="55" spans="1:7" ht="13.5" customHeight="1">
      <c r="A55" s="1159"/>
      <c r="B55" s="455" t="s">
        <v>1166</v>
      </c>
      <c r="C55" s="1159"/>
      <c r="D55" s="459">
        <v>48.47</v>
      </c>
      <c r="E55" s="459">
        <v>0</v>
      </c>
      <c r="F55" s="459">
        <f>D55-E55</f>
        <v>48.47</v>
      </c>
      <c r="G55" s="453" t="s">
        <v>1644</v>
      </c>
    </row>
    <row r="56" spans="1:7" ht="13.5" customHeight="1">
      <c r="A56" s="1159"/>
      <c r="B56" s="460" t="s">
        <v>1164</v>
      </c>
      <c r="C56" s="1159"/>
      <c r="D56" s="459">
        <v>116.9</v>
      </c>
      <c r="E56" s="588">
        <v>0</v>
      </c>
      <c r="F56" s="459">
        <f>D56-E56</f>
        <v>116.9</v>
      </c>
      <c r="G56" s="462" t="s">
        <v>1643</v>
      </c>
    </row>
    <row r="57" spans="1:7" ht="13.5" customHeight="1">
      <c r="A57" s="1159"/>
      <c r="B57" s="455" t="s">
        <v>1165</v>
      </c>
      <c r="C57" s="1159"/>
      <c r="D57" s="459">
        <v>79.83</v>
      </c>
      <c r="E57" s="459">
        <v>0</v>
      </c>
      <c r="F57" s="459">
        <f>D57-E57</f>
        <v>79.83</v>
      </c>
      <c r="G57" s="453" t="s">
        <v>1647</v>
      </c>
    </row>
    <row r="58" spans="1:7" ht="13.5" customHeight="1">
      <c r="A58" s="1159"/>
      <c r="B58" s="455" t="s">
        <v>467</v>
      </c>
      <c r="C58" s="1159"/>
      <c r="D58" s="459">
        <v>0</v>
      </c>
      <c r="E58" s="459">
        <v>0</v>
      </c>
      <c r="F58" s="459">
        <f>D58-E58</f>
        <v>0</v>
      </c>
      <c r="G58" s="453" t="s">
        <v>1647</v>
      </c>
    </row>
    <row r="59" spans="1:7" ht="28.5">
      <c r="A59" s="1159">
        <v>11</v>
      </c>
      <c r="B59" s="457" t="s">
        <v>451</v>
      </c>
      <c r="C59" s="1159" t="s">
        <v>1087</v>
      </c>
      <c r="D59" s="458">
        <v>0</v>
      </c>
      <c r="E59" s="458">
        <v>0</v>
      </c>
      <c r="F59" s="458">
        <v>0</v>
      </c>
      <c r="G59" s="453" t="s">
        <v>1647</v>
      </c>
    </row>
    <row r="60" spans="1:7" ht="13.5" customHeight="1">
      <c r="A60" s="1159"/>
      <c r="B60" s="455" t="s">
        <v>1297</v>
      </c>
      <c r="C60" s="1159"/>
      <c r="D60" s="459">
        <v>0</v>
      </c>
      <c r="E60" s="459">
        <v>0</v>
      </c>
      <c r="F60" s="459">
        <v>0</v>
      </c>
      <c r="G60" s="462" t="s">
        <v>1642</v>
      </c>
    </row>
    <row r="61" spans="1:7" ht="13.5" customHeight="1">
      <c r="A61" s="1159"/>
      <c r="B61" s="455" t="s">
        <v>1166</v>
      </c>
      <c r="C61" s="1159"/>
      <c r="D61" s="459">
        <v>0</v>
      </c>
      <c r="E61" s="459">
        <v>0</v>
      </c>
      <c r="F61" s="459">
        <v>0</v>
      </c>
      <c r="G61" s="453" t="s">
        <v>1644</v>
      </c>
    </row>
    <row r="62" spans="1:7" ht="13.5" customHeight="1">
      <c r="A62" s="1159"/>
      <c r="B62" s="460" t="s">
        <v>1164</v>
      </c>
      <c r="C62" s="1159"/>
      <c r="D62" s="459">
        <v>0</v>
      </c>
      <c r="E62" s="459">
        <v>0</v>
      </c>
      <c r="F62" s="459">
        <v>0</v>
      </c>
      <c r="G62" s="462" t="s">
        <v>1643</v>
      </c>
    </row>
    <row r="63" spans="1:7" ht="13.5" customHeight="1">
      <c r="A63" s="1159"/>
      <c r="B63" s="455" t="s">
        <v>1165</v>
      </c>
      <c r="C63" s="1159"/>
      <c r="D63" s="459">
        <v>0</v>
      </c>
      <c r="E63" s="459">
        <v>0</v>
      </c>
      <c r="F63" s="459">
        <v>0</v>
      </c>
      <c r="G63" s="453" t="s">
        <v>1647</v>
      </c>
    </row>
    <row r="64" spans="1:7" ht="28.5">
      <c r="A64" s="1159">
        <v>12</v>
      </c>
      <c r="B64" s="457" t="s">
        <v>407</v>
      </c>
      <c r="C64" s="1159" t="s">
        <v>1087</v>
      </c>
      <c r="D64" s="458">
        <f>SUM(D65:D68)</f>
        <v>35</v>
      </c>
      <c r="E64" s="458">
        <f t="shared" ref="E64:F64" si="5">SUM(E65:E68)</f>
        <v>6</v>
      </c>
      <c r="F64" s="458">
        <f t="shared" si="5"/>
        <v>35</v>
      </c>
      <c r="G64" s="453" t="s">
        <v>1647</v>
      </c>
    </row>
    <row r="65" spans="1:7" ht="13.5" customHeight="1">
      <c r="A65" s="1159"/>
      <c r="B65" s="455" t="s">
        <v>1297</v>
      </c>
      <c r="C65" s="1159"/>
      <c r="D65" s="459">
        <v>22</v>
      </c>
      <c r="E65" s="459">
        <v>0</v>
      </c>
      <c r="F65" s="459">
        <f>D65+E66</f>
        <v>24</v>
      </c>
      <c r="G65" s="462" t="s">
        <v>1642</v>
      </c>
    </row>
    <row r="66" spans="1:7" ht="13.5" customHeight="1">
      <c r="A66" s="1159"/>
      <c r="B66" s="455" t="s">
        <v>1166</v>
      </c>
      <c r="C66" s="1159"/>
      <c r="D66" s="459">
        <v>13</v>
      </c>
      <c r="E66" s="459">
        <v>2</v>
      </c>
      <c r="F66" s="459">
        <f>D66-E66</f>
        <v>11</v>
      </c>
      <c r="G66" s="453" t="s">
        <v>1644</v>
      </c>
    </row>
    <row r="67" spans="1:7" ht="13.5" customHeight="1">
      <c r="A67" s="1159"/>
      <c r="B67" s="460" t="s">
        <v>1164</v>
      </c>
      <c r="C67" s="1159"/>
      <c r="D67" s="459">
        <v>0</v>
      </c>
      <c r="E67" s="459">
        <v>4</v>
      </c>
      <c r="F67" s="459">
        <v>0</v>
      </c>
      <c r="G67" s="462" t="s">
        <v>1643</v>
      </c>
    </row>
    <row r="68" spans="1:7" ht="13.5" customHeight="1">
      <c r="A68" s="1159"/>
      <c r="B68" s="455" t="s">
        <v>1165</v>
      </c>
      <c r="C68" s="1159"/>
      <c r="D68" s="459">
        <v>0</v>
      </c>
      <c r="E68" s="459">
        <v>0</v>
      </c>
      <c r="F68" s="459">
        <v>0</v>
      </c>
      <c r="G68" s="453" t="s">
        <v>1647</v>
      </c>
    </row>
    <row r="69" spans="1:7" ht="28.5">
      <c r="A69" s="1159">
        <v>13</v>
      </c>
      <c r="B69" s="457" t="s">
        <v>408</v>
      </c>
      <c r="C69" s="1159" t="s">
        <v>1087</v>
      </c>
      <c r="D69" s="458">
        <f>SUM(D70:D73)</f>
        <v>91</v>
      </c>
      <c r="E69" s="458">
        <f t="shared" ref="E69:F69" si="6">SUM(E70:E73)</f>
        <v>10</v>
      </c>
      <c r="F69" s="458">
        <f t="shared" si="6"/>
        <v>91</v>
      </c>
      <c r="G69" s="453" t="s">
        <v>1647</v>
      </c>
    </row>
    <row r="70" spans="1:7" ht="13.5" customHeight="1">
      <c r="A70" s="1159"/>
      <c r="B70" s="455" t="s">
        <v>1297</v>
      </c>
      <c r="C70" s="1159"/>
      <c r="D70" s="459">
        <v>88</v>
      </c>
      <c r="E70" s="459">
        <v>0</v>
      </c>
      <c r="F70" s="459">
        <v>88</v>
      </c>
      <c r="G70" s="462" t="s">
        <v>1642</v>
      </c>
    </row>
    <row r="71" spans="1:7" ht="13.5" customHeight="1">
      <c r="A71" s="1159"/>
      <c r="B71" s="455" t="s">
        <v>1166</v>
      </c>
      <c r="C71" s="1159"/>
      <c r="D71" s="459">
        <v>3</v>
      </c>
      <c r="E71" s="459">
        <v>0</v>
      </c>
      <c r="F71" s="459">
        <v>3</v>
      </c>
      <c r="G71" s="453" t="s">
        <v>1644</v>
      </c>
    </row>
    <row r="72" spans="1:7" ht="13.5" customHeight="1">
      <c r="A72" s="1159"/>
      <c r="B72" s="460" t="s">
        <v>1164</v>
      </c>
      <c r="C72" s="1159"/>
      <c r="D72" s="459">
        <v>0</v>
      </c>
      <c r="E72" s="459">
        <v>10</v>
      </c>
      <c r="F72" s="459">
        <v>0</v>
      </c>
      <c r="G72" s="462" t="s">
        <v>1643</v>
      </c>
    </row>
    <row r="73" spans="1:7" ht="13.5" customHeight="1">
      <c r="A73" s="1159"/>
      <c r="B73" s="455" t="s">
        <v>1165</v>
      </c>
      <c r="C73" s="1159"/>
      <c r="D73" s="459">
        <v>0</v>
      </c>
      <c r="E73" s="459">
        <v>0</v>
      </c>
      <c r="F73" s="459">
        <v>0</v>
      </c>
      <c r="G73" s="453" t="s">
        <v>1647</v>
      </c>
    </row>
    <row r="74" spans="1:7" ht="42.75">
      <c r="A74" s="1159">
        <v>14</v>
      </c>
      <c r="B74" s="461" t="s">
        <v>453</v>
      </c>
      <c r="C74" s="1159" t="s">
        <v>1087</v>
      </c>
      <c r="D74" s="458">
        <f>SUM(D75:D78)</f>
        <v>5928</v>
      </c>
      <c r="E74" s="458">
        <f t="shared" ref="E74:F74" si="7">SUM(E75:E78)</f>
        <v>580</v>
      </c>
      <c r="F74" s="458">
        <f t="shared" si="7"/>
        <v>5943</v>
      </c>
      <c r="G74" s="453" t="s">
        <v>1647</v>
      </c>
    </row>
    <row r="75" spans="1:7" ht="13.5" customHeight="1">
      <c r="A75" s="1159"/>
      <c r="B75" s="455" t="s">
        <v>1297</v>
      </c>
      <c r="C75" s="1159"/>
      <c r="D75" s="459">
        <v>2208</v>
      </c>
      <c r="E75" s="459">
        <v>15</v>
      </c>
      <c r="F75" s="459">
        <f>D75+E74</f>
        <v>2788</v>
      </c>
      <c r="G75" s="462" t="s">
        <v>1642</v>
      </c>
    </row>
    <row r="76" spans="1:7" ht="13.5" customHeight="1">
      <c r="A76" s="1159"/>
      <c r="B76" s="455" t="s">
        <v>1166</v>
      </c>
      <c r="C76" s="1159"/>
      <c r="D76" s="459">
        <v>1245</v>
      </c>
      <c r="E76" s="459">
        <v>0</v>
      </c>
      <c r="F76" s="459">
        <f>D76-E76</f>
        <v>1245</v>
      </c>
      <c r="G76" s="453" t="s">
        <v>1644</v>
      </c>
    </row>
    <row r="77" spans="1:7" ht="13.5" customHeight="1">
      <c r="A77" s="1159"/>
      <c r="B77" s="460" t="s">
        <v>1164</v>
      </c>
      <c r="C77" s="1159"/>
      <c r="D77" s="459">
        <v>1840</v>
      </c>
      <c r="E77" s="459">
        <v>565</v>
      </c>
      <c r="F77" s="459">
        <f>D77-E77</f>
        <v>1275</v>
      </c>
      <c r="G77" s="462" t="s">
        <v>1643</v>
      </c>
    </row>
    <row r="78" spans="1:7" ht="13.5" customHeight="1">
      <c r="A78" s="1159"/>
      <c r="B78" s="455" t="s">
        <v>1165</v>
      </c>
      <c r="C78" s="1159"/>
      <c r="D78" s="459">
        <v>635</v>
      </c>
      <c r="E78" s="459">
        <v>0</v>
      </c>
      <c r="F78" s="459">
        <f>D78-E78</f>
        <v>635</v>
      </c>
      <c r="G78" s="453" t="s">
        <v>1647</v>
      </c>
    </row>
    <row r="79" spans="1:7" ht="29.25" customHeight="1">
      <c r="A79" s="1159">
        <v>15</v>
      </c>
      <c r="B79" s="457" t="s">
        <v>345</v>
      </c>
      <c r="C79" s="1159" t="s">
        <v>1087</v>
      </c>
      <c r="D79" s="458">
        <v>0</v>
      </c>
      <c r="E79" s="458">
        <v>0</v>
      </c>
      <c r="F79" s="458">
        <v>0</v>
      </c>
      <c r="G79" s="453" t="s">
        <v>1647</v>
      </c>
    </row>
    <row r="80" spans="1:7" ht="13.5" customHeight="1">
      <c r="A80" s="1159"/>
      <c r="B80" s="455" t="s">
        <v>1297</v>
      </c>
      <c r="C80" s="1159"/>
      <c r="D80" s="454">
        <v>0</v>
      </c>
      <c r="E80" s="454">
        <v>0</v>
      </c>
      <c r="F80" s="454">
        <v>0</v>
      </c>
      <c r="G80" s="462" t="s">
        <v>1642</v>
      </c>
    </row>
    <row r="81" spans="1:7" ht="48" customHeight="1">
      <c r="A81" s="1159"/>
      <c r="B81" s="455" t="s">
        <v>452</v>
      </c>
      <c r="C81" s="1159"/>
      <c r="D81" s="454">
        <v>0</v>
      </c>
      <c r="E81" s="454">
        <v>0</v>
      </c>
      <c r="F81" s="454">
        <v>0</v>
      </c>
      <c r="G81" s="453" t="s">
        <v>1645</v>
      </c>
    </row>
    <row r="82" spans="1:7" ht="29.25" customHeight="1">
      <c r="A82" s="1159"/>
      <c r="B82" s="455" t="s">
        <v>409</v>
      </c>
      <c r="C82" s="1159"/>
      <c r="D82" s="454">
        <v>0</v>
      </c>
      <c r="E82" s="454">
        <v>0</v>
      </c>
      <c r="F82" s="454">
        <v>0</v>
      </c>
      <c r="G82" s="453" t="s">
        <v>1645</v>
      </c>
    </row>
    <row r="83" spans="1:7" ht="43.5" customHeight="1">
      <c r="A83" s="1159">
        <v>16</v>
      </c>
      <c r="B83" s="457" t="s">
        <v>1302</v>
      </c>
      <c r="C83" s="1159" t="s">
        <v>1087</v>
      </c>
      <c r="D83" s="458">
        <v>56</v>
      </c>
      <c r="E83" s="458">
        <v>0</v>
      </c>
      <c r="F83" s="458">
        <v>56</v>
      </c>
      <c r="G83" s="453" t="s">
        <v>1647</v>
      </c>
    </row>
    <row r="84" spans="1:7" ht="13.5" customHeight="1">
      <c r="A84" s="1159"/>
      <c r="B84" s="455" t="s">
        <v>1297</v>
      </c>
      <c r="C84" s="1159"/>
      <c r="D84" s="454">
        <v>56</v>
      </c>
      <c r="E84" s="586">
        <v>0</v>
      </c>
      <c r="F84" s="454">
        <v>56</v>
      </c>
      <c r="G84" s="453" t="s">
        <v>1645</v>
      </c>
    </row>
    <row r="85" spans="1:7" ht="27.75" customHeight="1">
      <c r="A85" s="1159"/>
      <c r="B85" s="455" t="s">
        <v>1079</v>
      </c>
      <c r="C85" s="1159"/>
      <c r="D85" s="454">
        <v>0</v>
      </c>
      <c r="E85" s="586">
        <v>0</v>
      </c>
      <c r="F85" s="454">
        <v>0</v>
      </c>
      <c r="G85" s="453" t="s">
        <v>1645</v>
      </c>
    </row>
    <row r="86" spans="1:7" ht="29.25" customHeight="1">
      <c r="A86" s="1159"/>
      <c r="B86" s="455" t="s">
        <v>409</v>
      </c>
      <c r="C86" s="1159"/>
      <c r="D86" s="454">
        <v>0</v>
      </c>
      <c r="E86" s="586">
        <v>0</v>
      </c>
      <c r="F86" s="454">
        <v>0</v>
      </c>
      <c r="G86" s="453" t="s">
        <v>1645</v>
      </c>
    </row>
    <row r="87" spans="1:7" ht="27" customHeight="1">
      <c r="A87" s="1159">
        <v>17</v>
      </c>
      <c r="B87" s="457" t="s">
        <v>1301</v>
      </c>
      <c r="C87" s="1159" t="s">
        <v>1087</v>
      </c>
      <c r="D87" s="456">
        <f>SUM(D88:D90)</f>
        <v>128</v>
      </c>
      <c r="E87" s="456">
        <f t="shared" ref="E87:F87" si="8">SUM(E88:E90)</f>
        <v>0</v>
      </c>
      <c r="F87" s="456">
        <f t="shared" si="8"/>
        <v>128</v>
      </c>
      <c r="G87" s="453" t="s">
        <v>1647</v>
      </c>
    </row>
    <row r="88" spans="1:7" ht="13.5" customHeight="1">
      <c r="A88" s="1159"/>
      <c r="B88" s="455" t="s">
        <v>1297</v>
      </c>
      <c r="C88" s="1159"/>
      <c r="D88" s="454">
        <v>126</v>
      </c>
      <c r="E88" s="454">
        <v>0</v>
      </c>
      <c r="F88" s="454">
        <v>126</v>
      </c>
      <c r="G88" s="462" t="s">
        <v>1642</v>
      </c>
    </row>
    <row r="89" spans="1:7" ht="26.25" customHeight="1">
      <c r="A89" s="1159"/>
      <c r="B89" s="455" t="s">
        <v>1079</v>
      </c>
      <c r="C89" s="1159"/>
      <c r="D89" s="454">
        <v>2</v>
      </c>
      <c r="E89" s="454">
        <v>0</v>
      </c>
      <c r="F89" s="454">
        <v>2</v>
      </c>
      <c r="G89" s="453" t="s">
        <v>1644</v>
      </c>
    </row>
    <row r="90" spans="1:7" ht="30" customHeight="1">
      <c r="A90" s="1159"/>
      <c r="B90" s="455" t="s">
        <v>409</v>
      </c>
      <c r="C90" s="1159"/>
      <c r="D90" s="454">
        <v>0</v>
      </c>
      <c r="E90" s="454">
        <v>0</v>
      </c>
      <c r="F90" s="454">
        <v>0</v>
      </c>
      <c r="G90" s="453" t="s">
        <v>1645</v>
      </c>
    </row>
    <row r="91" spans="1:7" ht="45" customHeight="1">
      <c r="A91" s="1159">
        <v>18</v>
      </c>
      <c r="B91" s="457" t="s">
        <v>344</v>
      </c>
      <c r="C91" s="1161" t="s">
        <v>1087</v>
      </c>
      <c r="D91" s="456">
        <f>SUM(D92:D94)</f>
        <v>6600</v>
      </c>
      <c r="E91" s="456">
        <f>SUM(E92:E94)</f>
        <v>11</v>
      </c>
      <c r="F91" s="257">
        <f>F92+F93+F94</f>
        <v>6611</v>
      </c>
      <c r="G91" s="453" t="s">
        <v>1647</v>
      </c>
    </row>
    <row r="92" spans="1:7" ht="13.5" customHeight="1">
      <c r="A92" s="1159"/>
      <c r="B92" s="455" t="s">
        <v>1297</v>
      </c>
      <c r="C92" s="1162"/>
      <c r="D92" s="454">
        <v>2107</v>
      </c>
      <c r="E92" s="454">
        <v>11</v>
      </c>
      <c r="F92" s="258">
        <f>D92+E92</f>
        <v>2118</v>
      </c>
      <c r="G92" s="453" t="s">
        <v>1646</v>
      </c>
    </row>
    <row r="93" spans="1:7" ht="29.25" customHeight="1">
      <c r="A93" s="1159"/>
      <c r="B93" s="455" t="s">
        <v>1079</v>
      </c>
      <c r="C93" s="1162"/>
      <c r="D93" s="454">
        <v>4493</v>
      </c>
      <c r="E93" s="468">
        <v>0</v>
      </c>
      <c r="F93" s="454">
        <f>D93-E93</f>
        <v>4493</v>
      </c>
      <c r="G93" s="453" t="s">
        <v>1647</v>
      </c>
    </row>
    <row r="94" spans="1:7" ht="27" customHeight="1">
      <c r="A94" s="1159"/>
      <c r="B94" s="455" t="s">
        <v>409</v>
      </c>
      <c r="C94" s="1163"/>
      <c r="D94" s="454">
        <v>0</v>
      </c>
      <c r="E94" s="454">
        <v>0</v>
      </c>
      <c r="F94" s="454">
        <v>0</v>
      </c>
      <c r="G94" s="453" t="s">
        <v>1645</v>
      </c>
    </row>
    <row r="95" spans="1:7" ht="15" customHeight="1">
      <c r="A95" s="1160"/>
      <c r="B95" s="1160"/>
      <c r="C95" s="1160"/>
      <c r="D95" s="1160"/>
      <c r="E95" s="1160"/>
      <c r="F95" s="1160"/>
    </row>
    <row r="96" spans="1:7" ht="30" customHeight="1">
      <c r="A96" s="1164" t="s">
        <v>454</v>
      </c>
      <c r="B96" s="1164"/>
      <c r="C96" s="1164"/>
      <c r="D96" s="1164"/>
      <c r="E96" s="1164"/>
      <c r="F96" s="1164"/>
    </row>
  </sheetData>
  <mergeCells count="39">
    <mergeCell ref="A64:A68"/>
    <mergeCell ref="A53:A58"/>
    <mergeCell ref="A96:F96"/>
    <mergeCell ref="C87:C90"/>
    <mergeCell ref="C83:C86"/>
    <mergeCell ref="A87:A90"/>
    <mergeCell ref="A83:A86"/>
    <mergeCell ref="A91:A94"/>
    <mergeCell ref="A41:A46"/>
    <mergeCell ref="C41:C46"/>
    <mergeCell ref="A95:F95"/>
    <mergeCell ref="C91:C94"/>
    <mergeCell ref="C64:C68"/>
    <mergeCell ref="A74:A78"/>
    <mergeCell ref="C79:C82"/>
    <mergeCell ref="C69:C73"/>
    <mergeCell ref="A47:A52"/>
    <mergeCell ref="C53:C58"/>
    <mergeCell ref="A79:A82"/>
    <mergeCell ref="A59:A63"/>
    <mergeCell ref="C59:C63"/>
    <mergeCell ref="C74:C78"/>
    <mergeCell ref="C47:C52"/>
    <mergeCell ref="A69:A73"/>
    <mergeCell ref="A1:F1"/>
    <mergeCell ref="C4:C8"/>
    <mergeCell ref="C35:C40"/>
    <mergeCell ref="A24:A28"/>
    <mergeCell ref="C19:C23"/>
    <mergeCell ref="A4:A8"/>
    <mergeCell ref="C29:C34"/>
    <mergeCell ref="C9:C13"/>
    <mergeCell ref="A9:A13"/>
    <mergeCell ref="A35:A40"/>
    <mergeCell ref="A29:A34"/>
    <mergeCell ref="A14:A18"/>
    <mergeCell ref="C14:C18"/>
    <mergeCell ref="A19:A23"/>
    <mergeCell ref="C24:C28"/>
  </mergeCells>
  <phoneticPr fontId="3" type="noConversion"/>
  <pageMargins left="0.6" right="0.32" top="0.34" bottom="0.45" header="0.25" footer="0.24"/>
  <pageSetup paperSize="9" scale="77" orientation="portrait" r:id="rId1"/>
  <headerFooter alignWithMargins="0"/>
  <rowBreaks count="1" manualBreakCount="1">
    <brk id="68" max="5" man="1"/>
  </rowBreaks>
  <legacyDrawing r:id="rId2"/>
</worksheet>
</file>

<file path=xl/worksheets/sheet6.xml><?xml version="1.0" encoding="utf-8"?>
<worksheet xmlns="http://schemas.openxmlformats.org/spreadsheetml/2006/main" xmlns:r="http://schemas.openxmlformats.org/officeDocument/2006/relationships">
  <sheetPr>
    <tabColor rgb="FFFFFF00"/>
  </sheetPr>
  <dimension ref="A1:M184"/>
  <sheetViews>
    <sheetView view="pageBreakPreview" topLeftCell="A4" zoomScale="85" zoomScaleNormal="100" zoomScaleSheetLayoutView="85" workbookViewId="0">
      <selection activeCell="E12" sqref="E12:F12"/>
    </sheetView>
  </sheetViews>
  <sheetFormatPr defaultColWidth="9.140625" defaultRowHeight="12.75"/>
  <cols>
    <col min="1" max="1" width="3.28515625" style="469" customWidth="1"/>
    <col min="2" max="2" width="33.28515625" style="469" customWidth="1"/>
    <col min="3" max="3" width="14.7109375" style="469" customWidth="1"/>
    <col min="4" max="4" width="10.42578125" style="469" customWidth="1"/>
    <col min="5" max="5" width="8" style="469" customWidth="1"/>
    <col min="6" max="6" width="9.28515625" style="469" customWidth="1"/>
    <col min="7" max="7" width="10.42578125" style="469" customWidth="1"/>
    <col min="8" max="8" width="8.7109375" style="469" customWidth="1"/>
    <col min="9" max="9" width="12.7109375" style="469" customWidth="1"/>
    <col min="10" max="16384" width="9.140625" style="469"/>
  </cols>
  <sheetData>
    <row r="1" spans="1:10" ht="21.75" customHeight="1">
      <c r="A1" s="1225" t="s">
        <v>410</v>
      </c>
      <c r="B1" s="1226"/>
      <c r="C1" s="1226"/>
      <c r="D1" s="1226"/>
      <c r="E1" s="1226"/>
      <c r="F1" s="1226"/>
      <c r="G1" s="1226"/>
      <c r="H1" s="1226"/>
      <c r="I1" s="1226"/>
    </row>
    <row r="2" spans="1:10" ht="50.25" customHeight="1">
      <c r="A2" s="466" t="s">
        <v>1056</v>
      </c>
      <c r="B2" s="466" t="s">
        <v>1080</v>
      </c>
      <c r="C2" s="466" t="s">
        <v>1138</v>
      </c>
      <c r="D2" s="1227" t="s">
        <v>1476</v>
      </c>
      <c r="E2" s="1228"/>
      <c r="F2" s="1228"/>
      <c r="G2" s="1229" t="s">
        <v>1477</v>
      </c>
      <c r="H2" s="1229"/>
      <c r="I2" s="1229"/>
    </row>
    <row r="3" spans="1:10" ht="14.25" customHeight="1">
      <c r="A3" s="480">
        <v>1</v>
      </c>
      <c r="B3" s="480">
        <v>2</v>
      </c>
      <c r="C3" s="480">
        <v>3</v>
      </c>
      <c r="D3" s="1236">
        <v>4</v>
      </c>
      <c r="E3" s="1237"/>
      <c r="F3" s="1237"/>
      <c r="G3" s="1236">
        <v>5</v>
      </c>
      <c r="H3" s="1237"/>
      <c r="I3" s="1238"/>
    </row>
    <row r="4" spans="1:10" ht="42" customHeight="1">
      <c r="A4" s="1161">
        <v>1</v>
      </c>
      <c r="B4" s="473" t="s">
        <v>1303</v>
      </c>
      <c r="C4" s="1170" t="s">
        <v>1078</v>
      </c>
      <c r="D4" s="1239">
        <f>D6+D7+D9+D11+D13+D15+D17</f>
        <v>25915.562999999998</v>
      </c>
      <c r="E4" s="1240"/>
      <c r="F4" s="1241"/>
      <c r="G4" s="1230">
        <f>G6+G7+G9+G11+G13+G15+G17</f>
        <v>25919.692999999999</v>
      </c>
      <c r="H4" s="1231"/>
      <c r="I4" s="1232"/>
    </row>
    <row r="5" spans="1:10" ht="15">
      <c r="A5" s="1162"/>
      <c r="B5" s="472" t="s">
        <v>1099</v>
      </c>
      <c r="C5" s="1171"/>
      <c r="D5" s="1242"/>
      <c r="E5" s="1243"/>
      <c r="F5" s="1244"/>
      <c r="G5" s="1233"/>
      <c r="H5" s="1234"/>
      <c r="I5" s="1235"/>
    </row>
    <row r="6" spans="1:10" ht="15">
      <c r="A6" s="1162"/>
      <c r="B6" s="473" t="s">
        <v>346</v>
      </c>
      <c r="C6" s="471" t="s">
        <v>417</v>
      </c>
      <c r="D6" s="459">
        <v>0</v>
      </c>
      <c r="E6" s="1165">
        <v>0</v>
      </c>
      <c r="F6" s="1166"/>
      <c r="G6" s="459">
        <v>0</v>
      </c>
      <c r="H6" s="1165">
        <v>0</v>
      </c>
      <c r="I6" s="1166"/>
      <c r="J6" s="453" t="s">
        <v>1648</v>
      </c>
    </row>
    <row r="7" spans="1:10" ht="15">
      <c r="A7" s="1162"/>
      <c r="B7" s="473" t="s">
        <v>1094</v>
      </c>
      <c r="C7" s="471" t="s">
        <v>417</v>
      </c>
      <c r="D7" s="459">
        <v>0</v>
      </c>
      <c r="E7" s="1165">
        <v>0</v>
      </c>
      <c r="F7" s="1166"/>
      <c r="G7" s="459">
        <v>0</v>
      </c>
      <c r="H7" s="1165">
        <v>0</v>
      </c>
      <c r="I7" s="1166"/>
      <c r="J7" s="453" t="s">
        <v>1648</v>
      </c>
    </row>
    <row r="8" spans="1:10" ht="15">
      <c r="A8" s="1162"/>
      <c r="B8" s="472" t="s">
        <v>1081</v>
      </c>
      <c r="C8" s="471" t="s">
        <v>417</v>
      </c>
      <c r="D8" s="459">
        <v>0</v>
      </c>
      <c r="E8" s="1165">
        <v>0</v>
      </c>
      <c r="F8" s="1166"/>
      <c r="G8" s="459">
        <v>0</v>
      </c>
      <c r="H8" s="1165">
        <v>0</v>
      </c>
      <c r="I8" s="1166"/>
      <c r="J8" s="453" t="s">
        <v>1648</v>
      </c>
    </row>
    <row r="9" spans="1:10" ht="15">
      <c r="A9" s="1162"/>
      <c r="B9" s="473" t="s">
        <v>1095</v>
      </c>
      <c r="C9" s="471" t="s">
        <v>417</v>
      </c>
      <c r="D9" s="588">
        <v>1264.2</v>
      </c>
      <c r="E9" s="1165">
        <f>D9/D4</f>
        <v>4.8781498592177994E-2</v>
      </c>
      <c r="F9" s="1166"/>
      <c r="G9" s="588">
        <v>1264.2</v>
      </c>
      <c r="H9" s="1165">
        <f>G9/G4</f>
        <v>4.8773725830780483E-2</v>
      </c>
      <c r="I9" s="1166"/>
      <c r="J9" s="453" t="s">
        <v>1648</v>
      </c>
    </row>
    <row r="10" spans="1:10" ht="15">
      <c r="A10" s="1162"/>
      <c r="B10" s="472" t="s">
        <v>1081</v>
      </c>
      <c r="C10" s="471" t="s">
        <v>417</v>
      </c>
      <c r="D10" s="588">
        <v>0</v>
      </c>
      <c r="E10" s="1165">
        <v>0</v>
      </c>
      <c r="F10" s="1166"/>
      <c r="G10" s="588">
        <v>0</v>
      </c>
      <c r="H10" s="1165">
        <v>0</v>
      </c>
      <c r="I10" s="1166"/>
      <c r="J10" s="453" t="s">
        <v>1648</v>
      </c>
    </row>
    <row r="11" spans="1:10" ht="15">
      <c r="A11" s="1162"/>
      <c r="B11" s="473" t="s">
        <v>1096</v>
      </c>
      <c r="C11" s="471" t="s">
        <v>417</v>
      </c>
      <c r="D11" s="588">
        <v>1500.55</v>
      </c>
      <c r="E11" s="1165">
        <f>D11/D4</f>
        <v>5.79015011173016E-2</v>
      </c>
      <c r="F11" s="1166"/>
      <c r="G11" s="588">
        <v>1500.55</v>
      </c>
      <c r="H11" s="1165">
        <f>G11/G4</f>
        <v>5.7892275190142103E-2</v>
      </c>
      <c r="I11" s="1166"/>
      <c r="J11" s="453" t="s">
        <v>1648</v>
      </c>
    </row>
    <row r="12" spans="1:10" ht="15">
      <c r="A12" s="1162"/>
      <c r="B12" s="472" t="s">
        <v>1082</v>
      </c>
      <c r="C12" s="471" t="s">
        <v>417</v>
      </c>
      <c r="D12" s="588">
        <v>0</v>
      </c>
      <c r="E12" s="1165">
        <v>0</v>
      </c>
      <c r="F12" s="1166"/>
      <c r="G12" s="459">
        <v>0</v>
      </c>
      <c r="H12" s="1165">
        <v>0</v>
      </c>
      <c r="I12" s="1166"/>
      <c r="J12" s="453" t="s">
        <v>1648</v>
      </c>
    </row>
    <row r="13" spans="1:10" ht="15">
      <c r="A13" s="1162"/>
      <c r="B13" s="473" t="s">
        <v>1097</v>
      </c>
      <c r="C13" s="471" t="s">
        <v>417</v>
      </c>
      <c r="D13" s="588">
        <v>9233.98</v>
      </c>
      <c r="E13" s="1165">
        <f>D13/D4</f>
        <v>0.35631022177677563</v>
      </c>
      <c r="F13" s="1166"/>
      <c r="G13" s="459">
        <f>D13+'4. Технічний стан'!E20</f>
        <v>9238.1099999999988</v>
      </c>
      <c r="H13" s="1165">
        <f>G13/G4</f>
        <v>0.35641278621625644</v>
      </c>
      <c r="I13" s="1166"/>
      <c r="J13" s="453" t="s">
        <v>1649</v>
      </c>
    </row>
    <row r="14" spans="1:10" ht="15">
      <c r="A14" s="1162"/>
      <c r="B14" s="472" t="s">
        <v>1082</v>
      </c>
      <c r="C14" s="471" t="s">
        <v>417</v>
      </c>
      <c r="D14" s="588">
        <v>183.03399999999999</v>
      </c>
      <c r="E14" s="1165">
        <f>D14/D4</f>
        <v>7.0627059115019033E-3</v>
      </c>
      <c r="F14" s="1166"/>
      <c r="G14" s="706">
        <v>178.9</v>
      </c>
      <c r="H14" s="1165">
        <f>G14/G4</f>
        <v>6.9020879221061765E-3</v>
      </c>
      <c r="I14" s="1166"/>
      <c r="J14" s="453" t="s">
        <v>1651</v>
      </c>
    </row>
    <row r="15" spans="1:10" ht="15">
      <c r="A15" s="1162"/>
      <c r="B15" s="473" t="s">
        <v>1098</v>
      </c>
      <c r="C15" s="471" t="s">
        <v>417</v>
      </c>
      <c r="D15" s="588">
        <v>11.1</v>
      </c>
      <c r="E15" s="1165">
        <f>D15/D4</f>
        <v>4.2831405977944605E-4</v>
      </c>
      <c r="F15" s="1166"/>
      <c r="G15" s="459">
        <v>11.1</v>
      </c>
      <c r="H15" s="1165">
        <f>G15/G4</f>
        <v>4.2824581294230609E-4</v>
      </c>
      <c r="I15" s="1166"/>
      <c r="J15" s="453" t="s">
        <v>1648</v>
      </c>
    </row>
    <row r="16" spans="1:10" ht="15">
      <c r="A16" s="1162"/>
      <c r="B16" s="472" t="s">
        <v>1081</v>
      </c>
      <c r="C16" s="471" t="s">
        <v>417</v>
      </c>
      <c r="D16" s="588">
        <v>0.18</v>
      </c>
      <c r="E16" s="1165">
        <f>D16/D4</f>
        <v>6.9456334018288552E-6</v>
      </c>
      <c r="F16" s="1166"/>
      <c r="G16" s="706">
        <v>0.18</v>
      </c>
      <c r="H16" s="1165">
        <f>G16/G4</f>
        <v>6.9445266963617199E-6</v>
      </c>
      <c r="I16" s="1166"/>
      <c r="J16" s="453" t="s">
        <v>1648</v>
      </c>
    </row>
    <row r="17" spans="1:13" ht="15">
      <c r="A17" s="1162"/>
      <c r="B17" s="473" t="s">
        <v>1100</v>
      </c>
      <c r="C17" s="471" t="s">
        <v>417</v>
      </c>
      <c r="D17" s="68">
        <v>13905.732999999998</v>
      </c>
      <c r="E17" s="1165">
        <f>D17/D4</f>
        <v>0.53657846445396529</v>
      </c>
      <c r="F17" s="1166"/>
      <c r="G17" s="459">
        <f>D17+'4. Технічний стан'!E25</f>
        <v>13905.732999999998</v>
      </c>
      <c r="H17" s="1165">
        <f>G17/G4</f>
        <v>0.53649296694987858</v>
      </c>
      <c r="I17" s="1166"/>
      <c r="J17" s="453" t="s">
        <v>2372</v>
      </c>
    </row>
    <row r="18" spans="1:13" ht="15">
      <c r="A18" s="1162"/>
      <c r="B18" s="472" t="s">
        <v>1081</v>
      </c>
      <c r="C18" s="471" t="s">
        <v>417</v>
      </c>
      <c r="D18" s="588">
        <v>2592.62</v>
      </c>
      <c r="E18" s="1165">
        <f>D18/D4</f>
        <v>0.10004104483471959</v>
      </c>
      <c r="F18" s="1166"/>
      <c r="G18" s="459">
        <f>D18-'4. Технічний стан'!E26</f>
        <v>2468.1999999999998</v>
      </c>
      <c r="H18" s="1165">
        <f>G18/G4</f>
        <v>9.5224893288666651E-2</v>
      </c>
      <c r="I18" s="1166"/>
      <c r="J18" s="453" t="s">
        <v>1649</v>
      </c>
    </row>
    <row r="19" spans="1:13" ht="15">
      <c r="A19" s="1162"/>
      <c r="B19" s="472" t="s">
        <v>458</v>
      </c>
      <c r="C19" s="471" t="s">
        <v>1078</v>
      </c>
      <c r="D19" s="1217">
        <v>0</v>
      </c>
      <c r="E19" s="1224"/>
      <c r="F19" s="1218"/>
      <c r="G19" s="1217">
        <v>0</v>
      </c>
      <c r="H19" s="1224"/>
      <c r="I19" s="1218"/>
      <c r="J19" s="453" t="s">
        <v>1648</v>
      </c>
    </row>
    <row r="20" spans="1:13" ht="30">
      <c r="A20" s="1162"/>
      <c r="B20" s="472" t="s">
        <v>416</v>
      </c>
      <c r="C20" s="471" t="s">
        <v>1078</v>
      </c>
      <c r="D20" s="1217">
        <v>841.93</v>
      </c>
      <c r="E20" s="1224"/>
      <c r="F20" s="1218"/>
      <c r="G20" s="1217">
        <f>D20+'4. Технічний стан'!E26</f>
        <v>966.34999999999991</v>
      </c>
      <c r="H20" s="1224"/>
      <c r="I20" s="1218"/>
      <c r="J20" s="453" t="s">
        <v>1650</v>
      </c>
    </row>
    <row r="21" spans="1:13" ht="15" customHeight="1">
      <c r="A21" s="1162"/>
      <c r="B21" s="473" t="s">
        <v>1304</v>
      </c>
      <c r="C21" s="471" t="s">
        <v>421</v>
      </c>
      <c r="D21" s="586">
        <v>323312</v>
      </c>
      <c r="E21" s="1217">
        <v>7039.7</v>
      </c>
      <c r="F21" s="1218"/>
      <c r="G21" s="705">
        <v>326115</v>
      </c>
      <c r="H21" s="1217">
        <v>7151.82</v>
      </c>
      <c r="I21" s="1218"/>
      <c r="J21" s="453" t="s">
        <v>1656</v>
      </c>
    </row>
    <row r="22" spans="1:13" ht="30">
      <c r="A22" s="1163"/>
      <c r="B22" s="472" t="s">
        <v>1309</v>
      </c>
      <c r="C22" s="471" t="s">
        <v>586</v>
      </c>
      <c r="D22" s="588">
        <v>114441</v>
      </c>
      <c r="E22" s="1165">
        <f>D22/D21</f>
        <v>0.35396459147820064</v>
      </c>
      <c r="F22" s="1166"/>
      <c r="G22" s="706">
        <v>117244</v>
      </c>
      <c r="H22" s="1165">
        <f>G22/G21</f>
        <v>0.35951734817472364</v>
      </c>
      <c r="I22" s="1166"/>
      <c r="J22" s="453" t="s">
        <v>1655</v>
      </c>
      <c r="M22" s="453"/>
    </row>
    <row r="23" spans="1:13" ht="27.75" customHeight="1">
      <c r="A23" s="1161">
        <v>2</v>
      </c>
      <c r="B23" s="473" t="s">
        <v>1305</v>
      </c>
      <c r="C23" s="1170" t="s">
        <v>1078</v>
      </c>
      <c r="D23" s="1239">
        <f>D25+D27+D29+D31+D33+D35</f>
        <v>1309.46</v>
      </c>
      <c r="E23" s="1240"/>
      <c r="F23" s="1241"/>
      <c r="G23" s="1239">
        <f>G25+G27+G29+G31+G33+G35</f>
        <v>1309.46</v>
      </c>
      <c r="H23" s="1240"/>
      <c r="I23" s="1241"/>
    </row>
    <row r="24" spans="1:13" ht="15">
      <c r="A24" s="1162"/>
      <c r="B24" s="472" t="s">
        <v>1099</v>
      </c>
      <c r="C24" s="1171"/>
      <c r="D24" s="1242"/>
      <c r="E24" s="1243"/>
      <c r="F24" s="1244"/>
      <c r="G24" s="1242"/>
      <c r="H24" s="1243"/>
      <c r="I24" s="1244"/>
    </row>
    <row r="25" spans="1:13" ht="15">
      <c r="A25" s="1162"/>
      <c r="B25" s="473" t="s">
        <v>346</v>
      </c>
      <c r="C25" s="471" t="s">
        <v>417</v>
      </c>
      <c r="D25" s="479">
        <v>0</v>
      </c>
      <c r="E25" s="1165">
        <v>0</v>
      </c>
      <c r="F25" s="1166"/>
      <c r="G25" s="479">
        <v>0</v>
      </c>
      <c r="H25" s="1165">
        <v>0</v>
      </c>
      <c r="I25" s="1166"/>
      <c r="J25" s="453" t="s">
        <v>1651</v>
      </c>
    </row>
    <row r="26" spans="1:13" ht="15">
      <c r="A26" s="1162"/>
      <c r="B26" s="472" t="s">
        <v>1102</v>
      </c>
      <c r="C26" s="471" t="s">
        <v>417</v>
      </c>
      <c r="D26" s="479">
        <v>0</v>
      </c>
      <c r="E26" s="1165">
        <v>0</v>
      </c>
      <c r="F26" s="1166"/>
      <c r="G26" s="479">
        <v>0</v>
      </c>
      <c r="H26" s="1165">
        <v>0</v>
      </c>
      <c r="I26" s="1166"/>
      <c r="J26" s="453" t="s">
        <v>1651</v>
      </c>
    </row>
    <row r="27" spans="1:13" ht="15">
      <c r="A27" s="1162"/>
      <c r="B27" s="473" t="s">
        <v>1095</v>
      </c>
      <c r="C27" s="471" t="s">
        <v>417</v>
      </c>
      <c r="D27" s="479">
        <v>0</v>
      </c>
      <c r="E27" s="1165">
        <v>0</v>
      </c>
      <c r="F27" s="1166"/>
      <c r="G27" s="479">
        <v>0</v>
      </c>
      <c r="H27" s="1165">
        <v>0</v>
      </c>
      <c r="I27" s="1166"/>
      <c r="J27" s="453" t="s">
        <v>1651</v>
      </c>
    </row>
    <row r="28" spans="1:13" ht="15">
      <c r="A28" s="1162"/>
      <c r="B28" s="472" t="s">
        <v>1102</v>
      </c>
      <c r="C28" s="471" t="s">
        <v>417</v>
      </c>
      <c r="D28" s="479">
        <v>0</v>
      </c>
      <c r="E28" s="1165">
        <v>0</v>
      </c>
      <c r="F28" s="1166"/>
      <c r="G28" s="479">
        <v>0</v>
      </c>
      <c r="H28" s="1165">
        <v>0</v>
      </c>
      <c r="I28" s="1166"/>
      <c r="J28" s="453" t="s">
        <v>1651</v>
      </c>
    </row>
    <row r="29" spans="1:13" ht="15">
      <c r="A29" s="1162"/>
      <c r="B29" s="473" t="s">
        <v>1096</v>
      </c>
      <c r="C29" s="471" t="s">
        <v>417</v>
      </c>
      <c r="D29" s="479">
        <v>2.2999999999999998</v>
      </c>
      <c r="E29" s="1165">
        <f>D29/D23</f>
        <v>1.7564492233439737E-3</v>
      </c>
      <c r="F29" s="1166"/>
      <c r="G29" s="479">
        <v>2.2999999999999998</v>
      </c>
      <c r="H29" s="1165">
        <f>G29/G23</f>
        <v>1.7564492233439737E-3</v>
      </c>
      <c r="I29" s="1166"/>
      <c r="J29" s="453" t="s">
        <v>1651</v>
      </c>
    </row>
    <row r="30" spans="1:13" ht="15">
      <c r="A30" s="1162"/>
      <c r="B30" s="472" t="s">
        <v>1102</v>
      </c>
      <c r="C30" s="471" t="s">
        <v>417</v>
      </c>
      <c r="D30" s="479">
        <v>0</v>
      </c>
      <c r="E30" s="1165">
        <v>0</v>
      </c>
      <c r="F30" s="1166"/>
      <c r="G30" s="479">
        <v>0</v>
      </c>
      <c r="H30" s="1165">
        <f>G30/G23</f>
        <v>0</v>
      </c>
      <c r="I30" s="1166"/>
      <c r="J30" s="453" t="s">
        <v>1651</v>
      </c>
    </row>
    <row r="31" spans="1:13" ht="15">
      <c r="A31" s="1162"/>
      <c r="B31" s="473" t="s">
        <v>1097</v>
      </c>
      <c r="C31" s="471" t="s">
        <v>417</v>
      </c>
      <c r="D31" s="588">
        <v>821.83</v>
      </c>
      <c r="E31" s="1165">
        <f>D31/D23</f>
        <v>0.62760985444381656</v>
      </c>
      <c r="F31" s="1166"/>
      <c r="G31" s="459">
        <f>D31</f>
        <v>821.83</v>
      </c>
      <c r="H31" s="1165">
        <f>G31/G23</f>
        <v>0.62760985444381656</v>
      </c>
      <c r="I31" s="1166"/>
      <c r="J31" s="453" t="s">
        <v>1651</v>
      </c>
    </row>
    <row r="32" spans="1:13" ht="15">
      <c r="A32" s="1162"/>
      <c r="B32" s="472" t="s">
        <v>1102</v>
      </c>
      <c r="C32" s="471" t="s">
        <v>417</v>
      </c>
      <c r="D32" s="588">
        <v>539.97</v>
      </c>
      <c r="E32" s="1165">
        <f>D32/D23</f>
        <v>0.4123608204908894</v>
      </c>
      <c r="F32" s="1166"/>
      <c r="G32" s="702">
        <v>539.97</v>
      </c>
      <c r="H32" s="1165">
        <f>G32/G23</f>
        <v>0.4123608204908894</v>
      </c>
      <c r="I32" s="1166"/>
      <c r="J32" s="453" t="s">
        <v>1651</v>
      </c>
    </row>
    <row r="33" spans="1:10" ht="15">
      <c r="A33" s="1162"/>
      <c r="B33" s="473" t="s">
        <v>1098</v>
      </c>
      <c r="C33" s="471" t="s">
        <v>417</v>
      </c>
      <c r="D33" s="588">
        <v>62.08</v>
      </c>
      <c r="E33" s="1165">
        <f>D33/D23</f>
        <v>4.7408855558779953E-2</v>
      </c>
      <c r="F33" s="1166"/>
      <c r="G33" s="702">
        <v>62.08</v>
      </c>
      <c r="H33" s="1165">
        <f>G33/G23</f>
        <v>4.7408855558779953E-2</v>
      </c>
      <c r="I33" s="1166"/>
      <c r="J33" s="453" t="s">
        <v>1651</v>
      </c>
    </row>
    <row r="34" spans="1:10" ht="15">
      <c r="A34" s="1162"/>
      <c r="B34" s="472" t="s">
        <v>1102</v>
      </c>
      <c r="C34" s="471" t="s">
        <v>417</v>
      </c>
      <c r="D34" s="588">
        <v>42.65</v>
      </c>
      <c r="E34" s="1165">
        <f>D34/D23</f>
        <v>3.2570677989400207E-2</v>
      </c>
      <c r="F34" s="1166"/>
      <c r="G34" s="702">
        <v>42.65</v>
      </c>
      <c r="H34" s="1165">
        <f>G34/G23</f>
        <v>3.2570677989400207E-2</v>
      </c>
      <c r="I34" s="1166"/>
      <c r="J34" s="453" t="s">
        <v>1651</v>
      </c>
    </row>
    <row r="35" spans="1:10" ht="15">
      <c r="A35" s="1162"/>
      <c r="B35" s="473" t="s">
        <v>1101</v>
      </c>
      <c r="C35" s="471" t="s">
        <v>417</v>
      </c>
      <c r="D35" s="588">
        <v>423.25</v>
      </c>
      <c r="E35" s="1165">
        <f>D35/D23</f>
        <v>0.32322484077405955</v>
      </c>
      <c r="F35" s="1166"/>
      <c r="G35" s="702">
        <v>423.25</v>
      </c>
      <c r="H35" s="1165">
        <f>G35/G23</f>
        <v>0.32322484077405955</v>
      </c>
      <c r="I35" s="1166"/>
      <c r="J35" s="453" t="s">
        <v>1651</v>
      </c>
    </row>
    <row r="36" spans="1:10" ht="15">
      <c r="A36" s="1163"/>
      <c r="B36" s="472" t="s">
        <v>1102</v>
      </c>
      <c r="C36" s="471" t="s">
        <v>417</v>
      </c>
      <c r="D36" s="588">
        <v>294.73</v>
      </c>
      <c r="E36" s="1165">
        <f>D36/D23</f>
        <v>0.22507751286789976</v>
      </c>
      <c r="F36" s="1166"/>
      <c r="G36" s="702">
        <v>294.73</v>
      </c>
      <c r="H36" s="1165">
        <f>G36/G23</f>
        <v>0.22507751286789976</v>
      </c>
      <c r="I36" s="1166"/>
      <c r="J36" s="453" t="s">
        <v>1651</v>
      </c>
    </row>
    <row r="37" spans="1:10" ht="58.5" customHeight="1">
      <c r="A37" s="1161">
        <v>3</v>
      </c>
      <c r="B37" s="473" t="s">
        <v>347</v>
      </c>
      <c r="C37" s="1215" t="s">
        <v>418</v>
      </c>
      <c r="D37" s="1249">
        <v>126</v>
      </c>
      <c r="E37" s="1250">
        <f>E39+E40+E41+E42</f>
        <v>1217.23</v>
      </c>
      <c r="F37" s="1250"/>
      <c r="G37" s="1249">
        <v>126</v>
      </c>
      <c r="H37" s="1250">
        <f>H39+H40+H41+H42</f>
        <v>1217.23</v>
      </c>
      <c r="I37" s="1250"/>
      <c r="J37" s="453" t="s">
        <v>1792</v>
      </c>
    </row>
    <row r="38" spans="1:10" ht="14.25" customHeight="1">
      <c r="A38" s="1162"/>
      <c r="B38" s="472" t="s">
        <v>1099</v>
      </c>
      <c r="C38" s="1215"/>
      <c r="D38" s="1249"/>
      <c r="E38" s="1250"/>
      <c r="F38" s="1250"/>
      <c r="G38" s="1249"/>
      <c r="H38" s="1250"/>
      <c r="I38" s="1250"/>
      <c r="J38" s="453"/>
    </row>
    <row r="39" spans="1:10" ht="15">
      <c r="A39" s="1162"/>
      <c r="B39" s="473" t="s">
        <v>348</v>
      </c>
      <c r="C39" s="471" t="s">
        <v>418</v>
      </c>
      <c r="D39" s="454">
        <v>0</v>
      </c>
      <c r="E39" s="1245">
        <v>0</v>
      </c>
      <c r="F39" s="1245"/>
      <c r="G39" s="700">
        <v>0</v>
      </c>
      <c r="H39" s="1245">
        <v>0</v>
      </c>
      <c r="I39" s="1245"/>
      <c r="J39" s="453" t="s">
        <v>1792</v>
      </c>
    </row>
    <row r="40" spans="1:10" ht="15">
      <c r="A40" s="1162"/>
      <c r="B40" s="473" t="s">
        <v>1088</v>
      </c>
      <c r="C40" s="471" t="s">
        <v>418</v>
      </c>
      <c r="D40" s="454">
        <v>0</v>
      </c>
      <c r="E40" s="1245">
        <v>0</v>
      </c>
      <c r="F40" s="1245"/>
      <c r="G40" s="700">
        <v>0</v>
      </c>
      <c r="H40" s="1245">
        <v>0</v>
      </c>
      <c r="I40" s="1245"/>
      <c r="J40" s="453" t="s">
        <v>1792</v>
      </c>
    </row>
    <row r="41" spans="1:10" ht="15">
      <c r="A41" s="1162"/>
      <c r="B41" s="473" t="s">
        <v>1077</v>
      </c>
      <c r="C41" s="471" t="s">
        <v>418</v>
      </c>
      <c r="D41" s="586">
        <v>35</v>
      </c>
      <c r="E41" s="1217">
        <v>794.6</v>
      </c>
      <c r="F41" s="1218"/>
      <c r="G41" s="700">
        <v>35</v>
      </c>
      <c r="H41" s="1217">
        <v>794.6</v>
      </c>
      <c r="I41" s="1218"/>
      <c r="J41" s="453" t="s">
        <v>1792</v>
      </c>
    </row>
    <row r="42" spans="1:10" ht="15">
      <c r="A42" s="1163"/>
      <c r="B42" s="473" t="s">
        <v>1089</v>
      </c>
      <c r="C42" s="471" t="s">
        <v>418</v>
      </c>
      <c r="D42" s="586">
        <v>91</v>
      </c>
      <c r="E42" s="1245">
        <v>422.63</v>
      </c>
      <c r="F42" s="1245"/>
      <c r="G42" s="700">
        <v>91</v>
      </c>
      <c r="H42" s="1245">
        <v>422.63</v>
      </c>
      <c r="I42" s="1245"/>
      <c r="J42" s="453" t="s">
        <v>1792</v>
      </c>
    </row>
    <row r="43" spans="1:10" ht="45" customHeight="1">
      <c r="A43" s="1161">
        <v>4</v>
      </c>
      <c r="B43" s="473" t="s">
        <v>468</v>
      </c>
      <c r="C43" s="471" t="s">
        <v>1087</v>
      </c>
      <c r="D43" s="1246">
        <v>126</v>
      </c>
      <c r="E43" s="1247"/>
      <c r="F43" s="1248"/>
      <c r="G43" s="1219">
        <v>126</v>
      </c>
      <c r="H43" s="1219"/>
      <c r="I43" s="1219"/>
      <c r="J43" s="453" t="s">
        <v>1792</v>
      </c>
    </row>
    <row r="44" spans="1:10" ht="15" customHeight="1">
      <c r="A44" s="1162"/>
      <c r="B44" s="472" t="s">
        <v>1090</v>
      </c>
      <c r="C44" s="471" t="s">
        <v>419</v>
      </c>
      <c r="D44" s="481">
        <v>58</v>
      </c>
      <c r="E44" s="1220">
        <f>IF(D43=0,0,D44/D43)</f>
        <v>0.46031746031746029</v>
      </c>
      <c r="F44" s="1221"/>
      <c r="G44" s="700">
        <v>58</v>
      </c>
      <c r="H44" s="1216">
        <f>G44/G43</f>
        <v>0.46031746031746029</v>
      </c>
      <c r="I44" s="1216"/>
      <c r="J44" s="453" t="s">
        <v>1792</v>
      </c>
    </row>
    <row r="45" spans="1:10" ht="15" customHeight="1">
      <c r="A45" s="1162"/>
      <c r="B45" s="472" t="s">
        <v>1091</v>
      </c>
      <c r="C45" s="471" t="s">
        <v>1087</v>
      </c>
      <c r="D45" s="1180">
        <v>102</v>
      </c>
      <c r="E45" s="1181"/>
      <c r="F45" s="1182"/>
      <c r="G45" s="1208">
        <v>102</v>
      </c>
      <c r="H45" s="1208"/>
      <c r="I45" s="1208"/>
      <c r="J45" s="453" t="s">
        <v>1792</v>
      </c>
    </row>
    <row r="46" spans="1:10" ht="16.5" customHeight="1">
      <c r="A46" s="1162"/>
      <c r="B46" s="472" t="s">
        <v>455</v>
      </c>
      <c r="C46" s="471" t="s">
        <v>419</v>
      </c>
      <c r="D46" s="481">
        <v>123</v>
      </c>
      <c r="E46" s="1220">
        <f>IF(D43=0,0,D46/D43)</f>
        <v>0.97619047619047616</v>
      </c>
      <c r="F46" s="1221"/>
      <c r="G46" s="700">
        <v>123</v>
      </c>
      <c r="H46" s="1216">
        <f>G46/G43</f>
        <v>0.97619047619047616</v>
      </c>
      <c r="I46" s="1216"/>
      <c r="J46" s="453" t="s">
        <v>1792</v>
      </c>
    </row>
    <row r="47" spans="1:10" ht="31.5" customHeight="1">
      <c r="A47" s="1162"/>
      <c r="B47" s="472" t="s">
        <v>1310</v>
      </c>
      <c r="C47" s="471" t="s">
        <v>1087</v>
      </c>
      <c r="D47" s="1180">
        <v>29</v>
      </c>
      <c r="E47" s="1181"/>
      <c r="F47" s="1182"/>
      <c r="G47" s="1208">
        <v>29</v>
      </c>
      <c r="H47" s="1208"/>
      <c r="I47" s="1208"/>
      <c r="J47" s="453" t="s">
        <v>1792</v>
      </c>
    </row>
    <row r="48" spans="1:10" ht="30">
      <c r="A48" s="1163"/>
      <c r="B48" s="472" t="s">
        <v>1092</v>
      </c>
      <c r="C48" s="471" t="s">
        <v>1087</v>
      </c>
      <c r="D48" s="1180">
        <v>5</v>
      </c>
      <c r="E48" s="1181"/>
      <c r="F48" s="1182"/>
      <c r="G48" s="1208">
        <v>5</v>
      </c>
      <c r="H48" s="1208"/>
      <c r="I48" s="1208"/>
      <c r="J48" s="453" t="s">
        <v>1792</v>
      </c>
    </row>
    <row r="49" spans="1:10" ht="117" customHeight="1">
      <c r="A49" s="1161">
        <v>5</v>
      </c>
      <c r="B49" s="473" t="s">
        <v>422</v>
      </c>
      <c r="C49" s="471" t="s">
        <v>418</v>
      </c>
      <c r="D49" s="478">
        <f>D52+D54+D56+D58</f>
        <v>6784</v>
      </c>
      <c r="E49" s="1203">
        <f>F52+F54+F56+F58</f>
        <v>2392.33</v>
      </c>
      <c r="F49" s="1204"/>
      <c r="G49" s="701">
        <v>6799</v>
      </c>
      <c r="H49" s="1203">
        <f>I52+I54+I56+I58</f>
        <v>2403.0299999999997</v>
      </c>
      <c r="I49" s="1204"/>
      <c r="J49" s="453" t="s">
        <v>1792</v>
      </c>
    </row>
    <row r="50" spans="1:10" ht="15">
      <c r="A50" s="1162"/>
      <c r="B50" s="472" t="s">
        <v>1083</v>
      </c>
      <c r="C50" s="1170" t="s">
        <v>420</v>
      </c>
      <c r="D50" s="1201">
        <v>4670</v>
      </c>
      <c r="E50" s="1186">
        <f>D50/D49</f>
        <v>0.68838443396226412</v>
      </c>
      <c r="F50" s="1222">
        <v>1894.49</v>
      </c>
      <c r="G50" s="1201">
        <f>G53+G55+G57+G59</f>
        <v>4375</v>
      </c>
      <c r="H50" s="1186">
        <f>G50/G49</f>
        <v>0.6434769819091043</v>
      </c>
      <c r="I50" s="1222">
        <f>I53+I55+I57+I59</f>
        <v>1756.9</v>
      </c>
      <c r="J50" s="453" t="s">
        <v>1792</v>
      </c>
    </row>
    <row r="51" spans="1:10" ht="15">
      <c r="A51" s="1162"/>
      <c r="B51" s="472" t="s">
        <v>1099</v>
      </c>
      <c r="C51" s="1171"/>
      <c r="D51" s="1202"/>
      <c r="E51" s="1187"/>
      <c r="F51" s="1223"/>
      <c r="G51" s="1202"/>
      <c r="H51" s="1187"/>
      <c r="I51" s="1223"/>
      <c r="J51" s="453" t="s">
        <v>1792</v>
      </c>
    </row>
    <row r="52" spans="1:10" ht="15">
      <c r="A52" s="1162"/>
      <c r="B52" s="473" t="s">
        <v>346</v>
      </c>
      <c r="C52" s="471" t="s">
        <v>420</v>
      </c>
      <c r="D52" s="586">
        <v>0</v>
      </c>
      <c r="E52" s="587">
        <v>0</v>
      </c>
      <c r="F52" s="476">
        <v>0</v>
      </c>
      <c r="G52" s="700">
        <v>0</v>
      </c>
      <c r="H52" s="704">
        <v>0</v>
      </c>
      <c r="I52" s="702">
        <v>0</v>
      </c>
      <c r="J52" s="453" t="s">
        <v>1792</v>
      </c>
    </row>
    <row r="53" spans="1:10" ht="15">
      <c r="A53" s="1162"/>
      <c r="B53" s="472" t="s">
        <v>1083</v>
      </c>
      <c r="C53" s="471" t="s">
        <v>420</v>
      </c>
      <c r="D53" s="586">
        <v>0</v>
      </c>
      <c r="E53" s="587">
        <v>0</v>
      </c>
      <c r="F53" s="476">
        <v>0</v>
      </c>
      <c r="G53" s="700">
        <v>0</v>
      </c>
      <c r="H53" s="704">
        <v>0</v>
      </c>
      <c r="I53" s="702">
        <v>0</v>
      </c>
      <c r="J53" s="453" t="s">
        <v>1792</v>
      </c>
    </row>
    <row r="54" spans="1:10" ht="15">
      <c r="A54" s="1162"/>
      <c r="B54" s="473" t="s">
        <v>1104</v>
      </c>
      <c r="C54" s="471" t="s">
        <v>420</v>
      </c>
      <c r="D54" s="586">
        <v>56</v>
      </c>
      <c r="E54" s="587">
        <f>D54/D49</f>
        <v>8.2547169811320754E-3</v>
      </c>
      <c r="F54" s="476">
        <v>794.6</v>
      </c>
      <c r="G54" s="700">
        <v>56</v>
      </c>
      <c r="H54" s="707">
        <f>G54/G49</f>
        <v>8.2365053684365346E-3</v>
      </c>
      <c r="I54" s="476">
        <v>794.6</v>
      </c>
      <c r="J54" s="453" t="s">
        <v>1792</v>
      </c>
    </row>
    <row r="55" spans="1:10" ht="15">
      <c r="A55" s="1162"/>
      <c r="B55" s="472" t="s">
        <v>1083</v>
      </c>
      <c r="C55" s="477" t="s">
        <v>420</v>
      </c>
      <c r="D55" s="586">
        <v>51</v>
      </c>
      <c r="E55" s="587">
        <f>D55/D49</f>
        <v>7.5176886792452831E-3</v>
      </c>
      <c r="F55" s="476">
        <v>732.6</v>
      </c>
      <c r="G55" s="700">
        <v>46</v>
      </c>
      <c r="H55" s="707">
        <f>G55/G49</f>
        <v>6.7657008383585826E-3</v>
      </c>
      <c r="I55" s="476">
        <v>653</v>
      </c>
      <c r="J55" s="453" t="s">
        <v>1792</v>
      </c>
    </row>
    <row r="56" spans="1:10" ht="15">
      <c r="A56" s="1162"/>
      <c r="B56" s="473" t="s">
        <v>1096</v>
      </c>
      <c r="C56" s="477" t="s">
        <v>420</v>
      </c>
      <c r="D56" s="586">
        <v>128</v>
      </c>
      <c r="E56" s="587">
        <f>D56/D49</f>
        <v>1.8867924528301886E-2</v>
      </c>
      <c r="F56" s="476">
        <v>422.63</v>
      </c>
      <c r="G56" s="700">
        <v>128</v>
      </c>
      <c r="H56" s="707">
        <f>G56/G49</f>
        <v>1.8826297984997794E-2</v>
      </c>
      <c r="I56" s="476">
        <v>431.43</v>
      </c>
      <c r="J56" s="453" t="s">
        <v>1792</v>
      </c>
    </row>
    <row r="57" spans="1:10" ht="15">
      <c r="A57" s="1162"/>
      <c r="B57" s="472" t="s">
        <v>1083</v>
      </c>
      <c r="C57" s="477" t="s">
        <v>420</v>
      </c>
      <c r="D57" s="586">
        <v>126</v>
      </c>
      <c r="E57" s="587">
        <f>D57/D49</f>
        <v>1.8573113207547169E-2</v>
      </c>
      <c r="F57" s="476">
        <v>418.53</v>
      </c>
      <c r="G57" s="700">
        <v>116</v>
      </c>
      <c r="H57" s="707">
        <f>G57/G49</f>
        <v>1.706133254890425E-2</v>
      </c>
      <c r="I57" s="476">
        <v>387</v>
      </c>
      <c r="J57" s="453" t="s">
        <v>1792</v>
      </c>
    </row>
    <row r="58" spans="1:10" ht="15">
      <c r="A58" s="1162"/>
      <c r="B58" s="473" t="s">
        <v>1103</v>
      </c>
      <c r="C58" s="477" t="s">
        <v>420</v>
      </c>
      <c r="D58" s="586">
        <v>6600</v>
      </c>
      <c r="E58" s="587">
        <f>D58/D49</f>
        <v>0.972877358490566</v>
      </c>
      <c r="F58" s="476">
        <v>1175.0999999999999</v>
      </c>
      <c r="G58" s="700">
        <f>D58+'4. Технічний стан'!E92</f>
        <v>6611</v>
      </c>
      <c r="H58" s="707">
        <f>G58/G49</f>
        <v>0.97234887483453447</v>
      </c>
      <c r="I58" s="805">
        <v>1177</v>
      </c>
      <c r="J58" s="453" t="s">
        <v>1657</v>
      </c>
    </row>
    <row r="59" spans="1:10" ht="15">
      <c r="A59" s="1163"/>
      <c r="B59" s="472" t="s">
        <v>1083</v>
      </c>
      <c r="C59" s="477" t="s">
        <v>420</v>
      </c>
      <c r="D59" s="586">
        <v>4493</v>
      </c>
      <c r="E59" s="587">
        <f>D59/D49</f>
        <v>0.66229363207547165</v>
      </c>
      <c r="F59" s="476">
        <v>743.36</v>
      </c>
      <c r="G59" s="700">
        <v>4213</v>
      </c>
      <c r="H59" s="704">
        <f>G59/G49</f>
        <v>0.61964994852184141</v>
      </c>
      <c r="I59" s="700">
        <v>716.9</v>
      </c>
      <c r="J59" s="453" t="s">
        <v>1792</v>
      </c>
    </row>
    <row r="60" spans="1:10" ht="59.25" customHeight="1">
      <c r="A60" s="1161">
        <v>6</v>
      </c>
      <c r="B60" s="473" t="s">
        <v>349</v>
      </c>
      <c r="C60" s="471" t="s">
        <v>1087</v>
      </c>
      <c r="D60" s="1251">
        <v>42</v>
      </c>
      <c r="E60" s="1252"/>
      <c r="F60" s="1253"/>
      <c r="G60" s="1251">
        <v>37</v>
      </c>
      <c r="H60" s="1252"/>
      <c r="I60" s="1253"/>
      <c r="J60" s="453" t="s">
        <v>1792</v>
      </c>
    </row>
    <row r="61" spans="1:10" ht="15">
      <c r="A61" s="1162"/>
      <c r="B61" s="472" t="s">
        <v>1084</v>
      </c>
      <c r="C61" s="1170" t="s">
        <v>419</v>
      </c>
      <c r="D61" s="1201">
        <f>D64+D66+D68+D70</f>
        <v>13</v>
      </c>
      <c r="E61" s="1186">
        <f>D61/D60</f>
        <v>0.30952380952380953</v>
      </c>
      <c r="F61" s="1186"/>
      <c r="G61" s="1201">
        <v>8</v>
      </c>
      <c r="H61" s="1186">
        <f>G61/G60</f>
        <v>0.21621621621621623</v>
      </c>
      <c r="I61" s="1186"/>
      <c r="J61" s="453" t="s">
        <v>1792</v>
      </c>
    </row>
    <row r="62" spans="1:10" ht="15">
      <c r="A62" s="1162"/>
      <c r="B62" s="472" t="s">
        <v>1099</v>
      </c>
      <c r="C62" s="1171"/>
      <c r="D62" s="1202"/>
      <c r="E62" s="1187"/>
      <c r="F62" s="1187"/>
      <c r="G62" s="1202"/>
      <c r="H62" s="1187"/>
      <c r="I62" s="1187"/>
      <c r="J62" s="453" t="s">
        <v>1792</v>
      </c>
    </row>
    <row r="63" spans="1:10" ht="15">
      <c r="A63" s="1162"/>
      <c r="B63" s="473" t="s">
        <v>346</v>
      </c>
      <c r="C63" s="471" t="s">
        <v>1087</v>
      </c>
      <c r="D63" s="1183">
        <v>0</v>
      </c>
      <c r="E63" s="1184"/>
      <c r="F63" s="1185"/>
      <c r="G63" s="1183">
        <v>0</v>
      </c>
      <c r="H63" s="1184"/>
      <c r="I63" s="1185"/>
      <c r="J63" s="453" t="s">
        <v>1792</v>
      </c>
    </row>
    <row r="64" spans="1:10" ht="15">
      <c r="A64" s="1162"/>
      <c r="B64" s="472" t="s">
        <v>1084</v>
      </c>
      <c r="C64" s="471" t="s">
        <v>1087</v>
      </c>
      <c r="D64" s="1183">
        <v>0</v>
      </c>
      <c r="E64" s="1184"/>
      <c r="F64" s="1185"/>
      <c r="G64" s="1183">
        <v>0</v>
      </c>
      <c r="H64" s="1184"/>
      <c r="I64" s="1185"/>
      <c r="J64" s="453" t="s">
        <v>1792</v>
      </c>
    </row>
    <row r="65" spans="1:10" ht="15">
      <c r="A65" s="1162"/>
      <c r="B65" s="473" t="s">
        <v>1094</v>
      </c>
      <c r="C65" s="471" t="s">
        <v>1087</v>
      </c>
      <c r="D65" s="1183">
        <v>0</v>
      </c>
      <c r="E65" s="1184"/>
      <c r="F65" s="1185"/>
      <c r="G65" s="1183">
        <v>0</v>
      </c>
      <c r="H65" s="1184"/>
      <c r="I65" s="1185"/>
      <c r="J65" s="453" t="s">
        <v>1792</v>
      </c>
    </row>
    <row r="66" spans="1:10" ht="15">
      <c r="A66" s="1162"/>
      <c r="B66" s="472" t="s">
        <v>1084</v>
      </c>
      <c r="C66" s="471" t="s">
        <v>1087</v>
      </c>
      <c r="D66" s="1183">
        <v>0</v>
      </c>
      <c r="E66" s="1184"/>
      <c r="F66" s="1185"/>
      <c r="G66" s="1183">
        <v>0</v>
      </c>
      <c r="H66" s="1184"/>
      <c r="I66" s="1185"/>
      <c r="J66" s="453" t="s">
        <v>1792</v>
      </c>
    </row>
    <row r="67" spans="1:10" ht="15">
      <c r="A67" s="1162"/>
      <c r="B67" s="473" t="s">
        <v>1095</v>
      </c>
      <c r="C67" s="471" t="s">
        <v>1087</v>
      </c>
      <c r="D67" s="1183">
        <v>37</v>
      </c>
      <c r="E67" s="1184"/>
      <c r="F67" s="1185"/>
      <c r="G67" s="1183">
        <v>35</v>
      </c>
      <c r="H67" s="1184"/>
      <c r="I67" s="1185"/>
      <c r="J67" s="453" t="s">
        <v>1792</v>
      </c>
    </row>
    <row r="68" spans="1:10" ht="15">
      <c r="A68" s="1162"/>
      <c r="B68" s="472" t="s">
        <v>1084</v>
      </c>
      <c r="C68" s="471" t="s">
        <v>1087</v>
      </c>
      <c r="D68" s="1183">
        <v>8</v>
      </c>
      <c r="E68" s="1184"/>
      <c r="F68" s="1185"/>
      <c r="G68" s="1183">
        <v>5</v>
      </c>
      <c r="H68" s="1184"/>
      <c r="I68" s="1185"/>
      <c r="J68" s="453" t="s">
        <v>1792</v>
      </c>
    </row>
    <row r="69" spans="1:10" ht="15">
      <c r="A69" s="1162"/>
      <c r="B69" s="473" t="s">
        <v>1096</v>
      </c>
      <c r="C69" s="471" t="s">
        <v>1087</v>
      </c>
      <c r="D69" s="1183">
        <v>5</v>
      </c>
      <c r="E69" s="1184"/>
      <c r="F69" s="1185"/>
      <c r="G69" s="1183">
        <v>2</v>
      </c>
      <c r="H69" s="1184"/>
      <c r="I69" s="1185"/>
      <c r="J69" s="453" t="s">
        <v>1792</v>
      </c>
    </row>
    <row r="70" spans="1:10" ht="15">
      <c r="A70" s="1163"/>
      <c r="B70" s="472" t="s">
        <v>1084</v>
      </c>
      <c r="C70" s="471" t="s">
        <v>1087</v>
      </c>
      <c r="D70" s="1183">
        <v>5</v>
      </c>
      <c r="E70" s="1184"/>
      <c r="F70" s="1185"/>
      <c r="G70" s="1183">
        <v>2</v>
      </c>
      <c r="H70" s="1184"/>
      <c r="I70" s="1185"/>
      <c r="J70" s="453" t="s">
        <v>1792</v>
      </c>
    </row>
    <row r="71" spans="1:10" ht="60.75" customHeight="1">
      <c r="A71" s="1161">
        <v>7</v>
      </c>
      <c r="B71" s="473" t="s">
        <v>350</v>
      </c>
      <c r="C71" s="471" t="s">
        <v>1087</v>
      </c>
      <c r="D71" s="1249">
        <f>D74+D76+D78+D80</f>
        <v>44</v>
      </c>
      <c r="E71" s="1249"/>
      <c r="F71" s="1249"/>
      <c r="G71" s="1249">
        <f>G74+G76+G78+G80</f>
        <v>39</v>
      </c>
      <c r="H71" s="1249"/>
      <c r="I71" s="1249"/>
      <c r="J71" s="453" t="s">
        <v>1792</v>
      </c>
    </row>
    <row r="72" spans="1:10" ht="14.25" customHeight="1">
      <c r="A72" s="1162"/>
      <c r="B72" s="472" t="s">
        <v>1084</v>
      </c>
      <c r="C72" s="1215" t="s">
        <v>419</v>
      </c>
      <c r="D72" s="1205">
        <v>22</v>
      </c>
      <c r="E72" s="1216">
        <f>D72/D71</f>
        <v>0.5</v>
      </c>
      <c r="F72" s="1216"/>
      <c r="G72" s="1205">
        <v>17</v>
      </c>
      <c r="H72" s="1216">
        <f>G72/G71</f>
        <v>0.4358974358974359</v>
      </c>
      <c r="I72" s="1216"/>
      <c r="J72" s="453" t="s">
        <v>1792</v>
      </c>
    </row>
    <row r="73" spans="1:10" ht="15">
      <c r="A73" s="1162"/>
      <c r="B73" s="472" t="s">
        <v>1099</v>
      </c>
      <c r="C73" s="1215"/>
      <c r="D73" s="1205"/>
      <c r="E73" s="1216"/>
      <c r="F73" s="1216"/>
      <c r="G73" s="1205"/>
      <c r="H73" s="1216"/>
      <c r="I73" s="1216"/>
      <c r="J73" s="453" t="s">
        <v>1792</v>
      </c>
    </row>
    <row r="74" spans="1:10" ht="15">
      <c r="A74" s="1162"/>
      <c r="B74" s="473" t="s">
        <v>346</v>
      </c>
      <c r="C74" s="471" t="s">
        <v>1087</v>
      </c>
      <c r="D74" s="1208">
        <v>0</v>
      </c>
      <c r="E74" s="1208"/>
      <c r="F74" s="1208"/>
      <c r="G74" s="1208">
        <v>0</v>
      </c>
      <c r="H74" s="1208"/>
      <c r="I74" s="1208"/>
      <c r="J74" s="453" t="s">
        <v>1792</v>
      </c>
    </row>
    <row r="75" spans="1:10" ht="15">
      <c r="A75" s="1162"/>
      <c r="B75" s="472" t="s">
        <v>1084</v>
      </c>
      <c r="C75" s="471" t="s">
        <v>1087</v>
      </c>
      <c r="D75" s="1208">
        <v>0</v>
      </c>
      <c r="E75" s="1208"/>
      <c r="F75" s="1208"/>
      <c r="G75" s="1208">
        <v>0</v>
      </c>
      <c r="H75" s="1208"/>
      <c r="I75" s="1208"/>
      <c r="J75" s="453" t="s">
        <v>1792</v>
      </c>
    </row>
    <row r="76" spans="1:10" ht="15">
      <c r="A76" s="1162"/>
      <c r="B76" s="473" t="s">
        <v>1094</v>
      </c>
      <c r="C76" s="471" t="s">
        <v>1087</v>
      </c>
      <c r="D76" s="1208">
        <v>0</v>
      </c>
      <c r="E76" s="1208"/>
      <c r="F76" s="1208"/>
      <c r="G76" s="1208">
        <v>0</v>
      </c>
      <c r="H76" s="1208"/>
      <c r="I76" s="1208"/>
      <c r="J76" s="453" t="s">
        <v>1792</v>
      </c>
    </row>
    <row r="77" spans="1:10" ht="15">
      <c r="A77" s="1162"/>
      <c r="B77" s="472" t="s">
        <v>1084</v>
      </c>
      <c r="C77" s="471" t="s">
        <v>1087</v>
      </c>
      <c r="D77" s="1208">
        <v>0</v>
      </c>
      <c r="E77" s="1208"/>
      <c r="F77" s="1208"/>
      <c r="G77" s="1208">
        <v>0</v>
      </c>
      <c r="H77" s="1208"/>
      <c r="I77" s="1208"/>
      <c r="J77" s="453" t="s">
        <v>1792</v>
      </c>
    </row>
    <row r="78" spans="1:10" ht="15">
      <c r="A78" s="1162"/>
      <c r="B78" s="473" t="s">
        <v>1095</v>
      </c>
      <c r="C78" s="471" t="s">
        <v>1087</v>
      </c>
      <c r="D78" s="1208">
        <v>39</v>
      </c>
      <c r="E78" s="1208"/>
      <c r="F78" s="1208"/>
      <c r="G78" s="1208">
        <v>37</v>
      </c>
      <c r="H78" s="1208"/>
      <c r="I78" s="1208"/>
      <c r="J78" s="453" t="s">
        <v>1792</v>
      </c>
    </row>
    <row r="79" spans="1:10" ht="15">
      <c r="A79" s="1162"/>
      <c r="B79" s="472" t="s">
        <v>1084</v>
      </c>
      <c r="C79" s="471" t="s">
        <v>1087</v>
      </c>
      <c r="D79" s="1208">
        <v>17</v>
      </c>
      <c r="E79" s="1208"/>
      <c r="F79" s="1208"/>
      <c r="G79" s="1208">
        <v>15</v>
      </c>
      <c r="H79" s="1208"/>
      <c r="I79" s="1208"/>
      <c r="J79" s="453" t="s">
        <v>1792</v>
      </c>
    </row>
    <row r="80" spans="1:10" ht="15">
      <c r="A80" s="1162"/>
      <c r="B80" s="473" t="s">
        <v>1096</v>
      </c>
      <c r="C80" s="471" t="s">
        <v>1087</v>
      </c>
      <c r="D80" s="1208">
        <v>5</v>
      </c>
      <c r="E80" s="1208"/>
      <c r="F80" s="1208"/>
      <c r="G80" s="1208">
        <v>2</v>
      </c>
      <c r="H80" s="1208"/>
      <c r="I80" s="1208"/>
      <c r="J80" s="453" t="s">
        <v>1792</v>
      </c>
    </row>
    <row r="81" spans="1:10" ht="15">
      <c r="A81" s="1163"/>
      <c r="B81" s="472" t="s">
        <v>1084</v>
      </c>
      <c r="C81" s="471" t="s">
        <v>1087</v>
      </c>
      <c r="D81" s="1208">
        <v>5</v>
      </c>
      <c r="E81" s="1208"/>
      <c r="F81" s="1208"/>
      <c r="G81" s="1208">
        <v>2</v>
      </c>
      <c r="H81" s="1208"/>
      <c r="I81" s="1208"/>
      <c r="J81" s="453" t="s">
        <v>1792</v>
      </c>
    </row>
    <row r="82" spans="1:10" ht="58.5" customHeight="1">
      <c r="A82" s="1161">
        <v>8</v>
      </c>
      <c r="B82" s="473" t="s">
        <v>351</v>
      </c>
      <c r="C82" s="471" t="s">
        <v>1087</v>
      </c>
      <c r="D82" s="1249">
        <v>985</v>
      </c>
      <c r="E82" s="1249"/>
      <c r="F82" s="1249"/>
      <c r="G82" s="1249">
        <v>985</v>
      </c>
      <c r="H82" s="1249"/>
      <c r="I82" s="1249"/>
      <c r="J82" s="453" t="s">
        <v>1792</v>
      </c>
    </row>
    <row r="83" spans="1:10" ht="15" customHeight="1">
      <c r="A83" s="1162"/>
      <c r="B83" s="472" t="s">
        <v>1084</v>
      </c>
      <c r="C83" s="1215" t="s">
        <v>419</v>
      </c>
      <c r="D83" s="1205">
        <v>0</v>
      </c>
      <c r="E83" s="1216">
        <v>0</v>
      </c>
      <c r="F83" s="1216"/>
      <c r="G83" s="1205">
        <v>0</v>
      </c>
      <c r="H83" s="1216">
        <v>0</v>
      </c>
      <c r="I83" s="1216"/>
      <c r="J83" s="453" t="s">
        <v>1792</v>
      </c>
    </row>
    <row r="84" spans="1:10" ht="15">
      <c r="A84" s="1162"/>
      <c r="B84" s="472" t="s">
        <v>1099</v>
      </c>
      <c r="C84" s="1215"/>
      <c r="D84" s="1205"/>
      <c r="E84" s="1216"/>
      <c r="F84" s="1216"/>
      <c r="G84" s="1205"/>
      <c r="H84" s="1216"/>
      <c r="I84" s="1216"/>
      <c r="J84" s="453" t="s">
        <v>1792</v>
      </c>
    </row>
    <row r="85" spans="1:10" ht="15">
      <c r="A85" s="1162"/>
      <c r="B85" s="473" t="s">
        <v>346</v>
      </c>
      <c r="C85" s="471" t="s">
        <v>1087</v>
      </c>
      <c r="D85" s="1208">
        <v>0</v>
      </c>
      <c r="E85" s="1208"/>
      <c r="F85" s="1208"/>
      <c r="G85" s="1208">
        <v>0</v>
      </c>
      <c r="H85" s="1208"/>
      <c r="I85" s="1208"/>
      <c r="J85" s="453" t="s">
        <v>1792</v>
      </c>
    </row>
    <row r="86" spans="1:10" ht="15">
      <c r="A86" s="1162"/>
      <c r="B86" s="472" t="s">
        <v>1084</v>
      </c>
      <c r="C86" s="471" t="s">
        <v>1087</v>
      </c>
      <c r="D86" s="1208">
        <v>0</v>
      </c>
      <c r="E86" s="1208"/>
      <c r="F86" s="1208"/>
      <c r="G86" s="1208">
        <v>0</v>
      </c>
      <c r="H86" s="1208"/>
      <c r="I86" s="1208"/>
      <c r="J86" s="453" t="s">
        <v>1792</v>
      </c>
    </row>
    <row r="87" spans="1:10" ht="15">
      <c r="A87" s="1162"/>
      <c r="B87" s="473" t="s">
        <v>1094</v>
      </c>
      <c r="C87" s="471" t="s">
        <v>1087</v>
      </c>
      <c r="D87" s="1208">
        <v>0</v>
      </c>
      <c r="E87" s="1208"/>
      <c r="F87" s="1208"/>
      <c r="G87" s="1208">
        <v>0</v>
      </c>
      <c r="H87" s="1208"/>
      <c r="I87" s="1208"/>
      <c r="J87" s="453" t="s">
        <v>1792</v>
      </c>
    </row>
    <row r="88" spans="1:10" ht="15">
      <c r="A88" s="1162"/>
      <c r="B88" s="472" t="s">
        <v>1084</v>
      </c>
      <c r="C88" s="471" t="s">
        <v>1087</v>
      </c>
      <c r="D88" s="1208">
        <v>0</v>
      </c>
      <c r="E88" s="1208"/>
      <c r="F88" s="1208"/>
      <c r="G88" s="1208">
        <v>0</v>
      </c>
      <c r="H88" s="1208"/>
      <c r="I88" s="1208"/>
      <c r="J88" s="453" t="s">
        <v>1792</v>
      </c>
    </row>
    <row r="89" spans="1:10" ht="15">
      <c r="A89" s="1162"/>
      <c r="B89" s="473" t="s">
        <v>1095</v>
      </c>
      <c r="C89" s="471" t="s">
        <v>1087</v>
      </c>
      <c r="D89" s="1208">
        <v>293</v>
      </c>
      <c r="E89" s="1208"/>
      <c r="F89" s="1208"/>
      <c r="G89" s="1208">
        <v>293</v>
      </c>
      <c r="H89" s="1208"/>
      <c r="I89" s="1208"/>
      <c r="J89" s="453" t="s">
        <v>1792</v>
      </c>
    </row>
    <row r="90" spans="1:10" ht="15">
      <c r="A90" s="1162"/>
      <c r="B90" s="472" t="s">
        <v>1084</v>
      </c>
      <c r="C90" s="471" t="s">
        <v>1087</v>
      </c>
      <c r="D90" s="1208">
        <v>0</v>
      </c>
      <c r="E90" s="1208"/>
      <c r="F90" s="1208"/>
      <c r="G90" s="1208">
        <v>0</v>
      </c>
      <c r="H90" s="1208"/>
      <c r="I90" s="1208"/>
      <c r="J90" s="453" t="s">
        <v>1792</v>
      </c>
    </row>
    <row r="91" spans="1:10" ht="15">
      <c r="A91" s="1162"/>
      <c r="B91" s="473" t="s">
        <v>1096</v>
      </c>
      <c r="C91" s="471" t="s">
        <v>1087</v>
      </c>
      <c r="D91" s="1208">
        <v>692</v>
      </c>
      <c r="E91" s="1208"/>
      <c r="F91" s="1208"/>
      <c r="G91" s="1208">
        <v>692</v>
      </c>
      <c r="H91" s="1208"/>
      <c r="I91" s="1208"/>
      <c r="J91" s="453" t="s">
        <v>1792</v>
      </c>
    </row>
    <row r="92" spans="1:10" ht="15">
      <c r="A92" s="1163"/>
      <c r="B92" s="472" t="s">
        <v>1084</v>
      </c>
      <c r="C92" s="471" t="s">
        <v>1087</v>
      </c>
      <c r="D92" s="1208">
        <v>0</v>
      </c>
      <c r="E92" s="1208"/>
      <c r="F92" s="1208"/>
      <c r="G92" s="1208">
        <v>0</v>
      </c>
      <c r="H92" s="1208"/>
      <c r="I92" s="1208"/>
      <c r="J92" s="453" t="s">
        <v>1792</v>
      </c>
    </row>
    <row r="93" spans="1:10" ht="58.5" customHeight="1">
      <c r="A93" s="1161">
        <v>9</v>
      </c>
      <c r="B93" s="473" t="s">
        <v>423</v>
      </c>
      <c r="C93" s="1170" t="s">
        <v>1087</v>
      </c>
      <c r="D93" s="1172">
        <f>D111+D119+D127</f>
        <v>2552</v>
      </c>
      <c r="E93" s="1173"/>
      <c r="F93" s="1174"/>
      <c r="G93" s="1172">
        <f>G111+G119+G127</f>
        <v>2562</v>
      </c>
      <c r="H93" s="1173"/>
      <c r="I93" s="1174"/>
      <c r="J93" s="453" t="s">
        <v>1792</v>
      </c>
    </row>
    <row r="94" spans="1:10" ht="14.25" customHeight="1">
      <c r="A94" s="1162"/>
      <c r="B94" s="472" t="s">
        <v>1105</v>
      </c>
      <c r="C94" s="1171"/>
      <c r="D94" s="1175"/>
      <c r="E94" s="1176"/>
      <c r="F94" s="1177"/>
      <c r="G94" s="1175"/>
      <c r="H94" s="1176"/>
      <c r="I94" s="1177"/>
      <c r="J94" s="453" t="s">
        <v>1792</v>
      </c>
    </row>
    <row r="95" spans="1:10" ht="15">
      <c r="A95" s="1162"/>
      <c r="B95" s="473" t="s">
        <v>356</v>
      </c>
      <c r="C95" s="471" t="s">
        <v>1087</v>
      </c>
      <c r="D95" s="1198">
        <v>0</v>
      </c>
      <c r="E95" s="1199"/>
      <c r="F95" s="1200"/>
      <c r="G95" s="1198">
        <v>0</v>
      </c>
      <c r="H95" s="1199"/>
      <c r="I95" s="1200"/>
      <c r="J95" s="453" t="s">
        <v>1792</v>
      </c>
    </row>
    <row r="96" spans="1:10" ht="15">
      <c r="A96" s="1162"/>
      <c r="B96" s="472" t="s">
        <v>1106</v>
      </c>
      <c r="C96" s="471" t="s">
        <v>1087</v>
      </c>
      <c r="D96" s="1183">
        <v>0</v>
      </c>
      <c r="E96" s="1184"/>
      <c r="F96" s="1185"/>
      <c r="G96" s="1183">
        <v>0</v>
      </c>
      <c r="H96" s="1184"/>
      <c r="I96" s="1185"/>
      <c r="J96" s="453" t="s">
        <v>1792</v>
      </c>
    </row>
    <row r="97" spans="1:10" ht="15">
      <c r="A97" s="1162"/>
      <c r="B97" s="472" t="s">
        <v>1093</v>
      </c>
      <c r="C97" s="471" t="s">
        <v>1087</v>
      </c>
      <c r="D97" s="1183">
        <v>0</v>
      </c>
      <c r="E97" s="1184"/>
      <c r="F97" s="1185"/>
      <c r="G97" s="1183">
        <v>0</v>
      </c>
      <c r="H97" s="1184"/>
      <c r="I97" s="1185"/>
      <c r="J97" s="453" t="s">
        <v>1792</v>
      </c>
    </row>
    <row r="98" spans="1:10" ht="15">
      <c r="A98" s="1162"/>
      <c r="B98" s="472" t="s">
        <v>357</v>
      </c>
      <c r="C98" s="471" t="s">
        <v>1087</v>
      </c>
      <c r="D98" s="1183">
        <v>0</v>
      </c>
      <c r="E98" s="1184"/>
      <c r="F98" s="1185"/>
      <c r="G98" s="1183">
        <v>0</v>
      </c>
      <c r="H98" s="1184"/>
      <c r="I98" s="1185"/>
      <c r="J98" s="453" t="s">
        <v>1792</v>
      </c>
    </row>
    <row r="99" spans="1:10" ht="15">
      <c r="A99" s="1162"/>
      <c r="B99" s="472" t="s">
        <v>424</v>
      </c>
      <c r="C99" s="471" t="s">
        <v>1087</v>
      </c>
      <c r="D99" s="1183">
        <v>0</v>
      </c>
      <c r="E99" s="1184"/>
      <c r="F99" s="1185"/>
      <c r="G99" s="1183">
        <v>0</v>
      </c>
      <c r="H99" s="1184"/>
      <c r="I99" s="1185"/>
      <c r="J99" s="453" t="s">
        <v>1792</v>
      </c>
    </row>
    <row r="100" spans="1:10" ht="15">
      <c r="A100" s="1162"/>
      <c r="B100" s="472" t="s">
        <v>358</v>
      </c>
      <c r="C100" s="471" t="s">
        <v>1087</v>
      </c>
      <c r="D100" s="1183">
        <v>0</v>
      </c>
      <c r="E100" s="1184"/>
      <c r="F100" s="1185"/>
      <c r="G100" s="1183">
        <v>0</v>
      </c>
      <c r="H100" s="1184"/>
      <c r="I100" s="1185"/>
      <c r="J100" s="453" t="s">
        <v>1792</v>
      </c>
    </row>
    <row r="101" spans="1:10" ht="15">
      <c r="A101" s="1162"/>
      <c r="B101" s="472" t="s">
        <v>359</v>
      </c>
      <c r="C101" s="471" t="s">
        <v>1087</v>
      </c>
      <c r="D101" s="1183">
        <v>0</v>
      </c>
      <c r="E101" s="1184"/>
      <c r="F101" s="1185"/>
      <c r="G101" s="1183">
        <v>0</v>
      </c>
      <c r="H101" s="1184"/>
      <c r="I101" s="1185"/>
      <c r="J101" s="453" t="s">
        <v>1792</v>
      </c>
    </row>
    <row r="102" spans="1:10" ht="15">
      <c r="A102" s="1162"/>
      <c r="B102" s="472" t="s">
        <v>360</v>
      </c>
      <c r="C102" s="471" t="s">
        <v>1087</v>
      </c>
      <c r="D102" s="1183">
        <v>0</v>
      </c>
      <c r="E102" s="1184"/>
      <c r="F102" s="1185"/>
      <c r="G102" s="1183">
        <v>0</v>
      </c>
      <c r="H102" s="1184"/>
      <c r="I102" s="1185"/>
      <c r="J102" s="453" t="s">
        <v>1792</v>
      </c>
    </row>
    <row r="103" spans="1:10" ht="15">
      <c r="A103" s="1162"/>
      <c r="B103" s="473" t="s">
        <v>355</v>
      </c>
      <c r="C103" s="471" t="s">
        <v>1087</v>
      </c>
      <c r="D103" s="1198">
        <v>0</v>
      </c>
      <c r="E103" s="1199"/>
      <c r="F103" s="1200"/>
      <c r="G103" s="1198">
        <v>0</v>
      </c>
      <c r="H103" s="1199"/>
      <c r="I103" s="1200"/>
      <c r="J103" s="453" t="s">
        <v>1792</v>
      </c>
    </row>
    <row r="104" spans="1:10" ht="15">
      <c r="A104" s="1162"/>
      <c r="B104" s="472" t="s">
        <v>1106</v>
      </c>
      <c r="C104" s="471" t="s">
        <v>1087</v>
      </c>
      <c r="D104" s="1183">
        <v>0</v>
      </c>
      <c r="E104" s="1184"/>
      <c r="F104" s="1185"/>
      <c r="G104" s="1183">
        <v>0</v>
      </c>
      <c r="H104" s="1184"/>
      <c r="I104" s="1185"/>
      <c r="J104" s="453" t="s">
        <v>1792</v>
      </c>
    </row>
    <row r="105" spans="1:10" ht="15">
      <c r="A105" s="1162"/>
      <c r="B105" s="472" t="s">
        <v>1093</v>
      </c>
      <c r="C105" s="471" t="s">
        <v>1087</v>
      </c>
      <c r="D105" s="1183">
        <v>0</v>
      </c>
      <c r="E105" s="1184"/>
      <c r="F105" s="1185"/>
      <c r="G105" s="1183">
        <v>0</v>
      </c>
      <c r="H105" s="1184"/>
      <c r="I105" s="1185"/>
      <c r="J105" s="453" t="s">
        <v>1792</v>
      </c>
    </row>
    <row r="106" spans="1:10" ht="15">
      <c r="A106" s="1162"/>
      <c r="B106" s="472" t="s">
        <v>357</v>
      </c>
      <c r="C106" s="471" t="s">
        <v>1087</v>
      </c>
      <c r="D106" s="1183">
        <v>0</v>
      </c>
      <c r="E106" s="1184"/>
      <c r="F106" s="1185"/>
      <c r="G106" s="1183">
        <v>0</v>
      </c>
      <c r="H106" s="1184"/>
      <c r="I106" s="1185"/>
      <c r="J106" s="453" t="s">
        <v>1792</v>
      </c>
    </row>
    <row r="107" spans="1:10" ht="15">
      <c r="A107" s="1162"/>
      <c r="B107" s="472" t="s">
        <v>424</v>
      </c>
      <c r="C107" s="471" t="s">
        <v>1087</v>
      </c>
      <c r="D107" s="1183">
        <v>0</v>
      </c>
      <c r="E107" s="1184"/>
      <c r="F107" s="1185"/>
      <c r="G107" s="1183">
        <v>0</v>
      </c>
      <c r="H107" s="1184"/>
      <c r="I107" s="1185"/>
      <c r="J107" s="453" t="s">
        <v>1792</v>
      </c>
    </row>
    <row r="108" spans="1:10" ht="15">
      <c r="A108" s="1162"/>
      <c r="B108" s="472" t="s">
        <v>358</v>
      </c>
      <c r="C108" s="471" t="s">
        <v>1087</v>
      </c>
      <c r="D108" s="1183">
        <v>0</v>
      </c>
      <c r="E108" s="1184"/>
      <c r="F108" s="1185"/>
      <c r="G108" s="1183">
        <v>0</v>
      </c>
      <c r="H108" s="1184"/>
      <c r="I108" s="1185"/>
      <c r="J108" s="453" t="s">
        <v>1792</v>
      </c>
    </row>
    <row r="109" spans="1:10" ht="15">
      <c r="A109" s="1162"/>
      <c r="B109" s="472" t="s">
        <v>359</v>
      </c>
      <c r="C109" s="471" t="s">
        <v>1087</v>
      </c>
      <c r="D109" s="1183">
        <v>0</v>
      </c>
      <c r="E109" s="1184"/>
      <c r="F109" s="1185"/>
      <c r="G109" s="1183">
        <v>0</v>
      </c>
      <c r="H109" s="1184"/>
      <c r="I109" s="1185"/>
      <c r="J109" s="453" t="s">
        <v>1792</v>
      </c>
    </row>
    <row r="110" spans="1:10" ht="15">
      <c r="A110" s="1162"/>
      <c r="B110" s="472" t="s">
        <v>360</v>
      </c>
      <c r="C110" s="471" t="s">
        <v>1087</v>
      </c>
      <c r="D110" s="1183">
        <v>0</v>
      </c>
      <c r="E110" s="1184"/>
      <c r="F110" s="1185"/>
      <c r="G110" s="1183">
        <v>0</v>
      </c>
      <c r="H110" s="1184"/>
      <c r="I110" s="1185"/>
      <c r="J110" s="453" t="s">
        <v>1792</v>
      </c>
    </row>
    <row r="111" spans="1:10" ht="15">
      <c r="A111" s="1162"/>
      <c r="B111" s="473" t="s">
        <v>354</v>
      </c>
      <c r="C111" s="471" t="s">
        <v>1087</v>
      </c>
      <c r="D111" s="1198">
        <v>56</v>
      </c>
      <c r="E111" s="1199"/>
      <c r="F111" s="1200"/>
      <c r="G111" s="1198">
        <v>58</v>
      </c>
      <c r="H111" s="1199"/>
      <c r="I111" s="1200"/>
      <c r="J111" s="453" t="s">
        <v>1792</v>
      </c>
    </row>
    <row r="112" spans="1:10" ht="15">
      <c r="A112" s="1162"/>
      <c r="B112" s="472" t="s">
        <v>1106</v>
      </c>
      <c r="C112" s="471" t="s">
        <v>1087</v>
      </c>
      <c r="D112" s="1183">
        <v>43</v>
      </c>
      <c r="E112" s="1184"/>
      <c r="F112" s="1185"/>
      <c r="G112" s="1183">
        <v>37</v>
      </c>
      <c r="H112" s="1184"/>
      <c r="I112" s="1185"/>
      <c r="J112" s="453" t="s">
        <v>1792</v>
      </c>
    </row>
    <row r="113" spans="1:10" ht="15">
      <c r="A113" s="1162"/>
      <c r="B113" s="472" t="s">
        <v>1093</v>
      </c>
      <c r="C113" s="471" t="s">
        <v>1087</v>
      </c>
      <c r="D113" s="1183">
        <v>0</v>
      </c>
      <c r="E113" s="1184"/>
      <c r="F113" s="1185"/>
      <c r="G113" s="1183">
        <v>0</v>
      </c>
      <c r="H113" s="1184"/>
      <c r="I113" s="1185"/>
      <c r="J113" s="453" t="s">
        <v>1792</v>
      </c>
    </row>
    <row r="114" spans="1:10" ht="15">
      <c r="A114" s="1162"/>
      <c r="B114" s="472" t="s">
        <v>357</v>
      </c>
      <c r="C114" s="471" t="s">
        <v>1087</v>
      </c>
      <c r="D114" s="1183">
        <v>0</v>
      </c>
      <c r="E114" s="1184"/>
      <c r="F114" s="1185"/>
      <c r="G114" s="1183">
        <v>0</v>
      </c>
      <c r="H114" s="1184"/>
      <c r="I114" s="1185"/>
      <c r="J114" s="453" t="s">
        <v>1792</v>
      </c>
    </row>
    <row r="115" spans="1:10" ht="15">
      <c r="A115" s="1162"/>
      <c r="B115" s="472" t="s">
        <v>424</v>
      </c>
      <c r="C115" s="471" t="s">
        <v>1087</v>
      </c>
      <c r="D115" s="1183">
        <v>1</v>
      </c>
      <c r="E115" s="1184"/>
      <c r="F115" s="1185"/>
      <c r="G115" s="1183">
        <v>1</v>
      </c>
      <c r="H115" s="1184"/>
      <c r="I115" s="1185"/>
      <c r="J115" s="453" t="s">
        <v>1792</v>
      </c>
    </row>
    <row r="116" spans="1:10" ht="15">
      <c r="A116" s="1162"/>
      <c r="B116" s="472" t="s">
        <v>358</v>
      </c>
      <c r="C116" s="471" t="s">
        <v>1087</v>
      </c>
      <c r="D116" s="1183">
        <v>12</v>
      </c>
      <c r="E116" s="1184"/>
      <c r="F116" s="1185"/>
      <c r="G116" s="1183">
        <v>20</v>
      </c>
      <c r="H116" s="1184"/>
      <c r="I116" s="1185"/>
      <c r="J116" s="453" t="s">
        <v>1792</v>
      </c>
    </row>
    <row r="117" spans="1:10" ht="15">
      <c r="A117" s="1162"/>
      <c r="B117" s="472" t="s">
        <v>359</v>
      </c>
      <c r="C117" s="471" t="s">
        <v>1087</v>
      </c>
      <c r="D117" s="1183">
        <v>0</v>
      </c>
      <c r="E117" s="1184"/>
      <c r="F117" s="1185"/>
      <c r="G117" s="1183">
        <v>0</v>
      </c>
      <c r="H117" s="1184"/>
      <c r="I117" s="1185"/>
      <c r="J117" s="453" t="s">
        <v>1792</v>
      </c>
    </row>
    <row r="118" spans="1:10" ht="15">
      <c r="A118" s="1162"/>
      <c r="B118" s="472" t="s">
        <v>360</v>
      </c>
      <c r="C118" s="471" t="s">
        <v>1087</v>
      </c>
      <c r="D118" s="1183">
        <v>12</v>
      </c>
      <c r="E118" s="1184"/>
      <c r="F118" s="1185"/>
      <c r="G118" s="1183">
        <v>20</v>
      </c>
      <c r="H118" s="1184"/>
      <c r="I118" s="1185"/>
      <c r="J118" s="453" t="s">
        <v>1792</v>
      </c>
    </row>
    <row r="119" spans="1:10" ht="15">
      <c r="A119" s="1162"/>
      <c r="B119" s="473" t="s">
        <v>353</v>
      </c>
      <c r="C119" s="471" t="s">
        <v>1087</v>
      </c>
      <c r="D119" s="1198">
        <v>308</v>
      </c>
      <c r="E119" s="1199"/>
      <c r="F119" s="1200"/>
      <c r="G119" s="1198">
        <v>311</v>
      </c>
      <c r="H119" s="1199"/>
      <c r="I119" s="1200"/>
      <c r="J119" s="453" t="s">
        <v>1792</v>
      </c>
    </row>
    <row r="120" spans="1:10" ht="15">
      <c r="A120" s="1162"/>
      <c r="B120" s="472" t="s">
        <v>1106</v>
      </c>
      <c r="C120" s="471" t="s">
        <v>1087</v>
      </c>
      <c r="D120" s="1183">
        <v>292</v>
      </c>
      <c r="E120" s="1184"/>
      <c r="F120" s="1185"/>
      <c r="G120" s="1183">
        <v>292</v>
      </c>
      <c r="H120" s="1184"/>
      <c r="I120" s="1185"/>
      <c r="J120" s="453" t="s">
        <v>1792</v>
      </c>
    </row>
    <row r="121" spans="1:10" ht="15">
      <c r="A121" s="1162"/>
      <c r="B121" s="472" t="s">
        <v>1093</v>
      </c>
      <c r="C121" s="471" t="s">
        <v>1087</v>
      </c>
      <c r="D121" s="1183">
        <v>0</v>
      </c>
      <c r="E121" s="1184"/>
      <c r="F121" s="1185"/>
      <c r="G121" s="1183">
        <v>0</v>
      </c>
      <c r="H121" s="1184"/>
      <c r="I121" s="1185"/>
      <c r="J121" s="453" t="s">
        <v>1792</v>
      </c>
    </row>
    <row r="122" spans="1:10" ht="15">
      <c r="A122" s="1162"/>
      <c r="B122" s="472" t="s">
        <v>357</v>
      </c>
      <c r="C122" s="471" t="s">
        <v>1087</v>
      </c>
      <c r="D122" s="1183">
        <v>0</v>
      </c>
      <c r="E122" s="1184"/>
      <c r="F122" s="1185"/>
      <c r="G122" s="1183">
        <v>0</v>
      </c>
      <c r="H122" s="1184"/>
      <c r="I122" s="1185"/>
      <c r="J122" s="453" t="s">
        <v>1792</v>
      </c>
    </row>
    <row r="123" spans="1:10" ht="15">
      <c r="A123" s="1162"/>
      <c r="B123" s="472" t="s">
        <v>424</v>
      </c>
      <c r="C123" s="471" t="s">
        <v>1087</v>
      </c>
      <c r="D123" s="1183">
        <v>16</v>
      </c>
      <c r="E123" s="1184"/>
      <c r="F123" s="1185"/>
      <c r="G123" s="1183">
        <v>19</v>
      </c>
      <c r="H123" s="1184"/>
      <c r="I123" s="1185"/>
      <c r="J123" s="453" t="s">
        <v>1792</v>
      </c>
    </row>
    <row r="124" spans="1:10" ht="15">
      <c r="A124" s="1162"/>
      <c r="B124" s="472" t="s">
        <v>358</v>
      </c>
      <c r="C124" s="471" t="s">
        <v>1087</v>
      </c>
      <c r="D124" s="1183">
        <v>0</v>
      </c>
      <c r="E124" s="1184"/>
      <c r="F124" s="1185"/>
      <c r="G124" s="1183">
        <v>0</v>
      </c>
      <c r="H124" s="1184"/>
      <c r="I124" s="1185"/>
      <c r="J124" s="453" t="s">
        <v>1792</v>
      </c>
    </row>
    <row r="125" spans="1:10" ht="15">
      <c r="A125" s="1162"/>
      <c r="B125" s="472" t="s">
        <v>359</v>
      </c>
      <c r="C125" s="471" t="s">
        <v>1087</v>
      </c>
      <c r="D125" s="1183">
        <v>0</v>
      </c>
      <c r="E125" s="1184"/>
      <c r="F125" s="1185"/>
      <c r="G125" s="1183">
        <v>0</v>
      </c>
      <c r="H125" s="1184"/>
      <c r="I125" s="1185"/>
      <c r="J125" s="453" t="s">
        <v>1792</v>
      </c>
    </row>
    <row r="126" spans="1:10" ht="15">
      <c r="A126" s="1162"/>
      <c r="B126" s="472" t="s">
        <v>360</v>
      </c>
      <c r="C126" s="471" t="s">
        <v>1087</v>
      </c>
      <c r="D126" s="1183">
        <v>0</v>
      </c>
      <c r="E126" s="1184"/>
      <c r="F126" s="1185"/>
      <c r="G126" s="1183">
        <v>0</v>
      </c>
      <c r="H126" s="1184"/>
      <c r="I126" s="1185"/>
      <c r="J126" s="453" t="s">
        <v>1792</v>
      </c>
    </row>
    <row r="127" spans="1:10" ht="15">
      <c r="A127" s="1162"/>
      <c r="B127" s="473" t="s">
        <v>352</v>
      </c>
      <c r="C127" s="471" t="s">
        <v>1087</v>
      </c>
      <c r="D127" s="1198">
        <f>SUM(D128:F131)</f>
        <v>2188</v>
      </c>
      <c r="E127" s="1199"/>
      <c r="F127" s="1200"/>
      <c r="G127" s="1198">
        <f>SUM(G128:I131)</f>
        <v>2193</v>
      </c>
      <c r="H127" s="1199"/>
      <c r="I127" s="1200"/>
      <c r="J127" s="453" t="s">
        <v>1792</v>
      </c>
    </row>
    <row r="128" spans="1:10" ht="15">
      <c r="A128" s="1162"/>
      <c r="B128" s="472" t="s">
        <v>1106</v>
      </c>
      <c r="C128" s="471" t="s">
        <v>1087</v>
      </c>
      <c r="D128" s="1183">
        <v>1709</v>
      </c>
      <c r="E128" s="1184"/>
      <c r="F128" s="1185"/>
      <c r="G128" s="1183">
        <v>1616</v>
      </c>
      <c r="H128" s="1184"/>
      <c r="I128" s="1185"/>
      <c r="J128" s="453" t="s">
        <v>1792</v>
      </c>
    </row>
    <row r="129" spans="1:10" ht="15">
      <c r="A129" s="1162"/>
      <c r="B129" s="472" t="s">
        <v>1093</v>
      </c>
      <c r="C129" s="471" t="s">
        <v>1087</v>
      </c>
      <c r="D129" s="1183">
        <v>0</v>
      </c>
      <c r="E129" s="1184"/>
      <c r="F129" s="1185"/>
      <c r="G129" s="1183">
        <v>0</v>
      </c>
      <c r="H129" s="1184"/>
      <c r="I129" s="1185"/>
      <c r="J129" s="453" t="s">
        <v>1792</v>
      </c>
    </row>
    <row r="130" spans="1:10" ht="15">
      <c r="A130" s="1162"/>
      <c r="B130" s="472" t="s">
        <v>357</v>
      </c>
      <c r="C130" s="471" t="s">
        <v>1087</v>
      </c>
      <c r="D130" s="1183">
        <v>25</v>
      </c>
      <c r="E130" s="1184"/>
      <c r="F130" s="1185"/>
      <c r="G130" s="1183">
        <v>25</v>
      </c>
      <c r="H130" s="1184"/>
      <c r="I130" s="1185"/>
      <c r="J130" s="453" t="s">
        <v>1792</v>
      </c>
    </row>
    <row r="131" spans="1:10" ht="15">
      <c r="A131" s="1162"/>
      <c r="B131" s="472" t="s">
        <v>424</v>
      </c>
      <c r="C131" s="471" t="s">
        <v>1087</v>
      </c>
      <c r="D131" s="1183">
        <v>454</v>
      </c>
      <c r="E131" s="1184"/>
      <c r="F131" s="1185"/>
      <c r="G131" s="1183">
        <v>552</v>
      </c>
      <c r="H131" s="1184"/>
      <c r="I131" s="1185"/>
      <c r="J131" s="453" t="s">
        <v>1792</v>
      </c>
    </row>
    <row r="132" spans="1:10" ht="15">
      <c r="A132" s="1162"/>
      <c r="B132" s="472" t="s">
        <v>358</v>
      </c>
      <c r="C132" s="471" t="s">
        <v>1087</v>
      </c>
      <c r="D132" s="1183">
        <v>0</v>
      </c>
      <c r="E132" s="1184"/>
      <c r="F132" s="1185"/>
      <c r="G132" s="1183">
        <v>0</v>
      </c>
      <c r="H132" s="1184"/>
      <c r="I132" s="1185"/>
      <c r="J132" s="453" t="s">
        <v>1792</v>
      </c>
    </row>
    <row r="133" spans="1:10" ht="15">
      <c r="A133" s="1162"/>
      <c r="B133" s="472" t="s">
        <v>359</v>
      </c>
      <c r="C133" s="471" t="s">
        <v>1087</v>
      </c>
      <c r="D133" s="1183">
        <v>0</v>
      </c>
      <c r="E133" s="1184"/>
      <c r="F133" s="1185"/>
      <c r="G133" s="1183">
        <v>0</v>
      </c>
      <c r="H133" s="1184"/>
      <c r="I133" s="1185"/>
      <c r="J133" s="453" t="s">
        <v>1792</v>
      </c>
    </row>
    <row r="134" spans="1:10" ht="15">
      <c r="A134" s="1163"/>
      <c r="B134" s="472" t="s">
        <v>360</v>
      </c>
      <c r="C134" s="471" t="s">
        <v>1087</v>
      </c>
      <c r="D134" s="1183">
        <v>0</v>
      </c>
      <c r="E134" s="1184"/>
      <c r="F134" s="1185"/>
      <c r="G134" s="1183">
        <v>0</v>
      </c>
      <c r="H134" s="1184"/>
      <c r="I134" s="1185"/>
      <c r="J134" s="453" t="s">
        <v>1792</v>
      </c>
    </row>
    <row r="135" spans="1:10" ht="32.25" customHeight="1">
      <c r="A135" s="1161">
        <v>10</v>
      </c>
      <c r="B135" s="473" t="s">
        <v>1311</v>
      </c>
      <c r="C135" s="1170" t="s">
        <v>419</v>
      </c>
      <c r="D135" s="1192">
        <v>727</v>
      </c>
      <c r="E135" s="1206">
        <f>D135/D93</f>
        <v>0.28487460815047022</v>
      </c>
      <c r="F135" s="1206"/>
      <c r="G135" s="1192">
        <v>727</v>
      </c>
      <c r="H135" s="1206">
        <f>G135/G93</f>
        <v>0.28376268540202965</v>
      </c>
      <c r="I135" s="1206"/>
      <c r="J135" s="453" t="s">
        <v>1792</v>
      </c>
    </row>
    <row r="136" spans="1:10" ht="14.25" customHeight="1">
      <c r="A136" s="1162"/>
      <c r="B136" s="472" t="s">
        <v>1099</v>
      </c>
      <c r="C136" s="1171"/>
      <c r="D136" s="1193"/>
      <c r="E136" s="1207"/>
      <c r="F136" s="1207"/>
      <c r="G136" s="1193"/>
      <c r="H136" s="1207"/>
      <c r="I136" s="1207"/>
      <c r="J136" s="453"/>
    </row>
    <row r="137" spans="1:10" ht="15">
      <c r="A137" s="1162"/>
      <c r="B137" s="473" t="s">
        <v>346</v>
      </c>
      <c r="C137" s="471" t="s">
        <v>419</v>
      </c>
      <c r="D137" s="586">
        <v>0</v>
      </c>
      <c r="E137" s="1165">
        <v>0</v>
      </c>
      <c r="F137" s="1166"/>
      <c r="G137" s="454">
        <v>0</v>
      </c>
      <c r="H137" s="1165">
        <v>0</v>
      </c>
      <c r="I137" s="1166"/>
      <c r="J137" s="453" t="s">
        <v>1792</v>
      </c>
    </row>
    <row r="138" spans="1:10" ht="15">
      <c r="A138" s="1162"/>
      <c r="B138" s="473" t="s">
        <v>1094</v>
      </c>
      <c r="C138" s="471" t="s">
        <v>419</v>
      </c>
      <c r="D138" s="586">
        <v>0</v>
      </c>
      <c r="E138" s="1165">
        <v>0</v>
      </c>
      <c r="F138" s="1166"/>
      <c r="G138" s="454">
        <v>0</v>
      </c>
      <c r="H138" s="1165">
        <v>0</v>
      </c>
      <c r="I138" s="1166"/>
      <c r="J138" s="453" t="s">
        <v>1792</v>
      </c>
    </row>
    <row r="139" spans="1:10" ht="15">
      <c r="A139" s="1162"/>
      <c r="B139" s="473" t="s">
        <v>1095</v>
      </c>
      <c r="C139" s="471" t="s">
        <v>419</v>
      </c>
      <c r="D139" s="586">
        <v>21</v>
      </c>
      <c r="E139" s="1165">
        <f>D139/D135</f>
        <v>2.8885832187070151E-2</v>
      </c>
      <c r="F139" s="1166"/>
      <c r="G139" s="454">
        <v>21</v>
      </c>
      <c r="H139" s="1165">
        <f>G139/G135</f>
        <v>2.8885832187070151E-2</v>
      </c>
      <c r="I139" s="1166"/>
      <c r="J139" s="453" t="s">
        <v>1792</v>
      </c>
    </row>
    <row r="140" spans="1:10" ht="15">
      <c r="A140" s="1162"/>
      <c r="B140" s="473" t="s">
        <v>1096</v>
      </c>
      <c r="C140" s="471" t="s">
        <v>419</v>
      </c>
      <c r="D140" s="586">
        <v>175</v>
      </c>
      <c r="E140" s="1165">
        <f>D140/D135</f>
        <v>0.24071526822558459</v>
      </c>
      <c r="F140" s="1166"/>
      <c r="G140" s="454">
        <v>175</v>
      </c>
      <c r="H140" s="1165">
        <f>G140/G135</f>
        <v>0.24071526822558459</v>
      </c>
      <c r="I140" s="1166"/>
      <c r="J140" s="453" t="s">
        <v>1792</v>
      </c>
    </row>
    <row r="141" spans="1:10" ht="15">
      <c r="A141" s="1163"/>
      <c r="B141" s="473" t="s">
        <v>208</v>
      </c>
      <c r="C141" s="471" t="s">
        <v>419</v>
      </c>
      <c r="D141" s="586">
        <v>531</v>
      </c>
      <c r="E141" s="1165">
        <f>D141/D135</f>
        <v>0.73039889958734527</v>
      </c>
      <c r="F141" s="1166"/>
      <c r="G141" s="454">
        <v>531</v>
      </c>
      <c r="H141" s="1165">
        <f>G141/G135</f>
        <v>0.73039889958734527</v>
      </c>
      <c r="I141" s="1166"/>
      <c r="J141" s="453" t="s">
        <v>1792</v>
      </c>
    </row>
    <row r="142" spans="1:10" ht="72.75" customHeight="1">
      <c r="A142" s="1161">
        <v>11</v>
      </c>
      <c r="B142" s="473" t="s">
        <v>1306</v>
      </c>
      <c r="C142" s="1170" t="s">
        <v>1087</v>
      </c>
      <c r="D142" s="1172">
        <f>D144+D145+D146+D147+D148</f>
        <v>18</v>
      </c>
      <c r="E142" s="1173"/>
      <c r="F142" s="1174"/>
      <c r="G142" s="1172">
        <f>G144+G145+G146+G147+G148</f>
        <v>18</v>
      </c>
      <c r="H142" s="1173"/>
      <c r="I142" s="1174"/>
      <c r="J142" s="453" t="s">
        <v>1792</v>
      </c>
    </row>
    <row r="143" spans="1:10" ht="15">
      <c r="A143" s="1162"/>
      <c r="B143" s="472" t="s">
        <v>1099</v>
      </c>
      <c r="C143" s="1171"/>
      <c r="D143" s="1175"/>
      <c r="E143" s="1176"/>
      <c r="F143" s="1177"/>
      <c r="G143" s="1175"/>
      <c r="H143" s="1176"/>
      <c r="I143" s="1177"/>
      <c r="J143" s="453"/>
    </row>
    <row r="144" spans="1:10" ht="15">
      <c r="A144" s="1162"/>
      <c r="B144" s="473" t="s">
        <v>346</v>
      </c>
      <c r="C144" s="471" t="s">
        <v>1087</v>
      </c>
      <c r="D144" s="1183">
        <v>0</v>
      </c>
      <c r="E144" s="1184"/>
      <c r="F144" s="1185"/>
      <c r="G144" s="1183">
        <v>0</v>
      </c>
      <c r="H144" s="1184"/>
      <c r="I144" s="1185"/>
      <c r="J144" s="453" t="s">
        <v>1792</v>
      </c>
    </row>
    <row r="145" spans="1:10" ht="15">
      <c r="A145" s="1162"/>
      <c r="B145" s="473" t="s">
        <v>1094</v>
      </c>
      <c r="C145" s="471" t="s">
        <v>1087</v>
      </c>
      <c r="D145" s="1183">
        <v>0</v>
      </c>
      <c r="E145" s="1184"/>
      <c r="F145" s="1185"/>
      <c r="G145" s="1183">
        <v>0</v>
      </c>
      <c r="H145" s="1184"/>
      <c r="I145" s="1185"/>
      <c r="J145" s="453" t="s">
        <v>1792</v>
      </c>
    </row>
    <row r="146" spans="1:10" ht="15">
      <c r="A146" s="1162"/>
      <c r="B146" s="473" t="s">
        <v>1095</v>
      </c>
      <c r="C146" s="471" t="s">
        <v>1087</v>
      </c>
      <c r="D146" s="1183">
        <v>2</v>
      </c>
      <c r="E146" s="1184"/>
      <c r="F146" s="1185"/>
      <c r="G146" s="1183">
        <v>2</v>
      </c>
      <c r="H146" s="1184"/>
      <c r="I146" s="1185"/>
      <c r="J146" s="453" t="s">
        <v>1792</v>
      </c>
    </row>
    <row r="147" spans="1:10" ht="15">
      <c r="A147" s="1162"/>
      <c r="B147" s="473" t="s">
        <v>1096</v>
      </c>
      <c r="C147" s="471" t="s">
        <v>1087</v>
      </c>
      <c r="D147" s="1183">
        <v>2</v>
      </c>
      <c r="E147" s="1194"/>
      <c r="F147" s="1195"/>
      <c r="G147" s="1183">
        <v>2</v>
      </c>
      <c r="H147" s="1196"/>
      <c r="I147" s="1197"/>
      <c r="J147" s="453" t="s">
        <v>1792</v>
      </c>
    </row>
    <row r="148" spans="1:10" ht="15">
      <c r="A148" s="1163"/>
      <c r="B148" s="473" t="s">
        <v>208</v>
      </c>
      <c r="C148" s="471" t="s">
        <v>1087</v>
      </c>
      <c r="D148" s="1183">
        <v>14</v>
      </c>
      <c r="E148" s="1184"/>
      <c r="F148" s="1185"/>
      <c r="G148" s="1183">
        <v>14</v>
      </c>
      <c r="H148" s="1184"/>
      <c r="I148" s="1185"/>
      <c r="J148" s="453" t="s">
        <v>1792</v>
      </c>
    </row>
    <row r="149" spans="1:10" ht="30" customHeight="1">
      <c r="A149" s="1161">
        <v>12</v>
      </c>
      <c r="B149" s="473" t="s">
        <v>205</v>
      </c>
      <c r="C149" s="471" t="s">
        <v>418</v>
      </c>
      <c r="D149" s="589">
        <f>D152+D156</f>
        <v>5900</v>
      </c>
      <c r="E149" s="1190">
        <v>1175.1099999999999</v>
      </c>
      <c r="F149" s="1191"/>
      <c r="G149" s="475">
        <f>G152+G156</f>
        <v>5910</v>
      </c>
      <c r="H149" s="1190">
        <v>1176.52</v>
      </c>
      <c r="I149" s="1191"/>
      <c r="J149" s="453" t="s">
        <v>1657</v>
      </c>
    </row>
    <row r="150" spans="1:10" ht="15">
      <c r="A150" s="1162"/>
      <c r="B150" s="472" t="s">
        <v>1083</v>
      </c>
      <c r="C150" s="1170" t="s">
        <v>419</v>
      </c>
      <c r="D150" s="1188">
        <v>4542</v>
      </c>
      <c r="E150" s="1186">
        <f>D150/D149</f>
        <v>0.76983050847457624</v>
      </c>
      <c r="F150" s="1186"/>
      <c r="G150" s="1188">
        <v>4542</v>
      </c>
      <c r="H150" s="1186">
        <f>G150/G149</f>
        <v>0.76852791878172588</v>
      </c>
      <c r="I150" s="1186"/>
      <c r="J150" s="453" t="s">
        <v>1653</v>
      </c>
    </row>
    <row r="151" spans="1:10" ht="15">
      <c r="A151" s="1162"/>
      <c r="B151" s="472" t="s">
        <v>1099</v>
      </c>
      <c r="C151" s="1171"/>
      <c r="D151" s="1189"/>
      <c r="E151" s="1187"/>
      <c r="F151" s="1187"/>
      <c r="G151" s="1189"/>
      <c r="H151" s="1187"/>
      <c r="I151" s="1187"/>
    </row>
    <row r="152" spans="1:10" ht="15">
      <c r="A152" s="1162"/>
      <c r="B152" s="472" t="s">
        <v>1654</v>
      </c>
      <c r="C152" s="471" t="s">
        <v>419</v>
      </c>
      <c r="D152" s="585">
        <v>4661</v>
      </c>
      <c r="E152" s="1165">
        <f>D152/D149</f>
        <v>0.79</v>
      </c>
      <c r="F152" s="1166"/>
      <c r="G152" s="703">
        <v>4661</v>
      </c>
      <c r="H152" s="1165">
        <f>G152/G149</f>
        <v>0.78866328257191198</v>
      </c>
      <c r="I152" s="1166"/>
      <c r="J152" s="453" t="s">
        <v>1792</v>
      </c>
    </row>
    <row r="153" spans="1:10" ht="15">
      <c r="A153" s="1162"/>
      <c r="B153" s="472" t="s">
        <v>1154</v>
      </c>
      <c r="C153" s="471" t="s">
        <v>419</v>
      </c>
      <c r="D153" s="586">
        <v>4660</v>
      </c>
      <c r="E153" s="1165">
        <f>D153/D149</f>
        <v>0.78983050847457625</v>
      </c>
      <c r="F153" s="1166"/>
      <c r="G153" s="700">
        <v>4660</v>
      </c>
      <c r="H153" s="1165">
        <f>G153/G149</f>
        <v>0.78849407783417935</v>
      </c>
      <c r="I153" s="1166"/>
      <c r="J153" s="453" t="s">
        <v>1652</v>
      </c>
    </row>
    <row r="154" spans="1:10" ht="15">
      <c r="A154" s="1162"/>
      <c r="B154" s="472" t="s">
        <v>1155</v>
      </c>
      <c r="C154" s="471" t="s">
        <v>419</v>
      </c>
      <c r="D154" s="586">
        <v>27</v>
      </c>
      <c r="E154" s="1165">
        <f>D154/D149</f>
        <v>4.5762711864406778E-3</v>
      </c>
      <c r="F154" s="1166"/>
      <c r="G154" s="700">
        <v>27</v>
      </c>
      <c r="H154" s="1165">
        <f>G154/G149</f>
        <v>4.5685279187817262E-3</v>
      </c>
      <c r="I154" s="1166"/>
      <c r="J154" s="453" t="s">
        <v>1792</v>
      </c>
    </row>
    <row r="155" spans="1:10" ht="15">
      <c r="A155" s="1162"/>
      <c r="B155" s="472" t="s">
        <v>1156</v>
      </c>
      <c r="C155" s="471" t="s">
        <v>419</v>
      </c>
      <c r="D155" s="586">
        <v>1</v>
      </c>
      <c r="E155" s="1165">
        <f>D155/D149</f>
        <v>1.6949152542372882E-4</v>
      </c>
      <c r="F155" s="1166"/>
      <c r="G155" s="700">
        <v>1</v>
      </c>
      <c r="H155" s="1165">
        <f>G155/G149</f>
        <v>1.6920473773265651E-4</v>
      </c>
      <c r="I155" s="1166"/>
      <c r="J155" s="453" t="s">
        <v>1792</v>
      </c>
    </row>
    <row r="156" spans="1:10" ht="15">
      <c r="A156" s="1162"/>
      <c r="B156" s="472" t="s">
        <v>1153</v>
      </c>
      <c r="C156" s="471" t="s">
        <v>419</v>
      </c>
      <c r="D156" s="585">
        <v>1239</v>
      </c>
      <c r="E156" s="1165">
        <f>D156/D149</f>
        <v>0.21</v>
      </c>
      <c r="F156" s="1166"/>
      <c r="G156" s="703">
        <f>G157+G158</f>
        <v>1249</v>
      </c>
      <c r="H156" s="1165">
        <f>G156/G149</f>
        <v>0.21133671742808799</v>
      </c>
      <c r="I156" s="1166"/>
      <c r="J156" s="453" t="s">
        <v>1652</v>
      </c>
    </row>
    <row r="157" spans="1:10" ht="15">
      <c r="A157" s="1162"/>
      <c r="B157" s="472" t="s">
        <v>1154</v>
      </c>
      <c r="C157" s="471" t="s">
        <v>419</v>
      </c>
      <c r="D157" s="586">
        <v>596</v>
      </c>
      <c r="E157" s="1165">
        <f>D157/D149</f>
        <v>0.10101694915254238</v>
      </c>
      <c r="F157" s="1166"/>
      <c r="G157" s="700">
        <v>606</v>
      </c>
      <c r="H157" s="1165">
        <f>G157/G149</f>
        <v>0.10253807106598985</v>
      </c>
      <c r="I157" s="1166"/>
      <c r="J157" s="453" t="s">
        <v>1792</v>
      </c>
    </row>
    <row r="158" spans="1:10" ht="15">
      <c r="A158" s="1162"/>
      <c r="B158" s="472" t="s">
        <v>1156</v>
      </c>
      <c r="C158" s="471" t="s">
        <v>419</v>
      </c>
      <c r="D158" s="586">
        <v>643</v>
      </c>
      <c r="E158" s="1165">
        <f>D158/D149</f>
        <v>0.10898305084745763</v>
      </c>
      <c r="F158" s="1166"/>
      <c r="G158" s="700">
        <v>643</v>
      </c>
      <c r="H158" s="1165">
        <f>G158/G149</f>
        <v>0.10879864636209814</v>
      </c>
      <c r="I158" s="1166"/>
      <c r="J158" s="453" t="s">
        <v>1792</v>
      </c>
    </row>
    <row r="159" spans="1:10" ht="15">
      <c r="A159" s="1161">
        <v>13</v>
      </c>
      <c r="B159" s="473" t="s">
        <v>1307</v>
      </c>
      <c r="C159" s="471" t="s">
        <v>1087</v>
      </c>
      <c r="D159" s="1167">
        <v>28</v>
      </c>
      <c r="E159" s="1168"/>
      <c r="F159" s="1169"/>
      <c r="G159" s="1167">
        <v>28</v>
      </c>
      <c r="H159" s="1168"/>
      <c r="I159" s="1169"/>
      <c r="J159" s="453" t="s">
        <v>1792</v>
      </c>
    </row>
    <row r="160" spans="1:10" ht="15">
      <c r="A160" s="1163"/>
      <c r="B160" s="472" t="s">
        <v>1083</v>
      </c>
      <c r="C160" s="471" t="s">
        <v>419</v>
      </c>
      <c r="D160" s="586">
        <v>22</v>
      </c>
      <c r="E160" s="1165">
        <f>D160/D159</f>
        <v>0.7857142857142857</v>
      </c>
      <c r="F160" s="1166"/>
      <c r="G160" s="454">
        <v>21</v>
      </c>
      <c r="H160" s="1165">
        <f>G160/G159</f>
        <v>0.75</v>
      </c>
      <c r="I160" s="1166"/>
      <c r="J160" s="453" t="s">
        <v>1792</v>
      </c>
    </row>
    <row r="161" spans="1:10" ht="27.75" customHeight="1">
      <c r="A161" s="1161">
        <v>14</v>
      </c>
      <c r="B161" s="473" t="s">
        <v>209</v>
      </c>
      <c r="C161" s="1170" t="s">
        <v>1087</v>
      </c>
      <c r="D161" s="1172">
        <v>633</v>
      </c>
      <c r="E161" s="1173"/>
      <c r="F161" s="1174"/>
      <c r="G161" s="1172">
        <v>633</v>
      </c>
      <c r="H161" s="1173"/>
      <c r="I161" s="1174"/>
      <c r="J161" s="453" t="s">
        <v>1658</v>
      </c>
    </row>
    <row r="162" spans="1:10" ht="14.25" customHeight="1">
      <c r="A162" s="1162"/>
      <c r="B162" s="472" t="s">
        <v>1099</v>
      </c>
      <c r="C162" s="1171"/>
      <c r="D162" s="1175"/>
      <c r="E162" s="1176"/>
      <c r="F162" s="1177"/>
      <c r="G162" s="1175"/>
      <c r="H162" s="1176"/>
      <c r="I162" s="1177"/>
      <c r="J162" s="453" t="s">
        <v>1658</v>
      </c>
    </row>
    <row r="163" spans="1:10" ht="30">
      <c r="A163" s="1162"/>
      <c r="B163" s="472" t="s">
        <v>210</v>
      </c>
      <c r="C163" s="471" t="s">
        <v>419</v>
      </c>
      <c r="D163" s="586">
        <v>348</v>
      </c>
      <c r="E163" s="1165">
        <f>D163/D161</f>
        <v>0.54976303317535546</v>
      </c>
      <c r="F163" s="1166"/>
      <c r="G163" s="454">
        <v>348</v>
      </c>
      <c r="H163" s="1165">
        <f>G163/G161</f>
        <v>0.54976303317535546</v>
      </c>
      <c r="I163" s="1166"/>
      <c r="J163" s="453" t="s">
        <v>1658</v>
      </c>
    </row>
    <row r="164" spans="1:10" ht="19.5" customHeight="1">
      <c r="A164" s="1162"/>
      <c r="B164" s="472" t="s">
        <v>1160</v>
      </c>
      <c r="C164" s="471" t="s">
        <v>419</v>
      </c>
      <c r="D164" s="586">
        <v>270</v>
      </c>
      <c r="E164" s="1165">
        <f>D164/D161</f>
        <v>0.42654028436018959</v>
      </c>
      <c r="F164" s="1166"/>
      <c r="G164" s="454">
        <v>270</v>
      </c>
      <c r="H164" s="1165">
        <f>G164/G161</f>
        <v>0.42654028436018959</v>
      </c>
      <c r="I164" s="1166"/>
      <c r="J164" s="453" t="s">
        <v>1658</v>
      </c>
    </row>
    <row r="165" spans="1:10" ht="30">
      <c r="A165" s="1163"/>
      <c r="B165" s="472" t="s">
        <v>211</v>
      </c>
      <c r="C165" s="471" t="s">
        <v>419</v>
      </c>
      <c r="D165" s="586">
        <v>15</v>
      </c>
      <c r="E165" s="1165">
        <f>D165/D161</f>
        <v>2.3696682464454975E-2</v>
      </c>
      <c r="F165" s="1166"/>
      <c r="G165" s="454">
        <v>15</v>
      </c>
      <c r="H165" s="1165">
        <f>G165/G161</f>
        <v>2.3696682464454975E-2</v>
      </c>
      <c r="I165" s="1166"/>
      <c r="J165" s="453" t="s">
        <v>1658</v>
      </c>
    </row>
    <row r="166" spans="1:10" ht="45" customHeight="1">
      <c r="A166" s="1161">
        <v>15</v>
      </c>
      <c r="B166" s="473" t="s">
        <v>1308</v>
      </c>
      <c r="C166" s="471" t="s">
        <v>1087</v>
      </c>
      <c r="D166" s="1167">
        <v>7661</v>
      </c>
      <c r="E166" s="1168"/>
      <c r="F166" s="1169"/>
      <c r="G166" s="1212">
        <v>7671</v>
      </c>
      <c r="H166" s="1213"/>
      <c r="I166" s="1214"/>
      <c r="J166" s="453" t="s">
        <v>1652</v>
      </c>
    </row>
    <row r="167" spans="1:10" ht="15">
      <c r="A167" s="1163"/>
      <c r="B167" s="472" t="s">
        <v>1084</v>
      </c>
      <c r="C167" s="471" t="s">
        <v>419</v>
      </c>
      <c r="D167" s="586">
        <v>4</v>
      </c>
      <c r="E167" s="1165">
        <f>D167/D166</f>
        <v>5.2212504894922338E-4</v>
      </c>
      <c r="F167" s="1166"/>
      <c r="G167" s="474">
        <v>4</v>
      </c>
      <c r="H167" s="1209">
        <f>G167/G166</f>
        <v>5.2144440099074433E-4</v>
      </c>
      <c r="I167" s="1210"/>
      <c r="J167" s="453" t="s">
        <v>1792</v>
      </c>
    </row>
    <row r="168" spans="1:10" ht="28.5" customHeight="1">
      <c r="A168" s="1161">
        <v>16</v>
      </c>
      <c r="B168" s="473" t="s">
        <v>361</v>
      </c>
      <c r="C168" s="471" t="s">
        <v>1087</v>
      </c>
      <c r="D168" s="1167">
        <v>3987</v>
      </c>
      <c r="E168" s="1168"/>
      <c r="F168" s="1169"/>
      <c r="G168" s="1167">
        <v>3987</v>
      </c>
      <c r="H168" s="1168"/>
      <c r="I168" s="1169"/>
      <c r="J168" s="453" t="s">
        <v>1643</v>
      </c>
    </row>
    <row r="169" spans="1:10" ht="15">
      <c r="A169" s="1163"/>
      <c r="B169" s="472" t="s">
        <v>1084</v>
      </c>
      <c r="C169" s="471" t="s">
        <v>419</v>
      </c>
      <c r="D169" s="586">
        <v>64</v>
      </c>
      <c r="E169" s="1165">
        <f>D169/D168</f>
        <v>1.6052169551040881E-2</v>
      </c>
      <c r="F169" s="1166"/>
      <c r="G169" s="705">
        <v>207</v>
      </c>
      <c r="H169" s="1165">
        <f>G169/G168</f>
        <v>5.1918735891647853E-2</v>
      </c>
      <c r="I169" s="1166"/>
      <c r="J169" s="453" t="s">
        <v>1643</v>
      </c>
    </row>
    <row r="170" spans="1:10" ht="27.75" customHeight="1">
      <c r="A170" s="1161">
        <v>17</v>
      </c>
      <c r="B170" s="473" t="s">
        <v>469</v>
      </c>
      <c r="C170" s="471" t="s">
        <v>1078</v>
      </c>
      <c r="D170" s="1203">
        <v>1395.2</v>
      </c>
      <c r="E170" s="1211"/>
      <c r="F170" s="1204"/>
      <c r="G170" s="1203">
        <v>1395.2</v>
      </c>
      <c r="H170" s="1211"/>
      <c r="I170" s="1204"/>
      <c r="J170" s="453" t="s">
        <v>1658</v>
      </c>
    </row>
    <row r="171" spans="1:10" ht="28.5" customHeight="1">
      <c r="A171" s="1162"/>
      <c r="B171" s="472" t="s">
        <v>1086</v>
      </c>
      <c r="C171" s="1170" t="s">
        <v>417</v>
      </c>
      <c r="D171" s="1178">
        <v>1.33</v>
      </c>
      <c r="E171" s="1186">
        <f>D171/D170</f>
        <v>9.5326834862385326E-4</v>
      </c>
      <c r="F171" s="1186"/>
      <c r="G171" s="1178">
        <v>1.33</v>
      </c>
      <c r="H171" s="1186">
        <f>G171/G170</f>
        <v>9.5326834862385326E-4</v>
      </c>
      <c r="I171" s="1186"/>
      <c r="J171" s="453" t="s">
        <v>1658</v>
      </c>
    </row>
    <row r="172" spans="1:10" ht="14.25" customHeight="1">
      <c r="A172" s="1162"/>
      <c r="B172" s="472" t="s">
        <v>1099</v>
      </c>
      <c r="C172" s="1171"/>
      <c r="D172" s="1179"/>
      <c r="E172" s="1187"/>
      <c r="F172" s="1187"/>
      <c r="G172" s="1179"/>
      <c r="H172" s="1187"/>
      <c r="I172" s="1187"/>
      <c r="J172" s="453" t="s">
        <v>1658</v>
      </c>
    </row>
    <row r="173" spans="1:10" ht="15">
      <c r="A173" s="1162"/>
      <c r="B173" s="473" t="s">
        <v>362</v>
      </c>
      <c r="C173" s="471" t="s">
        <v>417</v>
      </c>
      <c r="D173" s="588">
        <v>0</v>
      </c>
      <c r="E173" s="1165">
        <v>0</v>
      </c>
      <c r="F173" s="1166"/>
      <c r="G173" s="459">
        <v>0</v>
      </c>
      <c r="H173" s="1165">
        <v>0</v>
      </c>
      <c r="I173" s="1166"/>
      <c r="J173" s="453" t="s">
        <v>1658</v>
      </c>
    </row>
    <row r="174" spans="1:10" ht="15">
      <c r="A174" s="1162"/>
      <c r="B174" s="473" t="s">
        <v>1123</v>
      </c>
      <c r="C174" s="471" t="s">
        <v>417</v>
      </c>
      <c r="D174" s="588">
        <v>0</v>
      </c>
      <c r="E174" s="1165">
        <v>0</v>
      </c>
      <c r="F174" s="1166"/>
      <c r="G174" s="459">
        <v>0</v>
      </c>
      <c r="H174" s="1165">
        <v>0</v>
      </c>
      <c r="I174" s="1166"/>
      <c r="J174" s="453" t="s">
        <v>1658</v>
      </c>
    </row>
    <row r="175" spans="1:10" ht="15">
      <c r="A175" s="1162"/>
      <c r="B175" s="473" t="s">
        <v>1122</v>
      </c>
      <c r="C175" s="471" t="s">
        <v>417</v>
      </c>
      <c r="D175" s="588">
        <v>0</v>
      </c>
      <c r="E175" s="1165">
        <f>D175/D170</f>
        <v>0</v>
      </c>
      <c r="F175" s="1166"/>
      <c r="G175" s="459">
        <v>0</v>
      </c>
      <c r="H175" s="1165">
        <f>G175/G170</f>
        <v>0</v>
      </c>
      <c r="I175" s="1166"/>
      <c r="J175" s="453" t="s">
        <v>1658</v>
      </c>
    </row>
    <row r="176" spans="1:10" ht="15">
      <c r="A176" s="1163"/>
      <c r="B176" s="473" t="s">
        <v>1121</v>
      </c>
      <c r="C176" s="471" t="s">
        <v>417</v>
      </c>
      <c r="D176" s="588">
        <v>1.33</v>
      </c>
      <c r="E176" s="1165">
        <f>D176/D170</f>
        <v>9.5326834862385326E-4</v>
      </c>
      <c r="F176" s="1166"/>
      <c r="G176" s="459">
        <v>1.33</v>
      </c>
      <c r="H176" s="1165">
        <f>G176/G170</f>
        <v>9.5326834862385326E-4</v>
      </c>
      <c r="I176" s="1166"/>
      <c r="J176" s="453" t="s">
        <v>1658</v>
      </c>
    </row>
    <row r="177" spans="1:10" ht="28.5">
      <c r="A177" s="1161">
        <v>18</v>
      </c>
      <c r="B177" s="473" t="s">
        <v>456</v>
      </c>
      <c r="C177" s="1170" t="s">
        <v>1087</v>
      </c>
      <c r="D177" s="1172">
        <f>D179+D180+D181+D182+D183</f>
        <v>930</v>
      </c>
      <c r="E177" s="1173"/>
      <c r="F177" s="1174"/>
      <c r="G177" s="1172">
        <f>G179+G180+G181+G182+G183</f>
        <v>981</v>
      </c>
      <c r="H177" s="1173"/>
      <c r="I177" s="1174"/>
      <c r="J177" s="453" t="s">
        <v>1792</v>
      </c>
    </row>
    <row r="178" spans="1:10" ht="13.5" customHeight="1">
      <c r="A178" s="1162"/>
      <c r="B178" s="472" t="s">
        <v>1099</v>
      </c>
      <c r="C178" s="1171"/>
      <c r="D178" s="1175"/>
      <c r="E178" s="1176"/>
      <c r="F178" s="1177"/>
      <c r="G178" s="1175"/>
      <c r="H178" s="1176"/>
      <c r="I178" s="1177"/>
      <c r="J178" s="453"/>
    </row>
    <row r="179" spans="1:10" ht="15">
      <c r="A179" s="1162"/>
      <c r="B179" s="472" t="s">
        <v>346</v>
      </c>
      <c r="C179" s="471" t="s">
        <v>1087</v>
      </c>
      <c r="D179" s="1183">
        <v>0</v>
      </c>
      <c r="E179" s="1184"/>
      <c r="F179" s="1185"/>
      <c r="G179" s="1183">
        <v>0</v>
      </c>
      <c r="H179" s="1184"/>
      <c r="I179" s="1185"/>
      <c r="J179" s="453" t="s">
        <v>1792</v>
      </c>
    </row>
    <row r="180" spans="1:10" ht="15">
      <c r="A180" s="1162"/>
      <c r="B180" s="472" t="s">
        <v>1094</v>
      </c>
      <c r="C180" s="471" t="s">
        <v>1087</v>
      </c>
      <c r="D180" s="1183">
        <v>0</v>
      </c>
      <c r="E180" s="1184"/>
      <c r="F180" s="1185"/>
      <c r="G180" s="1183">
        <v>0</v>
      </c>
      <c r="H180" s="1184"/>
      <c r="I180" s="1185"/>
      <c r="J180" s="453" t="s">
        <v>1792</v>
      </c>
    </row>
    <row r="181" spans="1:10" ht="15">
      <c r="A181" s="1162"/>
      <c r="B181" s="472" t="s">
        <v>1095</v>
      </c>
      <c r="C181" s="471" t="s">
        <v>1087</v>
      </c>
      <c r="D181" s="1183">
        <v>33</v>
      </c>
      <c r="E181" s="1184"/>
      <c r="F181" s="1185"/>
      <c r="G181" s="1183">
        <v>39</v>
      </c>
      <c r="H181" s="1184"/>
      <c r="I181" s="1185"/>
      <c r="J181" s="453" t="s">
        <v>1792</v>
      </c>
    </row>
    <row r="182" spans="1:10" ht="15">
      <c r="A182" s="1162"/>
      <c r="B182" s="472" t="s">
        <v>1096</v>
      </c>
      <c r="C182" s="471" t="s">
        <v>1087</v>
      </c>
      <c r="D182" s="1183">
        <v>78</v>
      </c>
      <c r="E182" s="1194"/>
      <c r="F182" s="1195"/>
      <c r="G182" s="1183">
        <v>87</v>
      </c>
      <c r="H182" s="1194"/>
      <c r="I182" s="1195"/>
      <c r="J182" s="453" t="s">
        <v>1792</v>
      </c>
    </row>
    <row r="183" spans="1:10" ht="15">
      <c r="A183" s="1163"/>
      <c r="B183" s="472" t="s">
        <v>208</v>
      </c>
      <c r="C183" s="471" t="s">
        <v>1087</v>
      </c>
      <c r="D183" s="1183">
        <v>819</v>
      </c>
      <c r="E183" s="1184"/>
      <c r="F183" s="1185"/>
      <c r="G183" s="1183">
        <v>855</v>
      </c>
      <c r="H183" s="1184"/>
      <c r="I183" s="1185"/>
      <c r="J183" s="453" t="s">
        <v>1792</v>
      </c>
    </row>
    <row r="184" spans="1:10">
      <c r="A184" s="470"/>
      <c r="B184" s="470"/>
      <c r="C184" s="470"/>
      <c r="D184" s="470"/>
      <c r="E184" s="470"/>
      <c r="F184" s="470"/>
      <c r="G184" s="470"/>
      <c r="H184" s="470"/>
      <c r="I184" s="470"/>
    </row>
  </sheetData>
  <autoFilter ref="A1:J183">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371">
    <mergeCell ref="H83:I84"/>
    <mergeCell ref="G101:I101"/>
    <mergeCell ref="G95:I95"/>
    <mergeCell ref="D97:F97"/>
    <mergeCell ref="G97:I97"/>
    <mergeCell ref="G99:I99"/>
    <mergeCell ref="D99:F99"/>
    <mergeCell ref="G98:I98"/>
    <mergeCell ref="G96:I96"/>
    <mergeCell ref="G88:I88"/>
    <mergeCell ref="G86:I86"/>
    <mergeCell ref="G85:I85"/>
    <mergeCell ref="D95:F95"/>
    <mergeCell ref="G92:I92"/>
    <mergeCell ref="D87:F87"/>
    <mergeCell ref="G89:I89"/>
    <mergeCell ref="G90:I90"/>
    <mergeCell ref="G82:I82"/>
    <mergeCell ref="D37:D38"/>
    <mergeCell ref="E37:F38"/>
    <mergeCell ref="E42:F42"/>
    <mergeCell ref="E39:F39"/>
    <mergeCell ref="G80:I80"/>
    <mergeCell ref="D60:F60"/>
    <mergeCell ref="G60:I60"/>
    <mergeCell ref="G66:I66"/>
    <mergeCell ref="G71:I71"/>
    <mergeCell ref="H72:I73"/>
    <mergeCell ref="H40:I40"/>
    <mergeCell ref="G47:I47"/>
    <mergeCell ref="G50:G51"/>
    <mergeCell ref="G77:I77"/>
    <mergeCell ref="G81:I81"/>
    <mergeCell ref="G78:I78"/>
    <mergeCell ref="G79:I79"/>
    <mergeCell ref="H31:I31"/>
    <mergeCell ref="H28:I28"/>
    <mergeCell ref="H42:I42"/>
    <mergeCell ref="G45:I45"/>
    <mergeCell ref="G63:I63"/>
    <mergeCell ref="G61:G62"/>
    <mergeCell ref="H50:H51"/>
    <mergeCell ref="H61:I62"/>
    <mergeCell ref="H36:I36"/>
    <mergeCell ref="H37:I38"/>
    <mergeCell ref="H39:I39"/>
    <mergeCell ref="G37:G38"/>
    <mergeCell ref="A93:A134"/>
    <mergeCell ref="D63:F63"/>
    <mergeCell ref="D85:F85"/>
    <mergeCell ref="D70:F70"/>
    <mergeCell ref="D72:D73"/>
    <mergeCell ref="D78:F78"/>
    <mergeCell ref="D96:F96"/>
    <mergeCell ref="E72:F73"/>
    <mergeCell ref="D98:F98"/>
    <mergeCell ref="D79:F79"/>
    <mergeCell ref="D91:F91"/>
    <mergeCell ref="D88:F88"/>
    <mergeCell ref="D82:F82"/>
    <mergeCell ref="D71:F71"/>
    <mergeCell ref="A71:A81"/>
    <mergeCell ref="A82:A92"/>
    <mergeCell ref="D126:F126"/>
    <mergeCell ref="D118:F118"/>
    <mergeCell ref="D120:F120"/>
    <mergeCell ref="D112:F112"/>
    <mergeCell ref="D110:F110"/>
    <mergeCell ref="D106:F106"/>
    <mergeCell ref="D105:F105"/>
    <mergeCell ref="A60:A70"/>
    <mergeCell ref="C23:C24"/>
    <mergeCell ref="E27:F27"/>
    <mergeCell ref="H26:I26"/>
    <mergeCell ref="G23:I24"/>
    <mergeCell ref="E26:F26"/>
    <mergeCell ref="E25:F25"/>
    <mergeCell ref="E34:F34"/>
    <mergeCell ref="G110:I110"/>
    <mergeCell ref="G106:I106"/>
    <mergeCell ref="E36:F36"/>
    <mergeCell ref="E40:F40"/>
    <mergeCell ref="G76:I76"/>
    <mergeCell ref="D23:F24"/>
    <mergeCell ref="E44:F44"/>
    <mergeCell ref="D65:F65"/>
    <mergeCell ref="D43:F43"/>
    <mergeCell ref="E41:F41"/>
    <mergeCell ref="G69:I69"/>
    <mergeCell ref="H46:I46"/>
    <mergeCell ref="H35:I35"/>
    <mergeCell ref="H33:I33"/>
    <mergeCell ref="H25:I25"/>
    <mergeCell ref="H34:I34"/>
    <mergeCell ref="H29:I29"/>
    <mergeCell ref="D125:F125"/>
    <mergeCell ref="D124:F124"/>
    <mergeCell ref="D75:F75"/>
    <mergeCell ref="D67:F67"/>
    <mergeCell ref="C93:C94"/>
    <mergeCell ref="C83:C84"/>
    <mergeCell ref="D64:F64"/>
    <mergeCell ref="D76:F76"/>
    <mergeCell ref="D80:F80"/>
    <mergeCell ref="D123:F123"/>
    <mergeCell ref="D122:F122"/>
    <mergeCell ref="D121:F121"/>
    <mergeCell ref="D101:F101"/>
    <mergeCell ref="D100:F100"/>
    <mergeCell ref="D103:F103"/>
    <mergeCell ref="A49:A59"/>
    <mergeCell ref="G3:I3"/>
    <mergeCell ref="D3:F3"/>
    <mergeCell ref="E10:F10"/>
    <mergeCell ref="E11:F11"/>
    <mergeCell ref="H13:I13"/>
    <mergeCell ref="H27:I27"/>
    <mergeCell ref="C4:C5"/>
    <mergeCell ref="E8:F8"/>
    <mergeCell ref="H10:I10"/>
    <mergeCell ref="H15:I15"/>
    <mergeCell ref="H14:I14"/>
    <mergeCell ref="E14:F14"/>
    <mergeCell ref="E12:F12"/>
    <mergeCell ref="H11:I11"/>
    <mergeCell ref="E15:F15"/>
    <mergeCell ref="A43:A48"/>
    <mergeCell ref="A4:A22"/>
    <mergeCell ref="A23:A36"/>
    <mergeCell ref="A37:A42"/>
    <mergeCell ref="E7:F7"/>
    <mergeCell ref="E9:F9"/>
    <mergeCell ref="D4:F5"/>
    <mergeCell ref="E35:F35"/>
    <mergeCell ref="E6:F6"/>
    <mergeCell ref="A1:I1"/>
    <mergeCell ref="D2:F2"/>
    <mergeCell ref="G2:I2"/>
    <mergeCell ref="H9:I9"/>
    <mergeCell ref="H7:I7"/>
    <mergeCell ref="G4:I5"/>
    <mergeCell ref="H8:I8"/>
    <mergeCell ref="H6:I6"/>
    <mergeCell ref="H12:I12"/>
    <mergeCell ref="E31:F31"/>
    <mergeCell ref="E32:F32"/>
    <mergeCell ref="E33:F33"/>
    <mergeCell ref="E22:F22"/>
    <mergeCell ref="H17:I17"/>
    <mergeCell ref="E30:F30"/>
    <mergeCell ref="H18:I18"/>
    <mergeCell ref="G20:I20"/>
    <mergeCell ref="E16:F16"/>
    <mergeCell ref="E29:F29"/>
    <mergeCell ref="H16:I16"/>
    <mergeCell ref="H32:I32"/>
    <mergeCell ref="E18:F18"/>
    <mergeCell ref="D20:F20"/>
    <mergeCell ref="E21:F21"/>
    <mergeCell ref="H21:I21"/>
    <mergeCell ref="H22:I22"/>
    <mergeCell ref="E17:F17"/>
    <mergeCell ref="E13:F13"/>
    <mergeCell ref="G19:I19"/>
    <mergeCell ref="D19:F19"/>
    <mergeCell ref="E28:F28"/>
    <mergeCell ref="H30:I30"/>
    <mergeCell ref="A177:A183"/>
    <mergeCell ref="A159:A160"/>
    <mergeCell ref="A161:A165"/>
    <mergeCell ref="A166:A167"/>
    <mergeCell ref="A168:A169"/>
    <mergeCell ref="A170:A176"/>
    <mergeCell ref="D128:F128"/>
    <mergeCell ref="D90:F90"/>
    <mergeCell ref="D107:F107"/>
    <mergeCell ref="D108:F108"/>
    <mergeCell ref="A135:A141"/>
    <mergeCell ref="A149:A158"/>
    <mergeCell ref="A142:A148"/>
    <mergeCell ref="D113:F113"/>
    <mergeCell ref="D179:F179"/>
    <mergeCell ref="E152:F152"/>
    <mergeCell ref="E153:F153"/>
    <mergeCell ref="E154:F154"/>
    <mergeCell ref="E171:F172"/>
    <mergeCell ref="D159:F159"/>
    <mergeCell ref="E155:F155"/>
    <mergeCell ref="D170:F170"/>
    <mergeCell ref="E169:F169"/>
    <mergeCell ref="D168:F168"/>
    <mergeCell ref="D127:F127"/>
    <mergeCell ref="D89:F89"/>
    <mergeCell ref="G87:I87"/>
    <mergeCell ref="G103:I103"/>
    <mergeCell ref="D115:F115"/>
    <mergeCell ref="D111:F111"/>
    <mergeCell ref="C72:C73"/>
    <mergeCell ref="G48:I48"/>
    <mergeCell ref="I50:I51"/>
    <mergeCell ref="C50:C51"/>
    <mergeCell ref="D50:D51"/>
    <mergeCell ref="G104:I104"/>
    <mergeCell ref="D77:F77"/>
    <mergeCell ref="G68:I68"/>
    <mergeCell ref="D83:D84"/>
    <mergeCell ref="D92:F92"/>
    <mergeCell ref="D86:F86"/>
    <mergeCell ref="H49:I49"/>
    <mergeCell ref="G102:I102"/>
    <mergeCell ref="D104:F104"/>
    <mergeCell ref="E50:E51"/>
    <mergeCell ref="F50:F51"/>
    <mergeCell ref="D74:F74"/>
    <mergeCell ref="D66:F66"/>
    <mergeCell ref="C37:C38"/>
    <mergeCell ref="D109:F109"/>
    <mergeCell ref="D114:F114"/>
    <mergeCell ref="D119:F119"/>
    <mergeCell ref="D117:F117"/>
    <mergeCell ref="D116:F116"/>
    <mergeCell ref="E83:F84"/>
    <mergeCell ref="H41:I41"/>
    <mergeCell ref="G107:I107"/>
    <mergeCell ref="G108:I108"/>
    <mergeCell ref="G43:I43"/>
    <mergeCell ref="D45:F45"/>
    <mergeCell ref="E46:F46"/>
    <mergeCell ref="H44:I44"/>
    <mergeCell ref="D102:F102"/>
    <mergeCell ref="D81:F81"/>
    <mergeCell ref="D47:F47"/>
    <mergeCell ref="D69:F69"/>
    <mergeCell ref="G74:I74"/>
    <mergeCell ref="G75:I75"/>
    <mergeCell ref="G64:I64"/>
    <mergeCell ref="G70:I70"/>
    <mergeCell ref="G72:G73"/>
    <mergeCell ref="G100:I100"/>
    <mergeCell ref="D133:F133"/>
    <mergeCell ref="D132:F132"/>
    <mergeCell ref="H154:I154"/>
    <mergeCell ref="G177:I178"/>
    <mergeCell ref="H171:I172"/>
    <mergeCell ref="H167:I167"/>
    <mergeCell ref="G171:G172"/>
    <mergeCell ref="H169:I169"/>
    <mergeCell ref="G170:I170"/>
    <mergeCell ref="H155:I155"/>
    <mergeCell ref="H135:I136"/>
    <mergeCell ref="G135:G136"/>
    <mergeCell ref="D134:F134"/>
    <mergeCell ref="H164:I164"/>
    <mergeCell ref="H163:I163"/>
    <mergeCell ref="H140:I140"/>
    <mergeCell ref="D145:F145"/>
    <mergeCell ref="E138:F138"/>
    <mergeCell ref="E140:F140"/>
    <mergeCell ref="D146:F146"/>
    <mergeCell ref="E157:F157"/>
    <mergeCell ref="H152:I152"/>
    <mergeCell ref="G168:I168"/>
    <mergeCell ref="G166:I166"/>
    <mergeCell ref="D181:F181"/>
    <mergeCell ref="G145:I145"/>
    <mergeCell ref="D144:F144"/>
    <mergeCell ref="D61:D62"/>
    <mergeCell ref="E61:F62"/>
    <mergeCell ref="E49:F49"/>
    <mergeCell ref="D93:F94"/>
    <mergeCell ref="G124:I124"/>
    <mergeCell ref="G93:I94"/>
    <mergeCell ref="G83:G84"/>
    <mergeCell ref="H138:I138"/>
    <mergeCell ref="H139:I139"/>
    <mergeCell ref="G142:I143"/>
    <mergeCell ref="G131:I131"/>
    <mergeCell ref="E137:F137"/>
    <mergeCell ref="E135:F136"/>
    <mergeCell ref="H137:I137"/>
    <mergeCell ref="G146:I146"/>
    <mergeCell ref="H141:I141"/>
    <mergeCell ref="H149:I149"/>
    <mergeCell ref="D130:F130"/>
    <mergeCell ref="D131:F131"/>
    <mergeCell ref="G91:I91"/>
    <mergeCell ref="G128:I128"/>
    <mergeCell ref="G120:I120"/>
    <mergeCell ref="G119:I119"/>
    <mergeCell ref="G118:I118"/>
    <mergeCell ref="G112:I112"/>
    <mergeCell ref="G114:I114"/>
    <mergeCell ref="G113:I113"/>
    <mergeCell ref="G133:I133"/>
    <mergeCell ref="G105:I105"/>
    <mergeCell ref="G132:I132"/>
    <mergeCell ref="G109:I109"/>
    <mergeCell ref="G121:I121"/>
    <mergeCell ref="G117:I117"/>
    <mergeCell ref="G126:I126"/>
    <mergeCell ref="G122:I122"/>
    <mergeCell ref="G125:I125"/>
    <mergeCell ref="G127:I127"/>
    <mergeCell ref="G123:I123"/>
    <mergeCell ref="G116:I116"/>
    <mergeCell ref="G115:I115"/>
    <mergeCell ref="G111:I111"/>
    <mergeCell ref="G183:I183"/>
    <mergeCell ref="G161:I162"/>
    <mergeCell ref="H160:I160"/>
    <mergeCell ref="H175:I175"/>
    <mergeCell ref="H176:I176"/>
    <mergeCell ref="G179:I179"/>
    <mergeCell ref="G148:I148"/>
    <mergeCell ref="G147:I147"/>
    <mergeCell ref="D183:F183"/>
    <mergeCell ref="G180:I180"/>
    <mergeCell ref="D180:F180"/>
    <mergeCell ref="G181:I181"/>
    <mergeCell ref="D182:F182"/>
    <mergeCell ref="G182:I182"/>
    <mergeCell ref="H174:I174"/>
    <mergeCell ref="E158:F158"/>
    <mergeCell ref="H153:I153"/>
    <mergeCell ref="E160:F160"/>
    <mergeCell ref="E167:F167"/>
    <mergeCell ref="E163:F163"/>
    <mergeCell ref="E156:F156"/>
    <mergeCell ref="H158:I158"/>
    <mergeCell ref="H157:I157"/>
    <mergeCell ref="H156:I156"/>
    <mergeCell ref="C61:C62"/>
    <mergeCell ref="D48:F48"/>
    <mergeCell ref="G65:I65"/>
    <mergeCell ref="G67:I67"/>
    <mergeCell ref="D68:F68"/>
    <mergeCell ref="C150:C151"/>
    <mergeCell ref="D148:F148"/>
    <mergeCell ref="G144:I144"/>
    <mergeCell ref="C135:C136"/>
    <mergeCell ref="C142:C143"/>
    <mergeCell ref="D142:F143"/>
    <mergeCell ref="H150:I151"/>
    <mergeCell ref="G150:G151"/>
    <mergeCell ref="E150:F151"/>
    <mergeCell ref="D150:D151"/>
    <mergeCell ref="E149:F149"/>
    <mergeCell ref="D135:D136"/>
    <mergeCell ref="G130:I130"/>
    <mergeCell ref="D129:F129"/>
    <mergeCell ref="G129:I129"/>
    <mergeCell ref="G134:I134"/>
    <mergeCell ref="D147:F147"/>
    <mergeCell ref="E141:F141"/>
    <mergeCell ref="E139:F139"/>
    <mergeCell ref="H165:I165"/>
    <mergeCell ref="H173:I173"/>
    <mergeCell ref="E164:F164"/>
    <mergeCell ref="G159:I159"/>
    <mergeCell ref="C161:C162"/>
    <mergeCell ref="C177:C178"/>
    <mergeCell ref="D177:F178"/>
    <mergeCell ref="C171:C172"/>
    <mergeCell ref="D171:D172"/>
    <mergeCell ref="E175:F175"/>
    <mergeCell ref="E176:F176"/>
    <mergeCell ref="E173:F173"/>
    <mergeCell ref="E165:F165"/>
    <mergeCell ref="D161:F162"/>
    <mergeCell ref="D166:F166"/>
    <mergeCell ref="E174:F174"/>
  </mergeCells>
  <phoneticPr fontId="3" type="noConversion"/>
  <pageMargins left="0.71" right="0.32" top="0.38" bottom="0.28999999999999998" header="0.21" footer="0.24"/>
  <pageSetup paperSize="9" scale="78"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Лист7">
    <tabColor rgb="FFFFFF00"/>
  </sheetPr>
  <dimension ref="A1:DZ46"/>
  <sheetViews>
    <sheetView zoomScale="70" zoomScaleNormal="70" zoomScaleSheetLayoutView="75" workbookViewId="0">
      <selection activeCell="O5" sqref="O5:O6"/>
    </sheetView>
  </sheetViews>
  <sheetFormatPr defaultRowHeight="12.75" outlineLevelCol="1"/>
  <cols>
    <col min="1" max="1" width="13.140625" style="318" customWidth="1"/>
    <col min="2" max="2" width="14" style="318" customWidth="1"/>
    <col min="3" max="3" width="15.85546875" style="318" customWidth="1"/>
    <col min="4" max="4" width="11" style="318" customWidth="1"/>
    <col min="5" max="5" width="13.42578125" style="318" hidden="1" customWidth="1" outlineLevel="1"/>
    <col min="6" max="6" width="21" style="318" customWidth="1" collapsed="1"/>
    <col min="7" max="7" width="13.140625" style="318" customWidth="1"/>
    <col min="8" max="8" width="21.28515625" style="318" hidden="1" customWidth="1" outlineLevel="1"/>
    <col min="9" max="9" width="14.140625" style="318" customWidth="1" collapsed="1"/>
    <col min="10" max="10" width="15.85546875" style="318" customWidth="1"/>
    <col min="11" max="11" width="14.42578125" style="318" customWidth="1"/>
    <col min="12" max="12" width="16" style="318" customWidth="1"/>
    <col min="13" max="13" width="13.42578125" style="318" customWidth="1"/>
    <col min="14" max="14" width="11.5703125" style="318" customWidth="1"/>
    <col min="15" max="15" width="12.7109375" style="318" customWidth="1"/>
    <col min="16" max="16" width="13.140625" style="318" customWidth="1"/>
    <col min="17" max="17" width="11" style="318" customWidth="1"/>
    <col min="18" max="18" width="12.7109375" style="318" customWidth="1"/>
    <col min="19" max="19" width="12.140625" style="318" customWidth="1"/>
    <col min="20" max="20" width="19" style="318" hidden="1" customWidth="1" outlineLevel="1"/>
    <col min="21" max="21" width="25.28515625" style="318" hidden="1" customWidth="1" outlineLevel="1"/>
    <col min="22" max="22" width="26.85546875" style="318" hidden="1" customWidth="1" outlineLevel="1"/>
    <col min="23" max="23" width="2.5703125" style="318" customWidth="1" collapsed="1"/>
    <col min="24" max="24" width="12.7109375" style="318" customWidth="1"/>
    <col min="25" max="25" width="21.140625" style="318" customWidth="1"/>
    <col min="26" max="27" width="8.140625" style="318" customWidth="1"/>
    <col min="28" max="28" width="11.5703125" style="318" customWidth="1"/>
    <col min="29" max="29" width="24.42578125" style="318" hidden="1" customWidth="1" outlineLevel="1"/>
    <col min="30" max="30" width="13.85546875" style="318" customWidth="1" collapsed="1"/>
    <col min="31" max="31" width="12.28515625" style="318" customWidth="1"/>
    <col min="32" max="32" width="11.5703125" style="318" customWidth="1"/>
    <col min="33" max="33" width="11.140625" style="318" customWidth="1"/>
    <col min="34" max="34" width="18" style="318" hidden="1" customWidth="1" outlineLevel="1"/>
    <col min="35" max="35" width="17" style="318" customWidth="1" collapsed="1"/>
    <col min="36" max="36" width="10.7109375" style="318" customWidth="1"/>
    <col min="37" max="37" width="19.42578125" style="318" customWidth="1"/>
    <col min="38" max="38" width="14.42578125" style="318" customWidth="1"/>
    <col min="39" max="39" width="15.7109375" style="318" customWidth="1"/>
    <col min="40" max="40" width="21.7109375" style="318" hidden="1" customWidth="1" outlineLevel="1"/>
    <col min="41" max="41" width="16.5703125" style="318" hidden="1" customWidth="1" outlineLevel="1"/>
    <col min="42" max="42" width="9.140625" style="318" collapsed="1"/>
    <col min="43" max="43" width="9.140625" style="318"/>
    <col min="44" max="44" width="16.85546875" style="318" customWidth="1"/>
    <col min="45" max="45" width="16.5703125" style="318" customWidth="1"/>
    <col min="46" max="256" width="9.140625" style="318"/>
    <col min="257" max="257" width="13.140625" style="318" customWidth="1"/>
    <col min="258" max="258" width="14" style="318" customWidth="1"/>
    <col min="259" max="259" width="15.85546875" style="318" customWidth="1"/>
    <col min="260" max="260" width="11" style="318" customWidth="1"/>
    <col min="261" max="261" width="0" style="318" hidden="1" customWidth="1"/>
    <col min="262" max="262" width="21" style="318" customWidth="1"/>
    <col min="263" max="263" width="13.140625" style="318" customWidth="1"/>
    <col min="264" max="264" width="0" style="318" hidden="1" customWidth="1"/>
    <col min="265" max="265" width="14.140625" style="318" customWidth="1"/>
    <col min="266" max="266" width="15.85546875" style="318" customWidth="1"/>
    <col min="267" max="267" width="14.42578125" style="318" customWidth="1"/>
    <col min="268" max="268" width="16" style="318" customWidth="1"/>
    <col min="269" max="269" width="13.42578125" style="318" customWidth="1"/>
    <col min="270" max="270" width="11.5703125" style="318" customWidth="1"/>
    <col min="271" max="271" width="12.7109375" style="318" customWidth="1"/>
    <col min="272" max="272" width="13.140625" style="318" customWidth="1"/>
    <col min="273" max="273" width="11" style="318" customWidth="1"/>
    <col min="274" max="274" width="12.7109375" style="318" customWidth="1"/>
    <col min="275" max="275" width="12.140625" style="318" customWidth="1"/>
    <col min="276" max="278" width="0" style="318" hidden="1" customWidth="1"/>
    <col min="279" max="279" width="2.5703125" style="318" customWidth="1"/>
    <col min="280" max="280" width="12.7109375" style="318" customWidth="1"/>
    <col min="281" max="281" width="21.140625" style="318" customWidth="1"/>
    <col min="282" max="283" width="8.140625" style="318" customWidth="1"/>
    <col min="284" max="284" width="11.5703125" style="318" customWidth="1"/>
    <col min="285" max="285" width="0" style="318" hidden="1" customWidth="1"/>
    <col min="286" max="286" width="13.85546875" style="318" customWidth="1"/>
    <col min="287" max="287" width="12.28515625" style="318" customWidth="1"/>
    <col min="288" max="288" width="11.5703125" style="318" customWidth="1"/>
    <col min="289" max="289" width="11.140625" style="318" customWidth="1"/>
    <col min="290" max="290" width="0" style="318" hidden="1" customWidth="1"/>
    <col min="291" max="291" width="17" style="318" customWidth="1"/>
    <col min="292" max="292" width="10.7109375" style="318" customWidth="1"/>
    <col min="293" max="293" width="19.42578125" style="318" customWidth="1"/>
    <col min="294" max="294" width="14.42578125" style="318" customWidth="1"/>
    <col min="295" max="295" width="15.7109375" style="318" customWidth="1"/>
    <col min="296" max="297" width="0" style="318" hidden="1" customWidth="1"/>
    <col min="298" max="299" width="9.140625" style="318"/>
    <col min="300" max="300" width="16.85546875" style="318" customWidth="1"/>
    <col min="301" max="301" width="16.5703125" style="318" customWidth="1"/>
    <col min="302" max="512" width="9.140625" style="318"/>
    <col min="513" max="513" width="13.140625" style="318" customWidth="1"/>
    <col min="514" max="514" width="14" style="318" customWidth="1"/>
    <col min="515" max="515" width="15.85546875" style="318" customWidth="1"/>
    <col min="516" max="516" width="11" style="318" customWidth="1"/>
    <col min="517" max="517" width="0" style="318" hidden="1" customWidth="1"/>
    <col min="518" max="518" width="21" style="318" customWidth="1"/>
    <col min="519" max="519" width="13.140625" style="318" customWidth="1"/>
    <col min="520" max="520" width="0" style="318" hidden="1" customWidth="1"/>
    <col min="521" max="521" width="14.140625" style="318" customWidth="1"/>
    <col min="522" max="522" width="15.85546875" style="318" customWidth="1"/>
    <col min="523" max="523" width="14.42578125" style="318" customWidth="1"/>
    <col min="524" max="524" width="16" style="318" customWidth="1"/>
    <col min="525" max="525" width="13.42578125" style="318" customWidth="1"/>
    <col min="526" max="526" width="11.5703125" style="318" customWidth="1"/>
    <col min="527" max="527" width="12.7109375" style="318" customWidth="1"/>
    <col min="528" max="528" width="13.140625" style="318" customWidth="1"/>
    <col min="529" max="529" width="11" style="318" customWidth="1"/>
    <col min="530" max="530" width="12.7109375" style="318" customWidth="1"/>
    <col min="531" max="531" width="12.140625" style="318" customWidth="1"/>
    <col min="532" max="534" width="0" style="318" hidden="1" customWidth="1"/>
    <col min="535" max="535" width="2.5703125" style="318" customWidth="1"/>
    <col min="536" max="536" width="12.7109375" style="318" customWidth="1"/>
    <col min="537" max="537" width="21.140625" style="318" customWidth="1"/>
    <col min="538" max="539" width="8.140625" style="318" customWidth="1"/>
    <col min="540" max="540" width="11.5703125" style="318" customWidth="1"/>
    <col min="541" max="541" width="0" style="318" hidden="1" customWidth="1"/>
    <col min="542" max="542" width="13.85546875" style="318" customWidth="1"/>
    <col min="543" max="543" width="12.28515625" style="318" customWidth="1"/>
    <col min="544" max="544" width="11.5703125" style="318" customWidth="1"/>
    <col min="545" max="545" width="11.140625" style="318" customWidth="1"/>
    <col min="546" max="546" width="0" style="318" hidden="1" customWidth="1"/>
    <col min="547" max="547" width="17" style="318" customWidth="1"/>
    <col min="548" max="548" width="10.7109375" style="318" customWidth="1"/>
    <col min="549" max="549" width="19.42578125" style="318" customWidth="1"/>
    <col min="550" max="550" width="14.42578125" style="318" customWidth="1"/>
    <col min="551" max="551" width="15.7109375" style="318" customWidth="1"/>
    <col min="552" max="553" width="0" style="318" hidden="1" customWidth="1"/>
    <col min="554" max="555" width="9.140625" style="318"/>
    <col min="556" max="556" width="16.85546875" style="318" customWidth="1"/>
    <col min="557" max="557" width="16.5703125" style="318" customWidth="1"/>
    <col min="558" max="768" width="9.140625" style="318"/>
    <col min="769" max="769" width="13.140625" style="318" customWidth="1"/>
    <col min="770" max="770" width="14" style="318" customWidth="1"/>
    <col min="771" max="771" width="15.85546875" style="318" customWidth="1"/>
    <col min="772" max="772" width="11" style="318" customWidth="1"/>
    <col min="773" max="773" width="0" style="318" hidden="1" customWidth="1"/>
    <col min="774" max="774" width="21" style="318" customWidth="1"/>
    <col min="775" max="775" width="13.140625" style="318" customWidth="1"/>
    <col min="776" max="776" width="0" style="318" hidden="1" customWidth="1"/>
    <col min="777" max="777" width="14.140625" style="318" customWidth="1"/>
    <col min="778" max="778" width="15.85546875" style="318" customWidth="1"/>
    <col min="779" max="779" width="14.42578125" style="318" customWidth="1"/>
    <col min="780" max="780" width="16" style="318" customWidth="1"/>
    <col min="781" max="781" width="13.42578125" style="318" customWidth="1"/>
    <col min="782" max="782" width="11.5703125" style="318" customWidth="1"/>
    <col min="783" max="783" width="12.7109375" style="318" customWidth="1"/>
    <col min="784" max="784" width="13.140625" style="318" customWidth="1"/>
    <col min="785" max="785" width="11" style="318" customWidth="1"/>
    <col min="786" max="786" width="12.7109375" style="318" customWidth="1"/>
    <col min="787" max="787" width="12.140625" style="318" customWidth="1"/>
    <col min="788" max="790" width="0" style="318" hidden="1" customWidth="1"/>
    <col min="791" max="791" width="2.5703125" style="318" customWidth="1"/>
    <col min="792" max="792" width="12.7109375" style="318" customWidth="1"/>
    <col min="793" max="793" width="21.140625" style="318" customWidth="1"/>
    <col min="794" max="795" width="8.140625" style="318" customWidth="1"/>
    <col min="796" max="796" width="11.5703125" style="318" customWidth="1"/>
    <col min="797" max="797" width="0" style="318" hidden="1" customWidth="1"/>
    <col min="798" max="798" width="13.85546875" style="318" customWidth="1"/>
    <col min="799" max="799" width="12.28515625" style="318" customWidth="1"/>
    <col min="800" max="800" width="11.5703125" style="318" customWidth="1"/>
    <col min="801" max="801" width="11.140625" style="318" customWidth="1"/>
    <col min="802" max="802" width="0" style="318" hidden="1" customWidth="1"/>
    <col min="803" max="803" width="17" style="318" customWidth="1"/>
    <col min="804" max="804" width="10.7109375" style="318" customWidth="1"/>
    <col min="805" max="805" width="19.42578125" style="318" customWidth="1"/>
    <col min="806" max="806" width="14.42578125" style="318" customWidth="1"/>
    <col min="807" max="807" width="15.7109375" style="318" customWidth="1"/>
    <col min="808" max="809" width="0" style="318" hidden="1" customWidth="1"/>
    <col min="810" max="811" width="9.140625" style="318"/>
    <col min="812" max="812" width="16.85546875" style="318" customWidth="1"/>
    <col min="813" max="813" width="16.5703125" style="318" customWidth="1"/>
    <col min="814" max="1024" width="9.140625" style="318"/>
    <col min="1025" max="1025" width="13.140625" style="318" customWidth="1"/>
    <col min="1026" max="1026" width="14" style="318" customWidth="1"/>
    <col min="1027" max="1027" width="15.85546875" style="318" customWidth="1"/>
    <col min="1028" max="1028" width="11" style="318" customWidth="1"/>
    <col min="1029" max="1029" width="0" style="318" hidden="1" customWidth="1"/>
    <col min="1030" max="1030" width="21" style="318" customWidth="1"/>
    <col min="1031" max="1031" width="13.140625" style="318" customWidth="1"/>
    <col min="1032" max="1032" width="0" style="318" hidden="1" customWidth="1"/>
    <col min="1033" max="1033" width="14.140625" style="318" customWidth="1"/>
    <col min="1034" max="1034" width="15.85546875" style="318" customWidth="1"/>
    <col min="1035" max="1035" width="14.42578125" style="318" customWidth="1"/>
    <col min="1036" max="1036" width="16" style="318" customWidth="1"/>
    <col min="1037" max="1037" width="13.42578125" style="318" customWidth="1"/>
    <col min="1038" max="1038" width="11.5703125" style="318" customWidth="1"/>
    <col min="1039" max="1039" width="12.7109375" style="318" customWidth="1"/>
    <col min="1040" max="1040" width="13.140625" style="318" customWidth="1"/>
    <col min="1041" max="1041" width="11" style="318" customWidth="1"/>
    <col min="1042" max="1042" width="12.7109375" style="318" customWidth="1"/>
    <col min="1043" max="1043" width="12.140625" style="318" customWidth="1"/>
    <col min="1044" max="1046" width="0" style="318" hidden="1" customWidth="1"/>
    <col min="1047" max="1047" width="2.5703125" style="318" customWidth="1"/>
    <col min="1048" max="1048" width="12.7109375" style="318" customWidth="1"/>
    <col min="1049" max="1049" width="21.140625" style="318" customWidth="1"/>
    <col min="1050" max="1051" width="8.140625" style="318" customWidth="1"/>
    <col min="1052" max="1052" width="11.5703125" style="318" customWidth="1"/>
    <col min="1053" max="1053" width="0" style="318" hidden="1" customWidth="1"/>
    <col min="1054" max="1054" width="13.85546875" style="318" customWidth="1"/>
    <col min="1055" max="1055" width="12.28515625" style="318" customWidth="1"/>
    <col min="1056" max="1056" width="11.5703125" style="318" customWidth="1"/>
    <col min="1057" max="1057" width="11.140625" style="318" customWidth="1"/>
    <col min="1058" max="1058" width="0" style="318" hidden="1" customWidth="1"/>
    <col min="1059" max="1059" width="17" style="318" customWidth="1"/>
    <col min="1060" max="1060" width="10.7109375" style="318" customWidth="1"/>
    <col min="1061" max="1061" width="19.42578125" style="318" customWidth="1"/>
    <col min="1062" max="1062" width="14.42578125" style="318" customWidth="1"/>
    <col min="1063" max="1063" width="15.7109375" style="318" customWidth="1"/>
    <col min="1064" max="1065" width="0" style="318" hidden="1" customWidth="1"/>
    <col min="1066" max="1067" width="9.140625" style="318"/>
    <col min="1068" max="1068" width="16.85546875" style="318" customWidth="1"/>
    <col min="1069" max="1069" width="16.5703125" style="318" customWidth="1"/>
    <col min="1070" max="1280" width="9.140625" style="318"/>
    <col min="1281" max="1281" width="13.140625" style="318" customWidth="1"/>
    <col min="1282" max="1282" width="14" style="318" customWidth="1"/>
    <col min="1283" max="1283" width="15.85546875" style="318" customWidth="1"/>
    <col min="1284" max="1284" width="11" style="318" customWidth="1"/>
    <col min="1285" max="1285" width="0" style="318" hidden="1" customWidth="1"/>
    <col min="1286" max="1286" width="21" style="318" customWidth="1"/>
    <col min="1287" max="1287" width="13.140625" style="318" customWidth="1"/>
    <col min="1288" max="1288" width="0" style="318" hidden="1" customWidth="1"/>
    <col min="1289" max="1289" width="14.140625" style="318" customWidth="1"/>
    <col min="1290" max="1290" width="15.85546875" style="318" customWidth="1"/>
    <col min="1291" max="1291" width="14.42578125" style="318" customWidth="1"/>
    <col min="1292" max="1292" width="16" style="318" customWidth="1"/>
    <col min="1293" max="1293" width="13.42578125" style="318" customWidth="1"/>
    <col min="1294" max="1294" width="11.5703125" style="318" customWidth="1"/>
    <col min="1295" max="1295" width="12.7109375" style="318" customWidth="1"/>
    <col min="1296" max="1296" width="13.140625" style="318" customWidth="1"/>
    <col min="1297" max="1297" width="11" style="318" customWidth="1"/>
    <col min="1298" max="1298" width="12.7109375" style="318" customWidth="1"/>
    <col min="1299" max="1299" width="12.140625" style="318" customWidth="1"/>
    <col min="1300" max="1302" width="0" style="318" hidden="1" customWidth="1"/>
    <col min="1303" max="1303" width="2.5703125" style="318" customWidth="1"/>
    <col min="1304" max="1304" width="12.7109375" style="318" customWidth="1"/>
    <col min="1305" max="1305" width="21.140625" style="318" customWidth="1"/>
    <col min="1306" max="1307" width="8.140625" style="318" customWidth="1"/>
    <col min="1308" max="1308" width="11.5703125" style="318" customWidth="1"/>
    <col min="1309" max="1309" width="0" style="318" hidden="1" customWidth="1"/>
    <col min="1310" max="1310" width="13.85546875" style="318" customWidth="1"/>
    <col min="1311" max="1311" width="12.28515625" style="318" customWidth="1"/>
    <col min="1312" max="1312" width="11.5703125" style="318" customWidth="1"/>
    <col min="1313" max="1313" width="11.140625" style="318" customWidth="1"/>
    <col min="1314" max="1314" width="0" style="318" hidden="1" customWidth="1"/>
    <col min="1315" max="1315" width="17" style="318" customWidth="1"/>
    <col min="1316" max="1316" width="10.7109375" style="318" customWidth="1"/>
    <col min="1317" max="1317" width="19.42578125" style="318" customWidth="1"/>
    <col min="1318" max="1318" width="14.42578125" style="318" customWidth="1"/>
    <col min="1319" max="1319" width="15.7109375" style="318" customWidth="1"/>
    <col min="1320" max="1321" width="0" style="318" hidden="1" customWidth="1"/>
    <col min="1322" max="1323" width="9.140625" style="318"/>
    <col min="1324" max="1324" width="16.85546875" style="318" customWidth="1"/>
    <col min="1325" max="1325" width="16.5703125" style="318" customWidth="1"/>
    <col min="1326" max="1536" width="9.140625" style="318"/>
    <col min="1537" max="1537" width="13.140625" style="318" customWidth="1"/>
    <col min="1538" max="1538" width="14" style="318" customWidth="1"/>
    <col min="1539" max="1539" width="15.85546875" style="318" customWidth="1"/>
    <col min="1540" max="1540" width="11" style="318" customWidth="1"/>
    <col min="1541" max="1541" width="0" style="318" hidden="1" customWidth="1"/>
    <col min="1542" max="1542" width="21" style="318" customWidth="1"/>
    <col min="1543" max="1543" width="13.140625" style="318" customWidth="1"/>
    <col min="1544" max="1544" width="0" style="318" hidden="1" customWidth="1"/>
    <col min="1545" max="1545" width="14.140625" style="318" customWidth="1"/>
    <col min="1546" max="1546" width="15.85546875" style="318" customWidth="1"/>
    <col min="1547" max="1547" width="14.42578125" style="318" customWidth="1"/>
    <col min="1548" max="1548" width="16" style="318" customWidth="1"/>
    <col min="1549" max="1549" width="13.42578125" style="318" customWidth="1"/>
    <col min="1550" max="1550" width="11.5703125" style="318" customWidth="1"/>
    <col min="1551" max="1551" width="12.7109375" style="318" customWidth="1"/>
    <col min="1552" max="1552" width="13.140625" style="318" customWidth="1"/>
    <col min="1553" max="1553" width="11" style="318" customWidth="1"/>
    <col min="1554" max="1554" width="12.7109375" style="318" customWidth="1"/>
    <col min="1555" max="1555" width="12.140625" style="318" customWidth="1"/>
    <col min="1556" max="1558" width="0" style="318" hidden="1" customWidth="1"/>
    <col min="1559" max="1559" width="2.5703125" style="318" customWidth="1"/>
    <col min="1560" max="1560" width="12.7109375" style="318" customWidth="1"/>
    <col min="1561" max="1561" width="21.140625" style="318" customWidth="1"/>
    <col min="1562" max="1563" width="8.140625" style="318" customWidth="1"/>
    <col min="1564" max="1564" width="11.5703125" style="318" customWidth="1"/>
    <col min="1565" max="1565" width="0" style="318" hidden="1" customWidth="1"/>
    <col min="1566" max="1566" width="13.85546875" style="318" customWidth="1"/>
    <col min="1567" max="1567" width="12.28515625" style="318" customWidth="1"/>
    <col min="1568" max="1568" width="11.5703125" style="318" customWidth="1"/>
    <col min="1569" max="1569" width="11.140625" style="318" customWidth="1"/>
    <col min="1570" max="1570" width="0" style="318" hidden="1" customWidth="1"/>
    <col min="1571" max="1571" width="17" style="318" customWidth="1"/>
    <col min="1572" max="1572" width="10.7109375" style="318" customWidth="1"/>
    <col min="1573" max="1573" width="19.42578125" style="318" customWidth="1"/>
    <col min="1574" max="1574" width="14.42578125" style="318" customWidth="1"/>
    <col min="1575" max="1575" width="15.7109375" style="318" customWidth="1"/>
    <col min="1576" max="1577" width="0" style="318" hidden="1" customWidth="1"/>
    <col min="1578" max="1579" width="9.140625" style="318"/>
    <col min="1580" max="1580" width="16.85546875" style="318" customWidth="1"/>
    <col min="1581" max="1581" width="16.5703125" style="318" customWidth="1"/>
    <col min="1582" max="1792" width="9.140625" style="318"/>
    <col min="1793" max="1793" width="13.140625" style="318" customWidth="1"/>
    <col min="1794" max="1794" width="14" style="318" customWidth="1"/>
    <col min="1795" max="1795" width="15.85546875" style="318" customWidth="1"/>
    <col min="1796" max="1796" width="11" style="318" customWidth="1"/>
    <col min="1797" max="1797" width="0" style="318" hidden="1" customWidth="1"/>
    <col min="1798" max="1798" width="21" style="318" customWidth="1"/>
    <col min="1799" max="1799" width="13.140625" style="318" customWidth="1"/>
    <col min="1800" max="1800" width="0" style="318" hidden="1" customWidth="1"/>
    <col min="1801" max="1801" width="14.140625" style="318" customWidth="1"/>
    <col min="1802" max="1802" width="15.85546875" style="318" customWidth="1"/>
    <col min="1803" max="1803" width="14.42578125" style="318" customWidth="1"/>
    <col min="1804" max="1804" width="16" style="318" customWidth="1"/>
    <col min="1805" max="1805" width="13.42578125" style="318" customWidth="1"/>
    <col min="1806" max="1806" width="11.5703125" style="318" customWidth="1"/>
    <col min="1807" max="1807" width="12.7109375" style="318" customWidth="1"/>
    <col min="1808" max="1808" width="13.140625" style="318" customWidth="1"/>
    <col min="1809" max="1809" width="11" style="318" customWidth="1"/>
    <col min="1810" max="1810" width="12.7109375" style="318" customWidth="1"/>
    <col min="1811" max="1811" width="12.140625" style="318" customWidth="1"/>
    <col min="1812" max="1814" width="0" style="318" hidden="1" customWidth="1"/>
    <col min="1815" max="1815" width="2.5703125" style="318" customWidth="1"/>
    <col min="1816" max="1816" width="12.7109375" style="318" customWidth="1"/>
    <col min="1817" max="1817" width="21.140625" style="318" customWidth="1"/>
    <col min="1818" max="1819" width="8.140625" style="318" customWidth="1"/>
    <col min="1820" max="1820" width="11.5703125" style="318" customWidth="1"/>
    <col min="1821" max="1821" width="0" style="318" hidden="1" customWidth="1"/>
    <col min="1822" max="1822" width="13.85546875" style="318" customWidth="1"/>
    <col min="1823" max="1823" width="12.28515625" style="318" customWidth="1"/>
    <col min="1824" max="1824" width="11.5703125" style="318" customWidth="1"/>
    <col min="1825" max="1825" width="11.140625" style="318" customWidth="1"/>
    <col min="1826" max="1826" width="0" style="318" hidden="1" customWidth="1"/>
    <col min="1827" max="1827" width="17" style="318" customWidth="1"/>
    <col min="1828" max="1828" width="10.7109375" style="318" customWidth="1"/>
    <col min="1829" max="1829" width="19.42578125" style="318" customWidth="1"/>
    <col min="1830" max="1830" width="14.42578125" style="318" customWidth="1"/>
    <col min="1831" max="1831" width="15.7109375" style="318" customWidth="1"/>
    <col min="1832" max="1833" width="0" style="318" hidden="1" customWidth="1"/>
    <col min="1834" max="1835" width="9.140625" style="318"/>
    <col min="1836" max="1836" width="16.85546875" style="318" customWidth="1"/>
    <col min="1837" max="1837" width="16.5703125" style="318" customWidth="1"/>
    <col min="1838" max="2048" width="9.140625" style="318"/>
    <col min="2049" max="2049" width="13.140625" style="318" customWidth="1"/>
    <col min="2050" max="2050" width="14" style="318" customWidth="1"/>
    <col min="2051" max="2051" width="15.85546875" style="318" customWidth="1"/>
    <col min="2052" max="2052" width="11" style="318" customWidth="1"/>
    <col min="2053" max="2053" width="0" style="318" hidden="1" customWidth="1"/>
    <col min="2054" max="2054" width="21" style="318" customWidth="1"/>
    <col min="2055" max="2055" width="13.140625" style="318" customWidth="1"/>
    <col min="2056" max="2056" width="0" style="318" hidden="1" customWidth="1"/>
    <col min="2057" max="2057" width="14.140625" style="318" customWidth="1"/>
    <col min="2058" max="2058" width="15.85546875" style="318" customWidth="1"/>
    <col min="2059" max="2059" width="14.42578125" style="318" customWidth="1"/>
    <col min="2060" max="2060" width="16" style="318" customWidth="1"/>
    <col min="2061" max="2061" width="13.42578125" style="318" customWidth="1"/>
    <col min="2062" max="2062" width="11.5703125" style="318" customWidth="1"/>
    <col min="2063" max="2063" width="12.7109375" style="318" customWidth="1"/>
    <col min="2064" max="2064" width="13.140625" style="318" customWidth="1"/>
    <col min="2065" max="2065" width="11" style="318" customWidth="1"/>
    <col min="2066" max="2066" width="12.7109375" style="318" customWidth="1"/>
    <col min="2067" max="2067" width="12.140625" style="318" customWidth="1"/>
    <col min="2068" max="2070" width="0" style="318" hidden="1" customWidth="1"/>
    <col min="2071" max="2071" width="2.5703125" style="318" customWidth="1"/>
    <col min="2072" max="2072" width="12.7109375" style="318" customWidth="1"/>
    <col min="2073" max="2073" width="21.140625" style="318" customWidth="1"/>
    <col min="2074" max="2075" width="8.140625" style="318" customWidth="1"/>
    <col min="2076" max="2076" width="11.5703125" style="318" customWidth="1"/>
    <col min="2077" max="2077" width="0" style="318" hidden="1" customWidth="1"/>
    <col min="2078" max="2078" width="13.85546875" style="318" customWidth="1"/>
    <col min="2079" max="2079" width="12.28515625" style="318" customWidth="1"/>
    <col min="2080" max="2080" width="11.5703125" style="318" customWidth="1"/>
    <col min="2081" max="2081" width="11.140625" style="318" customWidth="1"/>
    <col min="2082" max="2082" width="0" style="318" hidden="1" customWidth="1"/>
    <col min="2083" max="2083" width="17" style="318" customWidth="1"/>
    <col min="2084" max="2084" width="10.7109375" style="318" customWidth="1"/>
    <col min="2085" max="2085" width="19.42578125" style="318" customWidth="1"/>
    <col min="2086" max="2086" width="14.42578125" style="318" customWidth="1"/>
    <col min="2087" max="2087" width="15.7109375" style="318" customWidth="1"/>
    <col min="2088" max="2089" width="0" style="318" hidden="1" customWidth="1"/>
    <col min="2090" max="2091" width="9.140625" style="318"/>
    <col min="2092" max="2092" width="16.85546875" style="318" customWidth="1"/>
    <col min="2093" max="2093" width="16.5703125" style="318" customWidth="1"/>
    <col min="2094" max="2304" width="9.140625" style="318"/>
    <col min="2305" max="2305" width="13.140625" style="318" customWidth="1"/>
    <col min="2306" max="2306" width="14" style="318" customWidth="1"/>
    <col min="2307" max="2307" width="15.85546875" style="318" customWidth="1"/>
    <col min="2308" max="2308" width="11" style="318" customWidth="1"/>
    <col min="2309" max="2309" width="0" style="318" hidden="1" customWidth="1"/>
    <col min="2310" max="2310" width="21" style="318" customWidth="1"/>
    <col min="2311" max="2311" width="13.140625" style="318" customWidth="1"/>
    <col min="2312" max="2312" width="0" style="318" hidden="1" customWidth="1"/>
    <col min="2313" max="2313" width="14.140625" style="318" customWidth="1"/>
    <col min="2314" max="2314" width="15.85546875" style="318" customWidth="1"/>
    <col min="2315" max="2315" width="14.42578125" style="318" customWidth="1"/>
    <col min="2316" max="2316" width="16" style="318" customWidth="1"/>
    <col min="2317" max="2317" width="13.42578125" style="318" customWidth="1"/>
    <col min="2318" max="2318" width="11.5703125" style="318" customWidth="1"/>
    <col min="2319" max="2319" width="12.7109375" style="318" customWidth="1"/>
    <col min="2320" max="2320" width="13.140625" style="318" customWidth="1"/>
    <col min="2321" max="2321" width="11" style="318" customWidth="1"/>
    <col min="2322" max="2322" width="12.7109375" style="318" customWidth="1"/>
    <col min="2323" max="2323" width="12.140625" style="318" customWidth="1"/>
    <col min="2324" max="2326" width="0" style="318" hidden="1" customWidth="1"/>
    <col min="2327" max="2327" width="2.5703125" style="318" customWidth="1"/>
    <col min="2328" max="2328" width="12.7109375" style="318" customWidth="1"/>
    <col min="2329" max="2329" width="21.140625" style="318" customWidth="1"/>
    <col min="2330" max="2331" width="8.140625" style="318" customWidth="1"/>
    <col min="2332" max="2332" width="11.5703125" style="318" customWidth="1"/>
    <col min="2333" max="2333" width="0" style="318" hidden="1" customWidth="1"/>
    <col min="2334" max="2334" width="13.85546875" style="318" customWidth="1"/>
    <col min="2335" max="2335" width="12.28515625" style="318" customWidth="1"/>
    <col min="2336" max="2336" width="11.5703125" style="318" customWidth="1"/>
    <col min="2337" max="2337" width="11.140625" style="318" customWidth="1"/>
    <col min="2338" max="2338" width="0" style="318" hidden="1" customWidth="1"/>
    <col min="2339" max="2339" width="17" style="318" customWidth="1"/>
    <col min="2340" max="2340" width="10.7109375" style="318" customWidth="1"/>
    <col min="2341" max="2341" width="19.42578125" style="318" customWidth="1"/>
    <col min="2342" max="2342" width="14.42578125" style="318" customWidth="1"/>
    <col min="2343" max="2343" width="15.7109375" style="318" customWidth="1"/>
    <col min="2344" max="2345" width="0" style="318" hidden="1" customWidth="1"/>
    <col min="2346" max="2347" width="9.140625" style="318"/>
    <col min="2348" max="2348" width="16.85546875" style="318" customWidth="1"/>
    <col min="2349" max="2349" width="16.5703125" style="318" customWidth="1"/>
    <col min="2350" max="2560" width="9.140625" style="318"/>
    <col min="2561" max="2561" width="13.140625" style="318" customWidth="1"/>
    <col min="2562" max="2562" width="14" style="318" customWidth="1"/>
    <col min="2563" max="2563" width="15.85546875" style="318" customWidth="1"/>
    <col min="2564" max="2564" width="11" style="318" customWidth="1"/>
    <col min="2565" max="2565" width="0" style="318" hidden="1" customWidth="1"/>
    <col min="2566" max="2566" width="21" style="318" customWidth="1"/>
    <col min="2567" max="2567" width="13.140625" style="318" customWidth="1"/>
    <col min="2568" max="2568" width="0" style="318" hidden="1" customWidth="1"/>
    <col min="2569" max="2569" width="14.140625" style="318" customWidth="1"/>
    <col min="2570" max="2570" width="15.85546875" style="318" customWidth="1"/>
    <col min="2571" max="2571" width="14.42578125" style="318" customWidth="1"/>
    <col min="2572" max="2572" width="16" style="318" customWidth="1"/>
    <col min="2573" max="2573" width="13.42578125" style="318" customWidth="1"/>
    <col min="2574" max="2574" width="11.5703125" style="318" customWidth="1"/>
    <col min="2575" max="2575" width="12.7109375" style="318" customWidth="1"/>
    <col min="2576" max="2576" width="13.140625" style="318" customWidth="1"/>
    <col min="2577" max="2577" width="11" style="318" customWidth="1"/>
    <col min="2578" max="2578" width="12.7109375" style="318" customWidth="1"/>
    <col min="2579" max="2579" width="12.140625" style="318" customWidth="1"/>
    <col min="2580" max="2582" width="0" style="318" hidden="1" customWidth="1"/>
    <col min="2583" max="2583" width="2.5703125" style="318" customWidth="1"/>
    <col min="2584" max="2584" width="12.7109375" style="318" customWidth="1"/>
    <col min="2585" max="2585" width="21.140625" style="318" customWidth="1"/>
    <col min="2586" max="2587" width="8.140625" style="318" customWidth="1"/>
    <col min="2588" max="2588" width="11.5703125" style="318" customWidth="1"/>
    <col min="2589" max="2589" width="0" style="318" hidden="1" customWidth="1"/>
    <col min="2590" max="2590" width="13.85546875" style="318" customWidth="1"/>
    <col min="2591" max="2591" width="12.28515625" style="318" customWidth="1"/>
    <col min="2592" max="2592" width="11.5703125" style="318" customWidth="1"/>
    <col min="2593" max="2593" width="11.140625" style="318" customWidth="1"/>
    <col min="2594" max="2594" width="0" style="318" hidden="1" customWidth="1"/>
    <col min="2595" max="2595" width="17" style="318" customWidth="1"/>
    <col min="2596" max="2596" width="10.7109375" style="318" customWidth="1"/>
    <col min="2597" max="2597" width="19.42578125" style="318" customWidth="1"/>
    <col min="2598" max="2598" width="14.42578125" style="318" customWidth="1"/>
    <col min="2599" max="2599" width="15.7109375" style="318" customWidth="1"/>
    <col min="2600" max="2601" width="0" style="318" hidden="1" customWidth="1"/>
    <col min="2602" max="2603" width="9.140625" style="318"/>
    <col min="2604" max="2604" width="16.85546875" style="318" customWidth="1"/>
    <col min="2605" max="2605" width="16.5703125" style="318" customWidth="1"/>
    <col min="2606" max="2816" width="9.140625" style="318"/>
    <col min="2817" max="2817" width="13.140625" style="318" customWidth="1"/>
    <col min="2818" max="2818" width="14" style="318" customWidth="1"/>
    <col min="2819" max="2819" width="15.85546875" style="318" customWidth="1"/>
    <col min="2820" max="2820" width="11" style="318" customWidth="1"/>
    <col min="2821" max="2821" width="0" style="318" hidden="1" customWidth="1"/>
    <col min="2822" max="2822" width="21" style="318" customWidth="1"/>
    <col min="2823" max="2823" width="13.140625" style="318" customWidth="1"/>
    <col min="2824" max="2824" width="0" style="318" hidden="1" customWidth="1"/>
    <col min="2825" max="2825" width="14.140625" style="318" customWidth="1"/>
    <col min="2826" max="2826" width="15.85546875" style="318" customWidth="1"/>
    <col min="2827" max="2827" width="14.42578125" style="318" customWidth="1"/>
    <col min="2828" max="2828" width="16" style="318" customWidth="1"/>
    <col min="2829" max="2829" width="13.42578125" style="318" customWidth="1"/>
    <col min="2830" max="2830" width="11.5703125" style="318" customWidth="1"/>
    <col min="2831" max="2831" width="12.7109375" style="318" customWidth="1"/>
    <col min="2832" max="2832" width="13.140625" style="318" customWidth="1"/>
    <col min="2833" max="2833" width="11" style="318" customWidth="1"/>
    <col min="2834" max="2834" width="12.7109375" style="318" customWidth="1"/>
    <col min="2835" max="2835" width="12.140625" style="318" customWidth="1"/>
    <col min="2836" max="2838" width="0" style="318" hidden="1" customWidth="1"/>
    <col min="2839" max="2839" width="2.5703125" style="318" customWidth="1"/>
    <col min="2840" max="2840" width="12.7109375" style="318" customWidth="1"/>
    <col min="2841" max="2841" width="21.140625" style="318" customWidth="1"/>
    <col min="2842" max="2843" width="8.140625" style="318" customWidth="1"/>
    <col min="2844" max="2844" width="11.5703125" style="318" customWidth="1"/>
    <col min="2845" max="2845" width="0" style="318" hidden="1" customWidth="1"/>
    <col min="2846" max="2846" width="13.85546875" style="318" customWidth="1"/>
    <col min="2847" max="2847" width="12.28515625" style="318" customWidth="1"/>
    <col min="2848" max="2848" width="11.5703125" style="318" customWidth="1"/>
    <col min="2849" max="2849" width="11.140625" style="318" customWidth="1"/>
    <col min="2850" max="2850" width="0" style="318" hidden="1" customWidth="1"/>
    <col min="2851" max="2851" width="17" style="318" customWidth="1"/>
    <col min="2852" max="2852" width="10.7109375" style="318" customWidth="1"/>
    <col min="2853" max="2853" width="19.42578125" style="318" customWidth="1"/>
    <col min="2854" max="2854" width="14.42578125" style="318" customWidth="1"/>
    <col min="2855" max="2855" width="15.7109375" style="318" customWidth="1"/>
    <col min="2856" max="2857" width="0" style="318" hidden="1" customWidth="1"/>
    <col min="2858" max="2859" width="9.140625" style="318"/>
    <col min="2860" max="2860" width="16.85546875" style="318" customWidth="1"/>
    <col min="2861" max="2861" width="16.5703125" style="318" customWidth="1"/>
    <col min="2862" max="3072" width="9.140625" style="318"/>
    <col min="3073" max="3073" width="13.140625" style="318" customWidth="1"/>
    <col min="3074" max="3074" width="14" style="318" customWidth="1"/>
    <col min="3075" max="3075" width="15.85546875" style="318" customWidth="1"/>
    <col min="3076" max="3076" width="11" style="318" customWidth="1"/>
    <col min="3077" max="3077" width="0" style="318" hidden="1" customWidth="1"/>
    <col min="3078" max="3078" width="21" style="318" customWidth="1"/>
    <col min="3079" max="3079" width="13.140625" style="318" customWidth="1"/>
    <col min="3080" max="3080" width="0" style="318" hidden="1" customWidth="1"/>
    <col min="3081" max="3081" width="14.140625" style="318" customWidth="1"/>
    <col min="3082" max="3082" width="15.85546875" style="318" customWidth="1"/>
    <col min="3083" max="3083" width="14.42578125" style="318" customWidth="1"/>
    <col min="3084" max="3084" width="16" style="318" customWidth="1"/>
    <col min="3085" max="3085" width="13.42578125" style="318" customWidth="1"/>
    <col min="3086" max="3086" width="11.5703125" style="318" customWidth="1"/>
    <col min="3087" max="3087" width="12.7109375" style="318" customWidth="1"/>
    <col min="3088" max="3088" width="13.140625" style="318" customWidth="1"/>
    <col min="3089" max="3089" width="11" style="318" customWidth="1"/>
    <col min="3090" max="3090" width="12.7109375" style="318" customWidth="1"/>
    <col min="3091" max="3091" width="12.140625" style="318" customWidth="1"/>
    <col min="3092" max="3094" width="0" style="318" hidden="1" customWidth="1"/>
    <col min="3095" max="3095" width="2.5703125" style="318" customWidth="1"/>
    <col min="3096" max="3096" width="12.7109375" style="318" customWidth="1"/>
    <col min="3097" max="3097" width="21.140625" style="318" customWidth="1"/>
    <col min="3098" max="3099" width="8.140625" style="318" customWidth="1"/>
    <col min="3100" max="3100" width="11.5703125" style="318" customWidth="1"/>
    <col min="3101" max="3101" width="0" style="318" hidden="1" customWidth="1"/>
    <col min="3102" max="3102" width="13.85546875" style="318" customWidth="1"/>
    <col min="3103" max="3103" width="12.28515625" style="318" customWidth="1"/>
    <col min="3104" max="3104" width="11.5703125" style="318" customWidth="1"/>
    <col min="3105" max="3105" width="11.140625" style="318" customWidth="1"/>
    <col min="3106" max="3106" width="0" style="318" hidden="1" customWidth="1"/>
    <col min="3107" max="3107" width="17" style="318" customWidth="1"/>
    <col min="3108" max="3108" width="10.7109375" style="318" customWidth="1"/>
    <col min="3109" max="3109" width="19.42578125" style="318" customWidth="1"/>
    <col min="3110" max="3110" width="14.42578125" style="318" customWidth="1"/>
    <col min="3111" max="3111" width="15.7109375" style="318" customWidth="1"/>
    <col min="3112" max="3113" width="0" style="318" hidden="1" customWidth="1"/>
    <col min="3114" max="3115" width="9.140625" style="318"/>
    <col min="3116" max="3116" width="16.85546875" style="318" customWidth="1"/>
    <col min="3117" max="3117" width="16.5703125" style="318" customWidth="1"/>
    <col min="3118" max="3328" width="9.140625" style="318"/>
    <col min="3329" max="3329" width="13.140625" style="318" customWidth="1"/>
    <col min="3330" max="3330" width="14" style="318" customWidth="1"/>
    <col min="3331" max="3331" width="15.85546875" style="318" customWidth="1"/>
    <col min="3332" max="3332" width="11" style="318" customWidth="1"/>
    <col min="3333" max="3333" width="0" style="318" hidden="1" customWidth="1"/>
    <col min="3334" max="3334" width="21" style="318" customWidth="1"/>
    <col min="3335" max="3335" width="13.140625" style="318" customWidth="1"/>
    <col min="3336" max="3336" width="0" style="318" hidden="1" customWidth="1"/>
    <col min="3337" max="3337" width="14.140625" style="318" customWidth="1"/>
    <col min="3338" max="3338" width="15.85546875" style="318" customWidth="1"/>
    <col min="3339" max="3339" width="14.42578125" style="318" customWidth="1"/>
    <col min="3340" max="3340" width="16" style="318" customWidth="1"/>
    <col min="3341" max="3341" width="13.42578125" style="318" customWidth="1"/>
    <col min="3342" max="3342" width="11.5703125" style="318" customWidth="1"/>
    <col min="3343" max="3343" width="12.7109375" style="318" customWidth="1"/>
    <col min="3344" max="3344" width="13.140625" style="318" customWidth="1"/>
    <col min="3345" max="3345" width="11" style="318" customWidth="1"/>
    <col min="3346" max="3346" width="12.7109375" style="318" customWidth="1"/>
    <col min="3347" max="3347" width="12.140625" style="318" customWidth="1"/>
    <col min="3348" max="3350" width="0" style="318" hidden="1" customWidth="1"/>
    <col min="3351" max="3351" width="2.5703125" style="318" customWidth="1"/>
    <col min="3352" max="3352" width="12.7109375" style="318" customWidth="1"/>
    <col min="3353" max="3353" width="21.140625" style="318" customWidth="1"/>
    <col min="3354" max="3355" width="8.140625" style="318" customWidth="1"/>
    <col min="3356" max="3356" width="11.5703125" style="318" customWidth="1"/>
    <col min="3357" max="3357" width="0" style="318" hidden="1" customWidth="1"/>
    <col min="3358" max="3358" width="13.85546875" style="318" customWidth="1"/>
    <col min="3359" max="3359" width="12.28515625" style="318" customWidth="1"/>
    <col min="3360" max="3360" width="11.5703125" style="318" customWidth="1"/>
    <col min="3361" max="3361" width="11.140625" style="318" customWidth="1"/>
    <col min="3362" max="3362" width="0" style="318" hidden="1" customWidth="1"/>
    <col min="3363" max="3363" width="17" style="318" customWidth="1"/>
    <col min="3364" max="3364" width="10.7109375" style="318" customWidth="1"/>
    <col min="3365" max="3365" width="19.42578125" style="318" customWidth="1"/>
    <col min="3366" max="3366" width="14.42578125" style="318" customWidth="1"/>
    <col min="3367" max="3367" width="15.7109375" style="318" customWidth="1"/>
    <col min="3368" max="3369" width="0" style="318" hidden="1" customWidth="1"/>
    <col min="3370" max="3371" width="9.140625" style="318"/>
    <col min="3372" max="3372" width="16.85546875" style="318" customWidth="1"/>
    <col min="3373" max="3373" width="16.5703125" style="318" customWidth="1"/>
    <col min="3374" max="3584" width="9.140625" style="318"/>
    <col min="3585" max="3585" width="13.140625" style="318" customWidth="1"/>
    <col min="3586" max="3586" width="14" style="318" customWidth="1"/>
    <col min="3587" max="3587" width="15.85546875" style="318" customWidth="1"/>
    <col min="3588" max="3588" width="11" style="318" customWidth="1"/>
    <col min="3589" max="3589" width="0" style="318" hidden="1" customWidth="1"/>
    <col min="3590" max="3590" width="21" style="318" customWidth="1"/>
    <col min="3591" max="3591" width="13.140625" style="318" customWidth="1"/>
    <col min="3592" max="3592" width="0" style="318" hidden="1" customWidth="1"/>
    <col min="3593" max="3593" width="14.140625" style="318" customWidth="1"/>
    <col min="3594" max="3594" width="15.85546875" style="318" customWidth="1"/>
    <col min="3595" max="3595" width="14.42578125" style="318" customWidth="1"/>
    <col min="3596" max="3596" width="16" style="318" customWidth="1"/>
    <col min="3597" max="3597" width="13.42578125" style="318" customWidth="1"/>
    <col min="3598" max="3598" width="11.5703125" style="318" customWidth="1"/>
    <col min="3599" max="3599" width="12.7109375" style="318" customWidth="1"/>
    <col min="3600" max="3600" width="13.140625" style="318" customWidth="1"/>
    <col min="3601" max="3601" width="11" style="318" customWidth="1"/>
    <col min="3602" max="3602" width="12.7109375" style="318" customWidth="1"/>
    <col min="3603" max="3603" width="12.140625" style="318" customWidth="1"/>
    <col min="3604" max="3606" width="0" style="318" hidden="1" customWidth="1"/>
    <col min="3607" max="3607" width="2.5703125" style="318" customWidth="1"/>
    <col min="3608" max="3608" width="12.7109375" style="318" customWidth="1"/>
    <col min="3609" max="3609" width="21.140625" style="318" customWidth="1"/>
    <col min="3610" max="3611" width="8.140625" style="318" customWidth="1"/>
    <col min="3612" max="3612" width="11.5703125" style="318" customWidth="1"/>
    <col min="3613" max="3613" width="0" style="318" hidden="1" customWidth="1"/>
    <col min="3614" max="3614" width="13.85546875" style="318" customWidth="1"/>
    <col min="3615" max="3615" width="12.28515625" style="318" customWidth="1"/>
    <col min="3616" max="3616" width="11.5703125" style="318" customWidth="1"/>
    <col min="3617" max="3617" width="11.140625" style="318" customWidth="1"/>
    <col min="3618" max="3618" width="0" style="318" hidden="1" customWidth="1"/>
    <col min="3619" max="3619" width="17" style="318" customWidth="1"/>
    <col min="3620" max="3620" width="10.7109375" style="318" customWidth="1"/>
    <col min="3621" max="3621" width="19.42578125" style="318" customWidth="1"/>
    <col min="3622" max="3622" width="14.42578125" style="318" customWidth="1"/>
    <col min="3623" max="3623" width="15.7109375" style="318" customWidth="1"/>
    <col min="3624" max="3625" width="0" style="318" hidden="1" customWidth="1"/>
    <col min="3626" max="3627" width="9.140625" style="318"/>
    <col min="3628" max="3628" width="16.85546875" style="318" customWidth="1"/>
    <col min="3629" max="3629" width="16.5703125" style="318" customWidth="1"/>
    <col min="3630" max="3840" width="9.140625" style="318"/>
    <col min="3841" max="3841" width="13.140625" style="318" customWidth="1"/>
    <col min="3842" max="3842" width="14" style="318" customWidth="1"/>
    <col min="3843" max="3843" width="15.85546875" style="318" customWidth="1"/>
    <col min="3844" max="3844" width="11" style="318" customWidth="1"/>
    <col min="3845" max="3845" width="0" style="318" hidden="1" customWidth="1"/>
    <col min="3846" max="3846" width="21" style="318" customWidth="1"/>
    <col min="3847" max="3847" width="13.140625" style="318" customWidth="1"/>
    <col min="3848" max="3848" width="0" style="318" hidden="1" customWidth="1"/>
    <col min="3849" max="3849" width="14.140625" style="318" customWidth="1"/>
    <col min="3850" max="3850" width="15.85546875" style="318" customWidth="1"/>
    <col min="3851" max="3851" width="14.42578125" style="318" customWidth="1"/>
    <col min="3852" max="3852" width="16" style="318" customWidth="1"/>
    <col min="3853" max="3853" width="13.42578125" style="318" customWidth="1"/>
    <col min="3854" max="3854" width="11.5703125" style="318" customWidth="1"/>
    <col min="3855" max="3855" width="12.7109375" style="318" customWidth="1"/>
    <col min="3856" max="3856" width="13.140625" style="318" customWidth="1"/>
    <col min="3857" max="3857" width="11" style="318" customWidth="1"/>
    <col min="3858" max="3858" width="12.7109375" style="318" customWidth="1"/>
    <col min="3859" max="3859" width="12.140625" style="318" customWidth="1"/>
    <col min="3860" max="3862" width="0" style="318" hidden="1" customWidth="1"/>
    <col min="3863" max="3863" width="2.5703125" style="318" customWidth="1"/>
    <col min="3864" max="3864" width="12.7109375" style="318" customWidth="1"/>
    <col min="3865" max="3865" width="21.140625" style="318" customWidth="1"/>
    <col min="3866" max="3867" width="8.140625" style="318" customWidth="1"/>
    <col min="3868" max="3868" width="11.5703125" style="318" customWidth="1"/>
    <col min="3869" max="3869" width="0" style="318" hidden="1" customWidth="1"/>
    <col min="3870" max="3870" width="13.85546875" style="318" customWidth="1"/>
    <col min="3871" max="3871" width="12.28515625" style="318" customWidth="1"/>
    <col min="3872" max="3872" width="11.5703125" style="318" customWidth="1"/>
    <col min="3873" max="3873" width="11.140625" style="318" customWidth="1"/>
    <col min="3874" max="3874" width="0" style="318" hidden="1" customWidth="1"/>
    <col min="3875" max="3875" width="17" style="318" customWidth="1"/>
    <col min="3876" max="3876" width="10.7109375" style="318" customWidth="1"/>
    <col min="3877" max="3877" width="19.42578125" style="318" customWidth="1"/>
    <col min="3878" max="3878" width="14.42578125" style="318" customWidth="1"/>
    <col min="3879" max="3879" width="15.7109375" style="318" customWidth="1"/>
    <col min="3880" max="3881" width="0" style="318" hidden="1" customWidth="1"/>
    <col min="3882" max="3883" width="9.140625" style="318"/>
    <col min="3884" max="3884" width="16.85546875" style="318" customWidth="1"/>
    <col min="3885" max="3885" width="16.5703125" style="318" customWidth="1"/>
    <col min="3886" max="4096" width="9.140625" style="318"/>
    <col min="4097" max="4097" width="13.140625" style="318" customWidth="1"/>
    <col min="4098" max="4098" width="14" style="318" customWidth="1"/>
    <col min="4099" max="4099" width="15.85546875" style="318" customWidth="1"/>
    <col min="4100" max="4100" width="11" style="318" customWidth="1"/>
    <col min="4101" max="4101" width="0" style="318" hidden="1" customWidth="1"/>
    <col min="4102" max="4102" width="21" style="318" customWidth="1"/>
    <col min="4103" max="4103" width="13.140625" style="318" customWidth="1"/>
    <col min="4104" max="4104" width="0" style="318" hidden="1" customWidth="1"/>
    <col min="4105" max="4105" width="14.140625" style="318" customWidth="1"/>
    <col min="4106" max="4106" width="15.85546875" style="318" customWidth="1"/>
    <col min="4107" max="4107" width="14.42578125" style="318" customWidth="1"/>
    <col min="4108" max="4108" width="16" style="318" customWidth="1"/>
    <col min="4109" max="4109" width="13.42578125" style="318" customWidth="1"/>
    <col min="4110" max="4110" width="11.5703125" style="318" customWidth="1"/>
    <col min="4111" max="4111" width="12.7109375" style="318" customWidth="1"/>
    <col min="4112" max="4112" width="13.140625" style="318" customWidth="1"/>
    <col min="4113" max="4113" width="11" style="318" customWidth="1"/>
    <col min="4114" max="4114" width="12.7109375" style="318" customWidth="1"/>
    <col min="4115" max="4115" width="12.140625" style="318" customWidth="1"/>
    <col min="4116" max="4118" width="0" style="318" hidden="1" customWidth="1"/>
    <col min="4119" max="4119" width="2.5703125" style="318" customWidth="1"/>
    <col min="4120" max="4120" width="12.7109375" style="318" customWidth="1"/>
    <col min="4121" max="4121" width="21.140625" style="318" customWidth="1"/>
    <col min="4122" max="4123" width="8.140625" style="318" customWidth="1"/>
    <col min="4124" max="4124" width="11.5703125" style="318" customWidth="1"/>
    <col min="4125" max="4125" width="0" style="318" hidden="1" customWidth="1"/>
    <col min="4126" max="4126" width="13.85546875" style="318" customWidth="1"/>
    <col min="4127" max="4127" width="12.28515625" style="318" customWidth="1"/>
    <col min="4128" max="4128" width="11.5703125" style="318" customWidth="1"/>
    <col min="4129" max="4129" width="11.140625" style="318" customWidth="1"/>
    <col min="4130" max="4130" width="0" style="318" hidden="1" customWidth="1"/>
    <col min="4131" max="4131" width="17" style="318" customWidth="1"/>
    <col min="4132" max="4132" width="10.7109375" style="318" customWidth="1"/>
    <col min="4133" max="4133" width="19.42578125" style="318" customWidth="1"/>
    <col min="4134" max="4134" width="14.42578125" style="318" customWidth="1"/>
    <col min="4135" max="4135" width="15.7109375" style="318" customWidth="1"/>
    <col min="4136" max="4137" width="0" style="318" hidden="1" customWidth="1"/>
    <col min="4138" max="4139" width="9.140625" style="318"/>
    <col min="4140" max="4140" width="16.85546875" style="318" customWidth="1"/>
    <col min="4141" max="4141" width="16.5703125" style="318" customWidth="1"/>
    <col min="4142" max="4352" width="9.140625" style="318"/>
    <col min="4353" max="4353" width="13.140625" style="318" customWidth="1"/>
    <col min="4354" max="4354" width="14" style="318" customWidth="1"/>
    <col min="4355" max="4355" width="15.85546875" style="318" customWidth="1"/>
    <col min="4356" max="4356" width="11" style="318" customWidth="1"/>
    <col min="4357" max="4357" width="0" style="318" hidden="1" customWidth="1"/>
    <col min="4358" max="4358" width="21" style="318" customWidth="1"/>
    <col min="4359" max="4359" width="13.140625" style="318" customWidth="1"/>
    <col min="4360" max="4360" width="0" style="318" hidden="1" customWidth="1"/>
    <col min="4361" max="4361" width="14.140625" style="318" customWidth="1"/>
    <col min="4362" max="4362" width="15.85546875" style="318" customWidth="1"/>
    <col min="4363" max="4363" width="14.42578125" style="318" customWidth="1"/>
    <col min="4364" max="4364" width="16" style="318" customWidth="1"/>
    <col min="4365" max="4365" width="13.42578125" style="318" customWidth="1"/>
    <col min="4366" max="4366" width="11.5703125" style="318" customWidth="1"/>
    <col min="4367" max="4367" width="12.7109375" style="318" customWidth="1"/>
    <col min="4368" max="4368" width="13.140625" style="318" customWidth="1"/>
    <col min="4369" max="4369" width="11" style="318" customWidth="1"/>
    <col min="4370" max="4370" width="12.7109375" style="318" customWidth="1"/>
    <col min="4371" max="4371" width="12.140625" style="318" customWidth="1"/>
    <col min="4372" max="4374" width="0" style="318" hidden="1" customWidth="1"/>
    <col min="4375" max="4375" width="2.5703125" style="318" customWidth="1"/>
    <col min="4376" max="4376" width="12.7109375" style="318" customWidth="1"/>
    <col min="4377" max="4377" width="21.140625" style="318" customWidth="1"/>
    <col min="4378" max="4379" width="8.140625" style="318" customWidth="1"/>
    <col min="4380" max="4380" width="11.5703125" style="318" customWidth="1"/>
    <col min="4381" max="4381" width="0" style="318" hidden="1" customWidth="1"/>
    <col min="4382" max="4382" width="13.85546875" style="318" customWidth="1"/>
    <col min="4383" max="4383" width="12.28515625" style="318" customWidth="1"/>
    <col min="4384" max="4384" width="11.5703125" style="318" customWidth="1"/>
    <col min="4385" max="4385" width="11.140625" style="318" customWidth="1"/>
    <col min="4386" max="4386" width="0" style="318" hidden="1" customWidth="1"/>
    <col min="4387" max="4387" width="17" style="318" customWidth="1"/>
    <col min="4388" max="4388" width="10.7109375" style="318" customWidth="1"/>
    <col min="4389" max="4389" width="19.42578125" style="318" customWidth="1"/>
    <col min="4390" max="4390" width="14.42578125" style="318" customWidth="1"/>
    <col min="4391" max="4391" width="15.7109375" style="318" customWidth="1"/>
    <col min="4392" max="4393" width="0" style="318" hidden="1" customWidth="1"/>
    <col min="4394" max="4395" width="9.140625" style="318"/>
    <col min="4396" max="4396" width="16.85546875" style="318" customWidth="1"/>
    <col min="4397" max="4397" width="16.5703125" style="318" customWidth="1"/>
    <col min="4398" max="4608" width="9.140625" style="318"/>
    <col min="4609" max="4609" width="13.140625" style="318" customWidth="1"/>
    <col min="4610" max="4610" width="14" style="318" customWidth="1"/>
    <col min="4611" max="4611" width="15.85546875" style="318" customWidth="1"/>
    <col min="4612" max="4612" width="11" style="318" customWidth="1"/>
    <col min="4613" max="4613" width="0" style="318" hidden="1" customWidth="1"/>
    <col min="4614" max="4614" width="21" style="318" customWidth="1"/>
    <col min="4615" max="4615" width="13.140625" style="318" customWidth="1"/>
    <col min="4616" max="4616" width="0" style="318" hidden="1" customWidth="1"/>
    <col min="4617" max="4617" width="14.140625" style="318" customWidth="1"/>
    <col min="4618" max="4618" width="15.85546875" style="318" customWidth="1"/>
    <col min="4619" max="4619" width="14.42578125" style="318" customWidth="1"/>
    <col min="4620" max="4620" width="16" style="318" customWidth="1"/>
    <col min="4621" max="4621" width="13.42578125" style="318" customWidth="1"/>
    <col min="4622" max="4622" width="11.5703125" style="318" customWidth="1"/>
    <col min="4623" max="4623" width="12.7109375" style="318" customWidth="1"/>
    <col min="4624" max="4624" width="13.140625" style="318" customWidth="1"/>
    <col min="4625" max="4625" width="11" style="318" customWidth="1"/>
    <col min="4626" max="4626" width="12.7109375" style="318" customWidth="1"/>
    <col min="4627" max="4627" width="12.140625" style="318" customWidth="1"/>
    <col min="4628" max="4630" width="0" style="318" hidden="1" customWidth="1"/>
    <col min="4631" max="4631" width="2.5703125" style="318" customWidth="1"/>
    <col min="4632" max="4632" width="12.7109375" style="318" customWidth="1"/>
    <col min="4633" max="4633" width="21.140625" style="318" customWidth="1"/>
    <col min="4634" max="4635" width="8.140625" style="318" customWidth="1"/>
    <col min="4636" max="4636" width="11.5703125" style="318" customWidth="1"/>
    <col min="4637" max="4637" width="0" style="318" hidden="1" customWidth="1"/>
    <col min="4638" max="4638" width="13.85546875" style="318" customWidth="1"/>
    <col min="4639" max="4639" width="12.28515625" style="318" customWidth="1"/>
    <col min="4640" max="4640" width="11.5703125" style="318" customWidth="1"/>
    <col min="4641" max="4641" width="11.140625" style="318" customWidth="1"/>
    <col min="4642" max="4642" width="0" style="318" hidden="1" customWidth="1"/>
    <col min="4643" max="4643" width="17" style="318" customWidth="1"/>
    <col min="4644" max="4644" width="10.7109375" style="318" customWidth="1"/>
    <col min="4645" max="4645" width="19.42578125" style="318" customWidth="1"/>
    <col min="4646" max="4646" width="14.42578125" style="318" customWidth="1"/>
    <col min="4647" max="4647" width="15.7109375" style="318" customWidth="1"/>
    <col min="4648" max="4649" width="0" style="318" hidden="1" customWidth="1"/>
    <col min="4650" max="4651" width="9.140625" style="318"/>
    <col min="4652" max="4652" width="16.85546875" style="318" customWidth="1"/>
    <col min="4653" max="4653" width="16.5703125" style="318" customWidth="1"/>
    <col min="4654" max="4864" width="9.140625" style="318"/>
    <col min="4865" max="4865" width="13.140625" style="318" customWidth="1"/>
    <col min="4866" max="4866" width="14" style="318" customWidth="1"/>
    <col min="4867" max="4867" width="15.85546875" style="318" customWidth="1"/>
    <col min="4868" max="4868" width="11" style="318" customWidth="1"/>
    <col min="4869" max="4869" width="0" style="318" hidden="1" customWidth="1"/>
    <col min="4870" max="4870" width="21" style="318" customWidth="1"/>
    <col min="4871" max="4871" width="13.140625" style="318" customWidth="1"/>
    <col min="4872" max="4872" width="0" style="318" hidden="1" customWidth="1"/>
    <col min="4873" max="4873" width="14.140625" style="318" customWidth="1"/>
    <col min="4874" max="4874" width="15.85546875" style="318" customWidth="1"/>
    <col min="4875" max="4875" width="14.42578125" style="318" customWidth="1"/>
    <col min="4876" max="4876" width="16" style="318" customWidth="1"/>
    <col min="4877" max="4877" width="13.42578125" style="318" customWidth="1"/>
    <col min="4878" max="4878" width="11.5703125" style="318" customWidth="1"/>
    <col min="4879" max="4879" width="12.7109375" style="318" customWidth="1"/>
    <col min="4880" max="4880" width="13.140625" style="318" customWidth="1"/>
    <col min="4881" max="4881" width="11" style="318" customWidth="1"/>
    <col min="4882" max="4882" width="12.7109375" style="318" customWidth="1"/>
    <col min="4883" max="4883" width="12.140625" style="318" customWidth="1"/>
    <col min="4884" max="4886" width="0" style="318" hidden="1" customWidth="1"/>
    <col min="4887" max="4887" width="2.5703125" style="318" customWidth="1"/>
    <col min="4888" max="4888" width="12.7109375" style="318" customWidth="1"/>
    <col min="4889" max="4889" width="21.140625" style="318" customWidth="1"/>
    <col min="4890" max="4891" width="8.140625" style="318" customWidth="1"/>
    <col min="4892" max="4892" width="11.5703125" style="318" customWidth="1"/>
    <col min="4893" max="4893" width="0" style="318" hidden="1" customWidth="1"/>
    <col min="4894" max="4894" width="13.85546875" style="318" customWidth="1"/>
    <col min="4895" max="4895" width="12.28515625" style="318" customWidth="1"/>
    <col min="4896" max="4896" width="11.5703125" style="318" customWidth="1"/>
    <col min="4897" max="4897" width="11.140625" style="318" customWidth="1"/>
    <col min="4898" max="4898" width="0" style="318" hidden="1" customWidth="1"/>
    <col min="4899" max="4899" width="17" style="318" customWidth="1"/>
    <col min="4900" max="4900" width="10.7109375" style="318" customWidth="1"/>
    <col min="4901" max="4901" width="19.42578125" style="318" customWidth="1"/>
    <col min="4902" max="4902" width="14.42578125" style="318" customWidth="1"/>
    <col min="4903" max="4903" width="15.7109375" style="318" customWidth="1"/>
    <col min="4904" max="4905" width="0" style="318" hidden="1" customWidth="1"/>
    <col min="4906" max="4907" width="9.140625" style="318"/>
    <col min="4908" max="4908" width="16.85546875" style="318" customWidth="1"/>
    <col min="4909" max="4909" width="16.5703125" style="318" customWidth="1"/>
    <col min="4910" max="5120" width="9.140625" style="318"/>
    <col min="5121" max="5121" width="13.140625" style="318" customWidth="1"/>
    <col min="5122" max="5122" width="14" style="318" customWidth="1"/>
    <col min="5123" max="5123" width="15.85546875" style="318" customWidth="1"/>
    <col min="5124" max="5124" width="11" style="318" customWidth="1"/>
    <col min="5125" max="5125" width="0" style="318" hidden="1" customWidth="1"/>
    <col min="5126" max="5126" width="21" style="318" customWidth="1"/>
    <col min="5127" max="5127" width="13.140625" style="318" customWidth="1"/>
    <col min="5128" max="5128" width="0" style="318" hidden="1" customWidth="1"/>
    <col min="5129" max="5129" width="14.140625" style="318" customWidth="1"/>
    <col min="5130" max="5130" width="15.85546875" style="318" customWidth="1"/>
    <col min="5131" max="5131" width="14.42578125" style="318" customWidth="1"/>
    <col min="5132" max="5132" width="16" style="318" customWidth="1"/>
    <col min="5133" max="5133" width="13.42578125" style="318" customWidth="1"/>
    <col min="5134" max="5134" width="11.5703125" style="318" customWidth="1"/>
    <col min="5135" max="5135" width="12.7109375" style="318" customWidth="1"/>
    <col min="5136" max="5136" width="13.140625" style="318" customWidth="1"/>
    <col min="5137" max="5137" width="11" style="318" customWidth="1"/>
    <col min="5138" max="5138" width="12.7109375" style="318" customWidth="1"/>
    <col min="5139" max="5139" width="12.140625" style="318" customWidth="1"/>
    <col min="5140" max="5142" width="0" style="318" hidden="1" customWidth="1"/>
    <col min="5143" max="5143" width="2.5703125" style="318" customWidth="1"/>
    <col min="5144" max="5144" width="12.7109375" style="318" customWidth="1"/>
    <col min="5145" max="5145" width="21.140625" style="318" customWidth="1"/>
    <col min="5146" max="5147" width="8.140625" style="318" customWidth="1"/>
    <col min="5148" max="5148" width="11.5703125" style="318" customWidth="1"/>
    <col min="5149" max="5149" width="0" style="318" hidden="1" customWidth="1"/>
    <col min="5150" max="5150" width="13.85546875" style="318" customWidth="1"/>
    <col min="5151" max="5151" width="12.28515625" style="318" customWidth="1"/>
    <col min="5152" max="5152" width="11.5703125" style="318" customWidth="1"/>
    <col min="5153" max="5153" width="11.140625" style="318" customWidth="1"/>
    <col min="5154" max="5154" width="0" style="318" hidden="1" customWidth="1"/>
    <col min="5155" max="5155" width="17" style="318" customWidth="1"/>
    <col min="5156" max="5156" width="10.7109375" style="318" customWidth="1"/>
    <col min="5157" max="5157" width="19.42578125" style="318" customWidth="1"/>
    <col min="5158" max="5158" width="14.42578125" style="318" customWidth="1"/>
    <col min="5159" max="5159" width="15.7109375" style="318" customWidth="1"/>
    <col min="5160" max="5161" width="0" style="318" hidden="1" customWidth="1"/>
    <col min="5162" max="5163" width="9.140625" style="318"/>
    <col min="5164" max="5164" width="16.85546875" style="318" customWidth="1"/>
    <col min="5165" max="5165" width="16.5703125" style="318" customWidth="1"/>
    <col min="5166" max="5376" width="9.140625" style="318"/>
    <col min="5377" max="5377" width="13.140625" style="318" customWidth="1"/>
    <col min="5378" max="5378" width="14" style="318" customWidth="1"/>
    <col min="5379" max="5379" width="15.85546875" style="318" customWidth="1"/>
    <col min="5380" max="5380" width="11" style="318" customWidth="1"/>
    <col min="5381" max="5381" width="0" style="318" hidden="1" customWidth="1"/>
    <col min="5382" max="5382" width="21" style="318" customWidth="1"/>
    <col min="5383" max="5383" width="13.140625" style="318" customWidth="1"/>
    <col min="5384" max="5384" width="0" style="318" hidden="1" customWidth="1"/>
    <col min="5385" max="5385" width="14.140625" style="318" customWidth="1"/>
    <col min="5386" max="5386" width="15.85546875" style="318" customWidth="1"/>
    <col min="5387" max="5387" width="14.42578125" style="318" customWidth="1"/>
    <col min="5388" max="5388" width="16" style="318" customWidth="1"/>
    <col min="5389" max="5389" width="13.42578125" style="318" customWidth="1"/>
    <col min="5390" max="5390" width="11.5703125" style="318" customWidth="1"/>
    <col min="5391" max="5391" width="12.7109375" style="318" customWidth="1"/>
    <col min="5392" max="5392" width="13.140625" style="318" customWidth="1"/>
    <col min="5393" max="5393" width="11" style="318" customWidth="1"/>
    <col min="5394" max="5394" width="12.7109375" style="318" customWidth="1"/>
    <col min="5395" max="5395" width="12.140625" style="318" customWidth="1"/>
    <col min="5396" max="5398" width="0" style="318" hidden="1" customWidth="1"/>
    <col min="5399" max="5399" width="2.5703125" style="318" customWidth="1"/>
    <col min="5400" max="5400" width="12.7109375" style="318" customWidth="1"/>
    <col min="5401" max="5401" width="21.140625" style="318" customWidth="1"/>
    <col min="5402" max="5403" width="8.140625" style="318" customWidth="1"/>
    <col min="5404" max="5404" width="11.5703125" style="318" customWidth="1"/>
    <col min="5405" max="5405" width="0" style="318" hidden="1" customWidth="1"/>
    <col min="5406" max="5406" width="13.85546875" style="318" customWidth="1"/>
    <col min="5407" max="5407" width="12.28515625" style="318" customWidth="1"/>
    <col min="5408" max="5408" width="11.5703125" style="318" customWidth="1"/>
    <col min="5409" max="5409" width="11.140625" style="318" customWidth="1"/>
    <col min="5410" max="5410" width="0" style="318" hidden="1" customWidth="1"/>
    <col min="5411" max="5411" width="17" style="318" customWidth="1"/>
    <col min="5412" max="5412" width="10.7109375" style="318" customWidth="1"/>
    <col min="5413" max="5413" width="19.42578125" style="318" customWidth="1"/>
    <col min="5414" max="5414" width="14.42578125" style="318" customWidth="1"/>
    <col min="5415" max="5415" width="15.7109375" style="318" customWidth="1"/>
    <col min="5416" max="5417" width="0" style="318" hidden="1" customWidth="1"/>
    <col min="5418" max="5419" width="9.140625" style="318"/>
    <col min="5420" max="5420" width="16.85546875" style="318" customWidth="1"/>
    <col min="5421" max="5421" width="16.5703125" style="318" customWidth="1"/>
    <col min="5422" max="5632" width="9.140625" style="318"/>
    <col min="5633" max="5633" width="13.140625" style="318" customWidth="1"/>
    <col min="5634" max="5634" width="14" style="318" customWidth="1"/>
    <col min="5635" max="5635" width="15.85546875" style="318" customWidth="1"/>
    <col min="5636" max="5636" width="11" style="318" customWidth="1"/>
    <col min="5637" max="5637" width="0" style="318" hidden="1" customWidth="1"/>
    <col min="5638" max="5638" width="21" style="318" customWidth="1"/>
    <col min="5639" max="5639" width="13.140625" style="318" customWidth="1"/>
    <col min="5640" max="5640" width="0" style="318" hidden="1" customWidth="1"/>
    <col min="5641" max="5641" width="14.140625" style="318" customWidth="1"/>
    <col min="5642" max="5642" width="15.85546875" style="318" customWidth="1"/>
    <col min="5643" max="5643" width="14.42578125" style="318" customWidth="1"/>
    <col min="5644" max="5644" width="16" style="318" customWidth="1"/>
    <col min="5645" max="5645" width="13.42578125" style="318" customWidth="1"/>
    <col min="5646" max="5646" width="11.5703125" style="318" customWidth="1"/>
    <col min="5647" max="5647" width="12.7109375" style="318" customWidth="1"/>
    <col min="5648" max="5648" width="13.140625" style="318" customWidth="1"/>
    <col min="5649" max="5649" width="11" style="318" customWidth="1"/>
    <col min="5650" max="5650" width="12.7109375" style="318" customWidth="1"/>
    <col min="5651" max="5651" width="12.140625" style="318" customWidth="1"/>
    <col min="5652" max="5654" width="0" style="318" hidden="1" customWidth="1"/>
    <col min="5655" max="5655" width="2.5703125" style="318" customWidth="1"/>
    <col min="5656" max="5656" width="12.7109375" style="318" customWidth="1"/>
    <col min="5657" max="5657" width="21.140625" style="318" customWidth="1"/>
    <col min="5658" max="5659" width="8.140625" style="318" customWidth="1"/>
    <col min="5660" max="5660" width="11.5703125" style="318" customWidth="1"/>
    <col min="5661" max="5661" width="0" style="318" hidden="1" customWidth="1"/>
    <col min="5662" max="5662" width="13.85546875" style="318" customWidth="1"/>
    <col min="5663" max="5663" width="12.28515625" style="318" customWidth="1"/>
    <col min="5664" max="5664" width="11.5703125" style="318" customWidth="1"/>
    <col min="5665" max="5665" width="11.140625" style="318" customWidth="1"/>
    <col min="5666" max="5666" width="0" style="318" hidden="1" customWidth="1"/>
    <col min="5667" max="5667" width="17" style="318" customWidth="1"/>
    <col min="5668" max="5668" width="10.7109375" style="318" customWidth="1"/>
    <col min="5669" max="5669" width="19.42578125" style="318" customWidth="1"/>
    <col min="5670" max="5670" width="14.42578125" style="318" customWidth="1"/>
    <col min="5671" max="5671" width="15.7109375" style="318" customWidth="1"/>
    <col min="5672" max="5673" width="0" style="318" hidden="1" customWidth="1"/>
    <col min="5674" max="5675" width="9.140625" style="318"/>
    <col min="5676" max="5676" width="16.85546875" style="318" customWidth="1"/>
    <col min="5677" max="5677" width="16.5703125" style="318" customWidth="1"/>
    <col min="5678" max="5888" width="9.140625" style="318"/>
    <col min="5889" max="5889" width="13.140625" style="318" customWidth="1"/>
    <col min="5890" max="5890" width="14" style="318" customWidth="1"/>
    <col min="5891" max="5891" width="15.85546875" style="318" customWidth="1"/>
    <col min="5892" max="5892" width="11" style="318" customWidth="1"/>
    <col min="5893" max="5893" width="0" style="318" hidden="1" customWidth="1"/>
    <col min="5894" max="5894" width="21" style="318" customWidth="1"/>
    <col min="5895" max="5895" width="13.140625" style="318" customWidth="1"/>
    <col min="5896" max="5896" width="0" style="318" hidden="1" customWidth="1"/>
    <col min="5897" max="5897" width="14.140625" style="318" customWidth="1"/>
    <col min="5898" max="5898" width="15.85546875" style="318" customWidth="1"/>
    <col min="5899" max="5899" width="14.42578125" style="318" customWidth="1"/>
    <col min="5900" max="5900" width="16" style="318" customWidth="1"/>
    <col min="5901" max="5901" width="13.42578125" style="318" customWidth="1"/>
    <col min="5902" max="5902" width="11.5703125" style="318" customWidth="1"/>
    <col min="5903" max="5903" width="12.7109375" style="318" customWidth="1"/>
    <col min="5904" max="5904" width="13.140625" style="318" customWidth="1"/>
    <col min="5905" max="5905" width="11" style="318" customWidth="1"/>
    <col min="5906" max="5906" width="12.7109375" style="318" customWidth="1"/>
    <col min="5907" max="5907" width="12.140625" style="318" customWidth="1"/>
    <col min="5908" max="5910" width="0" style="318" hidden="1" customWidth="1"/>
    <col min="5911" max="5911" width="2.5703125" style="318" customWidth="1"/>
    <col min="5912" max="5912" width="12.7109375" style="318" customWidth="1"/>
    <col min="5913" max="5913" width="21.140625" style="318" customWidth="1"/>
    <col min="5914" max="5915" width="8.140625" style="318" customWidth="1"/>
    <col min="5916" max="5916" width="11.5703125" style="318" customWidth="1"/>
    <col min="5917" max="5917" width="0" style="318" hidden="1" customWidth="1"/>
    <col min="5918" max="5918" width="13.85546875" style="318" customWidth="1"/>
    <col min="5919" max="5919" width="12.28515625" style="318" customWidth="1"/>
    <col min="5920" max="5920" width="11.5703125" style="318" customWidth="1"/>
    <col min="5921" max="5921" width="11.140625" style="318" customWidth="1"/>
    <col min="5922" max="5922" width="0" style="318" hidden="1" customWidth="1"/>
    <col min="5923" max="5923" width="17" style="318" customWidth="1"/>
    <col min="5924" max="5924" width="10.7109375" style="318" customWidth="1"/>
    <col min="5925" max="5925" width="19.42578125" style="318" customWidth="1"/>
    <col min="5926" max="5926" width="14.42578125" style="318" customWidth="1"/>
    <col min="5927" max="5927" width="15.7109375" style="318" customWidth="1"/>
    <col min="5928" max="5929" width="0" style="318" hidden="1" customWidth="1"/>
    <col min="5930" max="5931" width="9.140625" style="318"/>
    <col min="5932" max="5932" width="16.85546875" style="318" customWidth="1"/>
    <col min="5933" max="5933" width="16.5703125" style="318" customWidth="1"/>
    <col min="5934" max="6144" width="9.140625" style="318"/>
    <col min="6145" max="6145" width="13.140625" style="318" customWidth="1"/>
    <col min="6146" max="6146" width="14" style="318" customWidth="1"/>
    <col min="6147" max="6147" width="15.85546875" style="318" customWidth="1"/>
    <col min="6148" max="6148" width="11" style="318" customWidth="1"/>
    <col min="6149" max="6149" width="0" style="318" hidden="1" customWidth="1"/>
    <col min="6150" max="6150" width="21" style="318" customWidth="1"/>
    <col min="6151" max="6151" width="13.140625" style="318" customWidth="1"/>
    <col min="6152" max="6152" width="0" style="318" hidden="1" customWidth="1"/>
    <col min="6153" max="6153" width="14.140625" style="318" customWidth="1"/>
    <col min="6154" max="6154" width="15.85546875" style="318" customWidth="1"/>
    <col min="6155" max="6155" width="14.42578125" style="318" customWidth="1"/>
    <col min="6156" max="6156" width="16" style="318" customWidth="1"/>
    <col min="6157" max="6157" width="13.42578125" style="318" customWidth="1"/>
    <col min="6158" max="6158" width="11.5703125" style="318" customWidth="1"/>
    <col min="6159" max="6159" width="12.7109375" style="318" customWidth="1"/>
    <col min="6160" max="6160" width="13.140625" style="318" customWidth="1"/>
    <col min="6161" max="6161" width="11" style="318" customWidth="1"/>
    <col min="6162" max="6162" width="12.7109375" style="318" customWidth="1"/>
    <col min="6163" max="6163" width="12.140625" style="318" customWidth="1"/>
    <col min="6164" max="6166" width="0" style="318" hidden="1" customWidth="1"/>
    <col min="6167" max="6167" width="2.5703125" style="318" customWidth="1"/>
    <col min="6168" max="6168" width="12.7109375" style="318" customWidth="1"/>
    <col min="6169" max="6169" width="21.140625" style="318" customWidth="1"/>
    <col min="6170" max="6171" width="8.140625" style="318" customWidth="1"/>
    <col min="6172" max="6172" width="11.5703125" style="318" customWidth="1"/>
    <col min="6173" max="6173" width="0" style="318" hidden="1" customWidth="1"/>
    <col min="6174" max="6174" width="13.85546875" style="318" customWidth="1"/>
    <col min="6175" max="6175" width="12.28515625" style="318" customWidth="1"/>
    <col min="6176" max="6176" width="11.5703125" style="318" customWidth="1"/>
    <col min="6177" max="6177" width="11.140625" style="318" customWidth="1"/>
    <col min="6178" max="6178" width="0" style="318" hidden="1" customWidth="1"/>
    <col min="6179" max="6179" width="17" style="318" customWidth="1"/>
    <col min="6180" max="6180" width="10.7109375" style="318" customWidth="1"/>
    <col min="6181" max="6181" width="19.42578125" style="318" customWidth="1"/>
    <col min="6182" max="6182" width="14.42578125" style="318" customWidth="1"/>
    <col min="6183" max="6183" width="15.7109375" style="318" customWidth="1"/>
    <col min="6184" max="6185" width="0" style="318" hidden="1" customWidth="1"/>
    <col min="6186" max="6187" width="9.140625" style="318"/>
    <col min="6188" max="6188" width="16.85546875" style="318" customWidth="1"/>
    <col min="6189" max="6189" width="16.5703125" style="318" customWidth="1"/>
    <col min="6190" max="6400" width="9.140625" style="318"/>
    <col min="6401" max="6401" width="13.140625" style="318" customWidth="1"/>
    <col min="6402" max="6402" width="14" style="318" customWidth="1"/>
    <col min="6403" max="6403" width="15.85546875" style="318" customWidth="1"/>
    <col min="6404" max="6404" width="11" style="318" customWidth="1"/>
    <col min="6405" max="6405" width="0" style="318" hidden="1" customWidth="1"/>
    <col min="6406" max="6406" width="21" style="318" customWidth="1"/>
    <col min="6407" max="6407" width="13.140625" style="318" customWidth="1"/>
    <col min="6408" max="6408" width="0" style="318" hidden="1" customWidth="1"/>
    <col min="6409" max="6409" width="14.140625" style="318" customWidth="1"/>
    <col min="6410" max="6410" width="15.85546875" style="318" customWidth="1"/>
    <col min="6411" max="6411" width="14.42578125" style="318" customWidth="1"/>
    <col min="6412" max="6412" width="16" style="318" customWidth="1"/>
    <col min="6413" max="6413" width="13.42578125" style="318" customWidth="1"/>
    <col min="6414" max="6414" width="11.5703125" style="318" customWidth="1"/>
    <col min="6415" max="6415" width="12.7109375" style="318" customWidth="1"/>
    <col min="6416" max="6416" width="13.140625" style="318" customWidth="1"/>
    <col min="6417" max="6417" width="11" style="318" customWidth="1"/>
    <col min="6418" max="6418" width="12.7109375" style="318" customWidth="1"/>
    <col min="6419" max="6419" width="12.140625" style="318" customWidth="1"/>
    <col min="6420" max="6422" width="0" style="318" hidden="1" customWidth="1"/>
    <col min="6423" max="6423" width="2.5703125" style="318" customWidth="1"/>
    <col min="6424" max="6424" width="12.7109375" style="318" customWidth="1"/>
    <col min="6425" max="6425" width="21.140625" style="318" customWidth="1"/>
    <col min="6426" max="6427" width="8.140625" style="318" customWidth="1"/>
    <col min="6428" max="6428" width="11.5703125" style="318" customWidth="1"/>
    <col min="6429" max="6429" width="0" style="318" hidden="1" customWidth="1"/>
    <col min="6430" max="6430" width="13.85546875" style="318" customWidth="1"/>
    <col min="6431" max="6431" width="12.28515625" style="318" customWidth="1"/>
    <col min="6432" max="6432" width="11.5703125" style="318" customWidth="1"/>
    <col min="6433" max="6433" width="11.140625" style="318" customWidth="1"/>
    <col min="6434" max="6434" width="0" style="318" hidden="1" customWidth="1"/>
    <col min="6435" max="6435" width="17" style="318" customWidth="1"/>
    <col min="6436" max="6436" width="10.7109375" style="318" customWidth="1"/>
    <col min="6437" max="6437" width="19.42578125" style="318" customWidth="1"/>
    <col min="6438" max="6438" width="14.42578125" style="318" customWidth="1"/>
    <col min="6439" max="6439" width="15.7109375" style="318" customWidth="1"/>
    <col min="6440" max="6441" width="0" style="318" hidden="1" customWidth="1"/>
    <col min="6442" max="6443" width="9.140625" style="318"/>
    <col min="6444" max="6444" width="16.85546875" style="318" customWidth="1"/>
    <col min="6445" max="6445" width="16.5703125" style="318" customWidth="1"/>
    <col min="6446" max="6656" width="9.140625" style="318"/>
    <col min="6657" max="6657" width="13.140625" style="318" customWidth="1"/>
    <col min="6658" max="6658" width="14" style="318" customWidth="1"/>
    <col min="6659" max="6659" width="15.85546875" style="318" customWidth="1"/>
    <col min="6660" max="6660" width="11" style="318" customWidth="1"/>
    <col min="6661" max="6661" width="0" style="318" hidden="1" customWidth="1"/>
    <col min="6662" max="6662" width="21" style="318" customWidth="1"/>
    <col min="6663" max="6663" width="13.140625" style="318" customWidth="1"/>
    <col min="6664" max="6664" width="0" style="318" hidden="1" customWidth="1"/>
    <col min="6665" max="6665" width="14.140625" style="318" customWidth="1"/>
    <col min="6666" max="6666" width="15.85546875" style="318" customWidth="1"/>
    <col min="6667" max="6667" width="14.42578125" style="318" customWidth="1"/>
    <col min="6668" max="6668" width="16" style="318" customWidth="1"/>
    <col min="6669" max="6669" width="13.42578125" style="318" customWidth="1"/>
    <col min="6670" max="6670" width="11.5703125" style="318" customWidth="1"/>
    <col min="6671" max="6671" width="12.7109375" style="318" customWidth="1"/>
    <col min="6672" max="6672" width="13.140625" style="318" customWidth="1"/>
    <col min="6673" max="6673" width="11" style="318" customWidth="1"/>
    <col min="6674" max="6674" width="12.7109375" style="318" customWidth="1"/>
    <col min="6675" max="6675" width="12.140625" style="318" customWidth="1"/>
    <col min="6676" max="6678" width="0" style="318" hidden="1" customWidth="1"/>
    <col min="6679" max="6679" width="2.5703125" style="318" customWidth="1"/>
    <col min="6680" max="6680" width="12.7109375" style="318" customWidth="1"/>
    <col min="6681" max="6681" width="21.140625" style="318" customWidth="1"/>
    <col min="6682" max="6683" width="8.140625" style="318" customWidth="1"/>
    <col min="6684" max="6684" width="11.5703125" style="318" customWidth="1"/>
    <col min="6685" max="6685" width="0" style="318" hidden="1" customWidth="1"/>
    <col min="6686" max="6686" width="13.85546875" style="318" customWidth="1"/>
    <col min="6687" max="6687" width="12.28515625" style="318" customWidth="1"/>
    <col min="6688" max="6688" width="11.5703125" style="318" customWidth="1"/>
    <col min="6689" max="6689" width="11.140625" style="318" customWidth="1"/>
    <col min="6690" max="6690" width="0" style="318" hidden="1" customWidth="1"/>
    <col min="6691" max="6691" width="17" style="318" customWidth="1"/>
    <col min="6692" max="6692" width="10.7109375" style="318" customWidth="1"/>
    <col min="6693" max="6693" width="19.42578125" style="318" customWidth="1"/>
    <col min="6694" max="6694" width="14.42578125" style="318" customWidth="1"/>
    <col min="6695" max="6695" width="15.7109375" style="318" customWidth="1"/>
    <col min="6696" max="6697" width="0" style="318" hidden="1" customWidth="1"/>
    <col min="6698" max="6699" width="9.140625" style="318"/>
    <col min="6700" max="6700" width="16.85546875" style="318" customWidth="1"/>
    <col min="6701" max="6701" width="16.5703125" style="318" customWidth="1"/>
    <col min="6702" max="6912" width="9.140625" style="318"/>
    <col min="6913" max="6913" width="13.140625" style="318" customWidth="1"/>
    <col min="6914" max="6914" width="14" style="318" customWidth="1"/>
    <col min="6915" max="6915" width="15.85546875" style="318" customWidth="1"/>
    <col min="6916" max="6916" width="11" style="318" customWidth="1"/>
    <col min="6917" max="6917" width="0" style="318" hidden="1" customWidth="1"/>
    <col min="6918" max="6918" width="21" style="318" customWidth="1"/>
    <col min="6919" max="6919" width="13.140625" style="318" customWidth="1"/>
    <col min="6920" max="6920" width="0" style="318" hidden="1" customWidth="1"/>
    <col min="6921" max="6921" width="14.140625" style="318" customWidth="1"/>
    <col min="6922" max="6922" width="15.85546875" style="318" customWidth="1"/>
    <col min="6923" max="6923" width="14.42578125" style="318" customWidth="1"/>
    <col min="6924" max="6924" width="16" style="318" customWidth="1"/>
    <col min="6925" max="6925" width="13.42578125" style="318" customWidth="1"/>
    <col min="6926" max="6926" width="11.5703125" style="318" customWidth="1"/>
    <col min="6927" max="6927" width="12.7109375" style="318" customWidth="1"/>
    <col min="6928" max="6928" width="13.140625" style="318" customWidth="1"/>
    <col min="6929" max="6929" width="11" style="318" customWidth="1"/>
    <col min="6930" max="6930" width="12.7109375" style="318" customWidth="1"/>
    <col min="6931" max="6931" width="12.140625" style="318" customWidth="1"/>
    <col min="6932" max="6934" width="0" style="318" hidden="1" customWidth="1"/>
    <col min="6935" max="6935" width="2.5703125" style="318" customWidth="1"/>
    <col min="6936" max="6936" width="12.7109375" style="318" customWidth="1"/>
    <col min="6937" max="6937" width="21.140625" style="318" customWidth="1"/>
    <col min="6938" max="6939" width="8.140625" style="318" customWidth="1"/>
    <col min="6940" max="6940" width="11.5703125" style="318" customWidth="1"/>
    <col min="6941" max="6941" width="0" style="318" hidden="1" customWidth="1"/>
    <col min="6942" max="6942" width="13.85546875" style="318" customWidth="1"/>
    <col min="6943" max="6943" width="12.28515625" style="318" customWidth="1"/>
    <col min="6944" max="6944" width="11.5703125" style="318" customWidth="1"/>
    <col min="6945" max="6945" width="11.140625" style="318" customWidth="1"/>
    <col min="6946" max="6946" width="0" style="318" hidden="1" customWidth="1"/>
    <col min="6947" max="6947" width="17" style="318" customWidth="1"/>
    <col min="6948" max="6948" width="10.7109375" style="318" customWidth="1"/>
    <col min="6949" max="6949" width="19.42578125" style="318" customWidth="1"/>
    <col min="6950" max="6950" width="14.42578125" style="318" customWidth="1"/>
    <col min="6951" max="6951" width="15.7109375" style="318" customWidth="1"/>
    <col min="6952" max="6953" width="0" style="318" hidden="1" customWidth="1"/>
    <col min="6954" max="6955" width="9.140625" style="318"/>
    <col min="6956" max="6956" width="16.85546875" style="318" customWidth="1"/>
    <col min="6957" max="6957" width="16.5703125" style="318" customWidth="1"/>
    <col min="6958" max="7168" width="9.140625" style="318"/>
    <col min="7169" max="7169" width="13.140625" style="318" customWidth="1"/>
    <col min="7170" max="7170" width="14" style="318" customWidth="1"/>
    <col min="7171" max="7171" width="15.85546875" style="318" customWidth="1"/>
    <col min="7172" max="7172" width="11" style="318" customWidth="1"/>
    <col min="7173" max="7173" width="0" style="318" hidden="1" customWidth="1"/>
    <col min="7174" max="7174" width="21" style="318" customWidth="1"/>
    <col min="7175" max="7175" width="13.140625" style="318" customWidth="1"/>
    <col min="7176" max="7176" width="0" style="318" hidden="1" customWidth="1"/>
    <col min="7177" max="7177" width="14.140625" style="318" customWidth="1"/>
    <col min="7178" max="7178" width="15.85546875" style="318" customWidth="1"/>
    <col min="7179" max="7179" width="14.42578125" style="318" customWidth="1"/>
    <col min="7180" max="7180" width="16" style="318" customWidth="1"/>
    <col min="7181" max="7181" width="13.42578125" style="318" customWidth="1"/>
    <col min="7182" max="7182" width="11.5703125" style="318" customWidth="1"/>
    <col min="7183" max="7183" width="12.7109375" style="318" customWidth="1"/>
    <col min="7184" max="7184" width="13.140625" style="318" customWidth="1"/>
    <col min="7185" max="7185" width="11" style="318" customWidth="1"/>
    <col min="7186" max="7186" width="12.7109375" style="318" customWidth="1"/>
    <col min="7187" max="7187" width="12.140625" style="318" customWidth="1"/>
    <col min="7188" max="7190" width="0" style="318" hidden="1" customWidth="1"/>
    <col min="7191" max="7191" width="2.5703125" style="318" customWidth="1"/>
    <col min="7192" max="7192" width="12.7109375" style="318" customWidth="1"/>
    <col min="7193" max="7193" width="21.140625" style="318" customWidth="1"/>
    <col min="7194" max="7195" width="8.140625" style="318" customWidth="1"/>
    <col min="7196" max="7196" width="11.5703125" style="318" customWidth="1"/>
    <col min="7197" max="7197" width="0" style="318" hidden="1" customWidth="1"/>
    <col min="7198" max="7198" width="13.85546875" style="318" customWidth="1"/>
    <col min="7199" max="7199" width="12.28515625" style="318" customWidth="1"/>
    <col min="7200" max="7200" width="11.5703125" style="318" customWidth="1"/>
    <col min="7201" max="7201" width="11.140625" style="318" customWidth="1"/>
    <col min="7202" max="7202" width="0" style="318" hidden="1" customWidth="1"/>
    <col min="7203" max="7203" width="17" style="318" customWidth="1"/>
    <col min="7204" max="7204" width="10.7109375" style="318" customWidth="1"/>
    <col min="7205" max="7205" width="19.42578125" style="318" customWidth="1"/>
    <col min="7206" max="7206" width="14.42578125" style="318" customWidth="1"/>
    <col min="7207" max="7207" width="15.7109375" style="318" customWidth="1"/>
    <col min="7208" max="7209" width="0" style="318" hidden="1" customWidth="1"/>
    <col min="7210" max="7211" width="9.140625" style="318"/>
    <col min="7212" max="7212" width="16.85546875" style="318" customWidth="1"/>
    <col min="7213" max="7213" width="16.5703125" style="318" customWidth="1"/>
    <col min="7214" max="7424" width="9.140625" style="318"/>
    <col min="7425" max="7425" width="13.140625" style="318" customWidth="1"/>
    <col min="7426" max="7426" width="14" style="318" customWidth="1"/>
    <col min="7427" max="7427" width="15.85546875" style="318" customWidth="1"/>
    <col min="7428" max="7428" width="11" style="318" customWidth="1"/>
    <col min="7429" max="7429" width="0" style="318" hidden="1" customWidth="1"/>
    <col min="7430" max="7430" width="21" style="318" customWidth="1"/>
    <col min="7431" max="7431" width="13.140625" style="318" customWidth="1"/>
    <col min="7432" max="7432" width="0" style="318" hidden="1" customWidth="1"/>
    <col min="7433" max="7433" width="14.140625" style="318" customWidth="1"/>
    <col min="7434" max="7434" width="15.85546875" style="318" customWidth="1"/>
    <col min="7435" max="7435" width="14.42578125" style="318" customWidth="1"/>
    <col min="7436" max="7436" width="16" style="318" customWidth="1"/>
    <col min="7437" max="7437" width="13.42578125" style="318" customWidth="1"/>
    <col min="7438" max="7438" width="11.5703125" style="318" customWidth="1"/>
    <col min="7439" max="7439" width="12.7109375" style="318" customWidth="1"/>
    <col min="7440" max="7440" width="13.140625" style="318" customWidth="1"/>
    <col min="7441" max="7441" width="11" style="318" customWidth="1"/>
    <col min="7442" max="7442" width="12.7109375" style="318" customWidth="1"/>
    <col min="7443" max="7443" width="12.140625" style="318" customWidth="1"/>
    <col min="7444" max="7446" width="0" style="318" hidden="1" customWidth="1"/>
    <col min="7447" max="7447" width="2.5703125" style="318" customWidth="1"/>
    <col min="7448" max="7448" width="12.7109375" style="318" customWidth="1"/>
    <col min="7449" max="7449" width="21.140625" style="318" customWidth="1"/>
    <col min="7450" max="7451" width="8.140625" style="318" customWidth="1"/>
    <col min="7452" max="7452" width="11.5703125" style="318" customWidth="1"/>
    <col min="7453" max="7453" width="0" style="318" hidden="1" customWidth="1"/>
    <col min="7454" max="7454" width="13.85546875" style="318" customWidth="1"/>
    <col min="7455" max="7455" width="12.28515625" style="318" customWidth="1"/>
    <col min="7456" max="7456" width="11.5703125" style="318" customWidth="1"/>
    <col min="7457" max="7457" width="11.140625" style="318" customWidth="1"/>
    <col min="7458" max="7458" width="0" style="318" hidden="1" customWidth="1"/>
    <col min="7459" max="7459" width="17" style="318" customWidth="1"/>
    <col min="7460" max="7460" width="10.7109375" style="318" customWidth="1"/>
    <col min="7461" max="7461" width="19.42578125" style="318" customWidth="1"/>
    <col min="7462" max="7462" width="14.42578125" style="318" customWidth="1"/>
    <col min="7463" max="7463" width="15.7109375" style="318" customWidth="1"/>
    <col min="7464" max="7465" width="0" style="318" hidden="1" customWidth="1"/>
    <col min="7466" max="7467" width="9.140625" style="318"/>
    <col min="7468" max="7468" width="16.85546875" style="318" customWidth="1"/>
    <col min="7469" max="7469" width="16.5703125" style="318" customWidth="1"/>
    <col min="7470" max="7680" width="9.140625" style="318"/>
    <col min="7681" max="7681" width="13.140625" style="318" customWidth="1"/>
    <col min="7682" max="7682" width="14" style="318" customWidth="1"/>
    <col min="7683" max="7683" width="15.85546875" style="318" customWidth="1"/>
    <col min="7684" max="7684" width="11" style="318" customWidth="1"/>
    <col min="7685" max="7685" width="0" style="318" hidden="1" customWidth="1"/>
    <col min="7686" max="7686" width="21" style="318" customWidth="1"/>
    <col min="7687" max="7687" width="13.140625" style="318" customWidth="1"/>
    <col min="7688" max="7688" width="0" style="318" hidden="1" customWidth="1"/>
    <col min="7689" max="7689" width="14.140625" style="318" customWidth="1"/>
    <col min="7690" max="7690" width="15.85546875" style="318" customWidth="1"/>
    <col min="7691" max="7691" width="14.42578125" style="318" customWidth="1"/>
    <col min="7692" max="7692" width="16" style="318" customWidth="1"/>
    <col min="7693" max="7693" width="13.42578125" style="318" customWidth="1"/>
    <col min="7694" max="7694" width="11.5703125" style="318" customWidth="1"/>
    <col min="7695" max="7695" width="12.7109375" style="318" customWidth="1"/>
    <col min="7696" max="7696" width="13.140625" style="318" customWidth="1"/>
    <col min="7697" max="7697" width="11" style="318" customWidth="1"/>
    <col min="7698" max="7698" width="12.7109375" style="318" customWidth="1"/>
    <col min="7699" max="7699" width="12.140625" style="318" customWidth="1"/>
    <col min="7700" max="7702" width="0" style="318" hidden="1" customWidth="1"/>
    <col min="7703" max="7703" width="2.5703125" style="318" customWidth="1"/>
    <col min="7704" max="7704" width="12.7109375" style="318" customWidth="1"/>
    <col min="7705" max="7705" width="21.140625" style="318" customWidth="1"/>
    <col min="7706" max="7707" width="8.140625" style="318" customWidth="1"/>
    <col min="7708" max="7708" width="11.5703125" style="318" customWidth="1"/>
    <col min="7709" max="7709" width="0" style="318" hidden="1" customWidth="1"/>
    <col min="7710" max="7710" width="13.85546875" style="318" customWidth="1"/>
    <col min="7711" max="7711" width="12.28515625" style="318" customWidth="1"/>
    <col min="7712" max="7712" width="11.5703125" style="318" customWidth="1"/>
    <col min="7713" max="7713" width="11.140625" style="318" customWidth="1"/>
    <col min="7714" max="7714" width="0" style="318" hidden="1" customWidth="1"/>
    <col min="7715" max="7715" width="17" style="318" customWidth="1"/>
    <col min="7716" max="7716" width="10.7109375" style="318" customWidth="1"/>
    <col min="7717" max="7717" width="19.42578125" style="318" customWidth="1"/>
    <col min="7718" max="7718" width="14.42578125" style="318" customWidth="1"/>
    <col min="7719" max="7719" width="15.7109375" style="318" customWidth="1"/>
    <col min="7720" max="7721" width="0" style="318" hidden="1" customWidth="1"/>
    <col min="7722" max="7723" width="9.140625" style="318"/>
    <col min="7724" max="7724" width="16.85546875" style="318" customWidth="1"/>
    <col min="7725" max="7725" width="16.5703125" style="318" customWidth="1"/>
    <col min="7726" max="7936" width="9.140625" style="318"/>
    <col min="7937" max="7937" width="13.140625" style="318" customWidth="1"/>
    <col min="7938" max="7938" width="14" style="318" customWidth="1"/>
    <col min="7939" max="7939" width="15.85546875" style="318" customWidth="1"/>
    <col min="7940" max="7940" width="11" style="318" customWidth="1"/>
    <col min="7941" max="7941" width="0" style="318" hidden="1" customWidth="1"/>
    <col min="7942" max="7942" width="21" style="318" customWidth="1"/>
    <col min="7943" max="7943" width="13.140625" style="318" customWidth="1"/>
    <col min="7944" max="7944" width="0" style="318" hidden="1" customWidth="1"/>
    <col min="7945" max="7945" width="14.140625" style="318" customWidth="1"/>
    <col min="7946" max="7946" width="15.85546875" style="318" customWidth="1"/>
    <col min="7947" max="7947" width="14.42578125" style="318" customWidth="1"/>
    <col min="7948" max="7948" width="16" style="318" customWidth="1"/>
    <col min="7949" max="7949" width="13.42578125" style="318" customWidth="1"/>
    <col min="7950" max="7950" width="11.5703125" style="318" customWidth="1"/>
    <col min="7951" max="7951" width="12.7109375" style="318" customWidth="1"/>
    <col min="7952" max="7952" width="13.140625" style="318" customWidth="1"/>
    <col min="7953" max="7953" width="11" style="318" customWidth="1"/>
    <col min="7954" max="7954" width="12.7109375" style="318" customWidth="1"/>
    <col min="7955" max="7955" width="12.140625" style="318" customWidth="1"/>
    <col min="7956" max="7958" width="0" style="318" hidden="1" customWidth="1"/>
    <col min="7959" max="7959" width="2.5703125" style="318" customWidth="1"/>
    <col min="7960" max="7960" width="12.7109375" style="318" customWidth="1"/>
    <col min="7961" max="7961" width="21.140625" style="318" customWidth="1"/>
    <col min="7962" max="7963" width="8.140625" style="318" customWidth="1"/>
    <col min="7964" max="7964" width="11.5703125" style="318" customWidth="1"/>
    <col min="7965" max="7965" width="0" style="318" hidden="1" customWidth="1"/>
    <col min="7966" max="7966" width="13.85546875" style="318" customWidth="1"/>
    <col min="7967" max="7967" width="12.28515625" style="318" customWidth="1"/>
    <col min="7968" max="7968" width="11.5703125" style="318" customWidth="1"/>
    <col min="7969" max="7969" width="11.140625" style="318" customWidth="1"/>
    <col min="7970" max="7970" width="0" style="318" hidden="1" customWidth="1"/>
    <col min="7971" max="7971" width="17" style="318" customWidth="1"/>
    <col min="7972" max="7972" width="10.7109375" style="318" customWidth="1"/>
    <col min="7973" max="7973" width="19.42578125" style="318" customWidth="1"/>
    <col min="7974" max="7974" width="14.42578125" style="318" customWidth="1"/>
    <col min="7975" max="7975" width="15.7109375" style="318" customWidth="1"/>
    <col min="7976" max="7977" width="0" style="318" hidden="1" customWidth="1"/>
    <col min="7978" max="7979" width="9.140625" style="318"/>
    <col min="7980" max="7980" width="16.85546875" style="318" customWidth="1"/>
    <col min="7981" max="7981" width="16.5703125" style="318" customWidth="1"/>
    <col min="7982" max="8192" width="9.140625" style="318"/>
    <col min="8193" max="8193" width="13.140625" style="318" customWidth="1"/>
    <col min="8194" max="8194" width="14" style="318" customWidth="1"/>
    <col min="8195" max="8195" width="15.85546875" style="318" customWidth="1"/>
    <col min="8196" max="8196" width="11" style="318" customWidth="1"/>
    <col min="8197" max="8197" width="0" style="318" hidden="1" customWidth="1"/>
    <col min="8198" max="8198" width="21" style="318" customWidth="1"/>
    <col min="8199" max="8199" width="13.140625" style="318" customWidth="1"/>
    <col min="8200" max="8200" width="0" style="318" hidden="1" customWidth="1"/>
    <col min="8201" max="8201" width="14.140625" style="318" customWidth="1"/>
    <col min="8202" max="8202" width="15.85546875" style="318" customWidth="1"/>
    <col min="8203" max="8203" width="14.42578125" style="318" customWidth="1"/>
    <col min="8204" max="8204" width="16" style="318" customWidth="1"/>
    <col min="8205" max="8205" width="13.42578125" style="318" customWidth="1"/>
    <col min="8206" max="8206" width="11.5703125" style="318" customWidth="1"/>
    <col min="8207" max="8207" width="12.7109375" style="318" customWidth="1"/>
    <col min="8208" max="8208" width="13.140625" style="318" customWidth="1"/>
    <col min="8209" max="8209" width="11" style="318" customWidth="1"/>
    <col min="8210" max="8210" width="12.7109375" style="318" customWidth="1"/>
    <col min="8211" max="8211" width="12.140625" style="318" customWidth="1"/>
    <col min="8212" max="8214" width="0" style="318" hidden="1" customWidth="1"/>
    <col min="8215" max="8215" width="2.5703125" style="318" customWidth="1"/>
    <col min="8216" max="8216" width="12.7109375" style="318" customWidth="1"/>
    <col min="8217" max="8217" width="21.140625" style="318" customWidth="1"/>
    <col min="8218" max="8219" width="8.140625" style="318" customWidth="1"/>
    <col min="8220" max="8220" width="11.5703125" style="318" customWidth="1"/>
    <col min="8221" max="8221" width="0" style="318" hidden="1" customWidth="1"/>
    <col min="8222" max="8222" width="13.85546875" style="318" customWidth="1"/>
    <col min="8223" max="8223" width="12.28515625" style="318" customWidth="1"/>
    <col min="8224" max="8224" width="11.5703125" style="318" customWidth="1"/>
    <col min="8225" max="8225" width="11.140625" style="318" customWidth="1"/>
    <col min="8226" max="8226" width="0" style="318" hidden="1" customWidth="1"/>
    <col min="8227" max="8227" width="17" style="318" customWidth="1"/>
    <col min="8228" max="8228" width="10.7109375" style="318" customWidth="1"/>
    <col min="8229" max="8229" width="19.42578125" style="318" customWidth="1"/>
    <col min="8230" max="8230" width="14.42578125" style="318" customWidth="1"/>
    <col min="8231" max="8231" width="15.7109375" style="318" customWidth="1"/>
    <col min="8232" max="8233" width="0" style="318" hidden="1" customWidth="1"/>
    <col min="8234" max="8235" width="9.140625" style="318"/>
    <col min="8236" max="8236" width="16.85546875" style="318" customWidth="1"/>
    <col min="8237" max="8237" width="16.5703125" style="318" customWidth="1"/>
    <col min="8238" max="8448" width="9.140625" style="318"/>
    <col min="8449" max="8449" width="13.140625" style="318" customWidth="1"/>
    <col min="8450" max="8450" width="14" style="318" customWidth="1"/>
    <col min="8451" max="8451" width="15.85546875" style="318" customWidth="1"/>
    <col min="8452" max="8452" width="11" style="318" customWidth="1"/>
    <col min="8453" max="8453" width="0" style="318" hidden="1" customWidth="1"/>
    <col min="8454" max="8454" width="21" style="318" customWidth="1"/>
    <col min="8455" max="8455" width="13.140625" style="318" customWidth="1"/>
    <col min="8456" max="8456" width="0" style="318" hidden="1" customWidth="1"/>
    <col min="8457" max="8457" width="14.140625" style="318" customWidth="1"/>
    <col min="8458" max="8458" width="15.85546875" style="318" customWidth="1"/>
    <col min="8459" max="8459" width="14.42578125" style="318" customWidth="1"/>
    <col min="8460" max="8460" width="16" style="318" customWidth="1"/>
    <col min="8461" max="8461" width="13.42578125" style="318" customWidth="1"/>
    <col min="8462" max="8462" width="11.5703125" style="318" customWidth="1"/>
    <col min="8463" max="8463" width="12.7109375" style="318" customWidth="1"/>
    <col min="8464" max="8464" width="13.140625" style="318" customWidth="1"/>
    <col min="8465" max="8465" width="11" style="318" customWidth="1"/>
    <col min="8466" max="8466" width="12.7109375" style="318" customWidth="1"/>
    <col min="8467" max="8467" width="12.140625" style="318" customWidth="1"/>
    <col min="8468" max="8470" width="0" style="318" hidden="1" customWidth="1"/>
    <col min="8471" max="8471" width="2.5703125" style="318" customWidth="1"/>
    <col min="8472" max="8472" width="12.7109375" style="318" customWidth="1"/>
    <col min="8473" max="8473" width="21.140625" style="318" customWidth="1"/>
    <col min="8474" max="8475" width="8.140625" style="318" customWidth="1"/>
    <col min="8476" max="8476" width="11.5703125" style="318" customWidth="1"/>
    <col min="8477" max="8477" width="0" style="318" hidden="1" customWidth="1"/>
    <col min="8478" max="8478" width="13.85546875" style="318" customWidth="1"/>
    <col min="8479" max="8479" width="12.28515625" style="318" customWidth="1"/>
    <col min="8480" max="8480" width="11.5703125" style="318" customWidth="1"/>
    <col min="8481" max="8481" width="11.140625" style="318" customWidth="1"/>
    <col min="8482" max="8482" width="0" style="318" hidden="1" customWidth="1"/>
    <col min="8483" max="8483" width="17" style="318" customWidth="1"/>
    <col min="8484" max="8484" width="10.7109375" style="318" customWidth="1"/>
    <col min="8485" max="8485" width="19.42578125" style="318" customWidth="1"/>
    <col min="8486" max="8486" width="14.42578125" style="318" customWidth="1"/>
    <col min="8487" max="8487" width="15.7109375" style="318" customWidth="1"/>
    <col min="8488" max="8489" width="0" style="318" hidden="1" customWidth="1"/>
    <col min="8490" max="8491" width="9.140625" style="318"/>
    <col min="8492" max="8492" width="16.85546875" style="318" customWidth="1"/>
    <col min="8493" max="8493" width="16.5703125" style="318" customWidth="1"/>
    <col min="8494" max="8704" width="9.140625" style="318"/>
    <col min="8705" max="8705" width="13.140625" style="318" customWidth="1"/>
    <col min="8706" max="8706" width="14" style="318" customWidth="1"/>
    <col min="8707" max="8707" width="15.85546875" style="318" customWidth="1"/>
    <col min="8708" max="8708" width="11" style="318" customWidth="1"/>
    <col min="8709" max="8709" width="0" style="318" hidden="1" customWidth="1"/>
    <col min="8710" max="8710" width="21" style="318" customWidth="1"/>
    <col min="8711" max="8711" width="13.140625" style="318" customWidth="1"/>
    <col min="8712" max="8712" width="0" style="318" hidden="1" customWidth="1"/>
    <col min="8713" max="8713" width="14.140625" style="318" customWidth="1"/>
    <col min="8714" max="8714" width="15.85546875" style="318" customWidth="1"/>
    <col min="8715" max="8715" width="14.42578125" style="318" customWidth="1"/>
    <col min="8716" max="8716" width="16" style="318" customWidth="1"/>
    <col min="8717" max="8717" width="13.42578125" style="318" customWidth="1"/>
    <col min="8718" max="8718" width="11.5703125" style="318" customWidth="1"/>
    <col min="8719" max="8719" width="12.7109375" style="318" customWidth="1"/>
    <col min="8720" max="8720" width="13.140625" style="318" customWidth="1"/>
    <col min="8721" max="8721" width="11" style="318" customWidth="1"/>
    <col min="8722" max="8722" width="12.7109375" style="318" customWidth="1"/>
    <col min="8723" max="8723" width="12.140625" style="318" customWidth="1"/>
    <col min="8724" max="8726" width="0" style="318" hidden="1" customWidth="1"/>
    <col min="8727" max="8727" width="2.5703125" style="318" customWidth="1"/>
    <col min="8728" max="8728" width="12.7109375" style="318" customWidth="1"/>
    <col min="8729" max="8729" width="21.140625" style="318" customWidth="1"/>
    <col min="8730" max="8731" width="8.140625" style="318" customWidth="1"/>
    <col min="8732" max="8732" width="11.5703125" style="318" customWidth="1"/>
    <col min="8733" max="8733" width="0" style="318" hidden="1" customWidth="1"/>
    <col min="8734" max="8734" width="13.85546875" style="318" customWidth="1"/>
    <col min="8735" max="8735" width="12.28515625" style="318" customWidth="1"/>
    <col min="8736" max="8736" width="11.5703125" style="318" customWidth="1"/>
    <col min="8737" max="8737" width="11.140625" style="318" customWidth="1"/>
    <col min="8738" max="8738" width="0" style="318" hidden="1" customWidth="1"/>
    <col min="8739" max="8739" width="17" style="318" customWidth="1"/>
    <col min="8740" max="8740" width="10.7109375" style="318" customWidth="1"/>
    <col min="8741" max="8741" width="19.42578125" style="318" customWidth="1"/>
    <col min="8742" max="8742" width="14.42578125" style="318" customWidth="1"/>
    <col min="8743" max="8743" width="15.7109375" style="318" customWidth="1"/>
    <col min="8744" max="8745" width="0" style="318" hidden="1" customWidth="1"/>
    <col min="8746" max="8747" width="9.140625" style="318"/>
    <col min="8748" max="8748" width="16.85546875" style="318" customWidth="1"/>
    <col min="8749" max="8749" width="16.5703125" style="318" customWidth="1"/>
    <col min="8750" max="8960" width="9.140625" style="318"/>
    <col min="8961" max="8961" width="13.140625" style="318" customWidth="1"/>
    <col min="8962" max="8962" width="14" style="318" customWidth="1"/>
    <col min="8963" max="8963" width="15.85546875" style="318" customWidth="1"/>
    <col min="8964" max="8964" width="11" style="318" customWidth="1"/>
    <col min="8965" max="8965" width="0" style="318" hidden="1" customWidth="1"/>
    <col min="8966" max="8966" width="21" style="318" customWidth="1"/>
    <col min="8967" max="8967" width="13.140625" style="318" customWidth="1"/>
    <col min="8968" max="8968" width="0" style="318" hidden="1" customWidth="1"/>
    <col min="8969" max="8969" width="14.140625" style="318" customWidth="1"/>
    <col min="8970" max="8970" width="15.85546875" style="318" customWidth="1"/>
    <col min="8971" max="8971" width="14.42578125" style="318" customWidth="1"/>
    <col min="8972" max="8972" width="16" style="318" customWidth="1"/>
    <col min="8973" max="8973" width="13.42578125" style="318" customWidth="1"/>
    <col min="8974" max="8974" width="11.5703125" style="318" customWidth="1"/>
    <col min="8975" max="8975" width="12.7109375" style="318" customWidth="1"/>
    <col min="8976" max="8976" width="13.140625" style="318" customWidth="1"/>
    <col min="8977" max="8977" width="11" style="318" customWidth="1"/>
    <col min="8978" max="8978" width="12.7109375" style="318" customWidth="1"/>
    <col min="8979" max="8979" width="12.140625" style="318" customWidth="1"/>
    <col min="8980" max="8982" width="0" style="318" hidden="1" customWidth="1"/>
    <col min="8983" max="8983" width="2.5703125" style="318" customWidth="1"/>
    <col min="8984" max="8984" width="12.7109375" style="318" customWidth="1"/>
    <col min="8985" max="8985" width="21.140625" style="318" customWidth="1"/>
    <col min="8986" max="8987" width="8.140625" style="318" customWidth="1"/>
    <col min="8988" max="8988" width="11.5703125" style="318" customWidth="1"/>
    <col min="8989" max="8989" width="0" style="318" hidden="1" customWidth="1"/>
    <col min="8990" max="8990" width="13.85546875" style="318" customWidth="1"/>
    <col min="8991" max="8991" width="12.28515625" style="318" customWidth="1"/>
    <col min="8992" max="8992" width="11.5703125" style="318" customWidth="1"/>
    <col min="8993" max="8993" width="11.140625" style="318" customWidth="1"/>
    <col min="8994" max="8994" width="0" style="318" hidden="1" customWidth="1"/>
    <col min="8995" max="8995" width="17" style="318" customWidth="1"/>
    <col min="8996" max="8996" width="10.7109375" style="318" customWidth="1"/>
    <col min="8997" max="8997" width="19.42578125" style="318" customWidth="1"/>
    <col min="8998" max="8998" width="14.42578125" style="318" customWidth="1"/>
    <col min="8999" max="8999" width="15.7109375" style="318" customWidth="1"/>
    <col min="9000" max="9001" width="0" style="318" hidden="1" customWidth="1"/>
    <col min="9002" max="9003" width="9.140625" style="318"/>
    <col min="9004" max="9004" width="16.85546875" style="318" customWidth="1"/>
    <col min="9005" max="9005" width="16.5703125" style="318" customWidth="1"/>
    <col min="9006" max="9216" width="9.140625" style="318"/>
    <col min="9217" max="9217" width="13.140625" style="318" customWidth="1"/>
    <col min="9218" max="9218" width="14" style="318" customWidth="1"/>
    <col min="9219" max="9219" width="15.85546875" style="318" customWidth="1"/>
    <col min="9220" max="9220" width="11" style="318" customWidth="1"/>
    <col min="9221" max="9221" width="0" style="318" hidden="1" customWidth="1"/>
    <col min="9222" max="9222" width="21" style="318" customWidth="1"/>
    <col min="9223" max="9223" width="13.140625" style="318" customWidth="1"/>
    <col min="9224" max="9224" width="0" style="318" hidden="1" customWidth="1"/>
    <col min="9225" max="9225" width="14.140625" style="318" customWidth="1"/>
    <col min="9226" max="9226" width="15.85546875" style="318" customWidth="1"/>
    <col min="9227" max="9227" width="14.42578125" style="318" customWidth="1"/>
    <col min="9228" max="9228" width="16" style="318" customWidth="1"/>
    <col min="9229" max="9229" width="13.42578125" style="318" customWidth="1"/>
    <col min="9230" max="9230" width="11.5703125" style="318" customWidth="1"/>
    <col min="9231" max="9231" width="12.7109375" style="318" customWidth="1"/>
    <col min="9232" max="9232" width="13.140625" style="318" customWidth="1"/>
    <col min="9233" max="9233" width="11" style="318" customWidth="1"/>
    <col min="9234" max="9234" width="12.7109375" style="318" customWidth="1"/>
    <col min="9235" max="9235" width="12.140625" style="318" customWidth="1"/>
    <col min="9236" max="9238" width="0" style="318" hidden="1" customWidth="1"/>
    <col min="9239" max="9239" width="2.5703125" style="318" customWidth="1"/>
    <col min="9240" max="9240" width="12.7109375" style="318" customWidth="1"/>
    <col min="9241" max="9241" width="21.140625" style="318" customWidth="1"/>
    <col min="9242" max="9243" width="8.140625" style="318" customWidth="1"/>
    <col min="9244" max="9244" width="11.5703125" style="318" customWidth="1"/>
    <col min="9245" max="9245" width="0" style="318" hidden="1" customWidth="1"/>
    <col min="9246" max="9246" width="13.85546875" style="318" customWidth="1"/>
    <col min="9247" max="9247" width="12.28515625" style="318" customWidth="1"/>
    <col min="9248" max="9248" width="11.5703125" style="318" customWidth="1"/>
    <col min="9249" max="9249" width="11.140625" style="318" customWidth="1"/>
    <col min="9250" max="9250" width="0" style="318" hidden="1" customWidth="1"/>
    <col min="9251" max="9251" width="17" style="318" customWidth="1"/>
    <col min="9252" max="9252" width="10.7109375" style="318" customWidth="1"/>
    <col min="9253" max="9253" width="19.42578125" style="318" customWidth="1"/>
    <col min="9254" max="9254" width="14.42578125" style="318" customWidth="1"/>
    <col min="9255" max="9255" width="15.7109375" style="318" customWidth="1"/>
    <col min="9256" max="9257" width="0" style="318" hidden="1" customWidth="1"/>
    <col min="9258" max="9259" width="9.140625" style="318"/>
    <col min="9260" max="9260" width="16.85546875" style="318" customWidth="1"/>
    <col min="9261" max="9261" width="16.5703125" style="318" customWidth="1"/>
    <col min="9262" max="9472" width="9.140625" style="318"/>
    <col min="9473" max="9473" width="13.140625" style="318" customWidth="1"/>
    <col min="9474" max="9474" width="14" style="318" customWidth="1"/>
    <col min="9475" max="9475" width="15.85546875" style="318" customWidth="1"/>
    <col min="9476" max="9476" width="11" style="318" customWidth="1"/>
    <col min="9477" max="9477" width="0" style="318" hidden="1" customWidth="1"/>
    <col min="9478" max="9478" width="21" style="318" customWidth="1"/>
    <col min="9479" max="9479" width="13.140625" style="318" customWidth="1"/>
    <col min="9480" max="9480" width="0" style="318" hidden="1" customWidth="1"/>
    <col min="9481" max="9481" width="14.140625" style="318" customWidth="1"/>
    <col min="9482" max="9482" width="15.85546875" style="318" customWidth="1"/>
    <col min="9483" max="9483" width="14.42578125" style="318" customWidth="1"/>
    <col min="9484" max="9484" width="16" style="318" customWidth="1"/>
    <col min="9485" max="9485" width="13.42578125" style="318" customWidth="1"/>
    <col min="9486" max="9486" width="11.5703125" style="318" customWidth="1"/>
    <col min="9487" max="9487" width="12.7109375" style="318" customWidth="1"/>
    <col min="9488" max="9488" width="13.140625" style="318" customWidth="1"/>
    <col min="9489" max="9489" width="11" style="318" customWidth="1"/>
    <col min="9490" max="9490" width="12.7109375" style="318" customWidth="1"/>
    <col min="9491" max="9491" width="12.140625" style="318" customWidth="1"/>
    <col min="9492" max="9494" width="0" style="318" hidden="1" customWidth="1"/>
    <col min="9495" max="9495" width="2.5703125" style="318" customWidth="1"/>
    <col min="9496" max="9496" width="12.7109375" style="318" customWidth="1"/>
    <col min="9497" max="9497" width="21.140625" style="318" customWidth="1"/>
    <col min="9498" max="9499" width="8.140625" style="318" customWidth="1"/>
    <col min="9500" max="9500" width="11.5703125" style="318" customWidth="1"/>
    <col min="9501" max="9501" width="0" style="318" hidden="1" customWidth="1"/>
    <col min="9502" max="9502" width="13.85546875" style="318" customWidth="1"/>
    <col min="9503" max="9503" width="12.28515625" style="318" customWidth="1"/>
    <col min="9504" max="9504" width="11.5703125" style="318" customWidth="1"/>
    <col min="9505" max="9505" width="11.140625" style="318" customWidth="1"/>
    <col min="9506" max="9506" width="0" style="318" hidden="1" customWidth="1"/>
    <col min="9507" max="9507" width="17" style="318" customWidth="1"/>
    <col min="9508" max="9508" width="10.7109375" style="318" customWidth="1"/>
    <col min="9509" max="9509" width="19.42578125" style="318" customWidth="1"/>
    <col min="9510" max="9510" width="14.42578125" style="318" customWidth="1"/>
    <col min="9511" max="9511" width="15.7109375" style="318" customWidth="1"/>
    <col min="9512" max="9513" width="0" style="318" hidden="1" customWidth="1"/>
    <col min="9514" max="9515" width="9.140625" style="318"/>
    <col min="9516" max="9516" width="16.85546875" style="318" customWidth="1"/>
    <col min="9517" max="9517" width="16.5703125" style="318" customWidth="1"/>
    <col min="9518" max="9728" width="9.140625" style="318"/>
    <col min="9729" max="9729" width="13.140625" style="318" customWidth="1"/>
    <col min="9730" max="9730" width="14" style="318" customWidth="1"/>
    <col min="9731" max="9731" width="15.85546875" style="318" customWidth="1"/>
    <col min="9732" max="9732" width="11" style="318" customWidth="1"/>
    <col min="9733" max="9733" width="0" style="318" hidden="1" customWidth="1"/>
    <col min="9734" max="9734" width="21" style="318" customWidth="1"/>
    <col min="9735" max="9735" width="13.140625" style="318" customWidth="1"/>
    <col min="9736" max="9736" width="0" style="318" hidden="1" customWidth="1"/>
    <col min="9737" max="9737" width="14.140625" style="318" customWidth="1"/>
    <col min="9738" max="9738" width="15.85546875" style="318" customWidth="1"/>
    <col min="9739" max="9739" width="14.42578125" style="318" customWidth="1"/>
    <col min="9740" max="9740" width="16" style="318" customWidth="1"/>
    <col min="9741" max="9741" width="13.42578125" style="318" customWidth="1"/>
    <col min="9742" max="9742" width="11.5703125" style="318" customWidth="1"/>
    <col min="9743" max="9743" width="12.7109375" style="318" customWidth="1"/>
    <col min="9744" max="9744" width="13.140625" style="318" customWidth="1"/>
    <col min="9745" max="9745" width="11" style="318" customWidth="1"/>
    <col min="9746" max="9746" width="12.7109375" style="318" customWidth="1"/>
    <col min="9747" max="9747" width="12.140625" style="318" customWidth="1"/>
    <col min="9748" max="9750" width="0" style="318" hidden="1" customWidth="1"/>
    <col min="9751" max="9751" width="2.5703125" style="318" customWidth="1"/>
    <col min="9752" max="9752" width="12.7109375" style="318" customWidth="1"/>
    <col min="9753" max="9753" width="21.140625" style="318" customWidth="1"/>
    <col min="9754" max="9755" width="8.140625" style="318" customWidth="1"/>
    <col min="9756" max="9756" width="11.5703125" style="318" customWidth="1"/>
    <col min="9757" max="9757" width="0" style="318" hidden="1" customWidth="1"/>
    <col min="9758" max="9758" width="13.85546875" style="318" customWidth="1"/>
    <col min="9759" max="9759" width="12.28515625" style="318" customWidth="1"/>
    <col min="9760" max="9760" width="11.5703125" style="318" customWidth="1"/>
    <col min="9761" max="9761" width="11.140625" style="318" customWidth="1"/>
    <col min="9762" max="9762" width="0" style="318" hidden="1" customWidth="1"/>
    <col min="9763" max="9763" width="17" style="318" customWidth="1"/>
    <col min="9764" max="9764" width="10.7109375" style="318" customWidth="1"/>
    <col min="9765" max="9765" width="19.42578125" style="318" customWidth="1"/>
    <col min="9766" max="9766" width="14.42578125" style="318" customWidth="1"/>
    <col min="9767" max="9767" width="15.7109375" style="318" customWidth="1"/>
    <col min="9768" max="9769" width="0" style="318" hidden="1" customWidth="1"/>
    <col min="9770" max="9771" width="9.140625" style="318"/>
    <col min="9772" max="9772" width="16.85546875" style="318" customWidth="1"/>
    <col min="9773" max="9773" width="16.5703125" style="318" customWidth="1"/>
    <col min="9774" max="9984" width="9.140625" style="318"/>
    <col min="9985" max="9985" width="13.140625" style="318" customWidth="1"/>
    <col min="9986" max="9986" width="14" style="318" customWidth="1"/>
    <col min="9987" max="9987" width="15.85546875" style="318" customWidth="1"/>
    <col min="9988" max="9988" width="11" style="318" customWidth="1"/>
    <col min="9989" max="9989" width="0" style="318" hidden="1" customWidth="1"/>
    <col min="9990" max="9990" width="21" style="318" customWidth="1"/>
    <col min="9991" max="9991" width="13.140625" style="318" customWidth="1"/>
    <col min="9992" max="9992" width="0" style="318" hidden="1" customWidth="1"/>
    <col min="9993" max="9993" width="14.140625" style="318" customWidth="1"/>
    <col min="9994" max="9994" width="15.85546875" style="318" customWidth="1"/>
    <col min="9995" max="9995" width="14.42578125" style="318" customWidth="1"/>
    <col min="9996" max="9996" width="16" style="318" customWidth="1"/>
    <col min="9997" max="9997" width="13.42578125" style="318" customWidth="1"/>
    <col min="9998" max="9998" width="11.5703125" style="318" customWidth="1"/>
    <col min="9999" max="9999" width="12.7109375" style="318" customWidth="1"/>
    <col min="10000" max="10000" width="13.140625" style="318" customWidth="1"/>
    <col min="10001" max="10001" width="11" style="318" customWidth="1"/>
    <col min="10002" max="10002" width="12.7109375" style="318" customWidth="1"/>
    <col min="10003" max="10003" width="12.140625" style="318" customWidth="1"/>
    <col min="10004" max="10006" width="0" style="318" hidden="1" customWidth="1"/>
    <col min="10007" max="10007" width="2.5703125" style="318" customWidth="1"/>
    <col min="10008" max="10008" width="12.7109375" style="318" customWidth="1"/>
    <col min="10009" max="10009" width="21.140625" style="318" customWidth="1"/>
    <col min="10010" max="10011" width="8.140625" style="318" customWidth="1"/>
    <col min="10012" max="10012" width="11.5703125" style="318" customWidth="1"/>
    <col min="10013" max="10013" width="0" style="318" hidden="1" customWidth="1"/>
    <col min="10014" max="10014" width="13.85546875" style="318" customWidth="1"/>
    <col min="10015" max="10015" width="12.28515625" style="318" customWidth="1"/>
    <col min="10016" max="10016" width="11.5703125" style="318" customWidth="1"/>
    <col min="10017" max="10017" width="11.140625" style="318" customWidth="1"/>
    <col min="10018" max="10018" width="0" style="318" hidden="1" customWidth="1"/>
    <col min="10019" max="10019" width="17" style="318" customWidth="1"/>
    <col min="10020" max="10020" width="10.7109375" style="318" customWidth="1"/>
    <col min="10021" max="10021" width="19.42578125" style="318" customWidth="1"/>
    <col min="10022" max="10022" width="14.42578125" style="318" customWidth="1"/>
    <col min="10023" max="10023" width="15.7109375" style="318" customWidth="1"/>
    <col min="10024" max="10025" width="0" style="318" hidden="1" customWidth="1"/>
    <col min="10026" max="10027" width="9.140625" style="318"/>
    <col min="10028" max="10028" width="16.85546875" style="318" customWidth="1"/>
    <col min="10029" max="10029" width="16.5703125" style="318" customWidth="1"/>
    <col min="10030" max="10240" width="9.140625" style="318"/>
    <col min="10241" max="10241" width="13.140625" style="318" customWidth="1"/>
    <col min="10242" max="10242" width="14" style="318" customWidth="1"/>
    <col min="10243" max="10243" width="15.85546875" style="318" customWidth="1"/>
    <col min="10244" max="10244" width="11" style="318" customWidth="1"/>
    <col min="10245" max="10245" width="0" style="318" hidden="1" customWidth="1"/>
    <col min="10246" max="10246" width="21" style="318" customWidth="1"/>
    <col min="10247" max="10247" width="13.140625" style="318" customWidth="1"/>
    <col min="10248" max="10248" width="0" style="318" hidden="1" customWidth="1"/>
    <col min="10249" max="10249" width="14.140625" style="318" customWidth="1"/>
    <col min="10250" max="10250" width="15.85546875" style="318" customWidth="1"/>
    <col min="10251" max="10251" width="14.42578125" style="318" customWidth="1"/>
    <col min="10252" max="10252" width="16" style="318" customWidth="1"/>
    <col min="10253" max="10253" width="13.42578125" style="318" customWidth="1"/>
    <col min="10254" max="10254" width="11.5703125" style="318" customWidth="1"/>
    <col min="10255" max="10255" width="12.7109375" style="318" customWidth="1"/>
    <col min="10256" max="10256" width="13.140625" style="318" customWidth="1"/>
    <col min="10257" max="10257" width="11" style="318" customWidth="1"/>
    <col min="10258" max="10258" width="12.7109375" style="318" customWidth="1"/>
    <col min="10259" max="10259" width="12.140625" style="318" customWidth="1"/>
    <col min="10260" max="10262" width="0" style="318" hidden="1" customWidth="1"/>
    <col min="10263" max="10263" width="2.5703125" style="318" customWidth="1"/>
    <col min="10264" max="10264" width="12.7109375" style="318" customWidth="1"/>
    <col min="10265" max="10265" width="21.140625" style="318" customWidth="1"/>
    <col min="10266" max="10267" width="8.140625" style="318" customWidth="1"/>
    <col min="10268" max="10268" width="11.5703125" style="318" customWidth="1"/>
    <col min="10269" max="10269" width="0" style="318" hidden="1" customWidth="1"/>
    <col min="10270" max="10270" width="13.85546875" style="318" customWidth="1"/>
    <col min="10271" max="10271" width="12.28515625" style="318" customWidth="1"/>
    <col min="10272" max="10272" width="11.5703125" style="318" customWidth="1"/>
    <col min="10273" max="10273" width="11.140625" style="318" customWidth="1"/>
    <col min="10274" max="10274" width="0" style="318" hidden="1" customWidth="1"/>
    <col min="10275" max="10275" width="17" style="318" customWidth="1"/>
    <col min="10276" max="10276" width="10.7109375" style="318" customWidth="1"/>
    <col min="10277" max="10277" width="19.42578125" style="318" customWidth="1"/>
    <col min="10278" max="10278" width="14.42578125" style="318" customWidth="1"/>
    <col min="10279" max="10279" width="15.7109375" style="318" customWidth="1"/>
    <col min="10280" max="10281" width="0" style="318" hidden="1" customWidth="1"/>
    <col min="10282" max="10283" width="9.140625" style="318"/>
    <col min="10284" max="10284" width="16.85546875" style="318" customWidth="1"/>
    <col min="10285" max="10285" width="16.5703125" style="318" customWidth="1"/>
    <col min="10286" max="10496" width="9.140625" style="318"/>
    <col min="10497" max="10497" width="13.140625" style="318" customWidth="1"/>
    <col min="10498" max="10498" width="14" style="318" customWidth="1"/>
    <col min="10499" max="10499" width="15.85546875" style="318" customWidth="1"/>
    <col min="10500" max="10500" width="11" style="318" customWidth="1"/>
    <col min="10501" max="10501" width="0" style="318" hidden="1" customWidth="1"/>
    <col min="10502" max="10502" width="21" style="318" customWidth="1"/>
    <col min="10503" max="10503" width="13.140625" style="318" customWidth="1"/>
    <col min="10504" max="10504" width="0" style="318" hidden="1" customWidth="1"/>
    <col min="10505" max="10505" width="14.140625" style="318" customWidth="1"/>
    <col min="10506" max="10506" width="15.85546875" style="318" customWidth="1"/>
    <col min="10507" max="10507" width="14.42578125" style="318" customWidth="1"/>
    <col min="10508" max="10508" width="16" style="318" customWidth="1"/>
    <col min="10509" max="10509" width="13.42578125" style="318" customWidth="1"/>
    <col min="10510" max="10510" width="11.5703125" style="318" customWidth="1"/>
    <col min="10511" max="10511" width="12.7109375" style="318" customWidth="1"/>
    <col min="10512" max="10512" width="13.140625" style="318" customWidth="1"/>
    <col min="10513" max="10513" width="11" style="318" customWidth="1"/>
    <col min="10514" max="10514" width="12.7109375" style="318" customWidth="1"/>
    <col min="10515" max="10515" width="12.140625" style="318" customWidth="1"/>
    <col min="10516" max="10518" width="0" style="318" hidden="1" customWidth="1"/>
    <col min="10519" max="10519" width="2.5703125" style="318" customWidth="1"/>
    <col min="10520" max="10520" width="12.7109375" style="318" customWidth="1"/>
    <col min="10521" max="10521" width="21.140625" style="318" customWidth="1"/>
    <col min="10522" max="10523" width="8.140625" style="318" customWidth="1"/>
    <col min="10524" max="10524" width="11.5703125" style="318" customWidth="1"/>
    <col min="10525" max="10525" width="0" style="318" hidden="1" customWidth="1"/>
    <col min="10526" max="10526" width="13.85546875" style="318" customWidth="1"/>
    <col min="10527" max="10527" width="12.28515625" style="318" customWidth="1"/>
    <col min="10528" max="10528" width="11.5703125" style="318" customWidth="1"/>
    <col min="10529" max="10529" width="11.140625" style="318" customWidth="1"/>
    <col min="10530" max="10530" width="0" style="318" hidden="1" customWidth="1"/>
    <col min="10531" max="10531" width="17" style="318" customWidth="1"/>
    <col min="10532" max="10532" width="10.7109375" style="318" customWidth="1"/>
    <col min="10533" max="10533" width="19.42578125" style="318" customWidth="1"/>
    <col min="10534" max="10534" width="14.42578125" style="318" customWidth="1"/>
    <col min="10535" max="10535" width="15.7109375" style="318" customWidth="1"/>
    <col min="10536" max="10537" width="0" style="318" hidden="1" customWidth="1"/>
    <col min="10538" max="10539" width="9.140625" style="318"/>
    <col min="10540" max="10540" width="16.85546875" style="318" customWidth="1"/>
    <col min="10541" max="10541" width="16.5703125" style="318" customWidth="1"/>
    <col min="10542" max="10752" width="9.140625" style="318"/>
    <col min="10753" max="10753" width="13.140625" style="318" customWidth="1"/>
    <col min="10754" max="10754" width="14" style="318" customWidth="1"/>
    <col min="10755" max="10755" width="15.85546875" style="318" customWidth="1"/>
    <col min="10756" max="10756" width="11" style="318" customWidth="1"/>
    <col min="10757" max="10757" width="0" style="318" hidden="1" customWidth="1"/>
    <col min="10758" max="10758" width="21" style="318" customWidth="1"/>
    <col min="10759" max="10759" width="13.140625" style="318" customWidth="1"/>
    <col min="10760" max="10760" width="0" style="318" hidden="1" customWidth="1"/>
    <col min="10761" max="10761" width="14.140625" style="318" customWidth="1"/>
    <col min="10762" max="10762" width="15.85546875" style="318" customWidth="1"/>
    <col min="10763" max="10763" width="14.42578125" style="318" customWidth="1"/>
    <col min="10764" max="10764" width="16" style="318" customWidth="1"/>
    <col min="10765" max="10765" width="13.42578125" style="318" customWidth="1"/>
    <col min="10766" max="10766" width="11.5703125" style="318" customWidth="1"/>
    <col min="10767" max="10767" width="12.7109375" style="318" customWidth="1"/>
    <col min="10768" max="10768" width="13.140625" style="318" customWidth="1"/>
    <col min="10769" max="10769" width="11" style="318" customWidth="1"/>
    <col min="10770" max="10770" width="12.7109375" style="318" customWidth="1"/>
    <col min="10771" max="10771" width="12.140625" style="318" customWidth="1"/>
    <col min="10772" max="10774" width="0" style="318" hidden="1" customWidth="1"/>
    <col min="10775" max="10775" width="2.5703125" style="318" customWidth="1"/>
    <col min="10776" max="10776" width="12.7109375" style="318" customWidth="1"/>
    <col min="10777" max="10777" width="21.140625" style="318" customWidth="1"/>
    <col min="10778" max="10779" width="8.140625" style="318" customWidth="1"/>
    <col min="10780" max="10780" width="11.5703125" style="318" customWidth="1"/>
    <col min="10781" max="10781" width="0" style="318" hidden="1" customWidth="1"/>
    <col min="10782" max="10782" width="13.85546875" style="318" customWidth="1"/>
    <col min="10783" max="10783" width="12.28515625" style="318" customWidth="1"/>
    <col min="10784" max="10784" width="11.5703125" style="318" customWidth="1"/>
    <col min="10785" max="10785" width="11.140625" style="318" customWidth="1"/>
    <col min="10786" max="10786" width="0" style="318" hidden="1" customWidth="1"/>
    <col min="10787" max="10787" width="17" style="318" customWidth="1"/>
    <col min="10788" max="10788" width="10.7109375" style="318" customWidth="1"/>
    <col min="10789" max="10789" width="19.42578125" style="318" customWidth="1"/>
    <col min="10790" max="10790" width="14.42578125" style="318" customWidth="1"/>
    <col min="10791" max="10791" width="15.7109375" style="318" customWidth="1"/>
    <col min="10792" max="10793" width="0" style="318" hidden="1" customWidth="1"/>
    <col min="10794" max="10795" width="9.140625" style="318"/>
    <col min="10796" max="10796" width="16.85546875" style="318" customWidth="1"/>
    <col min="10797" max="10797" width="16.5703125" style="318" customWidth="1"/>
    <col min="10798" max="11008" width="9.140625" style="318"/>
    <col min="11009" max="11009" width="13.140625" style="318" customWidth="1"/>
    <col min="11010" max="11010" width="14" style="318" customWidth="1"/>
    <col min="11011" max="11011" width="15.85546875" style="318" customWidth="1"/>
    <col min="11012" max="11012" width="11" style="318" customWidth="1"/>
    <col min="11013" max="11013" width="0" style="318" hidden="1" customWidth="1"/>
    <col min="11014" max="11014" width="21" style="318" customWidth="1"/>
    <col min="11015" max="11015" width="13.140625" style="318" customWidth="1"/>
    <col min="11016" max="11016" width="0" style="318" hidden="1" customWidth="1"/>
    <col min="11017" max="11017" width="14.140625" style="318" customWidth="1"/>
    <col min="11018" max="11018" width="15.85546875" style="318" customWidth="1"/>
    <col min="11019" max="11019" width="14.42578125" style="318" customWidth="1"/>
    <col min="11020" max="11020" width="16" style="318" customWidth="1"/>
    <col min="11021" max="11021" width="13.42578125" style="318" customWidth="1"/>
    <col min="11022" max="11022" width="11.5703125" style="318" customWidth="1"/>
    <col min="11023" max="11023" width="12.7109375" style="318" customWidth="1"/>
    <col min="11024" max="11024" width="13.140625" style="318" customWidth="1"/>
    <col min="11025" max="11025" width="11" style="318" customWidth="1"/>
    <col min="11026" max="11026" width="12.7109375" style="318" customWidth="1"/>
    <col min="11027" max="11027" width="12.140625" style="318" customWidth="1"/>
    <col min="11028" max="11030" width="0" style="318" hidden="1" customWidth="1"/>
    <col min="11031" max="11031" width="2.5703125" style="318" customWidth="1"/>
    <col min="11032" max="11032" width="12.7109375" style="318" customWidth="1"/>
    <col min="11033" max="11033" width="21.140625" style="318" customWidth="1"/>
    <col min="11034" max="11035" width="8.140625" style="318" customWidth="1"/>
    <col min="11036" max="11036" width="11.5703125" style="318" customWidth="1"/>
    <col min="11037" max="11037" width="0" style="318" hidden="1" customWidth="1"/>
    <col min="11038" max="11038" width="13.85546875" style="318" customWidth="1"/>
    <col min="11039" max="11039" width="12.28515625" style="318" customWidth="1"/>
    <col min="11040" max="11040" width="11.5703125" style="318" customWidth="1"/>
    <col min="11041" max="11041" width="11.140625" style="318" customWidth="1"/>
    <col min="11042" max="11042" width="0" style="318" hidden="1" customWidth="1"/>
    <col min="11043" max="11043" width="17" style="318" customWidth="1"/>
    <col min="11044" max="11044" width="10.7109375" style="318" customWidth="1"/>
    <col min="11045" max="11045" width="19.42578125" style="318" customWidth="1"/>
    <col min="11046" max="11046" width="14.42578125" style="318" customWidth="1"/>
    <col min="11047" max="11047" width="15.7109375" style="318" customWidth="1"/>
    <col min="11048" max="11049" width="0" style="318" hidden="1" customWidth="1"/>
    <col min="11050" max="11051" width="9.140625" style="318"/>
    <col min="11052" max="11052" width="16.85546875" style="318" customWidth="1"/>
    <col min="11053" max="11053" width="16.5703125" style="318" customWidth="1"/>
    <col min="11054" max="11264" width="9.140625" style="318"/>
    <col min="11265" max="11265" width="13.140625" style="318" customWidth="1"/>
    <col min="11266" max="11266" width="14" style="318" customWidth="1"/>
    <col min="11267" max="11267" width="15.85546875" style="318" customWidth="1"/>
    <col min="11268" max="11268" width="11" style="318" customWidth="1"/>
    <col min="11269" max="11269" width="0" style="318" hidden="1" customWidth="1"/>
    <col min="11270" max="11270" width="21" style="318" customWidth="1"/>
    <col min="11271" max="11271" width="13.140625" style="318" customWidth="1"/>
    <col min="11272" max="11272" width="0" style="318" hidden="1" customWidth="1"/>
    <col min="11273" max="11273" width="14.140625" style="318" customWidth="1"/>
    <col min="11274" max="11274" width="15.85546875" style="318" customWidth="1"/>
    <col min="11275" max="11275" width="14.42578125" style="318" customWidth="1"/>
    <col min="11276" max="11276" width="16" style="318" customWidth="1"/>
    <col min="11277" max="11277" width="13.42578125" style="318" customWidth="1"/>
    <col min="11278" max="11278" width="11.5703125" style="318" customWidth="1"/>
    <col min="11279" max="11279" width="12.7109375" style="318" customWidth="1"/>
    <col min="11280" max="11280" width="13.140625" style="318" customWidth="1"/>
    <col min="11281" max="11281" width="11" style="318" customWidth="1"/>
    <col min="11282" max="11282" width="12.7109375" style="318" customWidth="1"/>
    <col min="11283" max="11283" width="12.140625" style="318" customWidth="1"/>
    <col min="11284" max="11286" width="0" style="318" hidden="1" customWidth="1"/>
    <col min="11287" max="11287" width="2.5703125" style="318" customWidth="1"/>
    <col min="11288" max="11288" width="12.7109375" style="318" customWidth="1"/>
    <col min="11289" max="11289" width="21.140625" style="318" customWidth="1"/>
    <col min="11290" max="11291" width="8.140625" style="318" customWidth="1"/>
    <col min="11292" max="11292" width="11.5703125" style="318" customWidth="1"/>
    <col min="11293" max="11293" width="0" style="318" hidden="1" customWidth="1"/>
    <col min="11294" max="11294" width="13.85546875" style="318" customWidth="1"/>
    <col min="11295" max="11295" width="12.28515625" style="318" customWidth="1"/>
    <col min="11296" max="11296" width="11.5703125" style="318" customWidth="1"/>
    <col min="11297" max="11297" width="11.140625" style="318" customWidth="1"/>
    <col min="11298" max="11298" width="0" style="318" hidden="1" customWidth="1"/>
    <col min="11299" max="11299" width="17" style="318" customWidth="1"/>
    <col min="11300" max="11300" width="10.7109375" style="318" customWidth="1"/>
    <col min="11301" max="11301" width="19.42578125" style="318" customWidth="1"/>
    <col min="11302" max="11302" width="14.42578125" style="318" customWidth="1"/>
    <col min="11303" max="11303" width="15.7109375" style="318" customWidth="1"/>
    <col min="11304" max="11305" width="0" style="318" hidden="1" customWidth="1"/>
    <col min="11306" max="11307" width="9.140625" style="318"/>
    <col min="11308" max="11308" width="16.85546875" style="318" customWidth="1"/>
    <col min="11309" max="11309" width="16.5703125" style="318" customWidth="1"/>
    <col min="11310" max="11520" width="9.140625" style="318"/>
    <col min="11521" max="11521" width="13.140625" style="318" customWidth="1"/>
    <col min="11522" max="11522" width="14" style="318" customWidth="1"/>
    <col min="11523" max="11523" width="15.85546875" style="318" customWidth="1"/>
    <col min="11524" max="11524" width="11" style="318" customWidth="1"/>
    <col min="11525" max="11525" width="0" style="318" hidden="1" customWidth="1"/>
    <col min="11526" max="11526" width="21" style="318" customWidth="1"/>
    <col min="11527" max="11527" width="13.140625" style="318" customWidth="1"/>
    <col min="11528" max="11528" width="0" style="318" hidden="1" customWidth="1"/>
    <col min="11529" max="11529" width="14.140625" style="318" customWidth="1"/>
    <col min="11530" max="11530" width="15.85546875" style="318" customWidth="1"/>
    <col min="11531" max="11531" width="14.42578125" style="318" customWidth="1"/>
    <col min="11532" max="11532" width="16" style="318" customWidth="1"/>
    <col min="11533" max="11533" width="13.42578125" style="318" customWidth="1"/>
    <col min="11534" max="11534" width="11.5703125" style="318" customWidth="1"/>
    <col min="11535" max="11535" width="12.7109375" style="318" customWidth="1"/>
    <col min="11536" max="11536" width="13.140625" style="318" customWidth="1"/>
    <col min="11537" max="11537" width="11" style="318" customWidth="1"/>
    <col min="11538" max="11538" width="12.7109375" style="318" customWidth="1"/>
    <col min="11539" max="11539" width="12.140625" style="318" customWidth="1"/>
    <col min="11540" max="11542" width="0" style="318" hidden="1" customWidth="1"/>
    <col min="11543" max="11543" width="2.5703125" style="318" customWidth="1"/>
    <col min="11544" max="11544" width="12.7109375" style="318" customWidth="1"/>
    <col min="11545" max="11545" width="21.140625" style="318" customWidth="1"/>
    <col min="11546" max="11547" width="8.140625" style="318" customWidth="1"/>
    <col min="11548" max="11548" width="11.5703125" style="318" customWidth="1"/>
    <col min="11549" max="11549" width="0" style="318" hidden="1" customWidth="1"/>
    <col min="11550" max="11550" width="13.85546875" style="318" customWidth="1"/>
    <col min="11551" max="11551" width="12.28515625" style="318" customWidth="1"/>
    <col min="11552" max="11552" width="11.5703125" style="318" customWidth="1"/>
    <col min="11553" max="11553" width="11.140625" style="318" customWidth="1"/>
    <col min="11554" max="11554" width="0" style="318" hidden="1" customWidth="1"/>
    <col min="11555" max="11555" width="17" style="318" customWidth="1"/>
    <col min="11556" max="11556" width="10.7109375" style="318" customWidth="1"/>
    <col min="11557" max="11557" width="19.42578125" style="318" customWidth="1"/>
    <col min="11558" max="11558" width="14.42578125" style="318" customWidth="1"/>
    <col min="11559" max="11559" width="15.7109375" style="318" customWidth="1"/>
    <col min="11560" max="11561" width="0" style="318" hidden="1" customWidth="1"/>
    <col min="11562" max="11563" width="9.140625" style="318"/>
    <col min="11564" max="11564" width="16.85546875" style="318" customWidth="1"/>
    <col min="11565" max="11565" width="16.5703125" style="318" customWidth="1"/>
    <col min="11566" max="11776" width="9.140625" style="318"/>
    <col min="11777" max="11777" width="13.140625" style="318" customWidth="1"/>
    <col min="11778" max="11778" width="14" style="318" customWidth="1"/>
    <col min="11779" max="11779" width="15.85546875" style="318" customWidth="1"/>
    <col min="11780" max="11780" width="11" style="318" customWidth="1"/>
    <col min="11781" max="11781" width="0" style="318" hidden="1" customWidth="1"/>
    <col min="11782" max="11782" width="21" style="318" customWidth="1"/>
    <col min="11783" max="11783" width="13.140625" style="318" customWidth="1"/>
    <col min="11784" max="11784" width="0" style="318" hidden="1" customWidth="1"/>
    <col min="11785" max="11785" width="14.140625" style="318" customWidth="1"/>
    <col min="11786" max="11786" width="15.85546875" style="318" customWidth="1"/>
    <col min="11787" max="11787" width="14.42578125" style="318" customWidth="1"/>
    <col min="11788" max="11788" width="16" style="318" customWidth="1"/>
    <col min="11789" max="11789" width="13.42578125" style="318" customWidth="1"/>
    <col min="11790" max="11790" width="11.5703125" style="318" customWidth="1"/>
    <col min="11791" max="11791" width="12.7109375" style="318" customWidth="1"/>
    <col min="11792" max="11792" width="13.140625" style="318" customWidth="1"/>
    <col min="11793" max="11793" width="11" style="318" customWidth="1"/>
    <col min="11794" max="11794" width="12.7109375" style="318" customWidth="1"/>
    <col min="11795" max="11795" width="12.140625" style="318" customWidth="1"/>
    <col min="11796" max="11798" width="0" style="318" hidden="1" customWidth="1"/>
    <col min="11799" max="11799" width="2.5703125" style="318" customWidth="1"/>
    <col min="11800" max="11800" width="12.7109375" style="318" customWidth="1"/>
    <col min="11801" max="11801" width="21.140625" style="318" customWidth="1"/>
    <col min="11802" max="11803" width="8.140625" style="318" customWidth="1"/>
    <col min="11804" max="11804" width="11.5703125" style="318" customWidth="1"/>
    <col min="11805" max="11805" width="0" style="318" hidden="1" customWidth="1"/>
    <col min="11806" max="11806" width="13.85546875" style="318" customWidth="1"/>
    <col min="11807" max="11807" width="12.28515625" style="318" customWidth="1"/>
    <col min="11808" max="11808" width="11.5703125" style="318" customWidth="1"/>
    <col min="11809" max="11809" width="11.140625" style="318" customWidth="1"/>
    <col min="11810" max="11810" width="0" style="318" hidden="1" customWidth="1"/>
    <col min="11811" max="11811" width="17" style="318" customWidth="1"/>
    <col min="11812" max="11812" width="10.7109375" style="318" customWidth="1"/>
    <col min="11813" max="11813" width="19.42578125" style="318" customWidth="1"/>
    <col min="11814" max="11814" width="14.42578125" style="318" customWidth="1"/>
    <col min="11815" max="11815" width="15.7109375" style="318" customWidth="1"/>
    <col min="11816" max="11817" width="0" style="318" hidden="1" customWidth="1"/>
    <col min="11818" max="11819" width="9.140625" style="318"/>
    <col min="11820" max="11820" width="16.85546875" style="318" customWidth="1"/>
    <col min="11821" max="11821" width="16.5703125" style="318" customWidth="1"/>
    <col min="11822" max="12032" width="9.140625" style="318"/>
    <col min="12033" max="12033" width="13.140625" style="318" customWidth="1"/>
    <col min="12034" max="12034" width="14" style="318" customWidth="1"/>
    <col min="12035" max="12035" width="15.85546875" style="318" customWidth="1"/>
    <col min="12036" max="12036" width="11" style="318" customWidth="1"/>
    <col min="12037" max="12037" width="0" style="318" hidden="1" customWidth="1"/>
    <col min="12038" max="12038" width="21" style="318" customWidth="1"/>
    <col min="12039" max="12039" width="13.140625" style="318" customWidth="1"/>
    <col min="12040" max="12040" width="0" style="318" hidden="1" customWidth="1"/>
    <col min="12041" max="12041" width="14.140625" style="318" customWidth="1"/>
    <col min="12042" max="12042" width="15.85546875" style="318" customWidth="1"/>
    <col min="12043" max="12043" width="14.42578125" style="318" customWidth="1"/>
    <col min="12044" max="12044" width="16" style="318" customWidth="1"/>
    <col min="12045" max="12045" width="13.42578125" style="318" customWidth="1"/>
    <col min="12046" max="12046" width="11.5703125" style="318" customWidth="1"/>
    <col min="12047" max="12047" width="12.7109375" style="318" customWidth="1"/>
    <col min="12048" max="12048" width="13.140625" style="318" customWidth="1"/>
    <col min="12049" max="12049" width="11" style="318" customWidth="1"/>
    <col min="12050" max="12050" width="12.7109375" style="318" customWidth="1"/>
    <col min="12051" max="12051" width="12.140625" style="318" customWidth="1"/>
    <col min="12052" max="12054" width="0" style="318" hidden="1" customWidth="1"/>
    <col min="12055" max="12055" width="2.5703125" style="318" customWidth="1"/>
    <col min="12056" max="12056" width="12.7109375" style="318" customWidth="1"/>
    <col min="12057" max="12057" width="21.140625" style="318" customWidth="1"/>
    <col min="12058" max="12059" width="8.140625" style="318" customWidth="1"/>
    <col min="12060" max="12060" width="11.5703125" style="318" customWidth="1"/>
    <col min="12061" max="12061" width="0" style="318" hidden="1" customWidth="1"/>
    <col min="12062" max="12062" width="13.85546875" style="318" customWidth="1"/>
    <col min="12063" max="12063" width="12.28515625" style="318" customWidth="1"/>
    <col min="12064" max="12064" width="11.5703125" style="318" customWidth="1"/>
    <col min="12065" max="12065" width="11.140625" style="318" customWidth="1"/>
    <col min="12066" max="12066" width="0" style="318" hidden="1" customWidth="1"/>
    <col min="12067" max="12067" width="17" style="318" customWidth="1"/>
    <col min="12068" max="12068" width="10.7109375" style="318" customWidth="1"/>
    <col min="12069" max="12069" width="19.42578125" style="318" customWidth="1"/>
    <col min="12070" max="12070" width="14.42578125" style="318" customWidth="1"/>
    <col min="12071" max="12071" width="15.7109375" style="318" customWidth="1"/>
    <col min="12072" max="12073" width="0" style="318" hidden="1" customWidth="1"/>
    <col min="12074" max="12075" width="9.140625" style="318"/>
    <col min="12076" max="12076" width="16.85546875" style="318" customWidth="1"/>
    <col min="12077" max="12077" width="16.5703125" style="318" customWidth="1"/>
    <col min="12078" max="12288" width="9.140625" style="318"/>
    <col min="12289" max="12289" width="13.140625" style="318" customWidth="1"/>
    <col min="12290" max="12290" width="14" style="318" customWidth="1"/>
    <col min="12291" max="12291" width="15.85546875" style="318" customWidth="1"/>
    <col min="12292" max="12292" width="11" style="318" customWidth="1"/>
    <col min="12293" max="12293" width="0" style="318" hidden="1" customWidth="1"/>
    <col min="12294" max="12294" width="21" style="318" customWidth="1"/>
    <col min="12295" max="12295" width="13.140625" style="318" customWidth="1"/>
    <col min="12296" max="12296" width="0" style="318" hidden="1" customWidth="1"/>
    <col min="12297" max="12297" width="14.140625" style="318" customWidth="1"/>
    <col min="12298" max="12298" width="15.85546875" style="318" customWidth="1"/>
    <col min="12299" max="12299" width="14.42578125" style="318" customWidth="1"/>
    <col min="12300" max="12300" width="16" style="318" customWidth="1"/>
    <col min="12301" max="12301" width="13.42578125" style="318" customWidth="1"/>
    <col min="12302" max="12302" width="11.5703125" style="318" customWidth="1"/>
    <col min="12303" max="12303" width="12.7109375" style="318" customWidth="1"/>
    <col min="12304" max="12304" width="13.140625" style="318" customWidth="1"/>
    <col min="12305" max="12305" width="11" style="318" customWidth="1"/>
    <col min="12306" max="12306" width="12.7109375" style="318" customWidth="1"/>
    <col min="12307" max="12307" width="12.140625" style="318" customWidth="1"/>
    <col min="12308" max="12310" width="0" style="318" hidden="1" customWidth="1"/>
    <col min="12311" max="12311" width="2.5703125" style="318" customWidth="1"/>
    <col min="12312" max="12312" width="12.7109375" style="318" customWidth="1"/>
    <col min="12313" max="12313" width="21.140625" style="318" customWidth="1"/>
    <col min="12314" max="12315" width="8.140625" style="318" customWidth="1"/>
    <col min="12316" max="12316" width="11.5703125" style="318" customWidth="1"/>
    <col min="12317" max="12317" width="0" style="318" hidden="1" customWidth="1"/>
    <col min="12318" max="12318" width="13.85546875" style="318" customWidth="1"/>
    <col min="12319" max="12319" width="12.28515625" style="318" customWidth="1"/>
    <col min="12320" max="12320" width="11.5703125" style="318" customWidth="1"/>
    <col min="12321" max="12321" width="11.140625" style="318" customWidth="1"/>
    <col min="12322" max="12322" width="0" style="318" hidden="1" customWidth="1"/>
    <col min="12323" max="12323" width="17" style="318" customWidth="1"/>
    <col min="12324" max="12324" width="10.7109375" style="318" customWidth="1"/>
    <col min="12325" max="12325" width="19.42578125" style="318" customWidth="1"/>
    <col min="12326" max="12326" width="14.42578125" style="318" customWidth="1"/>
    <col min="12327" max="12327" width="15.7109375" style="318" customWidth="1"/>
    <col min="12328" max="12329" width="0" style="318" hidden="1" customWidth="1"/>
    <col min="12330" max="12331" width="9.140625" style="318"/>
    <col min="12332" max="12332" width="16.85546875" style="318" customWidth="1"/>
    <col min="12333" max="12333" width="16.5703125" style="318" customWidth="1"/>
    <col min="12334" max="12544" width="9.140625" style="318"/>
    <col min="12545" max="12545" width="13.140625" style="318" customWidth="1"/>
    <col min="12546" max="12546" width="14" style="318" customWidth="1"/>
    <col min="12547" max="12547" width="15.85546875" style="318" customWidth="1"/>
    <col min="12548" max="12548" width="11" style="318" customWidth="1"/>
    <col min="12549" max="12549" width="0" style="318" hidden="1" customWidth="1"/>
    <col min="12550" max="12550" width="21" style="318" customWidth="1"/>
    <col min="12551" max="12551" width="13.140625" style="318" customWidth="1"/>
    <col min="12552" max="12552" width="0" style="318" hidden="1" customWidth="1"/>
    <col min="12553" max="12553" width="14.140625" style="318" customWidth="1"/>
    <col min="12554" max="12554" width="15.85546875" style="318" customWidth="1"/>
    <col min="12555" max="12555" width="14.42578125" style="318" customWidth="1"/>
    <col min="12556" max="12556" width="16" style="318" customWidth="1"/>
    <col min="12557" max="12557" width="13.42578125" style="318" customWidth="1"/>
    <col min="12558" max="12558" width="11.5703125" style="318" customWidth="1"/>
    <col min="12559" max="12559" width="12.7109375" style="318" customWidth="1"/>
    <col min="12560" max="12560" width="13.140625" style="318" customWidth="1"/>
    <col min="12561" max="12561" width="11" style="318" customWidth="1"/>
    <col min="12562" max="12562" width="12.7109375" style="318" customWidth="1"/>
    <col min="12563" max="12563" width="12.140625" style="318" customWidth="1"/>
    <col min="12564" max="12566" width="0" style="318" hidden="1" customWidth="1"/>
    <col min="12567" max="12567" width="2.5703125" style="318" customWidth="1"/>
    <col min="12568" max="12568" width="12.7109375" style="318" customWidth="1"/>
    <col min="12569" max="12569" width="21.140625" style="318" customWidth="1"/>
    <col min="12570" max="12571" width="8.140625" style="318" customWidth="1"/>
    <col min="12572" max="12572" width="11.5703125" style="318" customWidth="1"/>
    <col min="12573" max="12573" width="0" style="318" hidden="1" customWidth="1"/>
    <col min="12574" max="12574" width="13.85546875" style="318" customWidth="1"/>
    <col min="12575" max="12575" width="12.28515625" style="318" customWidth="1"/>
    <col min="12576" max="12576" width="11.5703125" style="318" customWidth="1"/>
    <col min="12577" max="12577" width="11.140625" style="318" customWidth="1"/>
    <col min="12578" max="12578" width="0" style="318" hidden="1" customWidth="1"/>
    <col min="12579" max="12579" width="17" style="318" customWidth="1"/>
    <col min="12580" max="12580" width="10.7109375" style="318" customWidth="1"/>
    <col min="12581" max="12581" width="19.42578125" style="318" customWidth="1"/>
    <col min="12582" max="12582" width="14.42578125" style="318" customWidth="1"/>
    <col min="12583" max="12583" width="15.7109375" style="318" customWidth="1"/>
    <col min="12584" max="12585" width="0" style="318" hidden="1" customWidth="1"/>
    <col min="12586" max="12587" width="9.140625" style="318"/>
    <col min="12588" max="12588" width="16.85546875" style="318" customWidth="1"/>
    <col min="12589" max="12589" width="16.5703125" style="318" customWidth="1"/>
    <col min="12590" max="12800" width="9.140625" style="318"/>
    <col min="12801" max="12801" width="13.140625" style="318" customWidth="1"/>
    <col min="12802" max="12802" width="14" style="318" customWidth="1"/>
    <col min="12803" max="12803" width="15.85546875" style="318" customWidth="1"/>
    <col min="12804" max="12804" width="11" style="318" customWidth="1"/>
    <col min="12805" max="12805" width="0" style="318" hidden="1" customWidth="1"/>
    <col min="12806" max="12806" width="21" style="318" customWidth="1"/>
    <col min="12807" max="12807" width="13.140625" style="318" customWidth="1"/>
    <col min="12808" max="12808" width="0" style="318" hidden="1" customWidth="1"/>
    <col min="12809" max="12809" width="14.140625" style="318" customWidth="1"/>
    <col min="12810" max="12810" width="15.85546875" style="318" customWidth="1"/>
    <col min="12811" max="12811" width="14.42578125" style="318" customWidth="1"/>
    <col min="12812" max="12812" width="16" style="318" customWidth="1"/>
    <col min="12813" max="12813" width="13.42578125" style="318" customWidth="1"/>
    <col min="12814" max="12814" width="11.5703125" style="318" customWidth="1"/>
    <col min="12815" max="12815" width="12.7109375" style="318" customWidth="1"/>
    <col min="12816" max="12816" width="13.140625" style="318" customWidth="1"/>
    <col min="12817" max="12817" width="11" style="318" customWidth="1"/>
    <col min="12818" max="12818" width="12.7109375" style="318" customWidth="1"/>
    <col min="12819" max="12819" width="12.140625" style="318" customWidth="1"/>
    <col min="12820" max="12822" width="0" style="318" hidden="1" customWidth="1"/>
    <col min="12823" max="12823" width="2.5703125" style="318" customWidth="1"/>
    <col min="12824" max="12824" width="12.7109375" style="318" customWidth="1"/>
    <col min="12825" max="12825" width="21.140625" style="318" customWidth="1"/>
    <col min="12826" max="12827" width="8.140625" style="318" customWidth="1"/>
    <col min="12828" max="12828" width="11.5703125" style="318" customWidth="1"/>
    <col min="12829" max="12829" width="0" style="318" hidden="1" customWidth="1"/>
    <col min="12830" max="12830" width="13.85546875" style="318" customWidth="1"/>
    <col min="12831" max="12831" width="12.28515625" style="318" customWidth="1"/>
    <col min="12832" max="12832" width="11.5703125" style="318" customWidth="1"/>
    <col min="12833" max="12833" width="11.140625" style="318" customWidth="1"/>
    <col min="12834" max="12834" width="0" style="318" hidden="1" customWidth="1"/>
    <col min="12835" max="12835" width="17" style="318" customWidth="1"/>
    <col min="12836" max="12836" width="10.7109375" style="318" customWidth="1"/>
    <col min="12837" max="12837" width="19.42578125" style="318" customWidth="1"/>
    <col min="12838" max="12838" width="14.42578125" style="318" customWidth="1"/>
    <col min="12839" max="12839" width="15.7109375" style="318" customWidth="1"/>
    <col min="12840" max="12841" width="0" style="318" hidden="1" customWidth="1"/>
    <col min="12842" max="12843" width="9.140625" style="318"/>
    <col min="12844" max="12844" width="16.85546875" style="318" customWidth="1"/>
    <col min="12845" max="12845" width="16.5703125" style="318" customWidth="1"/>
    <col min="12846" max="13056" width="9.140625" style="318"/>
    <col min="13057" max="13057" width="13.140625" style="318" customWidth="1"/>
    <col min="13058" max="13058" width="14" style="318" customWidth="1"/>
    <col min="13059" max="13059" width="15.85546875" style="318" customWidth="1"/>
    <col min="13060" max="13060" width="11" style="318" customWidth="1"/>
    <col min="13061" max="13061" width="0" style="318" hidden="1" customWidth="1"/>
    <col min="13062" max="13062" width="21" style="318" customWidth="1"/>
    <col min="13063" max="13063" width="13.140625" style="318" customWidth="1"/>
    <col min="13064" max="13064" width="0" style="318" hidden="1" customWidth="1"/>
    <col min="13065" max="13065" width="14.140625" style="318" customWidth="1"/>
    <col min="13066" max="13066" width="15.85546875" style="318" customWidth="1"/>
    <col min="13067" max="13067" width="14.42578125" style="318" customWidth="1"/>
    <col min="13068" max="13068" width="16" style="318" customWidth="1"/>
    <col min="13069" max="13069" width="13.42578125" style="318" customWidth="1"/>
    <col min="13070" max="13070" width="11.5703125" style="318" customWidth="1"/>
    <col min="13071" max="13071" width="12.7109375" style="318" customWidth="1"/>
    <col min="13072" max="13072" width="13.140625" style="318" customWidth="1"/>
    <col min="13073" max="13073" width="11" style="318" customWidth="1"/>
    <col min="13074" max="13074" width="12.7109375" style="318" customWidth="1"/>
    <col min="13075" max="13075" width="12.140625" style="318" customWidth="1"/>
    <col min="13076" max="13078" width="0" style="318" hidden="1" customWidth="1"/>
    <col min="13079" max="13079" width="2.5703125" style="318" customWidth="1"/>
    <col min="13080" max="13080" width="12.7109375" style="318" customWidth="1"/>
    <col min="13081" max="13081" width="21.140625" style="318" customWidth="1"/>
    <col min="13082" max="13083" width="8.140625" style="318" customWidth="1"/>
    <col min="13084" max="13084" width="11.5703125" style="318" customWidth="1"/>
    <col min="13085" max="13085" width="0" style="318" hidden="1" customWidth="1"/>
    <col min="13086" max="13086" width="13.85546875" style="318" customWidth="1"/>
    <col min="13087" max="13087" width="12.28515625" style="318" customWidth="1"/>
    <col min="13088" max="13088" width="11.5703125" style="318" customWidth="1"/>
    <col min="13089" max="13089" width="11.140625" style="318" customWidth="1"/>
    <col min="13090" max="13090" width="0" style="318" hidden="1" customWidth="1"/>
    <col min="13091" max="13091" width="17" style="318" customWidth="1"/>
    <col min="13092" max="13092" width="10.7109375" style="318" customWidth="1"/>
    <col min="13093" max="13093" width="19.42578125" style="318" customWidth="1"/>
    <col min="13094" max="13094" width="14.42578125" style="318" customWidth="1"/>
    <col min="13095" max="13095" width="15.7109375" style="318" customWidth="1"/>
    <col min="13096" max="13097" width="0" style="318" hidden="1" customWidth="1"/>
    <col min="13098" max="13099" width="9.140625" style="318"/>
    <col min="13100" max="13100" width="16.85546875" style="318" customWidth="1"/>
    <col min="13101" max="13101" width="16.5703125" style="318" customWidth="1"/>
    <col min="13102" max="13312" width="9.140625" style="318"/>
    <col min="13313" max="13313" width="13.140625" style="318" customWidth="1"/>
    <col min="13314" max="13314" width="14" style="318" customWidth="1"/>
    <col min="13315" max="13315" width="15.85546875" style="318" customWidth="1"/>
    <col min="13316" max="13316" width="11" style="318" customWidth="1"/>
    <col min="13317" max="13317" width="0" style="318" hidden="1" customWidth="1"/>
    <col min="13318" max="13318" width="21" style="318" customWidth="1"/>
    <col min="13319" max="13319" width="13.140625" style="318" customWidth="1"/>
    <col min="13320" max="13320" width="0" style="318" hidden="1" customWidth="1"/>
    <col min="13321" max="13321" width="14.140625" style="318" customWidth="1"/>
    <col min="13322" max="13322" width="15.85546875" style="318" customWidth="1"/>
    <col min="13323" max="13323" width="14.42578125" style="318" customWidth="1"/>
    <col min="13324" max="13324" width="16" style="318" customWidth="1"/>
    <col min="13325" max="13325" width="13.42578125" style="318" customWidth="1"/>
    <col min="13326" max="13326" width="11.5703125" style="318" customWidth="1"/>
    <col min="13327" max="13327" width="12.7109375" style="318" customWidth="1"/>
    <col min="13328" max="13328" width="13.140625" style="318" customWidth="1"/>
    <col min="13329" max="13329" width="11" style="318" customWidth="1"/>
    <col min="13330" max="13330" width="12.7109375" style="318" customWidth="1"/>
    <col min="13331" max="13331" width="12.140625" style="318" customWidth="1"/>
    <col min="13332" max="13334" width="0" style="318" hidden="1" customWidth="1"/>
    <col min="13335" max="13335" width="2.5703125" style="318" customWidth="1"/>
    <col min="13336" max="13336" width="12.7109375" style="318" customWidth="1"/>
    <col min="13337" max="13337" width="21.140625" style="318" customWidth="1"/>
    <col min="13338" max="13339" width="8.140625" style="318" customWidth="1"/>
    <col min="13340" max="13340" width="11.5703125" style="318" customWidth="1"/>
    <col min="13341" max="13341" width="0" style="318" hidden="1" customWidth="1"/>
    <col min="13342" max="13342" width="13.85546875" style="318" customWidth="1"/>
    <col min="13343" max="13343" width="12.28515625" style="318" customWidth="1"/>
    <col min="13344" max="13344" width="11.5703125" style="318" customWidth="1"/>
    <col min="13345" max="13345" width="11.140625" style="318" customWidth="1"/>
    <col min="13346" max="13346" width="0" style="318" hidden="1" customWidth="1"/>
    <col min="13347" max="13347" width="17" style="318" customWidth="1"/>
    <col min="13348" max="13348" width="10.7109375" style="318" customWidth="1"/>
    <col min="13349" max="13349" width="19.42578125" style="318" customWidth="1"/>
    <col min="13350" max="13350" width="14.42578125" style="318" customWidth="1"/>
    <col min="13351" max="13351" width="15.7109375" style="318" customWidth="1"/>
    <col min="13352" max="13353" width="0" style="318" hidden="1" customWidth="1"/>
    <col min="13354" max="13355" width="9.140625" style="318"/>
    <col min="13356" max="13356" width="16.85546875" style="318" customWidth="1"/>
    <col min="13357" max="13357" width="16.5703125" style="318" customWidth="1"/>
    <col min="13358" max="13568" width="9.140625" style="318"/>
    <col min="13569" max="13569" width="13.140625" style="318" customWidth="1"/>
    <col min="13570" max="13570" width="14" style="318" customWidth="1"/>
    <col min="13571" max="13571" width="15.85546875" style="318" customWidth="1"/>
    <col min="13572" max="13572" width="11" style="318" customWidth="1"/>
    <col min="13573" max="13573" width="0" style="318" hidden="1" customWidth="1"/>
    <col min="13574" max="13574" width="21" style="318" customWidth="1"/>
    <col min="13575" max="13575" width="13.140625" style="318" customWidth="1"/>
    <col min="13576" max="13576" width="0" style="318" hidden="1" customWidth="1"/>
    <col min="13577" max="13577" width="14.140625" style="318" customWidth="1"/>
    <col min="13578" max="13578" width="15.85546875" style="318" customWidth="1"/>
    <col min="13579" max="13579" width="14.42578125" style="318" customWidth="1"/>
    <col min="13580" max="13580" width="16" style="318" customWidth="1"/>
    <col min="13581" max="13581" width="13.42578125" style="318" customWidth="1"/>
    <col min="13582" max="13582" width="11.5703125" style="318" customWidth="1"/>
    <col min="13583" max="13583" width="12.7109375" style="318" customWidth="1"/>
    <col min="13584" max="13584" width="13.140625" style="318" customWidth="1"/>
    <col min="13585" max="13585" width="11" style="318" customWidth="1"/>
    <col min="13586" max="13586" width="12.7109375" style="318" customWidth="1"/>
    <col min="13587" max="13587" width="12.140625" style="318" customWidth="1"/>
    <col min="13588" max="13590" width="0" style="318" hidden="1" customWidth="1"/>
    <col min="13591" max="13591" width="2.5703125" style="318" customWidth="1"/>
    <col min="13592" max="13592" width="12.7109375" style="318" customWidth="1"/>
    <col min="13593" max="13593" width="21.140625" style="318" customWidth="1"/>
    <col min="13594" max="13595" width="8.140625" style="318" customWidth="1"/>
    <col min="13596" max="13596" width="11.5703125" style="318" customWidth="1"/>
    <col min="13597" max="13597" width="0" style="318" hidden="1" customWidth="1"/>
    <col min="13598" max="13598" width="13.85546875" style="318" customWidth="1"/>
    <col min="13599" max="13599" width="12.28515625" style="318" customWidth="1"/>
    <col min="13600" max="13600" width="11.5703125" style="318" customWidth="1"/>
    <col min="13601" max="13601" width="11.140625" style="318" customWidth="1"/>
    <col min="13602" max="13602" width="0" style="318" hidden="1" customWidth="1"/>
    <col min="13603" max="13603" width="17" style="318" customWidth="1"/>
    <col min="13604" max="13604" width="10.7109375" style="318" customWidth="1"/>
    <col min="13605" max="13605" width="19.42578125" style="318" customWidth="1"/>
    <col min="13606" max="13606" width="14.42578125" style="318" customWidth="1"/>
    <col min="13607" max="13607" width="15.7109375" style="318" customWidth="1"/>
    <col min="13608" max="13609" width="0" style="318" hidden="1" customWidth="1"/>
    <col min="13610" max="13611" width="9.140625" style="318"/>
    <col min="13612" max="13612" width="16.85546875" style="318" customWidth="1"/>
    <col min="13613" max="13613" width="16.5703125" style="318" customWidth="1"/>
    <col min="13614" max="13824" width="9.140625" style="318"/>
    <col min="13825" max="13825" width="13.140625" style="318" customWidth="1"/>
    <col min="13826" max="13826" width="14" style="318" customWidth="1"/>
    <col min="13827" max="13827" width="15.85546875" style="318" customWidth="1"/>
    <col min="13828" max="13828" width="11" style="318" customWidth="1"/>
    <col min="13829" max="13829" width="0" style="318" hidden="1" customWidth="1"/>
    <col min="13830" max="13830" width="21" style="318" customWidth="1"/>
    <col min="13831" max="13831" width="13.140625" style="318" customWidth="1"/>
    <col min="13832" max="13832" width="0" style="318" hidden="1" customWidth="1"/>
    <col min="13833" max="13833" width="14.140625" style="318" customWidth="1"/>
    <col min="13834" max="13834" width="15.85546875" style="318" customWidth="1"/>
    <col min="13835" max="13835" width="14.42578125" style="318" customWidth="1"/>
    <col min="13836" max="13836" width="16" style="318" customWidth="1"/>
    <col min="13837" max="13837" width="13.42578125" style="318" customWidth="1"/>
    <col min="13838" max="13838" width="11.5703125" style="318" customWidth="1"/>
    <col min="13839" max="13839" width="12.7109375" style="318" customWidth="1"/>
    <col min="13840" max="13840" width="13.140625" style="318" customWidth="1"/>
    <col min="13841" max="13841" width="11" style="318" customWidth="1"/>
    <col min="13842" max="13842" width="12.7109375" style="318" customWidth="1"/>
    <col min="13843" max="13843" width="12.140625" style="318" customWidth="1"/>
    <col min="13844" max="13846" width="0" style="318" hidden="1" customWidth="1"/>
    <col min="13847" max="13847" width="2.5703125" style="318" customWidth="1"/>
    <col min="13848" max="13848" width="12.7109375" style="318" customWidth="1"/>
    <col min="13849" max="13849" width="21.140625" style="318" customWidth="1"/>
    <col min="13850" max="13851" width="8.140625" style="318" customWidth="1"/>
    <col min="13852" max="13852" width="11.5703125" style="318" customWidth="1"/>
    <col min="13853" max="13853" width="0" style="318" hidden="1" customWidth="1"/>
    <col min="13854" max="13854" width="13.85546875" style="318" customWidth="1"/>
    <col min="13855" max="13855" width="12.28515625" style="318" customWidth="1"/>
    <col min="13856" max="13856" width="11.5703125" style="318" customWidth="1"/>
    <col min="13857" max="13857" width="11.140625" style="318" customWidth="1"/>
    <col min="13858" max="13858" width="0" style="318" hidden="1" customWidth="1"/>
    <col min="13859" max="13859" width="17" style="318" customWidth="1"/>
    <col min="13860" max="13860" width="10.7109375" style="318" customWidth="1"/>
    <col min="13861" max="13861" width="19.42578125" style="318" customWidth="1"/>
    <col min="13862" max="13862" width="14.42578125" style="318" customWidth="1"/>
    <col min="13863" max="13863" width="15.7109375" style="318" customWidth="1"/>
    <col min="13864" max="13865" width="0" style="318" hidden="1" customWidth="1"/>
    <col min="13866" max="13867" width="9.140625" style="318"/>
    <col min="13868" max="13868" width="16.85546875" style="318" customWidth="1"/>
    <col min="13869" max="13869" width="16.5703125" style="318" customWidth="1"/>
    <col min="13870" max="14080" width="9.140625" style="318"/>
    <col min="14081" max="14081" width="13.140625" style="318" customWidth="1"/>
    <col min="14082" max="14082" width="14" style="318" customWidth="1"/>
    <col min="14083" max="14083" width="15.85546875" style="318" customWidth="1"/>
    <col min="14084" max="14084" width="11" style="318" customWidth="1"/>
    <col min="14085" max="14085" width="0" style="318" hidden="1" customWidth="1"/>
    <col min="14086" max="14086" width="21" style="318" customWidth="1"/>
    <col min="14087" max="14087" width="13.140625" style="318" customWidth="1"/>
    <col min="14088" max="14088" width="0" style="318" hidden="1" customWidth="1"/>
    <col min="14089" max="14089" width="14.140625" style="318" customWidth="1"/>
    <col min="14090" max="14090" width="15.85546875" style="318" customWidth="1"/>
    <col min="14091" max="14091" width="14.42578125" style="318" customWidth="1"/>
    <col min="14092" max="14092" width="16" style="318" customWidth="1"/>
    <col min="14093" max="14093" width="13.42578125" style="318" customWidth="1"/>
    <col min="14094" max="14094" width="11.5703125" style="318" customWidth="1"/>
    <col min="14095" max="14095" width="12.7109375" style="318" customWidth="1"/>
    <col min="14096" max="14096" width="13.140625" style="318" customWidth="1"/>
    <col min="14097" max="14097" width="11" style="318" customWidth="1"/>
    <col min="14098" max="14098" width="12.7109375" style="318" customWidth="1"/>
    <col min="14099" max="14099" width="12.140625" style="318" customWidth="1"/>
    <col min="14100" max="14102" width="0" style="318" hidden="1" customWidth="1"/>
    <col min="14103" max="14103" width="2.5703125" style="318" customWidth="1"/>
    <col min="14104" max="14104" width="12.7109375" style="318" customWidth="1"/>
    <col min="14105" max="14105" width="21.140625" style="318" customWidth="1"/>
    <col min="14106" max="14107" width="8.140625" style="318" customWidth="1"/>
    <col min="14108" max="14108" width="11.5703125" style="318" customWidth="1"/>
    <col min="14109" max="14109" width="0" style="318" hidden="1" customWidth="1"/>
    <col min="14110" max="14110" width="13.85546875" style="318" customWidth="1"/>
    <col min="14111" max="14111" width="12.28515625" style="318" customWidth="1"/>
    <col min="14112" max="14112" width="11.5703125" style="318" customWidth="1"/>
    <col min="14113" max="14113" width="11.140625" style="318" customWidth="1"/>
    <col min="14114" max="14114" width="0" style="318" hidden="1" customWidth="1"/>
    <col min="14115" max="14115" width="17" style="318" customWidth="1"/>
    <col min="14116" max="14116" width="10.7109375" style="318" customWidth="1"/>
    <col min="14117" max="14117" width="19.42578125" style="318" customWidth="1"/>
    <col min="14118" max="14118" width="14.42578125" style="318" customWidth="1"/>
    <col min="14119" max="14119" width="15.7109375" style="318" customWidth="1"/>
    <col min="14120" max="14121" width="0" style="318" hidden="1" customWidth="1"/>
    <col min="14122" max="14123" width="9.140625" style="318"/>
    <col min="14124" max="14124" width="16.85546875" style="318" customWidth="1"/>
    <col min="14125" max="14125" width="16.5703125" style="318" customWidth="1"/>
    <col min="14126" max="14336" width="9.140625" style="318"/>
    <col min="14337" max="14337" width="13.140625" style="318" customWidth="1"/>
    <col min="14338" max="14338" width="14" style="318" customWidth="1"/>
    <col min="14339" max="14339" width="15.85546875" style="318" customWidth="1"/>
    <col min="14340" max="14340" width="11" style="318" customWidth="1"/>
    <col min="14341" max="14341" width="0" style="318" hidden="1" customWidth="1"/>
    <col min="14342" max="14342" width="21" style="318" customWidth="1"/>
    <col min="14343" max="14343" width="13.140625" style="318" customWidth="1"/>
    <col min="14344" max="14344" width="0" style="318" hidden="1" customWidth="1"/>
    <col min="14345" max="14345" width="14.140625" style="318" customWidth="1"/>
    <col min="14346" max="14346" width="15.85546875" style="318" customWidth="1"/>
    <col min="14347" max="14347" width="14.42578125" style="318" customWidth="1"/>
    <col min="14348" max="14348" width="16" style="318" customWidth="1"/>
    <col min="14349" max="14349" width="13.42578125" style="318" customWidth="1"/>
    <col min="14350" max="14350" width="11.5703125" style="318" customWidth="1"/>
    <col min="14351" max="14351" width="12.7109375" style="318" customWidth="1"/>
    <col min="14352" max="14352" width="13.140625" style="318" customWidth="1"/>
    <col min="14353" max="14353" width="11" style="318" customWidth="1"/>
    <col min="14354" max="14354" width="12.7109375" style="318" customWidth="1"/>
    <col min="14355" max="14355" width="12.140625" style="318" customWidth="1"/>
    <col min="14356" max="14358" width="0" style="318" hidden="1" customWidth="1"/>
    <col min="14359" max="14359" width="2.5703125" style="318" customWidth="1"/>
    <col min="14360" max="14360" width="12.7109375" style="318" customWidth="1"/>
    <col min="14361" max="14361" width="21.140625" style="318" customWidth="1"/>
    <col min="14362" max="14363" width="8.140625" style="318" customWidth="1"/>
    <col min="14364" max="14364" width="11.5703125" style="318" customWidth="1"/>
    <col min="14365" max="14365" width="0" style="318" hidden="1" customWidth="1"/>
    <col min="14366" max="14366" width="13.85546875" style="318" customWidth="1"/>
    <col min="14367" max="14367" width="12.28515625" style="318" customWidth="1"/>
    <col min="14368" max="14368" width="11.5703125" style="318" customWidth="1"/>
    <col min="14369" max="14369" width="11.140625" style="318" customWidth="1"/>
    <col min="14370" max="14370" width="0" style="318" hidden="1" customWidth="1"/>
    <col min="14371" max="14371" width="17" style="318" customWidth="1"/>
    <col min="14372" max="14372" width="10.7109375" style="318" customWidth="1"/>
    <col min="14373" max="14373" width="19.42578125" style="318" customWidth="1"/>
    <col min="14374" max="14374" width="14.42578125" style="318" customWidth="1"/>
    <col min="14375" max="14375" width="15.7109375" style="318" customWidth="1"/>
    <col min="14376" max="14377" width="0" style="318" hidden="1" customWidth="1"/>
    <col min="14378" max="14379" width="9.140625" style="318"/>
    <col min="14380" max="14380" width="16.85546875" style="318" customWidth="1"/>
    <col min="14381" max="14381" width="16.5703125" style="318" customWidth="1"/>
    <col min="14382" max="14592" width="9.140625" style="318"/>
    <col min="14593" max="14593" width="13.140625" style="318" customWidth="1"/>
    <col min="14594" max="14594" width="14" style="318" customWidth="1"/>
    <col min="14595" max="14595" width="15.85546875" style="318" customWidth="1"/>
    <col min="14596" max="14596" width="11" style="318" customWidth="1"/>
    <col min="14597" max="14597" width="0" style="318" hidden="1" customWidth="1"/>
    <col min="14598" max="14598" width="21" style="318" customWidth="1"/>
    <col min="14599" max="14599" width="13.140625" style="318" customWidth="1"/>
    <col min="14600" max="14600" width="0" style="318" hidden="1" customWidth="1"/>
    <col min="14601" max="14601" width="14.140625" style="318" customWidth="1"/>
    <col min="14602" max="14602" width="15.85546875" style="318" customWidth="1"/>
    <col min="14603" max="14603" width="14.42578125" style="318" customWidth="1"/>
    <col min="14604" max="14604" width="16" style="318" customWidth="1"/>
    <col min="14605" max="14605" width="13.42578125" style="318" customWidth="1"/>
    <col min="14606" max="14606" width="11.5703125" style="318" customWidth="1"/>
    <col min="14607" max="14607" width="12.7109375" style="318" customWidth="1"/>
    <col min="14608" max="14608" width="13.140625" style="318" customWidth="1"/>
    <col min="14609" max="14609" width="11" style="318" customWidth="1"/>
    <col min="14610" max="14610" width="12.7109375" style="318" customWidth="1"/>
    <col min="14611" max="14611" width="12.140625" style="318" customWidth="1"/>
    <col min="14612" max="14614" width="0" style="318" hidden="1" customWidth="1"/>
    <col min="14615" max="14615" width="2.5703125" style="318" customWidth="1"/>
    <col min="14616" max="14616" width="12.7109375" style="318" customWidth="1"/>
    <col min="14617" max="14617" width="21.140625" style="318" customWidth="1"/>
    <col min="14618" max="14619" width="8.140625" style="318" customWidth="1"/>
    <col min="14620" max="14620" width="11.5703125" style="318" customWidth="1"/>
    <col min="14621" max="14621" width="0" style="318" hidden="1" customWidth="1"/>
    <col min="14622" max="14622" width="13.85546875" style="318" customWidth="1"/>
    <col min="14623" max="14623" width="12.28515625" style="318" customWidth="1"/>
    <col min="14624" max="14624" width="11.5703125" style="318" customWidth="1"/>
    <col min="14625" max="14625" width="11.140625" style="318" customWidth="1"/>
    <col min="14626" max="14626" width="0" style="318" hidden="1" customWidth="1"/>
    <col min="14627" max="14627" width="17" style="318" customWidth="1"/>
    <col min="14628" max="14628" width="10.7109375" style="318" customWidth="1"/>
    <col min="14629" max="14629" width="19.42578125" style="318" customWidth="1"/>
    <col min="14630" max="14630" width="14.42578125" style="318" customWidth="1"/>
    <col min="14631" max="14631" width="15.7109375" style="318" customWidth="1"/>
    <col min="14632" max="14633" width="0" style="318" hidden="1" customWidth="1"/>
    <col min="14634" max="14635" width="9.140625" style="318"/>
    <col min="14636" max="14636" width="16.85546875" style="318" customWidth="1"/>
    <col min="14637" max="14637" width="16.5703125" style="318" customWidth="1"/>
    <col min="14638" max="14848" width="9.140625" style="318"/>
    <col min="14849" max="14849" width="13.140625" style="318" customWidth="1"/>
    <col min="14850" max="14850" width="14" style="318" customWidth="1"/>
    <col min="14851" max="14851" width="15.85546875" style="318" customWidth="1"/>
    <col min="14852" max="14852" width="11" style="318" customWidth="1"/>
    <col min="14853" max="14853" width="0" style="318" hidden="1" customWidth="1"/>
    <col min="14854" max="14854" width="21" style="318" customWidth="1"/>
    <col min="14855" max="14855" width="13.140625" style="318" customWidth="1"/>
    <col min="14856" max="14856" width="0" style="318" hidden="1" customWidth="1"/>
    <col min="14857" max="14857" width="14.140625" style="318" customWidth="1"/>
    <col min="14858" max="14858" width="15.85546875" style="318" customWidth="1"/>
    <col min="14859" max="14859" width="14.42578125" style="318" customWidth="1"/>
    <col min="14860" max="14860" width="16" style="318" customWidth="1"/>
    <col min="14861" max="14861" width="13.42578125" style="318" customWidth="1"/>
    <col min="14862" max="14862" width="11.5703125" style="318" customWidth="1"/>
    <col min="14863" max="14863" width="12.7109375" style="318" customWidth="1"/>
    <col min="14864" max="14864" width="13.140625" style="318" customWidth="1"/>
    <col min="14865" max="14865" width="11" style="318" customWidth="1"/>
    <col min="14866" max="14866" width="12.7109375" style="318" customWidth="1"/>
    <col min="14867" max="14867" width="12.140625" style="318" customWidth="1"/>
    <col min="14868" max="14870" width="0" style="318" hidden="1" customWidth="1"/>
    <col min="14871" max="14871" width="2.5703125" style="318" customWidth="1"/>
    <col min="14872" max="14872" width="12.7109375" style="318" customWidth="1"/>
    <col min="14873" max="14873" width="21.140625" style="318" customWidth="1"/>
    <col min="14874" max="14875" width="8.140625" style="318" customWidth="1"/>
    <col min="14876" max="14876" width="11.5703125" style="318" customWidth="1"/>
    <col min="14877" max="14877" width="0" style="318" hidden="1" customWidth="1"/>
    <col min="14878" max="14878" width="13.85546875" style="318" customWidth="1"/>
    <col min="14879" max="14879" width="12.28515625" style="318" customWidth="1"/>
    <col min="14880" max="14880" width="11.5703125" style="318" customWidth="1"/>
    <col min="14881" max="14881" width="11.140625" style="318" customWidth="1"/>
    <col min="14882" max="14882" width="0" style="318" hidden="1" customWidth="1"/>
    <col min="14883" max="14883" width="17" style="318" customWidth="1"/>
    <col min="14884" max="14884" width="10.7109375" style="318" customWidth="1"/>
    <col min="14885" max="14885" width="19.42578125" style="318" customWidth="1"/>
    <col min="14886" max="14886" width="14.42578125" style="318" customWidth="1"/>
    <col min="14887" max="14887" width="15.7109375" style="318" customWidth="1"/>
    <col min="14888" max="14889" width="0" style="318" hidden="1" customWidth="1"/>
    <col min="14890" max="14891" width="9.140625" style="318"/>
    <col min="14892" max="14892" width="16.85546875" style="318" customWidth="1"/>
    <col min="14893" max="14893" width="16.5703125" style="318" customWidth="1"/>
    <col min="14894" max="15104" width="9.140625" style="318"/>
    <col min="15105" max="15105" width="13.140625" style="318" customWidth="1"/>
    <col min="15106" max="15106" width="14" style="318" customWidth="1"/>
    <col min="15107" max="15107" width="15.85546875" style="318" customWidth="1"/>
    <col min="15108" max="15108" width="11" style="318" customWidth="1"/>
    <col min="15109" max="15109" width="0" style="318" hidden="1" customWidth="1"/>
    <col min="15110" max="15110" width="21" style="318" customWidth="1"/>
    <col min="15111" max="15111" width="13.140625" style="318" customWidth="1"/>
    <col min="15112" max="15112" width="0" style="318" hidden="1" customWidth="1"/>
    <col min="15113" max="15113" width="14.140625" style="318" customWidth="1"/>
    <col min="15114" max="15114" width="15.85546875" style="318" customWidth="1"/>
    <col min="15115" max="15115" width="14.42578125" style="318" customWidth="1"/>
    <col min="15116" max="15116" width="16" style="318" customWidth="1"/>
    <col min="15117" max="15117" width="13.42578125" style="318" customWidth="1"/>
    <col min="15118" max="15118" width="11.5703125" style="318" customWidth="1"/>
    <col min="15119" max="15119" width="12.7109375" style="318" customWidth="1"/>
    <col min="15120" max="15120" width="13.140625" style="318" customWidth="1"/>
    <col min="15121" max="15121" width="11" style="318" customWidth="1"/>
    <col min="15122" max="15122" width="12.7109375" style="318" customWidth="1"/>
    <col min="15123" max="15123" width="12.140625" style="318" customWidth="1"/>
    <col min="15124" max="15126" width="0" style="318" hidden="1" customWidth="1"/>
    <col min="15127" max="15127" width="2.5703125" style="318" customWidth="1"/>
    <col min="15128" max="15128" width="12.7109375" style="318" customWidth="1"/>
    <col min="15129" max="15129" width="21.140625" style="318" customWidth="1"/>
    <col min="15130" max="15131" width="8.140625" style="318" customWidth="1"/>
    <col min="15132" max="15132" width="11.5703125" style="318" customWidth="1"/>
    <col min="15133" max="15133" width="0" style="318" hidden="1" customWidth="1"/>
    <col min="15134" max="15134" width="13.85546875" style="318" customWidth="1"/>
    <col min="15135" max="15135" width="12.28515625" style="318" customWidth="1"/>
    <col min="15136" max="15136" width="11.5703125" style="318" customWidth="1"/>
    <col min="15137" max="15137" width="11.140625" style="318" customWidth="1"/>
    <col min="15138" max="15138" width="0" style="318" hidden="1" customWidth="1"/>
    <col min="15139" max="15139" width="17" style="318" customWidth="1"/>
    <col min="15140" max="15140" width="10.7109375" style="318" customWidth="1"/>
    <col min="15141" max="15141" width="19.42578125" style="318" customWidth="1"/>
    <col min="15142" max="15142" width="14.42578125" style="318" customWidth="1"/>
    <col min="15143" max="15143" width="15.7109375" style="318" customWidth="1"/>
    <col min="15144" max="15145" width="0" style="318" hidden="1" customWidth="1"/>
    <col min="15146" max="15147" width="9.140625" style="318"/>
    <col min="15148" max="15148" width="16.85546875" style="318" customWidth="1"/>
    <col min="15149" max="15149" width="16.5703125" style="318" customWidth="1"/>
    <col min="15150" max="15360" width="9.140625" style="318"/>
    <col min="15361" max="15361" width="13.140625" style="318" customWidth="1"/>
    <col min="15362" max="15362" width="14" style="318" customWidth="1"/>
    <col min="15363" max="15363" width="15.85546875" style="318" customWidth="1"/>
    <col min="15364" max="15364" width="11" style="318" customWidth="1"/>
    <col min="15365" max="15365" width="0" style="318" hidden="1" customWidth="1"/>
    <col min="15366" max="15366" width="21" style="318" customWidth="1"/>
    <col min="15367" max="15367" width="13.140625" style="318" customWidth="1"/>
    <col min="15368" max="15368" width="0" style="318" hidden="1" customWidth="1"/>
    <col min="15369" max="15369" width="14.140625" style="318" customWidth="1"/>
    <col min="15370" max="15370" width="15.85546875" style="318" customWidth="1"/>
    <col min="15371" max="15371" width="14.42578125" style="318" customWidth="1"/>
    <col min="15372" max="15372" width="16" style="318" customWidth="1"/>
    <col min="15373" max="15373" width="13.42578125" style="318" customWidth="1"/>
    <col min="15374" max="15374" width="11.5703125" style="318" customWidth="1"/>
    <col min="15375" max="15375" width="12.7109375" style="318" customWidth="1"/>
    <col min="15376" max="15376" width="13.140625" style="318" customWidth="1"/>
    <col min="15377" max="15377" width="11" style="318" customWidth="1"/>
    <col min="15378" max="15378" width="12.7109375" style="318" customWidth="1"/>
    <col min="15379" max="15379" width="12.140625" style="318" customWidth="1"/>
    <col min="15380" max="15382" width="0" style="318" hidden="1" customWidth="1"/>
    <col min="15383" max="15383" width="2.5703125" style="318" customWidth="1"/>
    <col min="15384" max="15384" width="12.7109375" style="318" customWidth="1"/>
    <col min="15385" max="15385" width="21.140625" style="318" customWidth="1"/>
    <col min="15386" max="15387" width="8.140625" style="318" customWidth="1"/>
    <col min="15388" max="15388" width="11.5703125" style="318" customWidth="1"/>
    <col min="15389" max="15389" width="0" style="318" hidden="1" customWidth="1"/>
    <col min="15390" max="15390" width="13.85546875" style="318" customWidth="1"/>
    <col min="15391" max="15391" width="12.28515625" style="318" customWidth="1"/>
    <col min="15392" max="15392" width="11.5703125" style="318" customWidth="1"/>
    <col min="15393" max="15393" width="11.140625" style="318" customWidth="1"/>
    <col min="15394" max="15394" width="0" style="318" hidden="1" customWidth="1"/>
    <col min="15395" max="15395" width="17" style="318" customWidth="1"/>
    <col min="15396" max="15396" width="10.7109375" style="318" customWidth="1"/>
    <col min="15397" max="15397" width="19.42578125" style="318" customWidth="1"/>
    <col min="15398" max="15398" width="14.42578125" style="318" customWidth="1"/>
    <col min="15399" max="15399" width="15.7109375" style="318" customWidth="1"/>
    <col min="15400" max="15401" width="0" style="318" hidden="1" customWidth="1"/>
    <col min="15402" max="15403" width="9.140625" style="318"/>
    <col min="15404" max="15404" width="16.85546875" style="318" customWidth="1"/>
    <col min="15405" max="15405" width="16.5703125" style="318" customWidth="1"/>
    <col min="15406" max="15616" width="9.140625" style="318"/>
    <col min="15617" max="15617" width="13.140625" style="318" customWidth="1"/>
    <col min="15618" max="15618" width="14" style="318" customWidth="1"/>
    <col min="15619" max="15619" width="15.85546875" style="318" customWidth="1"/>
    <col min="15620" max="15620" width="11" style="318" customWidth="1"/>
    <col min="15621" max="15621" width="0" style="318" hidden="1" customWidth="1"/>
    <col min="15622" max="15622" width="21" style="318" customWidth="1"/>
    <col min="15623" max="15623" width="13.140625" style="318" customWidth="1"/>
    <col min="15624" max="15624" width="0" style="318" hidden="1" customWidth="1"/>
    <col min="15625" max="15625" width="14.140625" style="318" customWidth="1"/>
    <col min="15626" max="15626" width="15.85546875" style="318" customWidth="1"/>
    <col min="15627" max="15627" width="14.42578125" style="318" customWidth="1"/>
    <col min="15628" max="15628" width="16" style="318" customWidth="1"/>
    <col min="15629" max="15629" width="13.42578125" style="318" customWidth="1"/>
    <col min="15630" max="15630" width="11.5703125" style="318" customWidth="1"/>
    <col min="15631" max="15631" width="12.7109375" style="318" customWidth="1"/>
    <col min="15632" max="15632" width="13.140625" style="318" customWidth="1"/>
    <col min="15633" max="15633" width="11" style="318" customWidth="1"/>
    <col min="15634" max="15634" width="12.7109375" style="318" customWidth="1"/>
    <col min="15635" max="15635" width="12.140625" style="318" customWidth="1"/>
    <col min="15636" max="15638" width="0" style="318" hidden="1" customWidth="1"/>
    <col min="15639" max="15639" width="2.5703125" style="318" customWidth="1"/>
    <col min="15640" max="15640" width="12.7109375" style="318" customWidth="1"/>
    <col min="15641" max="15641" width="21.140625" style="318" customWidth="1"/>
    <col min="15642" max="15643" width="8.140625" style="318" customWidth="1"/>
    <col min="15644" max="15644" width="11.5703125" style="318" customWidth="1"/>
    <col min="15645" max="15645" width="0" style="318" hidden="1" customWidth="1"/>
    <col min="15646" max="15646" width="13.85546875" style="318" customWidth="1"/>
    <col min="15647" max="15647" width="12.28515625" style="318" customWidth="1"/>
    <col min="15648" max="15648" width="11.5703125" style="318" customWidth="1"/>
    <col min="15649" max="15649" width="11.140625" style="318" customWidth="1"/>
    <col min="15650" max="15650" width="0" style="318" hidden="1" customWidth="1"/>
    <col min="15651" max="15651" width="17" style="318" customWidth="1"/>
    <col min="15652" max="15652" width="10.7109375" style="318" customWidth="1"/>
    <col min="15653" max="15653" width="19.42578125" style="318" customWidth="1"/>
    <col min="15654" max="15654" width="14.42578125" style="318" customWidth="1"/>
    <col min="15655" max="15655" width="15.7109375" style="318" customWidth="1"/>
    <col min="15656" max="15657" width="0" style="318" hidden="1" customWidth="1"/>
    <col min="15658" max="15659" width="9.140625" style="318"/>
    <col min="15660" max="15660" width="16.85546875" style="318" customWidth="1"/>
    <col min="15661" max="15661" width="16.5703125" style="318" customWidth="1"/>
    <col min="15662" max="15872" width="9.140625" style="318"/>
    <col min="15873" max="15873" width="13.140625" style="318" customWidth="1"/>
    <col min="15874" max="15874" width="14" style="318" customWidth="1"/>
    <col min="15875" max="15875" width="15.85546875" style="318" customWidth="1"/>
    <col min="15876" max="15876" width="11" style="318" customWidth="1"/>
    <col min="15877" max="15877" width="0" style="318" hidden="1" customWidth="1"/>
    <col min="15878" max="15878" width="21" style="318" customWidth="1"/>
    <col min="15879" max="15879" width="13.140625" style="318" customWidth="1"/>
    <col min="15880" max="15880" width="0" style="318" hidden="1" customWidth="1"/>
    <col min="15881" max="15881" width="14.140625" style="318" customWidth="1"/>
    <col min="15882" max="15882" width="15.85546875" style="318" customWidth="1"/>
    <col min="15883" max="15883" width="14.42578125" style="318" customWidth="1"/>
    <col min="15884" max="15884" width="16" style="318" customWidth="1"/>
    <col min="15885" max="15885" width="13.42578125" style="318" customWidth="1"/>
    <col min="15886" max="15886" width="11.5703125" style="318" customWidth="1"/>
    <col min="15887" max="15887" width="12.7109375" style="318" customWidth="1"/>
    <col min="15888" max="15888" width="13.140625" style="318" customWidth="1"/>
    <col min="15889" max="15889" width="11" style="318" customWidth="1"/>
    <col min="15890" max="15890" width="12.7109375" style="318" customWidth="1"/>
    <col min="15891" max="15891" width="12.140625" style="318" customWidth="1"/>
    <col min="15892" max="15894" width="0" style="318" hidden="1" customWidth="1"/>
    <col min="15895" max="15895" width="2.5703125" style="318" customWidth="1"/>
    <col min="15896" max="15896" width="12.7109375" style="318" customWidth="1"/>
    <col min="15897" max="15897" width="21.140625" style="318" customWidth="1"/>
    <col min="15898" max="15899" width="8.140625" style="318" customWidth="1"/>
    <col min="15900" max="15900" width="11.5703125" style="318" customWidth="1"/>
    <col min="15901" max="15901" width="0" style="318" hidden="1" customWidth="1"/>
    <col min="15902" max="15902" width="13.85546875" style="318" customWidth="1"/>
    <col min="15903" max="15903" width="12.28515625" style="318" customWidth="1"/>
    <col min="15904" max="15904" width="11.5703125" style="318" customWidth="1"/>
    <col min="15905" max="15905" width="11.140625" style="318" customWidth="1"/>
    <col min="15906" max="15906" width="0" style="318" hidden="1" customWidth="1"/>
    <col min="15907" max="15907" width="17" style="318" customWidth="1"/>
    <col min="15908" max="15908" width="10.7109375" style="318" customWidth="1"/>
    <col min="15909" max="15909" width="19.42578125" style="318" customWidth="1"/>
    <col min="15910" max="15910" width="14.42578125" style="318" customWidth="1"/>
    <col min="15911" max="15911" width="15.7109375" style="318" customWidth="1"/>
    <col min="15912" max="15913" width="0" style="318" hidden="1" customWidth="1"/>
    <col min="15914" max="15915" width="9.140625" style="318"/>
    <col min="15916" max="15916" width="16.85546875" style="318" customWidth="1"/>
    <col min="15917" max="15917" width="16.5703125" style="318" customWidth="1"/>
    <col min="15918" max="16128" width="9.140625" style="318"/>
    <col min="16129" max="16129" width="13.140625" style="318" customWidth="1"/>
    <col min="16130" max="16130" width="14" style="318" customWidth="1"/>
    <col min="16131" max="16131" width="15.85546875" style="318" customWidth="1"/>
    <col min="16132" max="16132" width="11" style="318" customWidth="1"/>
    <col min="16133" max="16133" width="0" style="318" hidden="1" customWidth="1"/>
    <col min="16134" max="16134" width="21" style="318" customWidth="1"/>
    <col min="16135" max="16135" width="13.140625" style="318" customWidth="1"/>
    <col min="16136" max="16136" width="0" style="318" hidden="1" customWidth="1"/>
    <col min="16137" max="16137" width="14.140625" style="318" customWidth="1"/>
    <col min="16138" max="16138" width="15.85546875" style="318" customWidth="1"/>
    <col min="16139" max="16139" width="14.42578125" style="318" customWidth="1"/>
    <col min="16140" max="16140" width="16" style="318" customWidth="1"/>
    <col min="16141" max="16141" width="13.42578125" style="318" customWidth="1"/>
    <col min="16142" max="16142" width="11.5703125" style="318" customWidth="1"/>
    <col min="16143" max="16143" width="12.7109375" style="318" customWidth="1"/>
    <col min="16144" max="16144" width="13.140625" style="318" customWidth="1"/>
    <col min="16145" max="16145" width="11" style="318" customWidth="1"/>
    <col min="16146" max="16146" width="12.7109375" style="318" customWidth="1"/>
    <col min="16147" max="16147" width="12.140625" style="318" customWidth="1"/>
    <col min="16148" max="16150" width="0" style="318" hidden="1" customWidth="1"/>
    <col min="16151" max="16151" width="2.5703125" style="318" customWidth="1"/>
    <col min="16152" max="16152" width="12.7109375" style="318" customWidth="1"/>
    <col min="16153" max="16153" width="21.140625" style="318" customWidth="1"/>
    <col min="16154" max="16155" width="8.140625" style="318" customWidth="1"/>
    <col min="16156" max="16156" width="11.5703125" style="318" customWidth="1"/>
    <col min="16157" max="16157" width="0" style="318" hidden="1" customWidth="1"/>
    <col min="16158" max="16158" width="13.85546875" style="318" customWidth="1"/>
    <col min="16159" max="16159" width="12.28515625" style="318" customWidth="1"/>
    <col min="16160" max="16160" width="11.5703125" style="318" customWidth="1"/>
    <col min="16161" max="16161" width="11.140625" style="318" customWidth="1"/>
    <col min="16162" max="16162" width="0" style="318" hidden="1" customWidth="1"/>
    <col min="16163" max="16163" width="17" style="318" customWidth="1"/>
    <col min="16164" max="16164" width="10.7109375" style="318" customWidth="1"/>
    <col min="16165" max="16165" width="19.42578125" style="318" customWidth="1"/>
    <col min="16166" max="16166" width="14.42578125" style="318" customWidth="1"/>
    <col min="16167" max="16167" width="15.7109375" style="318" customWidth="1"/>
    <col min="16168" max="16169" width="0" style="318" hidden="1" customWidth="1"/>
    <col min="16170" max="16171" width="9.140625" style="318"/>
    <col min="16172" max="16172" width="16.85546875" style="318" customWidth="1"/>
    <col min="16173" max="16173" width="16.5703125" style="318" customWidth="1"/>
    <col min="16174" max="16384" width="9.140625" style="318"/>
  </cols>
  <sheetData>
    <row r="1" spans="1:44" ht="18.75">
      <c r="A1" s="1268" t="s">
        <v>1522</v>
      </c>
      <c r="B1" s="1268"/>
      <c r="C1" s="1268"/>
      <c r="D1" s="1268"/>
      <c r="E1" s="1268"/>
      <c r="F1" s="1268"/>
      <c r="G1" s="1268"/>
      <c r="H1" s="1268"/>
      <c r="I1" s="1268"/>
      <c r="J1" s="1268"/>
      <c r="K1" s="1268"/>
      <c r="L1" s="1268"/>
      <c r="M1" s="1268"/>
      <c r="N1" s="1268"/>
      <c r="O1" s="1268"/>
      <c r="P1" s="1268"/>
      <c r="Q1" s="1268"/>
      <c r="R1" s="1268"/>
      <c r="S1" s="1268"/>
      <c r="T1" s="319"/>
      <c r="U1" s="319"/>
      <c r="V1" s="319"/>
      <c r="W1" s="319"/>
      <c r="X1" s="319"/>
      <c r="Y1" s="319"/>
      <c r="Z1" s="319"/>
      <c r="AA1" s="319"/>
      <c r="AB1" s="320"/>
      <c r="AC1" s="320"/>
      <c r="AD1" s="320"/>
      <c r="AE1" s="320"/>
      <c r="AF1" s="320"/>
      <c r="AG1" s="317"/>
      <c r="AH1" s="317"/>
      <c r="AI1" s="317"/>
      <c r="AJ1" s="317"/>
      <c r="AK1" s="317"/>
      <c r="AL1" s="317"/>
      <c r="AM1" s="317"/>
      <c r="AN1" s="317"/>
      <c r="AO1" s="317"/>
      <c r="AP1" s="317"/>
      <c r="AQ1" s="317"/>
      <c r="AR1" s="317"/>
    </row>
    <row r="2" spans="1:44" ht="15.75" thickBot="1">
      <c r="A2" s="321" t="s">
        <v>1170</v>
      </c>
      <c r="B2" s="322"/>
      <c r="C2" s="322"/>
      <c r="D2" s="322"/>
      <c r="E2" s="322"/>
      <c r="F2" s="322"/>
      <c r="G2" s="322"/>
      <c r="H2" s="322"/>
      <c r="I2" s="322"/>
      <c r="J2" s="322"/>
      <c r="K2" s="322"/>
      <c r="L2" s="322"/>
      <c r="M2" s="322"/>
      <c r="N2" s="322"/>
      <c r="O2" s="322"/>
      <c r="P2" s="323"/>
      <c r="Q2" s="323"/>
      <c r="R2" s="323"/>
      <c r="S2" s="323"/>
      <c r="T2" s="322"/>
      <c r="U2" s="322"/>
      <c r="V2" s="324"/>
      <c r="W2" s="324"/>
      <c r="X2" s="1256" t="s">
        <v>315</v>
      </c>
      <c r="Y2" s="1256"/>
      <c r="Z2" s="1256"/>
      <c r="AA2" s="1256"/>
      <c r="AB2" s="325"/>
      <c r="AC2" s="322"/>
      <c r="AD2" s="322"/>
      <c r="AE2" s="322"/>
      <c r="AF2" s="322"/>
      <c r="AG2" s="326"/>
      <c r="AH2" s="326"/>
      <c r="AI2" s="326"/>
      <c r="AJ2" s="326"/>
      <c r="AK2" s="592"/>
      <c r="AL2" s="592"/>
      <c r="AM2" s="592"/>
      <c r="AN2" s="326"/>
      <c r="AO2" s="326"/>
      <c r="AP2" s="326"/>
      <c r="AQ2" s="317"/>
      <c r="AR2" s="317"/>
    </row>
    <row r="3" spans="1:44" ht="23.25" customHeight="1">
      <c r="A3" s="1254" t="s">
        <v>1171</v>
      </c>
      <c r="B3" s="1254" t="s">
        <v>375</v>
      </c>
      <c r="C3" s="1254" t="s">
        <v>376</v>
      </c>
      <c r="D3" s="1254" t="s">
        <v>377</v>
      </c>
      <c r="E3" s="1254"/>
      <c r="F3" s="1254"/>
      <c r="G3" s="1254"/>
      <c r="H3" s="1254"/>
      <c r="I3" s="1254"/>
      <c r="J3" s="1254"/>
      <c r="K3" s="1254"/>
      <c r="L3" s="1254" t="s">
        <v>1520</v>
      </c>
      <c r="M3" s="1254"/>
      <c r="N3" s="1254"/>
      <c r="O3" s="1254" t="s">
        <v>1521</v>
      </c>
      <c r="P3" s="1254"/>
      <c r="Q3" s="1254"/>
      <c r="R3" s="327"/>
      <c r="S3" s="327"/>
      <c r="T3" s="1260" t="s">
        <v>1172</v>
      </c>
      <c r="U3" s="1261"/>
      <c r="V3" s="597"/>
      <c r="W3" s="597"/>
      <c r="X3" s="1254" t="s">
        <v>1171</v>
      </c>
      <c r="Y3" s="1254" t="s">
        <v>379</v>
      </c>
      <c r="Z3" s="1254"/>
      <c r="AA3" s="1254"/>
      <c r="AB3" s="1254"/>
      <c r="AC3" s="1254"/>
      <c r="AD3" s="1254"/>
      <c r="AE3" s="1254"/>
      <c r="AF3" s="1254"/>
      <c r="AG3" s="1254"/>
      <c r="AH3" s="1254"/>
      <c r="AI3" s="1254"/>
      <c r="AJ3" s="1254"/>
      <c r="AK3" s="1254"/>
      <c r="AL3" s="1254"/>
      <c r="AM3" s="1254"/>
      <c r="AN3" s="328"/>
      <c r="AO3" s="329"/>
      <c r="AP3" s="326"/>
      <c r="AQ3" s="317"/>
      <c r="AR3" s="317"/>
    </row>
    <row r="4" spans="1:44" ht="23.25" customHeight="1">
      <c r="A4" s="1255"/>
      <c r="B4" s="1255"/>
      <c r="C4" s="1255"/>
      <c r="D4" s="1254" t="s">
        <v>1312</v>
      </c>
      <c r="E4" s="1258" t="s">
        <v>1172</v>
      </c>
      <c r="F4" s="1254" t="s">
        <v>212</v>
      </c>
      <c r="G4" s="1254"/>
      <c r="H4" s="1254"/>
      <c r="I4" s="1254"/>
      <c r="J4" s="1254"/>
      <c r="K4" s="1254"/>
      <c r="L4" s="1254"/>
      <c r="M4" s="1254"/>
      <c r="N4" s="1254"/>
      <c r="O4" s="1254"/>
      <c r="P4" s="1254"/>
      <c r="Q4" s="1254"/>
      <c r="R4" s="327"/>
      <c r="S4" s="327"/>
      <c r="T4" s="1262"/>
      <c r="U4" s="1263"/>
      <c r="V4" s="597"/>
      <c r="W4" s="597"/>
      <c r="X4" s="1255"/>
      <c r="Y4" s="1254" t="s">
        <v>217</v>
      </c>
      <c r="Z4" s="1254"/>
      <c r="AA4" s="1254"/>
      <c r="AB4" s="1254"/>
      <c r="AC4" s="1254"/>
      <c r="AD4" s="1254"/>
      <c r="AE4" s="1254"/>
      <c r="AF4" s="1254"/>
      <c r="AG4" s="1254"/>
      <c r="AH4" s="1258" t="s">
        <v>1172</v>
      </c>
      <c r="AI4" s="1254" t="s">
        <v>218</v>
      </c>
      <c r="AJ4" s="1254"/>
      <c r="AK4" s="1254"/>
      <c r="AL4" s="1254"/>
      <c r="AM4" s="1254"/>
      <c r="AN4" s="1266" t="s">
        <v>1172</v>
      </c>
      <c r="AO4" s="1263"/>
      <c r="AP4" s="326"/>
      <c r="AQ4" s="317"/>
      <c r="AR4" s="317"/>
    </row>
    <row r="5" spans="1:44" ht="27.75" customHeight="1">
      <c r="A5" s="1255"/>
      <c r="B5" s="1255"/>
      <c r="C5" s="1255"/>
      <c r="D5" s="1255"/>
      <c r="E5" s="1258"/>
      <c r="F5" s="1254" t="s">
        <v>1173</v>
      </c>
      <c r="G5" s="1254"/>
      <c r="H5" s="596" t="s">
        <v>1172</v>
      </c>
      <c r="I5" s="1254" t="s">
        <v>214</v>
      </c>
      <c r="J5" s="1254" t="s">
        <v>1174</v>
      </c>
      <c r="K5" s="1254" t="s">
        <v>1175</v>
      </c>
      <c r="L5" s="1254" t="s">
        <v>1312</v>
      </c>
      <c r="M5" s="1254" t="s">
        <v>212</v>
      </c>
      <c r="N5" s="1254"/>
      <c r="O5" s="1254" t="s">
        <v>1312</v>
      </c>
      <c r="P5" s="1254" t="s">
        <v>212</v>
      </c>
      <c r="Q5" s="1254"/>
      <c r="R5" s="327"/>
      <c r="S5" s="327"/>
      <c r="T5" s="1262"/>
      <c r="U5" s="1263"/>
      <c r="V5" s="597"/>
      <c r="W5" s="597"/>
      <c r="X5" s="1255"/>
      <c r="Y5" s="1254" t="s">
        <v>1312</v>
      </c>
      <c r="Z5" s="1254" t="s">
        <v>219</v>
      </c>
      <c r="AA5" s="1254"/>
      <c r="AB5" s="1254"/>
      <c r="AC5" s="596" t="s">
        <v>1172</v>
      </c>
      <c r="AD5" s="1254" t="s">
        <v>220</v>
      </c>
      <c r="AE5" s="1255"/>
      <c r="AF5" s="1255"/>
      <c r="AG5" s="1255"/>
      <c r="AH5" s="1258"/>
      <c r="AI5" s="1254" t="s">
        <v>1312</v>
      </c>
      <c r="AJ5" s="1254" t="s">
        <v>221</v>
      </c>
      <c r="AK5" s="1255"/>
      <c r="AL5" s="1254" t="s">
        <v>222</v>
      </c>
      <c r="AM5" s="1255"/>
      <c r="AN5" s="1266"/>
      <c r="AO5" s="1263"/>
      <c r="AP5" s="326"/>
      <c r="AQ5" s="317"/>
      <c r="AR5" s="317"/>
    </row>
    <row r="6" spans="1:44" ht="30" customHeight="1" thickBot="1">
      <c r="A6" s="1255"/>
      <c r="B6" s="1255"/>
      <c r="C6" s="1255"/>
      <c r="D6" s="1255"/>
      <c r="E6" s="1258"/>
      <c r="F6" s="548" t="s">
        <v>216</v>
      </c>
      <c r="G6" s="548" t="s">
        <v>1176</v>
      </c>
      <c r="H6" s="610"/>
      <c r="I6" s="1254"/>
      <c r="J6" s="1254"/>
      <c r="K6" s="1254"/>
      <c r="L6" s="1254"/>
      <c r="M6" s="591" t="s">
        <v>1177</v>
      </c>
      <c r="N6" s="591" t="s">
        <v>1178</v>
      </c>
      <c r="O6" s="1254"/>
      <c r="P6" s="591" t="s">
        <v>1177</v>
      </c>
      <c r="Q6" s="591" t="s">
        <v>1178</v>
      </c>
      <c r="R6" s="327"/>
      <c r="S6" s="327"/>
      <c r="T6" s="1264"/>
      <c r="U6" s="1265"/>
      <c r="V6" s="597"/>
      <c r="W6" s="597"/>
      <c r="X6" s="1255"/>
      <c r="Y6" s="1255"/>
      <c r="Z6" s="548">
        <v>2.5</v>
      </c>
      <c r="AA6" s="611">
        <v>2</v>
      </c>
      <c r="AB6" s="591" t="s">
        <v>364</v>
      </c>
      <c r="AC6" s="610"/>
      <c r="AD6" s="591" t="s">
        <v>1179</v>
      </c>
      <c r="AE6" s="591" t="s">
        <v>1180</v>
      </c>
      <c r="AF6" s="591" t="s">
        <v>1181</v>
      </c>
      <c r="AG6" s="591" t="s">
        <v>1182</v>
      </c>
      <c r="AH6" s="1258"/>
      <c r="AI6" s="1254"/>
      <c r="AJ6" s="611">
        <v>2</v>
      </c>
      <c r="AK6" s="591" t="s">
        <v>363</v>
      </c>
      <c r="AL6" s="591" t="s">
        <v>1183</v>
      </c>
      <c r="AM6" s="591" t="s">
        <v>1184</v>
      </c>
      <c r="AN6" s="1267"/>
      <c r="AO6" s="1265"/>
      <c r="AP6" s="326"/>
      <c r="AQ6" s="317"/>
      <c r="AR6" s="317"/>
    </row>
    <row r="7" spans="1:44" ht="30" customHeight="1" thickBot="1">
      <c r="A7" s="591">
        <v>1</v>
      </c>
      <c r="B7" s="591" t="s">
        <v>365</v>
      </c>
      <c r="C7" s="591">
        <v>3</v>
      </c>
      <c r="D7" s="591" t="s">
        <v>367</v>
      </c>
      <c r="E7" s="612" t="s">
        <v>1185</v>
      </c>
      <c r="F7" s="591">
        <v>5</v>
      </c>
      <c r="G7" s="591">
        <v>6</v>
      </c>
      <c r="H7" s="612" t="s">
        <v>1186</v>
      </c>
      <c r="I7" s="591">
        <v>7</v>
      </c>
      <c r="J7" s="591">
        <v>8</v>
      </c>
      <c r="K7" s="591">
        <v>9</v>
      </c>
      <c r="L7" s="591" t="s">
        <v>368</v>
      </c>
      <c r="M7" s="548">
        <v>11</v>
      </c>
      <c r="N7" s="548">
        <v>12</v>
      </c>
      <c r="O7" s="591" t="s">
        <v>370</v>
      </c>
      <c r="P7" s="548">
        <v>14</v>
      </c>
      <c r="Q7" s="548">
        <v>15</v>
      </c>
      <c r="R7" s="330"/>
      <c r="S7" s="330"/>
      <c r="T7" s="331" t="s">
        <v>1187</v>
      </c>
      <c r="U7" s="331" t="s">
        <v>1188</v>
      </c>
      <c r="V7" s="332"/>
      <c r="W7" s="332"/>
      <c r="X7" s="591" t="s">
        <v>1189</v>
      </c>
      <c r="Y7" s="591" t="s">
        <v>372</v>
      </c>
      <c r="Z7" s="591">
        <v>17</v>
      </c>
      <c r="AA7" s="591">
        <v>18</v>
      </c>
      <c r="AB7" s="591">
        <v>19</v>
      </c>
      <c r="AC7" s="612" t="s">
        <v>1190</v>
      </c>
      <c r="AD7" s="591">
        <v>20</v>
      </c>
      <c r="AE7" s="591">
        <v>21</v>
      </c>
      <c r="AF7" s="591">
        <v>22</v>
      </c>
      <c r="AG7" s="591">
        <v>23</v>
      </c>
      <c r="AH7" s="612" t="s">
        <v>1191</v>
      </c>
      <c r="AI7" s="591" t="s">
        <v>373</v>
      </c>
      <c r="AJ7" s="591">
        <v>25</v>
      </c>
      <c r="AK7" s="591">
        <v>26</v>
      </c>
      <c r="AL7" s="591">
        <v>27</v>
      </c>
      <c r="AM7" s="591">
        <v>28</v>
      </c>
      <c r="AN7" s="333" t="s">
        <v>1192</v>
      </c>
      <c r="AO7" s="331" t="s">
        <v>1193</v>
      </c>
      <c r="AP7" s="326"/>
      <c r="AQ7" s="317"/>
      <c r="AR7" s="317"/>
    </row>
    <row r="8" spans="1:44" ht="15" customHeight="1" thickBot="1">
      <c r="A8" s="613" t="s">
        <v>1194</v>
      </c>
      <c r="B8" s="334">
        <v>1529</v>
      </c>
      <c r="C8" s="335">
        <v>2</v>
      </c>
      <c r="D8" s="334">
        <v>1527</v>
      </c>
      <c r="E8" s="342" t="b">
        <f>B8=(C8+D8)</f>
        <v>1</v>
      </c>
      <c r="F8" s="335">
        <v>222</v>
      </c>
      <c r="G8" s="335">
        <v>1305</v>
      </c>
      <c r="H8" s="342" t="b">
        <f>D8=(F8+G8)</f>
        <v>1</v>
      </c>
      <c r="I8" s="335">
        <v>178</v>
      </c>
      <c r="J8" s="335">
        <v>13</v>
      </c>
      <c r="K8" s="335">
        <v>0</v>
      </c>
      <c r="L8" s="334">
        <f>M8+N8</f>
        <v>178</v>
      </c>
      <c r="M8" s="336">
        <v>53</v>
      </c>
      <c r="N8" s="336">
        <v>125</v>
      </c>
      <c r="O8" s="337">
        <f>SUM(P8:Q8)</f>
        <v>67</v>
      </c>
      <c r="P8" s="338">
        <v>25</v>
      </c>
      <c r="Q8" s="339">
        <v>42</v>
      </c>
      <c r="R8" s="614"/>
      <c r="S8" s="614"/>
      <c r="T8" s="615" t="b">
        <f>N8+M8=L8</f>
        <v>1</v>
      </c>
      <c r="U8" s="616" t="b">
        <f>O8=P8+Q8</f>
        <v>1</v>
      </c>
      <c r="V8" s="617"/>
      <c r="W8" s="617"/>
      <c r="X8" s="613" t="s">
        <v>1194</v>
      </c>
      <c r="Y8" s="340">
        <v>67</v>
      </c>
      <c r="Z8" s="341">
        <v>41</v>
      </c>
      <c r="AA8" s="341">
        <v>26</v>
      </c>
      <c r="AB8" s="341">
        <v>0</v>
      </c>
      <c r="AC8" s="342" t="b">
        <f>Y8=Z8+AA8+AB8</f>
        <v>1</v>
      </c>
      <c r="AD8" s="341">
        <v>0</v>
      </c>
      <c r="AE8" s="341">
        <v>0</v>
      </c>
      <c r="AF8" s="341">
        <v>26</v>
      </c>
      <c r="AG8" s="341">
        <v>41</v>
      </c>
      <c r="AH8" s="342" t="b">
        <f>Y8=AD8+AE8+AF8+AG8</f>
        <v>1</v>
      </c>
      <c r="AI8" s="340">
        <v>1460</v>
      </c>
      <c r="AJ8" s="341">
        <v>199</v>
      </c>
      <c r="AK8" s="341">
        <v>1261</v>
      </c>
      <c r="AL8" s="341">
        <v>738</v>
      </c>
      <c r="AM8" s="343">
        <v>722</v>
      </c>
      <c r="AN8" s="618" t="b">
        <f>AJ8+AK8=AL8+AM8</f>
        <v>1</v>
      </c>
      <c r="AO8" s="619" t="b">
        <f>D8=Y8+AI8</f>
        <v>1</v>
      </c>
      <c r="AP8" s="326"/>
      <c r="AQ8" s="317"/>
      <c r="AR8" s="317"/>
    </row>
    <row r="9" spans="1:44" ht="15" customHeight="1" thickBot="1">
      <c r="A9" s="613" t="s">
        <v>1195</v>
      </c>
      <c r="B9" s="344">
        <v>4151</v>
      </c>
      <c r="C9" s="345">
        <v>3</v>
      </c>
      <c r="D9" s="344">
        <v>4148</v>
      </c>
      <c r="E9" s="620" t="b">
        <f>B9=(C9+D9)</f>
        <v>1</v>
      </c>
      <c r="F9" s="345">
        <v>824</v>
      </c>
      <c r="G9" s="345">
        <v>3324</v>
      </c>
      <c r="H9" s="620" t="b">
        <f>D9=(F9+G9)</f>
        <v>1</v>
      </c>
      <c r="I9" s="345">
        <v>866</v>
      </c>
      <c r="J9" s="345">
        <v>1068</v>
      </c>
      <c r="K9" s="345">
        <v>0</v>
      </c>
      <c r="L9" s="367">
        <f>M9+N9</f>
        <v>866</v>
      </c>
      <c r="M9" s="346">
        <v>378</v>
      </c>
      <c r="N9" s="346">
        <v>488</v>
      </c>
      <c r="O9" s="347">
        <f>SUM(P9:Q9)</f>
        <v>303</v>
      </c>
      <c r="P9" s="348">
        <v>122</v>
      </c>
      <c r="Q9" s="349">
        <v>181</v>
      </c>
      <c r="R9" s="614"/>
      <c r="S9" s="614"/>
      <c r="T9" s="615" t="b">
        <f>N9+M9=L9</f>
        <v>1</v>
      </c>
      <c r="U9" s="616" t="b">
        <f>O9=P9+Q9</f>
        <v>1</v>
      </c>
      <c r="V9" s="617"/>
      <c r="W9" s="617"/>
      <c r="X9" s="613" t="s">
        <v>1195</v>
      </c>
      <c r="Y9" s="350">
        <v>485</v>
      </c>
      <c r="Z9" s="351">
        <v>0</v>
      </c>
      <c r="AA9" s="351">
        <v>485</v>
      </c>
      <c r="AB9" s="351">
        <v>0</v>
      </c>
      <c r="AC9" s="352" t="b">
        <f>Y9=Z9+AA9+AB9</f>
        <v>1</v>
      </c>
      <c r="AD9" s="351">
        <v>0</v>
      </c>
      <c r="AE9" s="351">
        <v>18</v>
      </c>
      <c r="AF9" s="351">
        <v>195</v>
      </c>
      <c r="AG9" s="351">
        <v>272</v>
      </c>
      <c r="AH9" s="352" t="b">
        <f>Y9=AD9+AE9+AF9+AG9</f>
        <v>1</v>
      </c>
      <c r="AI9" s="350">
        <v>3663</v>
      </c>
      <c r="AJ9" s="351">
        <v>120</v>
      </c>
      <c r="AK9" s="351">
        <v>3543</v>
      </c>
      <c r="AL9" s="351">
        <v>1263</v>
      </c>
      <c r="AM9" s="353">
        <v>2400</v>
      </c>
      <c r="AN9" s="618" t="b">
        <f>AJ9+AK9=AL9+AM9</f>
        <v>1</v>
      </c>
      <c r="AO9" s="619" t="b">
        <f>D9=Y9+AI9</f>
        <v>1</v>
      </c>
      <c r="AP9" s="326"/>
      <c r="AQ9" s="317"/>
      <c r="AR9" s="317"/>
    </row>
    <row r="10" spans="1:44" s="629" customFormat="1" ht="15" customHeight="1" thickBot="1">
      <c r="A10" s="621" t="s">
        <v>1196</v>
      </c>
      <c r="B10" s="354">
        <f>SUM(B8:B9)</f>
        <v>5680</v>
      </c>
      <c r="C10" s="354">
        <f>SUM(C8:C9)</f>
        <v>5</v>
      </c>
      <c r="D10" s="354">
        <f>SUM(D8:D9)</f>
        <v>5675</v>
      </c>
      <c r="E10" s="622" t="b">
        <f>B10=(C10+D10)</f>
        <v>1</v>
      </c>
      <c r="F10" s="354">
        <f>SUM(F8:F9)</f>
        <v>1046</v>
      </c>
      <c r="G10" s="354">
        <f>SUM(G8:G9)</f>
        <v>4629</v>
      </c>
      <c r="H10" s="622" t="b">
        <f>D10=(F10+G10)</f>
        <v>1</v>
      </c>
      <c r="I10" s="354">
        <f>SUM(I8:I9)</f>
        <v>1044</v>
      </c>
      <c r="J10" s="354">
        <f>SUM(J8:J9)</f>
        <v>1081</v>
      </c>
      <c r="K10" s="354">
        <f>SUM(K8:K9)</f>
        <v>0</v>
      </c>
      <c r="L10" s="354">
        <f>M10+N10</f>
        <v>1044</v>
      </c>
      <c r="M10" s="354">
        <f>SUM(M8:M9)</f>
        <v>431</v>
      </c>
      <c r="N10" s="354">
        <f>SUM(N8:N9)</f>
        <v>613</v>
      </c>
      <c r="O10" s="355">
        <f>SUM(O8:O9)</f>
        <v>370</v>
      </c>
      <c r="P10" s="355">
        <f>SUM(P8:P9)</f>
        <v>147</v>
      </c>
      <c r="Q10" s="356">
        <f>SUM(Q8:Q9)</f>
        <v>223</v>
      </c>
      <c r="R10" s="366"/>
      <c r="S10" s="366"/>
      <c r="T10" s="623" t="b">
        <f>N10+M10=L10</f>
        <v>1</v>
      </c>
      <c r="U10" s="624" t="b">
        <f>O10=P10+Q10</f>
        <v>1</v>
      </c>
      <c r="V10" s="625"/>
      <c r="W10" s="625"/>
      <c r="X10" s="621" t="s">
        <v>1196</v>
      </c>
      <c r="Y10" s="357">
        <f>SUM(Y8:Y9)</f>
        <v>552</v>
      </c>
      <c r="Z10" s="357">
        <f t="shared" ref="Z10:AM10" si="0">SUM(Z8:Z9)</f>
        <v>41</v>
      </c>
      <c r="AA10" s="357">
        <f t="shared" si="0"/>
        <v>511</v>
      </c>
      <c r="AB10" s="357">
        <f t="shared" si="0"/>
        <v>0</v>
      </c>
      <c r="AC10" s="622" t="b">
        <f>Y10=Z10+AA10+AB10</f>
        <v>1</v>
      </c>
      <c r="AD10" s="357">
        <f t="shared" si="0"/>
        <v>0</v>
      </c>
      <c r="AE10" s="357">
        <f t="shared" si="0"/>
        <v>18</v>
      </c>
      <c r="AF10" s="357">
        <f t="shared" si="0"/>
        <v>221</v>
      </c>
      <c r="AG10" s="357">
        <f t="shared" si="0"/>
        <v>313</v>
      </c>
      <c r="AH10" s="622" t="b">
        <f>Y10=AD10+AE10+AF10+AG10</f>
        <v>1</v>
      </c>
      <c r="AI10" s="357">
        <f t="shared" si="0"/>
        <v>5123</v>
      </c>
      <c r="AJ10" s="357">
        <f t="shared" si="0"/>
        <v>319</v>
      </c>
      <c r="AK10" s="357">
        <f t="shared" si="0"/>
        <v>4804</v>
      </c>
      <c r="AL10" s="357">
        <f t="shared" si="0"/>
        <v>2001</v>
      </c>
      <c r="AM10" s="358">
        <f t="shared" si="0"/>
        <v>3122</v>
      </c>
      <c r="AN10" s="626" t="b">
        <f>AJ10+AK10=AL10+AM10</f>
        <v>1</v>
      </c>
      <c r="AO10" s="624" t="b">
        <f>D10=Y10+AI10</f>
        <v>1</v>
      </c>
      <c r="AP10" s="627"/>
      <c r="AQ10" s="628"/>
      <c r="AR10" s="628"/>
    </row>
    <row r="11" spans="1:44" ht="8.25" customHeight="1">
      <c r="A11" s="359"/>
      <c r="B11" s="360"/>
      <c r="C11" s="361"/>
      <c r="D11" s="362"/>
      <c r="E11" s="362"/>
      <c r="F11" s="362"/>
      <c r="G11" s="362"/>
      <c r="H11" s="362"/>
      <c r="I11" s="362"/>
      <c r="J11" s="362"/>
      <c r="K11" s="361"/>
      <c r="L11" s="359"/>
      <c r="M11" s="359"/>
      <c r="N11" s="359"/>
      <c r="O11" s="359"/>
      <c r="P11" s="359"/>
      <c r="Q11" s="359"/>
      <c r="R11" s="359"/>
      <c r="S11" s="359"/>
      <c r="T11" s="359"/>
      <c r="U11" s="359"/>
      <c r="V11" s="359"/>
      <c r="W11" s="359"/>
      <c r="X11" s="359"/>
      <c r="Y11" s="362"/>
      <c r="Z11" s="362"/>
      <c r="AA11" s="362"/>
      <c r="AB11" s="362"/>
      <c r="AC11" s="362"/>
      <c r="AD11" s="362"/>
      <c r="AE11" s="362"/>
      <c r="AF11" s="362"/>
      <c r="AG11" s="362"/>
      <c r="AH11" s="362"/>
      <c r="AI11" s="362"/>
      <c r="AJ11" s="362"/>
      <c r="AK11" s="362"/>
      <c r="AL11" s="361"/>
      <c r="AM11" s="359"/>
      <c r="AN11" s="359"/>
      <c r="AO11" s="359"/>
      <c r="AP11" s="326"/>
      <c r="AQ11" s="317"/>
      <c r="AR11" s="317"/>
    </row>
    <row r="12" spans="1:44" ht="15.75" thickBot="1">
      <c r="A12" s="321" t="s">
        <v>1197</v>
      </c>
      <c r="B12" s="322"/>
      <c r="C12" s="322"/>
      <c r="D12" s="322"/>
      <c r="E12" s="322"/>
      <c r="F12" s="322"/>
      <c r="G12" s="322"/>
      <c r="H12" s="322"/>
      <c r="I12" s="322"/>
      <c r="J12" s="322"/>
      <c r="K12" s="322"/>
      <c r="L12" s="326"/>
      <c r="M12" s="326"/>
      <c r="N12" s="326"/>
      <c r="O12" s="359"/>
      <c r="P12" s="323"/>
      <c r="Q12" s="326"/>
      <c r="R12" s="359"/>
      <c r="S12" s="359"/>
      <c r="T12" s="326"/>
      <c r="U12" s="326"/>
      <c r="V12" s="359"/>
      <c r="W12" s="359"/>
      <c r="X12" s="1256" t="s">
        <v>316</v>
      </c>
      <c r="Y12" s="1256"/>
      <c r="Z12" s="1256"/>
      <c r="AA12" s="1256"/>
      <c r="AB12" s="326"/>
      <c r="AC12" s="326"/>
      <c r="AD12" s="326"/>
      <c r="AE12" s="326"/>
      <c r="AF12" s="363"/>
      <c r="AG12" s="364"/>
      <c r="AH12" s="364"/>
      <c r="AI12" s="326"/>
      <c r="AJ12" s="364"/>
      <c r="AK12" s="592"/>
      <c r="AL12" s="592"/>
      <c r="AM12" s="592"/>
      <c r="AN12" s="326"/>
      <c r="AO12" s="326"/>
      <c r="AP12" s="326"/>
      <c r="AQ12" s="317"/>
      <c r="AR12" s="317"/>
    </row>
    <row r="13" spans="1:44" ht="24" customHeight="1">
      <c r="A13" s="1254" t="s">
        <v>1171</v>
      </c>
      <c r="B13" s="1254" t="s">
        <v>375</v>
      </c>
      <c r="C13" s="1254" t="s">
        <v>376</v>
      </c>
      <c r="D13" s="1254" t="s">
        <v>377</v>
      </c>
      <c r="E13" s="1254"/>
      <c r="F13" s="1254"/>
      <c r="G13" s="1254"/>
      <c r="H13" s="1254"/>
      <c r="I13" s="1254"/>
      <c r="J13" s="1254"/>
      <c r="K13" s="1254"/>
      <c r="L13" s="1254" t="s">
        <v>1520</v>
      </c>
      <c r="M13" s="1254"/>
      <c r="N13" s="1254"/>
      <c r="O13" s="1254" t="s">
        <v>1521</v>
      </c>
      <c r="P13" s="1254"/>
      <c r="Q13" s="1254"/>
      <c r="R13" s="327"/>
      <c r="S13" s="327"/>
      <c r="T13" s="1260" t="s">
        <v>1172</v>
      </c>
      <c r="U13" s="1261"/>
      <c r="V13" s="597"/>
      <c r="W13" s="597"/>
      <c r="X13" s="1254" t="s">
        <v>1171</v>
      </c>
      <c r="Y13" s="1254" t="s">
        <v>379</v>
      </c>
      <c r="Z13" s="1254"/>
      <c r="AA13" s="1254"/>
      <c r="AB13" s="1254"/>
      <c r="AC13" s="1254"/>
      <c r="AD13" s="1254"/>
      <c r="AE13" s="1254"/>
      <c r="AF13" s="1254"/>
      <c r="AG13" s="1254"/>
      <c r="AH13" s="1254"/>
      <c r="AI13" s="1254"/>
      <c r="AJ13" s="1254"/>
      <c r="AK13" s="1254"/>
      <c r="AL13" s="1254"/>
      <c r="AM13" s="1254"/>
      <c r="AN13" s="328"/>
      <c r="AO13" s="329"/>
      <c r="AP13" s="326"/>
      <c r="AQ13" s="317"/>
      <c r="AR13" s="317"/>
    </row>
    <row r="14" spans="1:44" ht="19.5" customHeight="1">
      <c r="A14" s="1254"/>
      <c r="B14" s="1257"/>
      <c r="C14" s="1254"/>
      <c r="D14" s="1254" t="s">
        <v>1312</v>
      </c>
      <c r="E14" s="1258" t="s">
        <v>1172</v>
      </c>
      <c r="F14" s="1254" t="s">
        <v>212</v>
      </c>
      <c r="G14" s="1254"/>
      <c r="H14" s="1254"/>
      <c r="I14" s="1254"/>
      <c r="J14" s="1254"/>
      <c r="K14" s="1254"/>
      <c r="L14" s="1254"/>
      <c r="M14" s="1254"/>
      <c r="N14" s="1254"/>
      <c r="O14" s="1254"/>
      <c r="P14" s="1254"/>
      <c r="Q14" s="1254"/>
      <c r="R14" s="327"/>
      <c r="S14" s="327"/>
      <c r="T14" s="1262"/>
      <c r="U14" s="1263"/>
      <c r="V14" s="597"/>
      <c r="W14" s="597"/>
      <c r="X14" s="1254"/>
      <c r="Y14" s="1254" t="s">
        <v>217</v>
      </c>
      <c r="Z14" s="1254"/>
      <c r="AA14" s="1254"/>
      <c r="AB14" s="1254"/>
      <c r="AC14" s="1254"/>
      <c r="AD14" s="1254"/>
      <c r="AE14" s="1254"/>
      <c r="AF14" s="1254"/>
      <c r="AG14" s="1254"/>
      <c r="AH14" s="1258" t="s">
        <v>1172</v>
      </c>
      <c r="AI14" s="1254" t="s">
        <v>218</v>
      </c>
      <c r="AJ14" s="1254"/>
      <c r="AK14" s="1254"/>
      <c r="AL14" s="1254"/>
      <c r="AM14" s="1254"/>
      <c r="AN14" s="1266" t="s">
        <v>1172</v>
      </c>
      <c r="AO14" s="1263"/>
      <c r="AP14" s="326"/>
      <c r="AQ14" s="317"/>
      <c r="AR14" s="317"/>
    </row>
    <row r="15" spans="1:44" ht="25.5" customHeight="1">
      <c r="A15" s="1254"/>
      <c r="B15" s="1257"/>
      <c r="C15" s="1254"/>
      <c r="D15" s="1255"/>
      <c r="E15" s="1258"/>
      <c r="F15" s="1254" t="s">
        <v>1173</v>
      </c>
      <c r="G15" s="1254"/>
      <c r="H15" s="596" t="s">
        <v>1172</v>
      </c>
      <c r="I15" s="1254" t="s">
        <v>214</v>
      </c>
      <c r="J15" s="1254" t="s">
        <v>1174</v>
      </c>
      <c r="K15" s="1254" t="s">
        <v>1198</v>
      </c>
      <c r="L15" s="1254" t="s">
        <v>1312</v>
      </c>
      <c r="M15" s="1254" t="s">
        <v>212</v>
      </c>
      <c r="N15" s="1254"/>
      <c r="O15" s="1254" t="s">
        <v>1312</v>
      </c>
      <c r="P15" s="1254" t="s">
        <v>212</v>
      </c>
      <c r="Q15" s="1254"/>
      <c r="R15" s="327"/>
      <c r="S15" s="327"/>
      <c r="T15" s="1262"/>
      <c r="U15" s="1263"/>
      <c r="V15" s="597"/>
      <c r="W15" s="597"/>
      <c r="X15" s="1254"/>
      <c r="Y15" s="1254" t="s">
        <v>1312</v>
      </c>
      <c r="Z15" s="1254" t="s">
        <v>219</v>
      </c>
      <c r="AA15" s="1254"/>
      <c r="AB15" s="1254"/>
      <c r="AC15" s="596" t="s">
        <v>1172</v>
      </c>
      <c r="AD15" s="1254" t="s">
        <v>220</v>
      </c>
      <c r="AE15" s="1255"/>
      <c r="AF15" s="1255"/>
      <c r="AG15" s="1255"/>
      <c r="AH15" s="1258"/>
      <c r="AI15" s="1254" t="s">
        <v>1312</v>
      </c>
      <c r="AJ15" s="1254" t="s">
        <v>221</v>
      </c>
      <c r="AK15" s="1255"/>
      <c r="AL15" s="1254" t="s">
        <v>222</v>
      </c>
      <c r="AM15" s="1255"/>
      <c r="AN15" s="1266"/>
      <c r="AO15" s="1263"/>
      <c r="AP15" s="326"/>
      <c r="AQ15" s="317"/>
      <c r="AR15" s="317"/>
    </row>
    <row r="16" spans="1:44" ht="32.25" customHeight="1" thickBot="1">
      <c r="A16" s="1254"/>
      <c r="B16" s="1257"/>
      <c r="C16" s="1254"/>
      <c r="D16" s="1255"/>
      <c r="E16" s="1258"/>
      <c r="F16" s="548" t="s">
        <v>216</v>
      </c>
      <c r="G16" s="548" t="s">
        <v>1176</v>
      </c>
      <c r="H16" s="610"/>
      <c r="I16" s="1254"/>
      <c r="J16" s="1254"/>
      <c r="K16" s="1254"/>
      <c r="L16" s="1254"/>
      <c r="M16" s="591" t="s">
        <v>1177</v>
      </c>
      <c r="N16" s="591" t="s">
        <v>1178</v>
      </c>
      <c r="O16" s="1254"/>
      <c r="P16" s="591" t="s">
        <v>1177</v>
      </c>
      <c r="Q16" s="591" t="s">
        <v>1178</v>
      </c>
      <c r="R16" s="327"/>
      <c r="S16" s="327"/>
      <c r="T16" s="1264"/>
      <c r="U16" s="1265"/>
      <c r="V16" s="597"/>
      <c r="W16" s="597"/>
      <c r="X16" s="1254"/>
      <c r="Y16" s="1255"/>
      <c r="Z16" s="548">
        <v>2.5</v>
      </c>
      <c r="AA16" s="611">
        <v>2</v>
      </c>
      <c r="AB16" s="591" t="s">
        <v>364</v>
      </c>
      <c r="AC16" s="610"/>
      <c r="AD16" s="591" t="s">
        <v>1179</v>
      </c>
      <c r="AE16" s="591" t="s">
        <v>1180</v>
      </c>
      <c r="AF16" s="591" t="s">
        <v>1181</v>
      </c>
      <c r="AG16" s="591" t="s">
        <v>1182</v>
      </c>
      <c r="AH16" s="1258"/>
      <c r="AI16" s="1254"/>
      <c r="AJ16" s="611">
        <v>2</v>
      </c>
      <c r="AK16" s="591" t="s">
        <v>363</v>
      </c>
      <c r="AL16" s="591" t="s">
        <v>1183</v>
      </c>
      <c r="AM16" s="591" t="s">
        <v>1184</v>
      </c>
      <c r="AN16" s="1267"/>
      <c r="AO16" s="1265"/>
      <c r="AP16" s="326"/>
      <c r="AQ16" s="317"/>
      <c r="AR16" s="317"/>
    </row>
    <row r="17" spans="1:44" ht="30" customHeight="1" thickBot="1">
      <c r="A17" s="591">
        <v>1</v>
      </c>
      <c r="B17" s="591" t="s">
        <v>365</v>
      </c>
      <c r="C17" s="591">
        <v>3</v>
      </c>
      <c r="D17" s="591" t="s">
        <v>367</v>
      </c>
      <c r="E17" s="612" t="s">
        <v>1185</v>
      </c>
      <c r="F17" s="591">
        <v>5</v>
      </c>
      <c r="G17" s="591">
        <v>6</v>
      </c>
      <c r="H17" s="612" t="s">
        <v>1186</v>
      </c>
      <c r="I17" s="591">
        <v>7</v>
      </c>
      <c r="J17" s="591">
        <v>8</v>
      </c>
      <c r="K17" s="591">
        <v>9</v>
      </c>
      <c r="L17" s="591" t="s">
        <v>368</v>
      </c>
      <c r="M17" s="548">
        <v>11</v>
      </c>
      <c r="N17" s="548">
        <v>12</v>
      </c>
      <c r="O17" s="591" t="s">
        <v>370</v>
      </c>
      <c r="P17" s="548">
        <v>14</v>
      </c>
      <c r="Q17" s="548">
        <v>15</v>
      </c>
      <c r="R17" s="330"/>
      <c r="S17" s="330"/>
      <c r="T17" s="331" t="s">
        <v>1187</v>
      </c>
      <c r="U17" s="331" t="s">
        <v>1188</v>
      </c>
      <c r="V17" s="332"/>
      <c r="W17" s="332"/>
      <c r="X17" s="591" t="s">
        <v>1189</v>
      </c>
      <c r="Y17" s="591" t="s">
        <v>372</v>
      </c>
      <c r="Z17" s="591">
        <v>17</v>
      </c>
      <c r="AA17" s="591">
        <v>18</v>
      </c>
      <c r="AB17" s="591">
        <v>19</v>
      </c>
      <c r="AC17" s="612" t="s">
        <v>1190</v>
      </c>
      <c r="AD17" s="591">
        <v>20</v>
      </c>
      <c r="AE17" s="591">
        <v>21</v>
      </c>
      <c r="AF17" s="591">
        <v>22</v>
      </c>
      <c r="AG17" s="591">
        <v>23</v>
      </c>
      <c r="AH17" s="612" t="s">
        <v>1191</v>
      </c>
      <c r="AI17" s="591" t="s">
        <v>373</v>
      </c>
      <c r="AJ17" s="591">
        <v>25</v>
      </c>
      <c r="AK17" s="591">
        <v>26</v>
      </c>
      <c r="AL17" s="591">
        <v>27</v>
      </c>
      <c r="AM17" s="591">
        <v>28</v>
      </c>
      <c r="AN17" s="333" t="s">
        <v>1192</v>
      </c>
      <c r="AO17" s="331" t="s">
        <v>1193</v>
      </c>
      <c r="AP17" s="326"/>
      <c r="AQ17" s="317"/>
      <c r="AR17" s="317"/>
    </row>
    <row r="18" spans="1:44" ht="15" customHeight="1" thickBot="1">
      <c r="A18" s="613" t="s">
        <v>1194</v>
      </c>
      <c r="B18" s="334">
        <v>12689</v>
      </c>
      <c r="C18" s="335">
        <v>8</v>
      </c>
      <c r="D18" s="334">
        <v>12681</v>
      </c>
      <c r="E18" s="342" t="b">
        <f>B18=(C18+D18)</f>
        <v>1</v>
      </c>
      <c r="F18" s="335">
        <v>2478</v>
      </c>
      <c r="G18" s="335">
        <v>10203</v>
      </c>
      <c r="H18" s="342" t="b">
        <f>D18=(F18+G18)</f>
        <v>1</v>
      </c>
      <c r="I18" s="335">
        <v>1598</v>
      </c>
      <c r="J18" s="335">
        <v>1087</v>
      </c>
      <c r="K18" s="335">
        <v>0</v>
      </c>
      <c r="L18" s="334">
        <f>M18+N18</f>
        <v>1598</v>
      </c>
      <c r="M18" s="336">
        <v>806</v>
      </c>
      <c r="N18" s="336">
        <v>792</v>
      </c>
      <c r="O18" s="337">
        <f>SUM(P18:Q18)</f>
        <v>514</v>
      </c>
      <c r="P18" s="338">
        <v>246</v>
      </c>
      <c r="Q18" s="339">
        <v>268</v>
      </c>
      <c r="R18" s="614"/>
      <c r="S18" s="614"/>
      <c r="T18" s="615" t="b">
        <f>N18+M18=L18</f>
        <v>1</v>
      </c>
      <c r="U18" s="616" t="b">
        <f>O18=P18+Q18</f>
        <v>1</v>
      </c>
      <c r="V18" s="617"/>
      <c r="W18" s="617"/>
      <c r="X18" s="613" t="s">
        <v>1194</v>
      </c>
      <c r="Y18" s="340">
        <v>946</v>
      </c>
      <c r="Z18" s="341">
        <v>770</v>
      </c>
      <c r="AA18" s="341">
        <v>176</v>
      </c>
      <c r="AB18" s="341">
        <v>0</v>
      </c>
      <c r="AC18" s="342" t="b">
        <f>Y18=Z18+AA18+AB18</f>
        <v>1</v>
      </c>
      <c r="AD18" s="341">
        <v>0</v>
      </c>
      <c r="AE18" s="341">
        <v>0</v>
      </c>
      <c r="AF18" s="341">
        <v>326</v>
      </c>
      <c r="AG18" s="341">
        <v>620</v>
      </c>
      <c r="AH18" s="342" t="b">
        <f>Y18=AD18+AE18+AF18+AG18</f>
        <v>1</v>
      </c>
      <c r="AI18" s="340">
        <v>11735</v>
      </c>
      <c r="AJ18" s="341">
        <v>1465</v>
      </c>
      <c r="AK18" s="341">
        <v>10270</v>
      </c>
      <c r="AL18" s="341">
        <v>5753</v>
      </c>
      <c r="AM18" s="343">
        <v>5982</v>
      </c>
      <c r="AN18" s="618" t="b">
        <f>AJ18+AK18=AL18+AM18</f>
        <v>1</v>
      </c>
      <c r="AO18" s="619" t="b">
        <f>D18=Y18+AI18</f>
        <v>1</v>
      </c>
      <c r="AP18" s="326"/>
      <c r="AQ18" s="317"/>
      <c r="AR18" s="317"/>
    </row>
    <row r="19" spans="1:44" ht="15" customHeight="1" thickBot="1">
      <c r="A19" s="613" t="s">
        <v>1195</v>
      </c>
      <c r="B19" s="344">
        <v>16834</v>
      </c>
      <c r="C19" s="345">
        <v>6</v>
      </c>
      <c r="D19" s="344">
        <v>16828</v>
      </c>
      <c r="E19" s="620" t="b">
        <f>B19=(C19+D19)</f>
        <v>1</v>
      </c>
      <c r="F19" s="345">
        <v>3456</v>
      </c>
      <c r="G19" s="345">
        <v>13372</v>
      </c>
      <c r="H19" s="620" t="b">
        <f>D19=(F19+G19)</f>
        <v>1</v>
      </c>
      <c r="I19" s="345">
        <v>3592</v>
      </c>
      <c r="J19" s="345">
        <v>1682</v>
      </c>
      <c r="K19" s="345">
        <v>0</v>
      </c>
      <c r="L19" s="367">
        <f>M19+N19</f>
        <v>3592</v>
      </c>
      <c r="M19" s="346">
        <v>1736</v>
      </c>
      <c r="N19" s="346">
        <v>1856</v>
      </c>
      <c r="O19" s="347">
        <f>SUM(P19:Q19)</f>
        <v>1137</v>
      </c>
      <c r="P19" s="348">
        <v>464</v>
      </c>
      <c r="Q19" s="349">
        <v>673</v>
      </c>
      <c r="R19" s="614"/>
      <c r="S19" s="614"/>
      <c r="T19" s="615" t="b">
        <f>N19+M19=L19</f>
        <v>1</v>
      </c>
      <c r="U19" s="616" t="b">
        <f>O19=P19+Q19</f>
        <v>1</v>
      </c>
      <c r="V19" s="617"/>
      <c r="W19" s="617"/>
      <c r="X19" s="613" t="s">
        <v>1195</v>
      </c>
      <c r="Y19" s="350">
        <v>2097</v>
      </c>
      <c r="Z19" s="351">
        <v>0</v>
      </c>
      <c r="AA19" s="351">
        <v>2097</v>
      </c>
      <c r="AB19" s="351">
        <v>0</v>
      </c>
      <c r="AC19" s="352" t="b">
        <f>Y19=Z19+AA19+AB19</f>
        <v>1</v>
      </c>
      <c r="AD19" s="351">
        <v>0</v>
      </c>
      <c r="AE19" s="351">
        <v>198</v>
      </c>
      <c r="AF19" s="351">
        <v>878</v>
      </c>
      <c r="AG19" s="351">
        <v>1021</v>
      </c>
      <c r="AH19" s="352" t="b">
        <f>Y19=AD19+AE19+AF19+AG19</f>
        <v>1</v>
      </c>
      <c r="AI19" s="350">
        <v>14731</v>
      </c>
      <c r="AJ19" s="351">
        <v>491</v>
      </c>
      <c r="AK19" s="351">
        <v>14240</v>
      </c>
      <c r="AL19" s="351">
        <v>6533</v>
      </c>
      <c r="AM19" s="353">
        <v>8198</v>
      </c>
      <c r="AN19" s="618" t="b">
        <f>AJ19+AK19=AL19+AM19</f>
        <v>1</v>
      </c>
      <c r="AO19" s="619" t="b">
        <f>D19=Y19+AI19</f>
        <v>1</v>
      </c>
      <c r="AP19" s="326"/>
      <c r="AQ19" s="317"/>
      <c r="AR19" s="317"/>
    </row>
    <row r="20" spans="1:44" s="629" customFormat="1" ht="15" customHeight="1" thickBot="1">
      <c r="A20" s="621" t="s">
        <v>1196</v>
      </c>
      <c r="B20" s="354">
        <f>SUM(B18:B19)</f>
        <v>29523</v>
      </c>
      <c r="C20" s="354">
        <f>SUM(C18:C19)</f>
        <v>14</v>
      </c>
      <c r="D20" s="354">
        <f>SUM(D18:D19)</f>
        <v>29509</v>
      </c>
      <c r="E20" s="622" t="b">
        <f>B20=(C20+D20)</f>
        <v>1</v>
      </c>
      <c r="F20" s="354">
        <f>SUM(F18:F19)</f>
        <v>5934</v>
      </c>
      <c r="G20" s="354">
        <f>SUM(G18:G19)</f>
        <v>23575</v>
      </c>
      <c r="H20" s="622" t="b">
        <f>D20=(F20+G20)</f>
        <v>1</v>
      </c>
      <c r="I20" s="354">
        <f>SUM(I18:I19)</f>
        <v>5190</v>
      </c>
      <c r="J20" s="354">
        <f>SUM(J18:J19)</f>
        <v>2769</v>
      </c>
      <c r="K20" s="354">
        <f>SUM(K18:K19)</f>
        <v>0</v>
      </c>
      <c r="L20" s="354">
        <f>M20+N20</f>
        <v>5190</v>
      </c>
      <c r="M20" s="354">
        <f>SUM(M18:M19)</f>
        <v>2542</v>
      </c>
      <c r="N20" s="354">
        <f>SUM(N18:N19)</f>
        <v>2648</v>
      </c>
      <c r="O20" s="365">
        <f>SUM(P20:Q20)</f>
        <v>1651</v>
      </c>
      <c r="P20" s="355">
        <f>SUM(P18:P19)</f>
        <v>710</v>
      </c>
      <c r="Q20" s="356">
        <f>SUM(Q18:Q19)</f>
        <v>941</v>
      </c>
      <c r="R20" s="366"/>
      <c r="S20" s="366"/>
      <c r="T20" s="623" t="b">
        <f>N20+M20=L20</f>
        <v>1</v>
      </c>
      <c r="U20" s="624" t="b">
        <f>O20=P20+Q20</f>
        <v>1</v>
      </c>
      <c r="V20" s="625"/>
      <c r="W20" s="625"/>
      <c r="X20" s="621" t="s">
        <v>1196</v>
      </c>
      <c r="Y20" s="357">
        <f>SUM(Y18:Y19)</f>
        <v>3043</v>
      </c>
      <c r="Z20" s="357">
        <f t="shared" ref="Z20:AM20" si="1">SUM(Z18:Z19)</f>
        <v>770</v>
      </c>
      <c r="AA20" s="357">
        <f t="shared" si="1"/>
        <v>2273</v>
      </c>
      <c r="AB20" s="357">
        <f t="shared" si="1"/>
        <v>0</v>
      </c>
      <c r="AC20" s="622" t="b">
        <f>Y20=Z20+AA20+AB20</f>
        <v>1</v>
      </c>
      <c r="AD20" s="357">
        <f t="shared" si="1"/>
        <v>0</v>
      </c>
      <c r="AE20" s="357">
        <f t="shared" si="1"/>
        <v>198</v>
      </c>
      <c r="AF20" s="357">
        <f t="shared" si="1"/>
        <v>1204</v>
      </c>
      <c r="AG20" s="357">
        <f t="shared" si="1"/>
        <v>1641</v>
      </c>
      <c r="AH20" s="622" t="b">
        <f>Y20=AD20+AE20+AF20+AG20</f>
        <v>1</v>
      </c>
      <c r="AI20" s="357">
        <f t="shared" si="1"/>
        <v>26466</v>
      </c>
      <c r="AJ20" s="357">
        <f t="shared" si="1"/>
        <v>1956</v>
      </c>
      <c r="AK20" s="357">
        <f t="shared" si="1"/>
        <v>24510</v>
      </c>
      <c r="AL20" s="357">
        <f t="shared" si="1"/>
        <v>12286</v>
      </c>
      <c r="AM20" s="358">
        <f t="shared" si="1"/>
        <v>14180</v>
      </c>
      <c r="AN20" s="626" t="b">
        <f>AJ20+AK20=AL20+AM20</f>
        <v>1</v>
      </c>
      <c r="AO20" s="624" t="b">
        <f>D20=Y20+AI20</f>
        <v>1</v>
      </c>
      <c r="AP20" s="627"/>
      <c r="AQ20" s="628"/>
      <c r="AR20" s="628"/>
    </row>
    <row r="21" spans="1:44" ht="8.25" customHeight="1">
      <c r="A21" s="326"/>
      <c r="B21" s="326"/>
      <c r="C21" s="326"/>
      <c r="D21" s="326"/>
      <c r="E21" s="326"/>
      <c r="F21" s="360"/>
      <c r="G21" s="326"/>
      <c r="H21" s="326"/>
      <c r="I21" s="326"/>
      <c r="J21" s="326"/>
      <c r="K21" s="326"/>
      <c r="L21" s="326"/>
      <c r="M21" s="326"/>
      <c r="N21" s="326"/>
      <c r="O21" s="326"/>
      <c r="P21" s="326"/>
      <c r="Q21" s="326"/>
      <c r="R21" s="359"/>
      <c r="S21" s="359"/>
      <c r="T21" s="326"/>
      <c r="U21" s="326"/>
      <c r="V21" s="359"/>
      <c r="W21" s="359"/>
      <c r="X21" s="326"/>
      <c r="Y21" s="326"/>
      <c r="Z21" s="326"/>
      <c r="AA21" s="326"/>
      <c r="AB21" s="326"/>
      <c r="AC21" s="326"/>
      <c r="AD21" s="326"/>
      <c r="AE21" s="326"/>
      <c r="AF21" s="326"/>
      <c r="AG21" s="326"/>
      <c r="AH21" s="326"/>
      <c r="AI21" s="326"/>
      <c r="AJ21" s="326"/>
      <c r="AK21" s="326"/>
      <c r="AL21" s="326"/>
      <c r="AM21" s="326"/>
      <c r="AN21" s="326"/>
      <c r="AO21" s="326"/>
      <c r="AP21" s="326"/>
      <c r="AQ21" s="317"/>
      <c r="AR21" s="317"/>
    </row>
    <row r="22" spans="1:44" ht="15.75" thickBot="1">
      <c r="A22" s="321" t="s">
        <v>1199</v>
      </c>
      <c r="B22" s="322"/>
      <c r="C22" s="322"/>
      <c r="D22" s="322"/>
      <c r="E22" s="322"/>
      <c r="F22" s="322"/>
      <c r="G22" s="321"/>
      <c r="H22" s="321"/>
      <c r="I22" s="322"/>
      <c r="J22" s="322"/>
      <c r="K22" s="322"/>
      <c r="L22" s="326"/>
      <c r="M22" s="326"/>
      <c r="N22" s="326"/>
      <c r="O22" s="326"/>
      <c r="P22" s="366"/>
      <c r="Q22" s="326"/>
      <c r="R22" s="359"/>
      <c r="S22" s="359"/>
      <c r="T22" s="326"/>
      <c r="U22" s="326"/>
      <c r="V22" s="359"/>
      <c r="W22" s="359"/>
      <c r="X22" s="1256" t="s">
        <v>317</v>
      </c>
      <c r="Y22" s="1256"/>
      <c r="Z22" s="1256"/>
      <c r="AA22" s="1256"/>
      <c r="AB22" s="322"/>
      <c r="AC22" s="322"/>
      <c r="AD22" s="322"/>
      <c r="AE22" s="322"/>
      <c r="AF22" s="363"/>
      <c r="AG22" s="322"/>
      <c r="AH22" s="322"/>
      <c r="AI22" s="322"/>
      <c r="AJ22" s="326"/>
      <c r="AK22" s="592"/>
      <c r="AL22" s="592"/>
      <c r="AM22" s="592"/>
      <c r="AN22" s="322"/>
      <c r="AO22" s="326"/>
      <c r="AP22" s="326"/>
      <c r="AQ22" s="317"/>
      <c r="AR22" s="317"/>
    </row>
    <row r="23" spans="1:44" ht="24" customHeight="1">
      <c r="A23" s="1254" t="s">
        <v>1171</v>
      </c>
      <c r="B23" s="1254" t="s">
        <v>375</v>
      </c>
      <c r="C23" s="1254" t="s">
        <v>376</v>
      </c>
      <c r="D23" s="1254" t="s">
        <v>378</v>
      </c>
      <c r="E23" s="1254"/>
      <c r="F23" s="1254"/>
      <c r="G23" s="1254"/>
      <c r="H23" s="1254"/>
      <c r="I23" s="1254"/>
      <c r="J23" s="1254"/>
      <c r="K23" s="1254"/>
      <c r="L23" s="1254" t="s">
        <v>1520</v>
      </c>
      <c r="M23" s="1254"/>
      <c r="N23" s="1254"/>
      <c r="O23" s="1254" t="s">
        <v>1521</v>
      </c>
      <c r="P23" s="1254"/>
      <c r="Q23" s="1254"/>
      <c r="R23" s="327"/>
      <c r="S23" s="327"/>
      <c r="T23" s="1260" t="s">
        <v>1172</v>
      </c>
      <c r="U23" s="1261"/>
      <c r="V23" s="597"/>
      <c r="W23" s="597"/>
      <c r="X23" s="1254" t="s">
        <v>1171</v>
      </c>
      <c r="Y23" s="1254" t="s">
        <v>379</v>
      </c>
      <c r="Z23" s="1254"/>
      <c r="AA23" s="1254"/>
      <c r="AB23" s="1254"/>
      <c r="AC23" s="1254"/>
      <c r="AD23" s="1254"/>
      <c r="AE23" s="1254"/>
      <c r="AF23" s="1254"/>
      <c r="AG23" s="1254"/>
      <c r="AH23" s="1254"/>
      <c r="AI23" s="1254"/>
      <c r="AJ23" s="1254"/>
      <c r="AK23" s="1254"/>
      <c r="AL23" s="1254"/>
      <c r="AM23" s="1254"/>
      <c r="AN23" s="328"/>
      <c r="AO23" s="329"/>
      <c r="AP23" s="326"/>
      <c r="AQ23" s="317"/>
      <c r="AR23" s="317"/>
    </row>
    <row r="24" spans="1:44" ht="18.75" customHeight="1">
      <c r="A24" s="1254"/>
      <c r="B24" s="1257"/>
      <c r="C24" s="1254"/>
      <c r="D24" s="1254" t="s">
        <v>1312</v>
      </c>
      <c r="E24" s="1258" t="s">
        <v>1172</v>
      </c>
      <c r="F24" s="1254" t="s">
        <v>212</v>
      </c>
      <c r="G24" s="1254"/>
      <c r="H24" s="1254"/>
      <c r="I24" s="1254"/>
      <c r="J24" s="1254"/>
      <c r="K24" s="1254"/>
      <c r="L24" s="1254"/>
      <c r="M24" s="1254"/>
      <c r="N24" s="1254"/>
      <c r="O24" s="1254"/>
      <c r="P24" s="1254"/>
      <c r="Q24" s="1254"/>
      <c r="R24" s="327"/>
      <c r="S24" s="327"/>
      <c r="T24" s="1262"/>
      <c r="U24" s="1263"/>
      <c r="V24" s="597"/>
      <c r="W24" s="597"/>
      <c r="X24" s="1254"/>
      <c r="Y24" s="1254" t="s">
        <v>217</v>
      </c>
      <c r="Z24" s="1254"/>
      <c r="AA24" s="1254"/>
      <c r="AB24" s="1254"/>
      <c r="AC24" s="1254"/>
      <c r="AD24" s="1254"/>
      <c r="AE24" s="1254"/>
      <c r="AF24" s="1254"/>
      <c r="AG24" s="1254"/>
      <c r="AH24" s="1258" t="s">
        <v>1172</v>
      </c>
      <c r="AI24" s="1259" t="s">
        <v>218</v>
      </c>
      <c r="AJ24" s="1259"/>
      <c r="AK24" s="1259"/>
      <c r="AL24" s="1259"/>
      <c r="AM24" s="1259"/>
      <c r="AN24" s="1266" t="s">
        <v>1172</v>
      </c>
      <c r="AO24" s="1263"/>
      <c r="AP24" s="326"/>
      <c r="AQ24" s="317"/>
      <c r="AR24" s="317"/>
    </row>
    <row r="25" spans="1:44" ht="30" customHeight="1">
      <c r="A25" s="1254"/>
      <c r="B25" s="1257"/>
      <c r="C25" s="1254"/>
      <c r="D25" s="1254"/>
      <c r="E25" s="1258"/>
      <c r="F25" s="1254" t="s">
        <v>1173</v>
      </c>
      <c r="G25" s="1254"/>
      <c r="H25" s="596" t="s">
        <v>1172</v>
      </c>
      <c r="I25" s="1254" t="s">
        <v>214</v>
      </c>
      <c r="J25" s="1254" t="s">
        <v>1174</v>
      </c>
      <c r="K25" s="1254" t="s">
        <v>1198</v>
      </c>
      <c r="L25" s="1254" t="s">
        <v>1312</v>
      </c>
      <c r="M25" s="1254" t="s">
        <v>212</v>
      </c>
      <c r="N25" s="1254"/>
      <c r="O25" s="1254" t="s">
        <v>1312</v>
      </c>
      <c r="P25" s="1254" t="s">
        <v>212</v>
      </c>
      <c r="Q25" s="1254"/>
      <c r="R25" s="327"/>
      <c r="S25" s="327"/>
      <c r="T25" s="1262"/>
      <c r="U25" s="1263"/>
      <c r="V25" s="597"/>
      <c r="W25" s="597"/>
      <c r="X25" s="1254"/>
      <c r="Y25" s="1254" t="s">
        <v>1312</v>
      </c>
      <c r="Z25" s="1254" t="s">
        <v>219</v>
      </c>
      <c r="AA25" s="1254"/>
      <c r="AB25" s="1254"/>
      <c r="AC25" s="596" t="s">
        <v>1172</v>
      </c>
      <c r="AD25" s="1254" t="s">
        <v>223</v>
      </c>
      <c r="AE25" s="1254"/>
      <c r="AF25" s="1254"/>
      <c r="AG25" s="1254"/>
      <c r="AH25" s="1258"/>
      <c r="AI25" s="1254" t="s">
        <v>1312</v>
      </c>
      <c r="AJ25" s="1254" t="s">
        <v>221</v>
      </c>
      <c r="AK25" s="1254"/>
      <c r="AL25" s="1254" t="s">
        <v>222</v>
      </c>
      <c r="AM25" s="1255"/>
      <c r="AN25" s="1266"/>
      <c r="AO25" s="1263"/>
      <c r="AP25" s="326"/>
      <c r="AQ25" s="317"/>
      <c r="AR25" s="317"/>
    </row>
    <row r="26" spans="1:44" ht="29.25" thickBot="1">
      <c r="A26" s="1254"/>
      <c r="B26" s="1257"/>
      <c r="C26" s="1254"/>
      <c r="D26" s="1254"/>
      <c r="E26" s="1258"/>
      <c r="F26" s="548" t="s">
        <v>216</v>
      </c>
      <c r="G26" s="548" t="s">
        <v>1176</v>
      </c>
      <c r="H26" s="610"/>
      <c r="I26" s="1254"/>
      <c r="J26" s="1254"/>
      <c r="K26" s="1254"/>
      <c r="L26" s="1254"/>
      <c r="M26" s="591" t="s">
        <v>1177</v>
      </c>
      <c r="N26" s="591" t="s">
        <v>1178</v>
      </c>
      <c r="O26" s="1254"/>
      <c r="P26" s="591" t="s">
        <v>1177</v>
      </c>
      <c r="Q26" s="591" t="s">
        <v>1178</v>
      </c>
      <c r="R26" s="327"/>
      <c r="S26" s="327"/>
      <c r="T26" s="1264"/>
      <c r="U26" s="1265"/>
      <c r="V26" s="597"/>
      <c r="W26" s="597"/>
      <c r="X26" s="1254"/>
      <c r="Y26" s="1254"/>
      <c r="Z26" s="611">
        <v>2.5</v>
      </c>
      <c r="AA26" s="611">
        <v>2</v>
      </c>
      <c r="AB26" s="591" t="s">
        <v>364</v>
      </c>
      <c r="AC26" s="610"/>
      <c r="AD26" s="591" t="s">
        <v>1180</v>
      </c>
      <c r="AE26" s="591" t="s">
        <v>1200</v>
      </c>
      <c r="AF26" s="591" t="s">
        <v>1201</v>
      </c>
      <c r="AG26" s="591" t="s">
        <v>1202</v>
      </c>
      <c r="AH26" s="1258"/>
      <c r="AI26" s="1254"/>
      <c r="AJ26" s="611">
        <v>2</v>
      </c>
      <c r="AK26" s="591" t="s">
        <v>363</v>
      </c>
      <c r="AL26" s="591" t="s">
        <v>1183</v>
      </c>
      <c r="AM26" s="591" t="s">
        <v>1184</v>
      </c>
      <c r="AN26" s="1267"/>
      <c r="AO26" s="1265"/>
      <c r="AP26" s="326"/>
      <c r="AQ26" s="317"/>
      <c r="AR26" s="317"/>
    </row>
    <row r="27" spans="1:44" ht="30" customHeight="1" thickBot="1">
      <c r="A27" s="591">
        <v>1</v>
      </c>
      <c r="B27" s="591" t="s">
        <v>365</v>
      </c>
      <c r="C27" s="591">
        <v>3</v>
      </c>
      <c r="D27" s="591" t="s">
        <v>367</v>
      </c>
      <c r="E27" s="612" t="s">
        <v>1185</v>
      </c>
      <c r="F27" s="591">
        <v>5</v>
      </c>
      <c r="G27" s="591">
        <v>6</v>
      </c>
      <c r="H27" s="612" t="s">
        <v>1186</v>
      </c>
      <c r="I27" s="591">
        <v>7</v>
      </c>
      <c r="J27" s="591">
        <v>8</v>
      </c>
      <c r="K27" s="591">
        <v>9</v>
      </c>
      <c r="L27" s="591" t="s">
        <v>368</v>
      </c>
      <c r="M27" s="548">
        <v>11</v>
      </c>
      <c r="N27" s="548">
        <v>12</v>
      </c>
      <c r="O27" s="591" t="s">
        <v>370</v>
      </c>
      <c r="P27" s="548">
        <v>14</v>
      </c>
      <c r="Q27" s="548">
        <v>15</v>
      </c>
      <c r="R27" s="330"/>
      <c r="S27" s="330"/>
      <c r="T27" s="331" t="s">
        <v>1187</v>
      </c>
      <c r="U27" s="331" t="s">
        <v>1188</v>
      </c>
      <c r="V27" s="332"/>
      <c r="W27" s="332"/>
      <c r="X27" s="591" t="s">
        <v>1189</v>
      </c>
      <c r="Y27" s="591" t="s">
        <v>372</v>
      </c>
      <c r="Z27" s="591">
        <v>17</v>
      </c>
      <c r="AA27" s="591">
        <v>18</v>
      </c>
      <c r="AB27" s="591">
        <v>19</v>
      </c>
      <c r="AC27" s="612" t="s">
        <v>1190</v>
      </c>
      <c r="AD27" s="591">
        <v>20</v>
      </c>
      <c r="AE27" s="591">
        <v>21</v>
      </c>
      <c r="AF27" s="591">
        <v>22</v>
      </c>
      <c r="AG27" s="591">
        <v>23</v>
      </c>
      <c r="AH27" s="612" t="s">
        <v>1191</v>
      </c>
      <c r="AI27" s="591" t="s">
        <v>373</v>
      </c>
      <c r="AJ27" s="591">
        <v>25</v>
      </c>
      <c r="AK27" s="591">
        <v>26</v>
      </c>
      <c r="AL27" s="591">
        <v>27</v>
      </c>
      <c r="AM27" s="591">
        <v>28</v>
      </c>
      <c r="AN27" s="333" t="s">
        <v>1192</v>
      </c>
      <c r="AO27" s="331" t="s">
        <v>1193</v>
      </c>
      <c r="AP27" s="326"/>
      <c r="AQ27" s="317"/>
      <c r="AR27" s="317"/>
    </row>
    <row r="28" spans="1:44" ht="15" customHeight="1" thickBot="1">
      <c r="A28" s="613" t="s">
        <v>1194</v>
      </c>
      <c r="B28" s="334">
        <v>348124</v>
      </c>
      <c r="C28" s="335">
        <v>10</v>
      </c>
      <c r="D28" s="334">
        <v>348114</v>
      </c>
      <c r="E28" s="342" t="b">
        <f>B28=(C28+D28)</f>
        <v>1</v>
      </c>
      <c r="F28" s="335">
        <v>348114</v>
      </c>
      <c r="G28" s="335">
        <v>0</v>
      </c>
      <c r="H28" s="342" t="b">
        <f>D28=(F28+G28)</f>
        <v>1</v>
      </c>
      <c r="I28" s="335">
        <v>82745</v>
      </c>
      <c r="J28" s="335">
        <v>3168</v>
      </c>
      <c r="K28" s="335">
        <v>0</v>
      </c>
      <c r="L28" s="334">
        <f>M28+N28</f>
        <v>10000</v>
      </c>
      <c r="M28" s="336">
        <v>8146</v>
      </c>
      <c r="N28" s="336">
        <v>1854</v>
      </c>
      <c r="O28" s="337">
        <f>SUM(P28:Q28)</f>
        <v>7852</v>
      </c>
      <c r="P28" s="338">
        <v>4863</v>
      </c>
      <c r="Q28" s="339">
        <v>2989</v>
      </c>
      <c r="R28" s="614"/>
      <c r="S28" s="614"/>
      <c r="T28" s="615" t="b">
        <f>N28+M28=L28</f>
        <v>1</v>
      </c>
      <c r="U28" s="616" t="b">
        <f>O28=P28+Q28</f>
        <v>1</v>
      </c>
      <c r="V28" s="617"/>
      <c r="W28" s="617"/>
      <c r="X28" s="613" t="s">
        <v>1194</v>
      </c>
      <c r="Y28" s="340">
        <v>75122</v>
      </c>
      <c r="Z28" s="341">
        <v>68898</v>
      </c>
      <c r="AA28" s="341">
        <v>6224</v>
      </c>
      <c r="AB28" s="341">
        <v>0</v>
      </c>
      <c r="AC28" s="342" t="b">
        <f>Y28=Z28+AA28+AB28</f>
        <v>1</v>
      </c>
      <c r="AD28" s="341">
        <v>0</v>
      </c>
      <c r="AE28" s="341">
        <v>15104</v>
      </c>
      <c r="AF28" s="341">
        <v>20896</v>
      </c>
      <c r="AG28" s="341">
        <v>39122</v>
      </c>
      <c r="AH28" s="342" t="b">
        <f>Y28=AD28+AE28+AF28+AG28</f>
        <v>1</v>
      </c>
      <c r="AI28" s="340">
        <v>272992</v>
      </c>
      <c r="AJ28" s="341">
        <v>32837</v>
      </c>
      <c r="AK28" s="341">
        <v>240155</v>
      </c>
      <c r="AL28" s="341">
        <v>146924</v>
      </c>
      <c r="AM28" s="343">
        <v>126068</v>
      </c>
      <c r="AN28" s="618" t="b">
        <f>AJ28+AK28=AL28+AM28</f>
        <v>1</v>
      </c>
      <c r="AO28" s="619" t="b">
        <f>D28=Y28+AI28</f>
        <v>1</v>
      </c>
      <c r="AP28" s="326"/>
      <c r="AQ28" s="317"/>
      <c r="AR28" s="317"/>
    </row>
    <row r="29" spans="1:44" ht="15" customHeight="1" thickBot="1">
      <c r="A29" s="613" t="s">
        <v>1195</v>
      </c>
      <c r="B29" s="367">
        <v>68487</v>
      </c>
      <c r="C29" s="368">
        <v>8</v>
      </c>
      <c r="D29" s="367">
        <v>68479</v>
      </c>
      <c r="E29" s="352" t="b">
        <f>B29=(C29+D29)</f>
        <v>1</v>
      </c>
      <c r="F29" s="368">
        <v>68479</v>
      </c>
      <c r="G29" s="368">
        <v>0</v>
      </c>
      <c r="H29" s="352" t="b">
        <f>D29=(F29+G29)</f>
        <v>1</v>
      </c>
      <c r="I29" s="368">
        <v>15278</v>
      </c>
      <c r="J29" s="368">
        <v>4140</v>
      </c>
      <c r="K29" s="368">
        <v>0</v>
      </c>
      <c r="L29" s="367">
        <f>M29+N29</f>
        <v>2002</v>
      </c>
      <c r="M29" s="369">
        <v>1146</v>
      </c>
      <c r="N29" s="369">
        <v>856</v>
      </c>
      <c r="O29" s="370">
        <f>SUM(P29:Q29)</f>
        <v>2931</v>
      </c>
      <c r="P29" s="371">
        <v>856</v>
      </c>
      <c r="Q29" s="372">
        <v>2075</v>
      </c>
      <c r="R29" s="614"/>
      <c r="S29" s="614"/>
      <c r="T29" s="615" t="b">
        <f>N29+M29=L29</f>
        <v>1</v>
      </c>
      <c r="U29" s="616" t="b">
        <f>O29=P29+Q29</f>
        <v>1</v>
      </c>
      <c r="V29" s="617"/>
      <c r="W29" s="617"/>
      <c r="X29" s="613" t="s">
        <v>1195</v>
      </c>
      <c r="Y29" s="350">
        <v>13245</v>
      </c>
      <c r="Z29" s="351">
        <v>0</v>
      </c>
      <c r="AA29" s="351">
        <v>13245</v>
      </c>
      <c r="AB29" s="351">
        <v>0</v>
      </c>
      <c r="AC29" s="352" t="b">
        <f>Y29=Z29+AA29+AB29</f>
        <v>1</v>
      </c>
      <c r="AD29" s="351">
        <v>198</v>
      </c>
      <c r="AE29" s="351">
        <v>3285</v>
      </c>
      <c r="AF29" s="351">
        <v>3878</v>
      </c>
      <c r="AG29" s="351">
        <v>5884</v>
      </c>
      <c r="AH29" s="352" t="b">
        <f>Y29=AD29+AE29+AF29+AG29</f>
        <v>1</v>
      </c>
      <c r="AI29" s="350">
        <v>55234</v>
      </c>
      <c r="AJ29" s="351">
        <v>1795</v>
      </c>
      <c r="AK29" s="351">
        <v>53439</v>
      </c>
      <c r="AL29" s="351">
        <v>29438</v>
      </c>
      <c r="AM29" s="353">
        <v>25796</v>
      </c>
      <c r="AN29" s="618" t="b">
        <f>AJ29+AK29=AL29+AM29</f>
        <v>1</v>
      </c>
      <c r="AO29" s="619" t="b">
        <f>D29=Y29+AI29</f>
        <v>1</v>
      </c>
      <c r="AP29" s="326"/>
      <c r="AQ29" s="317"/>
      <c r="AR29" s="317"/>
    </row>
    <row r="30" spans="1:44" s="629" customFormat="1" ht="15" customHeight="1" thickBot="1">
      <c r="A30" s="621" t="s">
        <v>1196</v>
      </c>
      <c r="B30" s="354">
        <f>SUM(B28:B29)</f>
        <v>416611</v>
      </c>
      <c r="C30" s="354">
        <f>SUM(C28:C29)</f>
        <v>18</v>
      </c>
      <c r="D30" s="354">
        <f>SUM(D28:D29)</f>
        <v>416593</v>
      </c>
      <c r="E30" s="622" t="b">
        <f>B30=(C30+D30)</f>
        <v>1</v>
      </c>
      <c r="F30" s="354">
        <f>SUM(F28:F29)</f>
        <v>416593</v>
      </c>
      <c r="G30" s="354">
        <f>SUM(G28:G29)</f>
        <v>0</v>
      </c>
      <c r="H30" s="622" t="b">
        <f>D30=(F30+G30)</f>
        <v>1</v>
      </c>
      <c r="I30" s="354">
        <f>SUM(I28:I29)</f>
        <v>98023</v>
      </c>
      <c r="J30" s="354">
        <f>SUM(J28:J29)</f>
        <v>7308</v>
      </c>
      <c r="K30" s="354">
        <f>SUM(K28:K29)</f>
        <v>0</v>
      </c>
      <c r="L30" s="354">
        <f>M30+N30</f>
        <v>12002</v>
      </c>
      <c r="M30" s="354">
        <f>SUM(M28:M29)</f>
        <v>9292</v>
      </c>
      <c r="N30" s="354">
        <f>SUM(N28:N29)</f>
        <v>2710</v>
      </c>
      <c r="O30" s="355">
        <f>SUM(O28:O29)</f>
        <v>10783</v>
      </c>
      <c r="P30" s="355">
        <f>SUM(P28:P29)</f>
        <v>5719</v>
      </c>
      <c r="Q30" s="356">
        <f>SUM(Q28:Q29)</f>
        <v>5064</v>
      </c>
      <c r="R30" s="366"/>
      <c r="S30" s="366"/>
      <c r="T30" s="623" t="b">
        <f>N30+M30=L30</f>
        <v>1</v>
      </c>
      <c r="U30" s="624" t="b">
        <f>O30=P30+Q30</f>
        <v>1</v>
      </c>
      <c r="V30" s="625"/>
      <c r="W30" s="625"/>
      <c r="X30" s="621" t="s">
        <v>1196</v>
      </c>
      <c r="Y30" s="357">
        <f>SUM(Y28:Y29)</f>
        <v>88367</v>
      </c>
      <c r="Z30" s="357">
        <f t="shared" ref="Z30:AM30" si="2">SUM(Z28:Z29)</f>
        <v>68898</v>
      </c>
      <c r="AA30" s="357">
        <f t="shared" si="2"/>
        <v>19469</v>
      </c>
      <c r="AB30" s="357">
        <f t="shared" si="2"/>
        <v>0</v>
      </c>
      <c r="AC30" s="622" t="b">
        <f>Y30=Z30+AA30+AB30</f>
        <v>1</v>
      </c>
      <c r="AD30" s="357">
        <f t="shared" si="2"/>
        <v>198</v>
      </c>
      <c r="AE30" s="357">
        <f t="shared" si="2"/>
        <v>18389</v>
      </c>
      <c r="AF30" s="357">
        <f t="shared" si="2"/>
        <v>24774</v>
      </c>
      <c r="AG30" s="357">
        <f t="shared" si="2"/>
        <v>45006</v>
      </c>
      <c r="AH30" s="622" t="b">
        <f>Y30=AD30+AE30+AF30+AG30</f>
        <v>1</v>
      </c>
      <c r="AI30" s="357">
        <f t="shared" si="2"/>
        <v>328226</v>
      </c>
      <c r="AJ30" s="357">
        <f t="shared" si="2"/>
        <v>34632</v>
      </c>
      <c r="AK30" s="357">
        <f t="shared" si="2"/>
        <v>293594</v>
      </c>
      <c r="AL30" s="357">
        <f t="shared" si="2"/>
        <v>176362</v>
      </c>
      <c r="AM30" s="358">
        <f t="shared" si="2"/>
        <v>151864</v>
      </c>
      <c r="AN30" s="626" t="b">
        <f>AJ30+AK30=AL30+AM30</f>
        <v>1</v>
      </c>
      <c r="AO30" s="626" t="b">
        <f>D30=Y30+AI30</f>
        <v>1</v>
      </c>
      <c r="AP30" s="627"/>
      <c r="AQ30" s="628"/>
      <c r="AR30" s="628"/>
    </row>
    <row r="31" spans="1:44" s="375" customFormat="1" ht="8.25" customHeight="1">
      <c r="A31" s="327"/>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73"/>
      <c r="AP31" s="373"/>
      <c r="AQ31" s="374"/>
      <c r="AR31" s="374"/>
    </row>
    <row r="32" spans="1:44" ht="15.75" thickBot="1">
      <c r="A32" s="321" t="s">
        <v>1296</v>
      </c>
      <c r="B32" s="322"/>
      <c r="C32" s="322"/>
      <c r="D32" s="322"/>
      <c r="E32" s="322"/>
      <c r="F32" s="326"/>
      <c r="G32" s="321"/>
      <c r="H32" s="321"/>
      <c r="I32" s="322"/>
      <c r="J32" s="322"/>
      <c r="K32" s="322"/>
      <c r="L32" s="322"/>
      <c r="M32" s="322"/>
      <c r="N32" s="322"/>
      <c r="O32" s="322"/>
      <c r="P32" s="322"/>
      <c r="Q32" s="322"/>
      <c r="R32" s="366"/>
      <c r="S32" s="324"/>
      <c r="T32" s="322"/>
      <c r="U32" s="323" t="s">
        <v>1203</v>
      </c>
      <c r="V32" s="323"/>
      <c r="W32" s="322"/>
      <c r="X32" s="1256" t="s">
        <v>213</v>
      </c>
      <c r="Y32" s="1256"/>
      <c r="Z32" s="1256"/>
      <c r="AA32" s="1256"/>
      <c r="AB32" s="322"/>
      <c r="AC32" s="322"/>
      <c r="AD32" s="322"/>
      <c r="AE32" s="322"/>
      <c r="AF32" s="363"/>
      <c r="AG32" s="322"/>
      <c r="AH32" s="322"/>
      <c r="AI32" s="322"/>
      <c r="AJ32" s="326"/>
      <c r="AK32" s="592"/>
      <c r="AL32" s="592"/>
      <c r="AM32" s="592"/>
      <c r="AN32" s="322"/>
      <c r="AO32" s="326"/>
      <c r="AP32" s="326"/>
      <c r="AQ32" s="317"/>
      <c r="AR32" s="317"/>
    </row>
    <row r="33" spans="1:130" ht="29.25" customHeight="1">
      <c r="A33" s="1254" t="s">
        <v>1171</v>
      </c>
      <c r="B33" s="1254" t="s">
        <v>375</v>
      </c>
      <c r="C33" s="1254" t="s">
        <v>376</v>
      </c>
      <c r="D33" s="1254" t="s">
        <v>378</v>
      </c>
      <c r="E33" s="1254"/>
      <c r="F33" s="1254"/>
      <c r="G33" s="1254"/>
      <c r="H33" s="1254"/>
      <c r="I33" s="1254"/>
      <c r="J33" s="1254"/>
      <c r="K33" s="1254"/>
      <c r="L33" s="1254"/>
      <c r="M33" s="1254"/>
      <c r="N33" s="1254" t="s">
        <v>1520</v>
      </c>
      <c r="O33" s="1254"/>
      <c r="P33" s="1254"/>
      <c r="Q33" s="1254" t="s">
        <v>1521</v>
      </c>
      <c r="R33" s="1254"/>
      <c r="S33" s="1254"/>
      <c r="T33" s="376" t="s">
        <v>1172</v>
      </c>
      <c r="U33" s="593"/>
      <c r="V33" s="377" t="s">
        <v>1172</v>
      </c>
      <c r="W33" s="378"/>
      <c r="X33" s="1254" t="s">
        <v>1171</v>
      </c>
      <c r="Y33" s="1254" t="s">
        <v>379</v>
      </c>
      <c r="Z33" s="1254"/>
      <c r="AA33" s="1254"/>
      <c r="AB33" s="1254"/>
      <c r="AC33" s="1254"/>
      <c r="AD33" s="1254"/>
      <c r="AE33" s="1254"/>
      <c r="AF33" s="1254"/>
      <c r="AG33" s="1254"/>
      <c r="AH33" s="1254"/>
      <c r="AI33" s="1254"/>
      <c r="AJ33" s="1254"/>
      <c r="AK33" s="1254"/>
      <c r="AL33" s="1254"/>
      <c r="AM33" s="1254"/>
      <c r="AN33" s="328"/>
      <c r="AO33" s="329"/>
      <c r="AP33" s="359"/>
      <c r="AQ33" s="379"/>
      <c r="AR33" s="379"/>
      <c r="AS33" s="380"/>
      <c r="AT33" s="380"/>
      <c r="AU33" s="380"/>
      <c r="AV33" s="380"/>
      <c r="AW33" s="380"/>
      <c r="AX33" s="380"/>
      <c r="AY33" s="380"/>
      <c r="AZ33" s="380"/>
      <c r="BA33" s="380"/>
      <c r="BB33" s="380"/>
      <c r="BC33" s="380"/>
      <c r="BD33" s="380"/>
      <c r="BE33" s="380"/>
      <c r="BF33" s="380"/>
      <c r="BG33" s="380"/>
      <c r="BH33" s="380"/>
      <c r="BI33" s="380"/>
      <c r="BJ33" s="380"/>
      <c r="BK33" s="380"/>
      <c r="BL33" s="380"/>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0"/>
      <c r="CV33" s="380"/>
      <c r="CW33" s="380"/>
      <c r="CX33" s="380"/>
      <c r="CY33" s="380"/>
      <c r="CZ33" s="380"/>
      <c r="DA33" s="380"/>
      <c r="DB33" s="380"/>
      <c r="DC33" s="380"/>
      <c r="DD33" s="380"/>
      <c r="DE33" s="380"/>
      <c r="DF33" s="380"/>
      <c r="DG33" s="380"/>
      <c r="DH33" s="380"/>
      <c r="DI33" s="380"/>
      <c r="DJ33" s="380"/>
      <c r="DK33" s="380"/>
      <c r="DL33" s="380"/>
      <c r="DM33" s="380"/>
      <c r="DN33" s="380"/>
      <c r="DO33" s="380"/>
      <c r="DP33" s="380"/>
      <c r="DQ33" s="380"/>
      <c r="DR33" s="380"/>
      <c r="DS33" s="380"/>
      <c r="DT33" s="380"/>
      <c r="DU33" s="380"/>
      <c r="DV33" s="380"/>
      <c r="DW33" s="380"/>
      <c r="DX33" s="380"/>
      <c r="DY33" s="380"/>
      <c r="DZ33" s="380"/>
    </row>
    <row r="34" spans="1:130" ht="24" customHeight="1">
      <c r="A34" s="1254"/>
      <c r="B34" s="1257"/>
      <c r="C34" s="1254"/>
      <c r="D34" s="1254" t="s">
        <v>1312</v>
      </c>
      <c r="E34" s="1258" t="s">
        <v>1172</v>
      </c>
      <c r="F34" s="1254" t="s">
        <v>212</v>
      </c>
      <c r="G34" s="1254"/>
      <c r="H34" s="1254"/>
      <c r="I34" s="1254"/>
      <c r="J34" s="1254"/>
      <c r="K34" s="1254"/>
      <c r="L34" s="1254"/>
      <c r="M34" s="1254"/>
      <c r="N34" s="1254"/>
      <c r="O34" s="1254"/>
      <c r="P34" s="1254"/>
      <c r="Q34" s="1254"/>
      <c r="R34" s="1254"/>
      <c r="S34" s="1254"/>
      <c r="T34" s="597"/>
      <c r="U34" s="594"/>
      <c r="V34" s="381"/>
      <c r="W34" s="359"/>
      <c r="X34" s="1254"/>
      <c r="Y34" s="1254" t="s">
        <v>217</v>
      </c>
      <c r="Z34" s="1254"/>
      <c r="AA34" s="1254"/>
      <c r="AB34" s="1254"/>
      <c r="AC34" s="1254"/>
      <c r="AD34" s="1254"/>
      <c r="AE34" s="1254"/>
      <c r="AF34" s="1254"/>
      <c r="AG34" s="1254"/>
      <c r="AH34" s="596" t="s">
        <v>1172</v>
      </c>
      <c r="AI34" s="1259" t="s">
        <v>218</v>
      </c>
      <c r="AJ34" s="1259"/>
      <c r="AK34" s="1259"/>
      <c r="AL34" s="1259"/>
      <c r="AM34" s="1259"/>
      <c r="AN34" s="597" t="s">
        <v>1172</v>
      </c>
      <c r="AO34" s="594"/>
      <c r="AP34" s="359"/>
      <c r="AQ34" s="379"/>
      <c r="AR34" s="379"/>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0"/>
      <c r="DM34" s="380"/>
      <c r="DN34" s="380"/>
      <c r="DO34" s="380"/>
      <c r="DP34" s="380"/>
      <c r="DQ34" s="380"/>
      <c r="DR34" s="380"/>
      <c r="DS34" s="380"/>
      <c r="DT34" s="380"/>
      <c r="DU34" s="380"/>
      <c r="DV34" s="380"/>
      <c r="DW34" s="380"/>
      <c r="DX34" s="380"/>
      <c r="DY34" s="380"/>
      <c r="DZ34" s="380"/>
    </row>
    <row r="35" spans="1:130" ht="29.25" customHeight="1">
      <c r="A35" s="1254"/>
      <c r="B35" s="1257"/>
      <c r="C35" s="1254"/>
      <c r="D35" s="1254"/>
      <c r="E35" s="1258"/>
      <c r="F35" s="1254" t="s">
        <v>1173</v>
      </c>
      <c r="G35" s="1254"/>
      <c r="H35" s="596" t="s">
        <v>1172</v>
      </c>
      <c r="I35" s="1254" t="s">
        <v>1204</v>
      </c>
      <c r="J35" s="1254" t="s">
        <v>1205</v>
      </c>
      <c r="K35" s="1254" t="s">
        <v>215</v>
      </c>
      <c r="L35" s="1254" t="s">
        <v>1174</v>
      </c>
      <c r="M35" s="1254" t="s">
        <v>1175</v>
      </c>
      <c r="N35" s="1254" t="s">
        <v>1312</v>
      </c>
      <c r="O35" s="1254" t="s">
        <v>212</v>
      </c>
      <c r="P35" s="1254"/>
      <c r="Q35" s="1254" t="s">
        <v>1312</v>
      </c>
      <c r="R35" s="1254" t="s">
        <v>212</v>
      </c>
      <c r="S35" s="1254"/>
      <c r="T35" s="597"/>
      <c r="U35" s="594"/>
      <c r="V35" s="381"/>
      <c r="W35" s="359"/>
      <c r="X35" s="1254"/>
      <c r="Y35" s="1254" t="s">
        <v>1312</v>
      </c>
      <c r="Z35" s="1254" t="s">
        <v>219</v>
      </c>
      <c r="AA35" s="1254"/>
      <c r="AB35" s="1254"/>
      <c r="AC35" s="596" t="s">
        <v>1172</v>
      </c>
      <c r="AD35" s="1254" t="s">
        <v>223</v>
      </c>
      <c r="AE35" s="1254"/>
      <c r="AF35" s="1254"/>
      <c r="AG35" s="1254"/>
      <c r="AH35" s="596"/>
      <c r="AI35" s="1254" t="s">
        <v>1312</v>
      </c>
      <c r="AJ35" s="1254" t="s">
        <v>221</v>
      </c>
      <c r="AK35" s="1254"/>
      <c r="AL35" s="1254" t="s">
        <v>222</v>
      </c>
      <c r="AM35" s="1255"/>
      <c r="AN35" s="597"/>
      <c r="AO35" s="594"/>
      <c r="AP35" s="359"/>
      <c r="AQ35" s="379"/>
      <c r="AR35" s="379"/>
      <c r="AS35" s="380"/>
      <c r="AT35" s="380"/>
      <c r="AU35" s="380"/>
      <c r="AV35" s="380"/>
      <c r="AW35" s="380"/>
      <c r="AX35" s="380"/>
      <c r="AY35" s="380"/>
      <c r="AZ35" s="380"/>
      <c r="BA35" s="380"/>
      <c r="BB35" s="380"/>
      <c r="BC35" s="380"/>
      <c r="BD35" s="380"/>
      <c r="BE35" s="380"/>
      <c r="BF35" s="380"/>
      <c r="BG35" s="380"/>
      <c r="BH35" s="380"/>
      <c r="BI35" s="380"/>
      <c r="BJ35" s="380"/>
      <c r="BK35" s="380"/>
      <c r="BL35" s="380"/>
      <c r="BM35" s="380"/>
      <c r="BN35" s="380"/>
      <c r="BO35" s="380"/>
      <c r="BP35" s="380"/>
      <c r="BQ35" s="380"/>
      <c r="BR35" s="380"/>
      <c r="BS35" s="380"/>
      <c r="BT35" s="380"/>
      <c r="BU35" s="380"/>
      <c r="BV35" s="380"/>
      <c r="BW35" s="380"/>
      <c r="BX35" s="380"/>
      <c r="BY35" s="380"/>
      <c r="BZ35" s="380"/>
      <c r="CA35" s="380"/>
      <c r="CB35" s="380"/>
      <c r="CC35" s="380"/>
      <c r="CD35" s="380"/>
      <c r="CE35" s="380"/>
      <c r="CF35" s="380"/>
      <c r="CG35" s="380"/>
      <c r="CH35" s="380"/>
      <c r="CI35" s="380"/>
      <c r="CJ35" s="380"/>
      <c r="CK35" s="380"/>
      <c r="CL35" s="380"/>
      <c r="CM35" s="380"/>
      <c r="CN35" s="380"/>
      <c r="CO35" s="380"/>
      <c r="CP35" s="380"/>
      <c r="CQ35" s="380"/>
      <c r="CR35" s="380"/>
      <c r="CS35" s="380"/>
      <c r="CT35" s="380"/>
      <c r="CU35" s="380"/>
      <c r="CV35" s="380"/>
      <c r="CW35" s="380"/>
      <c r="CX35" s="380"/>
      <c r="CY35" s="380"/>
      <c r="CZ35" s="380"/>
      <c r="DA35" s="380"/>
      <c r="DB35" s="380"/>
      <c r="DC35" s="380"/>
      <c r="DD35" s="380"/>
      <c r="DE35" s="380"/>
      <c r="DF35" s="380"/>
      <c r="DG35" s="380"/>
      <c r="DH35" s="380"/>
      <c r="DI35" s="380"/>
      <c r="DJ35" s="380"/>
      <c r="DK35" s="380"/>
      <c r="DL35" s="380"/>
      <c r="DM35" s="380"/>
      <c r="DN35" s="380"/>
      <c r="DO35" s="380"/>
      <c r="DP35" s="380"/>
      <c r="DQ35" s="380"/>
      <c r="DR35" s="380"/>
      <c r="DS35" s="380"/>
      <c r="DT35" s="380"/>
      <c r="DU35" s="380"/>
      <c r="DV35" s="380"/>
      <c r="DW35" s="380"/>
      <c r="DX35" s="380"/>
      <c r="DY35" s="380"/>
      <c r="DZ35" s="380"/>
    </row>
    <row r="36" spans="1:130" ht="38.25" customHeight="1" thickBot="1">
      <c r="A36" s="1254"/>
      <c r="B36" s="1257"/>
      <c r="C36" s="1254"/>
      <c r="D36" s="1254"/>
      <c r="E36" s="1258"/>
      <c r="F36" s="548" t="s">
        <v>216</v>
      </c>
      <c r="G36" s="548" t="s">
        <v>1176</v>
      </c>
      <c r="H36" s="610"/>
      <c r="I36" s="1255"/>
      <c r="J36" s="1255"/>
      <c r="K36" s="1254"/>
      <c r="L36" s="1254"/>
      <c r="M36" s="1254"/>
      <c r="N36" s="1254"/>
      <c r="O36" s="591" t="s">
        <v>1177</v>
      </c>
      <c r="P36" s="591" t="s">
        <v>1178</v>
      </c>
      <c r="Q36" s="1254"/>
      <c r="R36" s="591" t="s">
        <v>1177</v>
      </c>
      <c r="S36" s="591" t="s">
        <v>1178</v>
      </c>
      <c r="T36" s="598"/>
      <c r="U36" s="595"/>
      <c r="V36" s="382"/>
      <c r="W36" s="359"/>
      <c r="X36" s="1254"/>
      <c r="Y36" s="1254"/>
      <c r="Z36" s="611">
        <v>2.5</v>
      </c>
      <c r="AA36" s="611">
        <v>2</v>
      </c>
      <c r="AB36" s="591" t="s">
        <v>364</v>
      </c>
      <c r="AC36" s="610"/>
      <c r="AD36" s="591" t="s">
        <v>1180</v>
      </c>
      <c r="AE36" s="591" t="s">
        <v>1200</v>
      </c>
      <c r="AF36" s="591" t="s">
        <v>1201</v>
      </c>
      <c r="AG36" s="591" t="s">
        <v>1202</v>
      </c>
      <c r="AH36" s="596"/>
      <c r="AI36" s="1254"/>
      <c r="AJ36" s="611">
        <v>2</v>
      </c>
      <c r="AK36" s="591" t="s">
        <v>363</v>
      </c>
      <c r="AL36" s="591" t="s">
        <v>1183</v>
      </c>
      <c r="AM36" s="591" t="s">
        <v>1184</v>
      </c>
      <c r="AN36" s="598"/>
      <c r="AO36" s="595"/>
      <c r="AP36" s="359"/>
      <c r="AQ36" s="379"/>
      <c r="AR36" s="379"/>
      <c r="AS36" s="380"/>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80"/>
      <c r="BU36" s="380"/>
      <c r="BV36" s="380"/>
      <c r="BW36" s="380"/>
      <c r="BX36" s="380"/>
      <c r="BY36" s="380"/>
      <c r="BZ36" s="380"/>
      <c r="CA36" s="380"/>
      <c r="CB36" s="380"/>
      <c r="CC36" s="380"/>
      <c r="CD36" s="380"/>
      <c r="CE36" s="380"/>
      <c r="CF36" s="380"/>
      <c r="CG36" s="380"/>
      <c r="CH36" s="380"/>
      <c r="CI36" s="380"/>
      <c r="CJ36" s="380"/>
      <c r="CK36" s="380"/>
      <c r="CL36" s="380"/>
      <c r="CM36" s="380"/>
      <c r="CN36" s="380"/>
      <c r="CO36" s="380"/>
      <c r="CP36" s="380"/>
      <c r="CQ36" s="380"/>
      <c r="CR36" s="380"/>
      <c r="CS36" s="380"/>
      <c r="CT36" s="380"/>
      <c r="CU36" s="380"/>
      <c r="CV36" s="380"/>
      <c r="CW36" s="380"/>
      <c r="CX36" s="380"/>
      <c r="CY36" s="380"/>
      <c r="CZ36" s="380"/>
      <c r="DA36" s="380"/>
      <c r="DB36" s="380"/>
      <c r="DC36" s="380"/>
      <c r="DD36" s="380"/>
      <c r="DE36" s="380"/>
      <c r="DF36" s="380"/>
      <c r="DG36" s="380"/>
      <c r="DH36" s="380"/>
      <c r="DI36" s="380"/>
      <c r="DJ36" s="380"/>
      <c r="DK36" s="380"/>
      <c r="DL36" s="380"/>
      <c r="DM36" s="380"/>
      <c r="DN36" s="380"/>
      <c r="DO36" s="380"/>
      <c r="DP36" s="380"/>
      <c r="DQ36" s="380"/>
      <c r="DR36" s="380"/>
      <c r="DS36" s="380"/>
      <c r="DT36" s="380"/>
      <c r="DU36" s="380"/>
      <c r="DV36" s="380"/>
      <c r="DW36" s="380"/>
      <c r="DX36" s="380"/>
      <c r="DY36" s="380"/>
      <c r="DZ36" s="380"/>
    </row>
    <row r="37" spans="1:130" ht="30" customHeight="1" thickBot="1">
      <c r="A37" s="591">
        <v>1</v>
      </c>
      <c r="B37" s="591" t="s">
        <v>365</v>
      </c>
      <c r="C37" s="591">
        <v>3</v>
      </c>
      <c r="D37" s="591" t="s">
        <v>366</v>
      </c>
      <c r="E37" s="630" t="s">
        <v>1185</v>
      </c>
      <c r="F37" s="591">
        <v>5</v>
      </c>
      <c r="G37" s="591">
        <v>6</v>
      </c>
      <c r="H37" s="630" t="s">
        <v>1186</v>
      </c>
      <c r="I37" s="591">
        <v>7</v>
      </c>
      <c r="J37" s="591">
        <v>8</v>
      </c>
      <c r="K37" s="591">
        <v>9</v>
      </c>
      <c r="L37" s="591">
        <v>10</v>
      </c>
      <c r="M37" s="548">
        <v>11</v>
      </c>
      <c r="N37" s="591" t="s">
        <v>369</v>
      </c>
      <c r="O37" s="548">
        <v>13</v>
      </c>
      <c r="P37" s="548">
        <v>14</v>
      </c>
      <c r="Q37" s="548" t="s">
        <v>457</v>
      </c>
      <c r="R37" s="548">
        <v>16</v>
      </c>
      <c r="S37" s="548">
        <v>17</v>
      </c>
      <c r="T37" s="383" t="s">
        <v>1188</v>
      </c>
      <c r="U37" s="384" t="s">
        <v>1206</v>
      </c>
      <c r="V37" s="385" t="s">
        <v>1207</v>
      </c>
      <c r="W37" s="359"/>
      <c r="X37" s="591" t="s">
        <v>1189</v>
      </c>
      <c r="Y37" s="591" t="s">
        <v>371</v>
      </c>
      <c r="Z37" s="591">
        <v>19</v>
      </c>
      <c r="AA37" s="591">
        <v>20</v>
      </c>
      <c r="AB37" s="591">
        <v>21</v>
      </c>
      <c r="AC37" s="630" t="s">
        <v>1190</v>
      </c>
      <c r="AD37" s="591">
        <v>22</v>
      </c>
      <c r="AE37" s="591">
        <v>23</v>
      </c>
      <c r="AF37" s="591">
        <v>24</v>
      </c>
      <c r="AG37" s="591">
        <v>25</v>
      </c>
      <c r="AH37" s="630" t="s">
        <v>1191</v>
      </c>
      <c r="AI37" s="591" t="s">
        <v>374</v>
      </c>
      <c r="AJ37" s="591">
        <v>27</v>
      </c>
      <c r="AK37" s="591">
        <v>28</v>
      </c>
      <c r="AL37" s="591">
        <v>29</v>
      </c>
      <c r="AM37" s="591">
        <v>30</v>
      </c>
      <c r="AN37" s="333" t="s">
        <v>1192</v>
      </c>
      <c r="AO37" s="331" t="s">
        <v>1193</v>
      </c>
      <c r="AP37" s="359"/>
      <c r="AQ37" s="379"/>
      <c r="AR37" s="379"/>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0"/>
      <c r="DM37" s="380"/>
      <c r="DN37" s="380"/>
      <c r="DO37" s="380"/>
      <c r="DP37" s="380"/>
      <c r="DQ37" s="380"/>
      <c r="DR37" s="380"/>
      <c r="DS37" s="380"/>
      <c r="DT37" s="380"/>
      <c r="DU37" s="380"/>
      <c r="DV37" s="380"/>
      <c r="DW37" s="380"/>
      <c r="DX37" s="380"/>
      <c r="DY37" s="380"/>
      <c r="DZ37" s="380"/>
    </row>
    <row r="38" spans="1:130" ht="15" customHeight="1" thickBot="1">
      <c r="A38" s="631" t="s">
        <v>1194</v>
      </c>
      <c r="B38" s="632">
        <f t="shared" ref="B38:G39" si="3">B8+B18+B28</f>
        <v>362342</v>
      </c>
      <c r="C38" s="632">
        <f t="shared" si="3"/>
        <v>20</v>
      </c>
      <c r="D38" s="632">
        <f t="shared" si="3"/>
        <v>362322</v>
      </c>
      <c r="E38" s="633" t="b">
        <f>B38=(C38+D38)</f>
        <v>1</v>
      </c>
      <c r="F38" s="632">
        <f t="shared" si="3"/>
        <v>350814</v>
      </c>
      <c r="G38" s="632">
        <f t="shared" si="3"/>
        <v>11508</v>
      </c>
      <c r="H38" s="633" t="b">
        <f>D38=(F38+G38)</f>
        <v>1</v>
      </c>
      <c r="I38" s="634">
        <f>Y18+Y28+Y8</f>
        <v>76135</v>
      </c>
      <c r="J38" s="634">
        <f>AI8+AI18+AI28</f>
        <v>286187</v>
      </c>
      <c r="K38" s="632">
        <f t="shared" ref="K38:S39" si="4">I8+I18+I28</f>
        <v>84521</v>
      </c>
      <c r="L38" s="632">
        <f t="shared" si="4"/>
        <v>4268</v>
      </c>
      <c r="M38" s="632">
        <f t="shared" si="4"/>
        <v>0</v>
      </c>
      <c r="N38" s="632">
        <f t="shared" si="4"/>
        <v>11776</v>
      </c>
      <c r="O38" s="632">
        <f t="shared" si="4"/>
        <v>9005</v>
      </c>
      <c r="P38" s="632">
        <f t="shared" si="4"/>
        <v>2771</v>
      </c>
      <c r="Q38" s="632">
        <f t="shared" si="4"/>
        <v>8433</v>
      </c>
      <c r="R38" s="632">
        <f t="shared" si="4"/>
        <v>5134</v>
      </c>
      <c r="S38" s="635">
        <f t="shared" si="4"/>
        <v>3299</v>
      </c>
      <c r="T38" s="636" t="b">
        <f>N38+M38=L38</f>
        <v>0</v>
      </c>
      <c r="U38" s="616" t="b">
        <f>Q38=R38+S38</f>
        <v>1</v>
      </c>
      <c r="V38" s="637" t="b">
        <f>D38=I38+J38</f>
        <v>1</v>
      </c>
      <c r="W38" s="359"/>
      <c r="X38" s="613" t="s">
        <v>1194</v>
      </c>
      <c r="Y38" s="632">
        <f>Y8+Y18+Y28</f>
        <v>76135</v>
      </c>
      <c r="Z38" s="632">
        <f t="shared" ref="Z38:AM39" si="5">Z8+Z18+Z28</f>
        <v>69709</v>
      </c>
      <c r="AA38" s="632">
        <f t="shared" si="5"/>
        <v>6426</v>
      </c>
      <c r="AB38" s="632">
        <f t="shared" si="5"/>
        <v>0</v>
      </c>
      <c r="AC38" s="633" t="b">
        <f>Y38=Z38+AA38+AB38</f>
        <v>1</v>
      </c>
      <c r="AD38" s="632">
        <f t="shared" si="5"/>
        <v>0</v>
      </c>
      <c r="AE38" s="632">
        <f t="shared" si="5"/>
        <v>15104</v>
      </c>
      <c r="AF38" s="632">
        <f t="shared" si="5"/>
        <v>21248</v>
      </c>
      <c r="AG38" s="632">
        <f t="shared" si="5"/>
        <v>39783</v>
      </c>
      <c r="AH38" s="633" t="b">
        <f>Y38=AD38+AE38+AF38+AG38</f>
        <v>1</v>
      </c>
      <c r="AI38" s="632">
        <f t="shared" si="5"/>
        <v>286187</v>
      </c>
      <c r="AJ38" s="632">
        <f t="shared" si="5"/>
        <v>34501</v>
      </c>
      <c r="AK38" s="632">
        <f t="shared" si="5"/>
        <v>251686</v>
      </c>
      <c r="AL38" s="632">
        <f t="shared" si="5"/>
        <v>153415</v>
      </c>
      <c r="AM38" s="635">
        <f t="shared" si="5"/>
        <v>132772</v>
      </c>
      <c r="AN38" s="618" t="b">
        <f>AJ38+AK38=AL38+AM38</f>
        <v>1</v>
      </c>
      <c r="AO38" s="619" t="b">
        <f>D38=Y38+AI38</f>
        <v>1</v>
      </c>
      <c r="AP38" s="359"/>
      <c r="AQ38" s="379"/>
      <c r="AR38" s="379"/>
      <c r="AS38" s="380"/>
      <c r="AT38" s="380"/>
      <c r="AU38" s="380"/>
      <c r="AV38" s="380"/>
      <c r="AW38" s="380"/>
      <c r="AX38" s="380"/>
      <c r="AY38" s="380"/>
      <c r="AZ38" s="380"/>
      <c r="BA38" s="380"/>
      <c r="BB38" s="380"/>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c r="CQ38" s="380"/>
      <c r="CR38" s="380"/>
      <c r="CS38" s="380"/>
      <c r="CT38" s="380"/>
      <c r="CU38" s="380"/>
      <c r="CV38" s="380"/>
      <c r="CW38" s="380"/>
      <c r="CX38" s="380"/>
      <c r="CY38" s="380"/>
      <c r="CZ38" s="380"/>
      <c r="DA38" s="380"/>
      <c r="DB38" s="380"/>
      <c r="DC38" s="380"/>
      <c r="DD38" s="380"/>
      <c r="DE38" s="380"/>
      <c r="DF38" s="380"/>
      <c r="DG38" s="380"/>
      <c r="DH38" s="380"/>
      <c r="DI38" s="380"/>
      <c r="DJ38" s="380"/>
      <c r="DK38" s="380"/>
      <c r="DL38" s="380"/>
      <c r="DM38" s="380"/>
      <c r="DN38" s="380"/>
      <c r="DO38" s="380"/>
      <c r="DP38" s="380"/>
      <c r="DQ38" s="380"/>
      <c r="DR38" s="380"/>
      <c r="DS38" s="380"/>
      <c r="DT38" s="380"/>
      <c r="DU38" s="380"/>
      <c r="DV38" s="380"/>
      <c r="DW38" s="380"/>
      <c r="DX38" s="380"/>
      <c r="DY38" s="380"/>
      <c r="DZ38" s="380"/>
    </row>
    <row r="39" spans="1:130" ht="15" customHeight="1" thickBot="1">
      <c r="A39" s="631" t="s">
        <v>1195</v>
      </c>
      <c r="B39" s="638">
        <f t="shared" si="3"/>
        <v>89472</v>
      </c>
      <c r="C39" s="638">
        <f t="shared" si="3"/>
        <v>17</v>
      </c>
      <c r="D39" s="638">
        <f t="shared" si="3"/>
        <v>89455</v>
      </c>
      <c r="E39" s="639" t="b">
        <f>B39=(C39+D39)</f>
        <v>1</v>
      </c>
      <c r="F39" s="638">
        <f t="shared" si="3"/>
        <v>72759</v>
      </c>
      <c r="G39" s="638">
        <f t="shared" si="3"/>
        <v>16696</v>
      </c>
      <c r="H39" s="639" t="b">
        <f>D39=(F39+G39)</f>
        <v>1</v>
      </c>
      <c r="I39" s="640">
        <f>Y19+Y29+Y9</f>
        <v>15827</v>
      </c>
      <c r="J39" s="640">
        <f>AI9+AI19+AI29</f>
        <v>73628</v>
      </c>
      <c r="K39" s="638">
        <f t="shared" si="4"/>
        <v>19736</v>
      </c>
      <c r="L39" s="638">
        <f t="shared" si="4"/>
        <v>6890</v>
      </c>
      <c r="M39" s="638">
        <f t="shared" si="4"/>
        <v>0</v>
      </c>
      <c r="N39" s="638">
        <f t="shared" si="4"/>
        <v>6460</v>
      </c>
      <c r="O39" s="638">
        <f t="shared" si="4"/>
        <v>3260</v>
      </c>
      <c r="P39" s="638">
        <f t="shared" si="4"/>
        <v>3200</v>
      </c>
      <c r="Q39" s="638">
        <f t="shared" si="4"/>
        <v>4371</v>
      </c>
      <c r="R39" s="638">
        <f t="shared" si="4"/>
        <v>1442</v>
      </c>
      <c r="S39" s="641">
        <f t="shared" si="4"/>
        <v>2929</v>
      </c>
      <c r="T39" s="642" t="b">
        <f>N39+M39=L39</f>
        <v>0</v>
      </c>
      <c r="U39" s="643" t="b">
        <f>Q39=R39+S39</f>
        <v>1</v>
      </c>
      <c r="V39" s="644" t="b">
        <f>D39=I39+J39</f>
        <v>1</v>
      </c>
      <c r="W39" s="359"/>
      <c r="X39" s="613" t="s">
        <v>1195</v>
      </c>
      <c r="Y39" s="638">
        <f>Y9+Y19+Y29</f>
        <v>15827</v>
      </c>
      <c r="Z39" s="638">
        <f t="shared" si="5"/>
        <v>0</v>
      </c>
      <c r="AA39" s="638">
        <f t="shared" si="5"/>
        <v>15827</v>
      </c>
      <c r="AB39" s="638">
        <f t="shared" si="5"/>
        <v>0</v>
      </c>
      <c r="AC39" s="639" t="b">
        <f>Y39=Z39+AA39+AB39</f>
        <v>1</v>
      </c>
      <c r="AD39" s="638">
        <f t="shared" si="5"/>
        <v>198</v>
      </c>
      <c r="AE39" s="638">
        <f t="shared" si="5"/>
        <v>3501</v>
      </c>
      <c r="AF39" s="638">
        <f t="shared" si="5"/>
        <v>4951</v>
      </c>
      <c r="AG39" s="638">
        <f t="shared" si="5"/>
        <v>7177</v>
      </c>
      <c r="AH39" s="639" t="b">
        <f>Y39=AD39+AE39+AF39+AG39</f>
        <v>1</v>
      </c>
      <c r="AI39" s="638">
        <f t="shared" si="5"/>
        <v>73628</v>
      </c>
      <c r="AJ39" s="638">
        <f t="shared" si="5"/>
        <v>2406</v>
      </c>
      <c r="AK39" s="638">
        <f t="shared" si="5"/>
        <v>71222</v>
      </c>
      <c r="AL39" s="638">
        <f t="shared" si="5"/>
        <v>37234</v>
      </c>
      <c r="AM39" s="641">
        <f t="shared" si="5"/>
        <v>36394</v>
      </c>
      <c r="AN39" s="618" t="b">
        <f>AJ39+AK39=AL39+AM39</f>
        <v>1</v>
      </c>
      <c r="AO39" s="619" t="b">
        <f>D39=Y39+AI39</f>
        <v>1</v>
      </c>
      <c r="AP39" s="359"/>
      <c r="AQ39" s="379"/>
      <c r="AR39" s="379"/>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80"/>
      <c r="DE39" s="380"/>
      <c r="DF39" s="380"/>
      <c r="DG39" s="380"/>
      <c r="DH39" s="380"/>
      <c r="DI39" s="380"/>
      <c r="DJ39" s="380"/>
      <c r="DK39" s="380"/>
      <c r="DL39" s="380"/>
      <c r="DM39" s="380"/>
      <c r="DN39" s="380"/>
      <c r="DO39" s="380"/>
      <c r="DP39" s="380"/>
      <c r="DQ39" s="380"/>
      <c r="DR39" s="380"/>
      <c r="DS39" s="380"/>
      <c r="DT39" s="380"/>
      <c r="DU39" s="380"/>
      <c r="DV39" s="380"/>
      <c r="DW39" s="380"/>
      <c r="DX39" s="380"/>
      <c r="DY39" s="380"/>
      <c r="DZ39" s="380"/>
    </row>
    <row r="40" spans="1:130" s="629" customFormat="1" ht="15" customHeight="1" thickBot="1">
      <c r="A40" s="645" t="s">
        <v>1062</v>
      </c>
      <c r="B40" s="646">
        <f>SUM(B38:B39)</f>
        <v>451814</v>
      </c>
      <c r="C40" s="646">
        <f>SUM(C38:C39)</f>
        <v>37</v>
      </c>
      <c r="D40" s="646">
        <f>SUM(D38:D39)</f>
        <v>451777</v>
      </c>
      <c r="E40" s="622" t="b">
        <f>B40=(C40+D40)</f>
        <v>1</v>
      </c>
      <c r="F40" s="646">
        <f>SUM(F38:F39)</f>
        <v>423573</v>
      </c>
      <c r="G40" s="646">
        <f>SUM(G38:G39)</f>
        <v>28204</v>
      </c>
      <c r="H40" s="622" t="b">
        <f>D40=(F40+G40)</f>
        <v>1</v>
      </c>
      <c r="I40" s="646">
        <f t="shared" ref="I40:S40" si="6">SUM(I38:I39)</f>
        <v>91962</v>
      </c>
      <c r="J40" s="646">
        <f t="shared" si="6"/>
        <v>359815</v>
      </c>
      <c r="K40" s="646">
        <f t="shared" si="6"/>
        <v>104257</v>
      </c>
      <c r="L40" s="646">
        <f t="shared" si="6"/>
        <v>11158</v>
      </c>
      <c r="M40" s="646">
        <f t="shared" si="6"/>
        <v>0</v>
      </c>
      <c r="N40" s="647">
        <f t="shared" si="6"/>
        <v>18236</v>
      </c>
      <c r="O40" s="647">
        <f t="shared" si="6"/>
        <v>12265</v>
      </c>
      <c r="P40" s="647">
        <f t="shared" si="6"/>
        <v>5971</v>
      </c>
      <c r="Q40" s="647">
        <f t="shared" si="6"/>
        <v>12804</v>
      </c>
      <c r="R40" s="647">
        <f t="shared" si="6"/>
        <v>6576</v>
      </c>
      <c r="S40" s="648">
        <f t="shared" si="6"/>
        <v>6228</v>
      </c>
      <c r="T40" s="649" t="b">
        <f>N40+M40=L40</f>
        <v>0</v>
      </c>
      <c r="U40" s="624" t="b">
        <f>Q40=R40+S40</f>
        <v>1</v>
      </c>
      <c r="V40" s="624" t="b">
        <f>D40=I40+J40</f>
        <v>1</v>
      </c>
      <c r="W40" s="373"/>
      <c r="X40" s="621" t="s">
        <v>1196</v>
      </c>
      <c r="Y40" s="646">
        <f>SUM(Y38:Y39)</f>
        <v>91962</v>
      </c>
      <c r="Z40" s="646">
        <f t="shared" ref="Z40:AM40" si="7">SUM(Z38:Z39)</f>
        <v>69709</v>
      </c>
      <c r="AA40" s="646">
        <f t="shared" si="7"/>
        <v>22253</v>
      </c>
      <c r="AB40" s="646">
        <f t="shared" si="7"/>
        <v>0</v>
      </c>
      <c r="AC40" s="622" t="b">
        <f>Y40=Z40+AA40+AB40</f>
        <v>1</v>
      </c>
      <c r="AD40" s="646">
        <f t="shared" si="7"/>
        <v>198</v>
      </c>
      <c r="AE40" s="646">
        <f t="shared" si="7"/>
        <v>18605</v>
      </c>
      <c r="AF40" s="646">
        <f t="shared" si="7"/>
        <v>26199</v>
      </c>
      <c r="AG40" s="646">
        <f t="shared" si="7"/>
        <v>46960</v>
      </c>
      <c r="AH40" s="622" t="b">
        <f>Y40=AD40+AE40+AF40+AG40</f>
        <v>1</v>
      </c>
      <c r="AI40" s="646">
        <f t="shared" si="7"/>
        <v>359815</v>
      </c>
      <c r="AJ40" s="646">
        <f t="shared" si="7"/>
        <v>36907</v>
      </c>
      <c r="AK40" s="646">
        <f t="shared" si="7"/>
        <v>322908</v>
      </c>
      <c r="AL40" s="646">
        <f t="shared" si="7"/>
        <v>190649</v>
      </c>
      <c r="AM40" s="650">
        <f t="shared" si="7"/>
        <v>169166</v>
      </c>
      <c r="AN40" s="626" t="b">
        <f>AJ40+AK40=AL40+AM40</f>
        <v>1</v>
      </c>
      <c r="AO40" s="626" t="b">
        <f>D40=Y40+AI40</f>
        <v>1</v>
      </c>
      <c r="AP40" s="373"/>
      <c r="AQ40" s="374"/>
      <c r="AR40" s="374"/>
      <c r="AS40" s="375"/>
      <c r="AT40" s="375"/>
      <c r="AU40" s="375"/>
      <c r="AV40" s="375"/>
      <c r="AW40" s="375"/>
      <c r="AX40" s="375"/>
      <c r="AY40" s="375"/>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c r="BW40" s="375"/>
      <c r="BX40" s="375"/>
      <c r="BY40" s="375"/>
      <c r="BZ40" s="375"/>
      <c r="CA40" s="375"/>
      <c r="CB40" s="375"/>
      <c r="CC40" s="375"/>
      <c r="CD40" s="375"/>
      <c r="CE40" s="375"/>
      <c r="CF40" s="375"/>
      <c r="CG40" s="375"/>
      <c r="CH40" s="375"/>
      <c r="CI40" s="375"/>
      <c r="CJ40" s="375"/>
      <c r="CK40" s="375"/>
      <c r="CL40" s="375"/>
      <c r="CM40" s="375"/>
      <c r="CN40" s="375"/>
      <c r="CO40" s="375"/>
      <c r="CP40" s="375"/>
      <c r="CQ40" s="375"/>
      <c r="CR40" s="375"/>
      <c r="CS40" s="375"/>
      <c r="CT40" s="375"/>
      <c r="CU40" s="375"/>
      <c r="CV40" s="375"/>
      <c r="CW40" s="375"/>
      <c r="CX40" s="375"/>
      <c r="CY40" s="375"/>
      <c r="CZ40" s="375"/>
      <c r="DA40" s="375"/>
      <c r="DB40" s="375"/>
      <c r="DC40" s="375"/>
      <c r="DD40" s="375"/>
      <c r="DE40" s="375"/>
      <c r="DF40" s="375"/>
      <c r="DG40" s="375"/>
      <c r="DH40" s="375"/>
      <c r="DI40" s="375"/>
      <c r="DJ40" s="375"/>
      <c r="DK40" s="375"/>
      <c r="DL40" s="375"/>
      <c r="DM40" s="375"/>
      <c r="DN40" s="375"/>
      <c r="DO40" s="375"/>
      <c r="DP40" s="375"/>
      <c r="DQ40" s="375"/>
      <c r="DR40" s="375"/>
      <c r="DS40" s="375"/>
      <c r="DT40" s="375"/>
      <c r="DU40" s="375"/>
      <c r="DV40" s="375"/>
      <c r="DW40" s="375"/>
      <c r="DX40" s="375"/>
      <c r="DY40" s="375"/>
      <c r="DZ40" s="375"/>
    </row>
    <row r="41" spans="1:130">
      <c r="A41" s="386"/>
      <c r="B41" s="386"/>
      <c r="C41" s="386"/>
      <c r="D41" s="386"/>
      <c r="E41" s="386"/>
      <c r="F41" s="386"/>
      <c r="G41" s="386"/>
      <c r="H41" s="386"/>
      <c r="I41" s="386"/>
      <c r="J41" s="386"/>
      <c r="K41" s="386"/>
      <c r="L41" s="386"/>
      <c r="M41" s="386"/>
    </row>
    <row r="46" spans="1:130">
      <c r="D46" s="387"/>
      <c r="E46" s="387"/>
      <c r="F46" s="387"/>
      <c r="G46" s="387"/>
      <c r="H46" s="387"/>
      <c r="I46" s="388"/>
      <c r="J46" s="388"/>
      <c r="K46" s="387"/>
    </row>
  </sheetData>
  <mergeCells count="124">
    <mergeCell ref="AN24:AO26"/>
    <mergeCell ref="Y35:Y36"/>
    <mergeCell ref="Z35:AB35"/>
    <mergeCell ref="A13:A16"/>
    <mergeCell ref="B13:B16"/>
    <mergeCell ref="C13:C16"/>
    <mergeCell ref="D13:K13"/>
    <mergeCell ref="O13:Q14"/>
    <mergeCell ref="Y25:Y26"/>
    <mergeCell ref="Z25:AB25"/>
    <mergeCell ref="AD25:AG25"/>
    <mergeCell ref="AI25:AI26"/>
    <mergeCell ref="D14:D16"/>
    <mergeCell ref="E14:E16"/>
    <mergeCell ref="F14:K14"/>
    <mergeCell ref="Y14:AG14"/>
    <mergeCell ref="AH14:AH16"/>
    <mergeCell ref="AI14:AM14"/>
    <mergeCell ref="AJ25:AK25"/>
    <mergeCell ref="AL25:AM25"/>
    <mergeCell ref="N35:N36"/>
    <mergeCell ref="O35:P35"/>
    <mergeCell ref="Q35:Q36"/>
    <mergeCell ref="R35:S35"/>
    <mergeCell ref="A1:S1"/>
    <mergeCell ref="X2:AA2"/>
    <mergeCell ref="A3:A6"/>
    <mergeCell ref="B3:B6"/>
    <mergeCell ref="C3:C6"/>
    <mergeCell ref="D3:K3"/>
    <mergeCell ref="L3:N4"/>
    <mergeCell ref="O3:Q4"/>
    <mergeCell ref="T3:U6"/>
    <mergeCell ref="X3:X6"/>
    <mergeCell ref="Y3:AM3"/>
    <mergeCell ref="D4:D6"/>
    <mergeCell ref="E4:E6"/>
    <mergeCell ref="F4:K4"/>
    <mergeCell ref="Y4:AG4"/>
    <mergeCell ref="AH4:AH6"/>
    <mergeCell ref="AI4:AM4"/>
    <mergeCell ref="AN4:AO6"/>
    <mergeCell ref="F5:G5"/>
    <mergeCell ref="I5:I6"/>
    <mergeCell ref="J5:J6"/>
    <mergeCell ref="K5:K6"/>
    <mergeCell ref="L5:L6"/>
    <mergeCell ref="M5:N5"/>
    <mergeCell ref="O5:O6"/>
    <mergeCell ref="P5:Q5"/>
    <mergeCell ref="Y5:Y6"/>
    <mergeCell ref="Z5:AB5"/>
    <mergeCell ref="AD5:AG5"/>
    <mergeCell ref="AI5:AI6"/>
    <mergeCell ref="AJ5:AK5"/>
    <mergeCell ref="AL5:AM5"/>
    <mergeCell ref="X12:AA12"/>
    <mergeCell ref="L13:N14"/>
    <mergeCell ref="L25:L26"/>
    <mergeCell ref="M25:N25"/>
    <mergeCell ref="O25:O26"/>
    <mergeCell ref="P25:Q25"/>
    <mergeCell ref="AN14:AO16"/>
    <mergeCell ref="F15:G15"/>
    <mergeCell ref="I15:I16"/>
    <mergeCell ref="J15:J16"/>
    <mergeCell ref="K15:K16"/>
    <mergeCell ref="L15:L16"/>
    <mergeCell ref="M15:N15"/>
    <mergeCell ref="O15:O16"/>
    <mergeCell ref="P15:Q15"/>
    <mergeCell ref="Y15:Y16"/>
    <mergeCell ref="Z15:AB15"/>
    <mergeCell ref="AD15:AG15"/>
    <mergeCell ref="AI15:AI16"/>
    <mergeCell ref="AJ15:AK15"/>
    <mergeCell ref="AL15:AM15"/>
    <mergeCell ref="T13:U16"/>
    <mergeCell ref="X13:X16"/>
    <mergeCell ref="Y13:AM13"/>
    <mergeCell ref="X22:AA22"/>
    <mergeCell ref="A23:A26"/>
    <mergeCell ref="B23:B26"/>
    <mergeCell ref="C23:C26"/>
    <mergeCell ref="D23:K23"/>
    <mergeCell ref="L23:N24"/>
    <mergeCell ref="O23:Q24"/>
    <mergeCell ref="T23:U26"/>
    <mergeCell ref="X23:X26"/>
    <mergeCell ref="Y23:AM23"/>
    <mergeCell ref="D24:D26"/>
    <mergeCell ref="E24:E26"/>
    <mergeCell ref="F24:K24"/>
    <mergeCell ref="Y24:AG24"/>
    <mergeCell ref="AH24:AH26"/>
    <mergeCell ref="AI24:AM24"/>
    <mergeCell ref="F25:G25"/>
    <mergeCell ref="I25:I26"/>
    <mergeCell ref="J25:J26"/>
    <mergeCell ref="K25:K26"/>
    <mergeCell ref="AD35:AG35"/>
    <mergeCell ref="AI35:AI36"/>
    <mergeCell ref="AJ35:AK35"/>
    <mergeCell ref="AL35:AM35"/>
    <mergeCell ref="X32:AA32"/>
    <mergeCell ref="A33:A36"/>
    <mergeCell ref="B33:B36"/>
    <mergeCell ref="C33:C36"/>
    <mergeCell ref="D33:M33"/>
    <mergeCell ref="N33:P34"/>
    <mergeCell ref="Q33:S34"/>
    <mergeCell ref="X33:X36"/>
    <mergeCell ref="Y33:AM33"/>
    <mergeCell ref="D34:D36"/>
    <mergeCell ref="E34:E36"/>
    <mergeCell ref="F34:M34"/>
    <mergeCell ref="Y34:AG34"/>
    <mergeCell ref="AI34:AM34"/>
    <mergeCell ref="F35:G35"/>
    <mergeCell ref="I35:I36"/>
    <mergeCell ref="J35:J36"/>
    <mergeCell ref="K35:K36"/>
    <mergeCell ref="L35:L36"/>
    <mergeCell ref="M35:M36"/>
  </mergeCells>
  <phoneticPr fontId="3" type="noConversion"/>
  <conditionalFormatting sqref="AH41:AH43 AC41:AC43 AN41:AO42 AH31:AH33 AC31:AC33 AN31:AO32 AC21:AC23 AN21:AO22 AH21:AH23 AH11:AH13 AC11:AC13 AN11:AO12">
    <cfRule type="cellIs" dxfId="17" priority="20" stopIfTrue="1" operator="equal">
      <formula>FALSE</formula>
    </cfRule>
  </conditionalFormatting>
  <conditionalFormatting sqref="V36:V43">
    <cfRule type="cellIs" dxfId="16" priority="18" stopIfTrue="1" operator="equal">
      <formula>TRUE</formula>
    </cfRule>
    <cfRule type="cellIs" dxfId="15" priority="19" stopIfTrue="1" operator="equal">
      <formula>FALSE</formula>
    </cfRule>
  </conditionalFormatting>
  <conditionalFormatting sqref="E41:E43 H41:H43 T31:U32 E31:E33 H31:H33 T21:U22 H21:H23 E21:E23 T11:U13 E11:E13 H11:H13">
    <cfRule type="cellIs" dxfId="14" priority="17" stopIfTrue="1" operator="equal">
      <formula>FALSE</formula>
    </cfRule>
  </conditionalFormatting>
  <conditionalFormatting sqref="AN13:AO13">
    <cfRule type="cellIs" priority="16" stopIfTrue="1" operator="equal">
      <formula>FALSE</formula>
    </cfRule>
  </conditionalFormatting>
  <conditionalFormatting sqref="AC11:AC13 AH11:AH13 AN11:AO12">
    <cfRule type="cellIs" dxfId="13" priority="15" stopIfTrue="1" operator="equal">
      <formula>FALSE</formula>
    </cfRule>
  </conditionalFormatting>
  <conditionalFormatting sqref="H11:H13 E11:E13 T11:U13">
    <cfRule type="cellIs" dxfId="12" priority="14" stopIfTrue="1" operator="equal">
      <formula>FALSE</formula>
    </cfRule>
  </conditionalFormatting>
  <conditionalFormatting sqref="AC21:AC23 AH21:AH23 AN21:AO22">
    <cfRule type="cellIs" dxfId="11" priority="13" stopIfTrue="1" operator="equal">
      <formula>FALSE</formula>
    </cfRule>
  </conditionalFormatting>
  <conditionalFormatting sqref="E21:E23 H21:H23 T21:U22">
    <cfRule type="cellIs" dxfId="10" priority="12" stopIfTrue="1" operator="equal">
      <formula>FALSE</formula>
    </cfRule>
  </conditionalFormatting>
  <conditionalFormatting sqref="AC31:AC33 AH31:AH33 AN31:AO32">
    <cfRule type="cellIs" dxfId="9" priority="11" stopIfTrue="1" operator="equal">
      <formula>FALSE</formula>
    </cfRule>
  </conditionalFormatting>
  <conditionalFormatting sqref="E31:E33 H31:H33 T31:U32">
    <cfRule type="cellIs" dxfId="8" priority="10" stopIfTrue="1" operator="equal">
      <formula>FALSE</formula>
    </cfRule>
  </conditionalFormatting>
  <conditionalFormatting sqref="AN41:AO42 AC41:AC43 AH41:AH43">
    <cfRule type="cellIs" dxfId="7" priority="9" stopIfTrue="1" operator="equal">
      <formula>FALSE</formula>
    </cfRule>
  </conditionalFormatting>
  <conditionalFormatting sqref="V41:V43">
    <cfRule type="cellIs" dxfId="6" priority="7" stopIfTrue="1" operator="equal">
      <formula>TRUE</formula>
    </cfRule>
    <cfRule type="cellIs" dxfId="5" priority="8" stopIfTrue="1" operator="equal">
      <formula>FALSE</formula>
    </cfRule>
  </conditionalFormatting>
  <conditionalFormatting sqref="E41:E43 H41:H43">
    <cfRule type="cellIs" dxfId="4" priority="6" stopIfTrue="1" operator="equal">
      <formula>FALSE</formula>
    </cfRule>
  </conditionalFormatting>
  <conditionalFormatting sqref="AN38:AO39 AN28:AO29 AN18:AO19 AN8:AO9 AC8:AC10 AH8:AH10 AC18:AC20 AH18:AH20 AC28:AC30 AH28:AH30 AC38:AC40 AH38:AH40">
    <cfRule type="cellIs" dxfId="3" priority="5" stopIfTrue="1" operator="equal">
      <formula>FALSE</formula>
    </cfRule>
  </conditionalFormatting>
  <conditionalFormatting sqref="V33:V40">
    <cfRule type="cellIs" dxfId="2" priority="3" stopIfTrue="1" operator="equal">
      <formula>TRUE</formula>
    </cfRule>
    <cfRule type="cellIs" dxfId="1" priority="4" stopIfTrue="1" operator="equal">
      <formula>FALSE</formula>
    </cfRule>
  </conditionalFormatting>
  <conditionalFormatting sqref="T28:U29 T18:U19 T8:U10 H8:H10 E8:E10 E18:E20 H18:H20 E38:E40 H38:H40 E28:E30 H28:H30">
    <cfRule type="cellIs" dxfId="0" priority="2" stopIfTrue="1" operator="equal">
      <formula>FALSE</formula>
    </cfRule>
  </conditionalFormatting>
  <conditionalFormatting sqref="AN10:AO10">
    <cfRule type="cellIs" priority="1" stopIfTrue="1" operator="equal">
      <formula>FALSE</formula>
    </cfRule>
  </conditionalFormatting>
  <pageMargins left="0.4" right="0.18" top="0.27" bottom="0.26" header="0.23" footer="0.19"/>
  <pageSetup paperSize="9" scale="61" orientation="landscape" r:id="rId1"/>
  <headerFooter alignWithMargins="0"/>
  <rowBreaks count="1" manualBreakCount="1">
    <brk id="45"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17">
    <tabColor rgb="FFFFFF00"/>
  </sheetPr>
  <dimension ref="B1:L33"/>
  <sheetViews>
    <sheetView view="pageBreakPreview" zoomScale="85" zoomScaleNormal="85" zoomScaleSheetLayoutView="85" workbookViewId="0">
      <pane ySplit="4" topLeftCell="A5" activePane="bottomLeft" state="frozen"/>
      <selection activeCell="R19" sqref="R19"/>
      <selection pane="bottomLeft" activeCell="H20" sqref="H20"/>
    </sheetView>
  </sheetViews>
  <sheetFormatPr defaultColWidth="9.140625" defaultRowHeight="12.75"/>
  <cols>
    <col min="1" max="1" width="3.7109375" style="3" customWidth="1"/>
    <col min="2" max="2" width="5.28515625" style="3" customWidth="1"/>
    <col min="3" max="3" width="20.7109375" style="3" customWidth="1"/>
    <col min="4" max="4" width="12.42578125" style="3" customWidth="1"/>
    <col min="5" max="5" width="17.28515625" style="3" customWidth="1"/>
    <col min="6" max="6" width="12.5703125" style="3" customWidth="1"/>
    <col min="7" max="7" width="17.28515625" style="3" customWidth="1"/>
    <col min="8" max="8" width="22.7109375" style="3" customWidth="1"/>
    <col min="9" max="9" width="17.85546875" style="3" customWidth="1"/>
    <col min="10" max="16384" width="9.140625" style="3"/>
  </cols>
  <sheetData>
    <row r="1" spans="2:12" s="76" customFormat="1" ht="15.75" customHeight="1">
      <c r="B1" s="79"/>
      <c r="C1" s="79"/>
      <c r="D1" s="79"/>
      <c r="E1" s="79"/>
      <c r="F1" s="79"/>
      <c r="G1" s="79"/>
      <c r="H1" s="32"/>
      <c r="I1" s="34"/>
      <c r="J1" s="34"/>
      <c r="K1" s="34"/>
      <c r="L1" s="31"/>
    </row>
    <row r="2" spans="2:12" ht="22.5" customHeight="1">
      <c r="B2" s="1269" t="s">
        <v>1524</v>
      </c>
      <c r="C2" s="1269"/>
      <c r="D2" s="1269"/>
      <c r="E2" s="1269"/>
      <c r="F2" s="1269"/>
      <c r="G2" s="1269"/>
      <c r="H2" s="1269"/>
      <c r="I2" s="1269"/>
    </row>
    <row r="3" spans="2:12" ht="60.75" customHeight="1">
      <c r="B3" s="35" t="s">
        <v>1056</v>
      </c>
      <c r="C3" s="35" t="s">
        <v>320</v>
      </c>
      <c r="D3" s="35" t="s">
        <v>1157</v>
      </c>
      <c r="E3" s="35" t="s">
        <v>224</v>
      </c>
      <c r="F3" s="35" t="s">
        <v>380</v>
      </c>
      <c r="G3" s="35" t="s">
        <v>1158</v>
      </c>
      <c r="H3" s="35" t="s">
        <v>1159</v>
      </c>
      <c r="I3" s="35" t="s">
        <v>1109</v>
      </c>
    </row>
    <row r="4" spans="2:12" ht="18" customHeight="1">
      <c r="B4" s="201">
        <v>1</v>
      </c>
      <c r="C4" s="201">
        <v>2</v>
      </c>
      <c r="D4" s="201">
        <v>3</v>
      </c>
      <c r="E4" s="201">
        <v>4</v>
      </c>
      <c r="F4" s="201">
        <v>5</v>
      </c>
      <c r="G4" s="201">
        <v>6</v>
      </c>
      <c r="H4" s="201">
        <v>7</v>
      </c>
      <c r="I4" s="201">
        <v>8</v>
      </c>
    </row>
    <row r="5" spans="2:12" ht="15">
      <c r="B5" s="590">
        <v>1</v>
      </c>
      <c r="C5" s="651" t="s">
        <v>480</v>
      </c>
      <c r="D5" s="652">
        <v>43</v>
      </c>
      <c r="E5" s="651" t="s">
        <v>481</v>
      </c>
      <c r="F5" s="651">
        <v>0.22</v>
      </c>
      <c r="G5" s="651">
        <v>2.5</v>
      </c>
      <c r="H5" s="652">
        <v>43</v>
      </c>
      <c r="I5" s="590"/>
    </row>
    <row r="6" spans="2:12" ht="15">
      <c r="B6" s="590">
        <v>2</v>
      </c>
      <c r="C6" s="651" t="s">
        <v>482</v>
      </c>
      <c r="D6" s="652">
        <v>26</v>
      </c>
      <c r="E6" s="651" t="s">
        <v>483</v>
      </c>
      <c r="F6" s="651">
        <v>0.22</v>
      </c>
      <c r="G6" s="651">
        <v>2</v>
      </c>
      <c r="H6" s="652">
        <v>10</v>
      </c>
      <c r="I6" s="590"/>
    </row>
    <row r="7" spans="2:12" ht="15">
      <c r="B7" s="590">
        <v>3</v>
      </c>
      <c r="C7" s="651" t="s">
        <v>485</v>
      </c>
      <c r="D7" s="652">
        <v>34</v>
      </c>
      <c r="E7" s="651" t="s">
        <v>486</v>
      </c>
      <c r="F7" s="651">
        <v>0.22</v>
      </c>
      <c r="G7" s="651">
        <v>2</v>
      </c>
      <c r="H7" s="652">
        <v>16</v>
      </c>
      <c r="I7" s="590"/>
      <c r="K7" s="127"/>
    </row>
    <row r="8" spans="2:12" ht="15">
      <c r="B8" s="590">
        <v>4</v>
      </c>
      <c r="C8" s="651" t="s">
        <v>487</v>
      </c>
      <c r="D8" s="652">
        <v>105</v>
      </c>
      <c r="E8" s="651" t="s">
        <v>488</v>
      </c>
      <c r="F8" s="651">
        <v>0.22</v>
      </c>
      <c r="G8" s="651">
        <v>2</v>
      </c>
      <c r="H8" s="652">
        <v>4</v>
      </c>
      <c r="I8" s="590"/>
      <c r="K8" s="127"/>
    </row>
    <row r="9" spans="2:12" ht="15">
      <c r="B9" s="590">
        <v>5</v>
      </c>
      <c r="C9" s="651" t="s">
        <v>489</v>
      </c>
      <c r="D9" s="652">
        <v>51</v>
      </c>
      <c r="E9" s="651" t="s">
        <v>488</v>
      </c>
      <c r="F9" s="651">
        <v>0.22</v>
      </c>
      <c r="G9" s="651">
        <v>1</v>
      </c>
      <c r="H9" s="652">
        <v>49</v>
      </c>
      <c r="I9" s="590"/>
    </row>
    <row r="10" spans="2:12" ht="15">
      <c r="B10" s="590">
        <v>6</v>
      </c>
      <c r="C10" s="651" t="s">
        <v>490</v>
      </c>
      <c r="D10" s="652">
        <v>60</v>
      </c>
      <c r="E10" s="651" t="s">
        <v>491</v>
      </c>
      <c r="F10" s="651">
        <v>0.22</v>
      </c>
      <c r="G10" s="651">
        <v>2</v>
      </c>
      <c r="H10" s="652">
        <v>56</v>
      </c>
      <c r="I10" s="590"/>
    </row>
    <row r="11" spans="2:12" ht="15">
      <c r="B11" s="590">
        <v>7</v>
      </c>
      <c r="C11" s="651" t="s">
        <v>492</v>
      </c>
      <c r="D11" s="652">
        <v>1124</v>
      </c>
      <c r="E11" s="651" t="s">
        <v>493</v>
      </c>
      <c r="F11" s="651">
        <v>0.22</v>
      </c>
      <c r="G11" s="651">
        <v>1</v>
      </c>
      <c r="H11" s="652" t="s">
        <v>484</v>
      </c>
      <c r="I11" s="590"/>
    </row>
    <row r="12" spans="2:12" ht="15">
      <c r="B12" s="590">
        <v>8</v>
      </c>
      <c r="C12" s="651" t="s">
        <v>1353</v>
      </c>
      <c r="D12" s="652">
        <v>28</v>
      </c>
      <c r="E12" s="651" t="s">
        <v>1354</v>
      </c>
      <c r="F12" s="651">
        <v>0.22</v>
      </c>
      <c r="G12" s="651">
        <v>1</v>
      </c>
      <c r="H12" s="652" t="s">
        <v>484</v>
      </c>
      <c r="I12" s="590"/>
    </row>
    <row r="13" spans="2:12" ht="15">
      <c r="B13" s="590">
        <v>9</v>
      </c>
      <c r="C13" s="651" t="s">
        <v>494</v>
      </c>
      <c r="D13" s="652">
        <v>58</v>
      </c>
      <c r="E13" s="651" t="s">
        <v>495</v>
      </c>
      <c r="F13" s="651">
        <v>0.22</v>
      </c>
      <c r="G13" s="651">
        <v>1</v>
      </c>
      <c r="H13" s="652" t="s">
        <v>484</v>
      </c>
      <c r="I13" s="651"/>
    </row>
    <row r="14" spans="2:12" ht="15">
      <c r="B14" s="590">
        <v>10</v>
      </c>
      <c r="C14" s="651" t="s">
        <v>496</v>
      </c>
      <c r="D14" s="652">
        <v>488</v>
      </c>
      <c r="E14" s="651" t="s">
        <v>497</v>
      </c>
      <c r="F14" s="651" t="s">
        <v>498</v>
      </c>
      <c r="G14" s="651">
        <v>2</v>
      </c>
      <c r="H14" s="652">
        <v>378</v>
      </c>
      <c r="I14" s="590"/>
    </row>
    <row r="15" spans="2:12" ht="15">
      <c r="B15" s="590">
        <v>11</v>
      </c>
      <c r="C15" s="651" t="s">
        <v>499</v>
      </c>
      <c r="D15" s="652">
        <v>4</v>
      </c>
      <c r="E15" s="651" t="s">
        <v>486</v>
      </c>
      <c r="F15" s="651">
        <v>0.4</v>
      </c>
      <c r="G15" s="651">
        <v>2</v>
      </c>
      <c r="H15" s="652">
        <v>4</v>
      </c>
      <c r="I15" s="590"/>
    </row>
    <row r="16" spans="2:12" ht="15">
      <c r="B16" s="590">
        <v>12</v>
      </c>
      <c r="C16" s="651" t="s">
        <v>499</v>
      </c>
      <c r="D16" s="652">
        <v>134</v>
      </c>
      <c r="E16" s="651" t="s">
        <v>486</v>
      </c>
      <c r="F16" s="651">
        <v>0.4</v>
      </c>
      <c r="G16" s="651">
        <v>1</v>
      </c>
      <c r="H16" s="652">
        <v>80</v>
      </c>
      <c r="I16" s="590"/>
    </row>
    <row r="17" spans="2:11" ht="15">
      <c r="B17" s="590">
        <v>13</v>
      </c>
      <c r="C17" s="651" t="s">
        <v>500</v>
      </c>
      <c r="D17" s="652">
        <v>446</v>
      </c>
      <c r="E17" s="651" t="s">
        <v>488</v>
      </c>
      <c r="F17" s="651">
        <v>0.4</v>
      </c>
      <c r="G17" s="651">
        <v>1</v>
      </c>
      <c r="H17" s="652">
        <v>244</v>
      </c>
      <c r="I17" s="590"/>
    </row>
    <row r="18" spans="2:11" ht="15">
      <c r="B18" s="590">
        <v>14</v>
      </c>
      <c r="C18" s="651" t="s">
        <v>501</v>
      </c>
      <c r="D18" s="652">
        <v>185</v>
      </c>
      <c r="E18" s="651" t="s">
        <v>502</v>
      </c>
      <c r="F18" s="651">
        <v>0.4</v>
      </c>
      <c r="G18" s="651">
        <v>1</v>
      </c>
      <c r="H18" s="652">
        <v>98</v>
      </c>
      <c r="I18" s="590"/>
      <c r="K18" s="127"/>
    </row>
    <row r="19" spans="2:11" ht="15">
      <c r="B19" s="590">
        <v>15</v>
      </c>
      <c r="C19" s="651" t="s">
        <v>503</v>
      </c>
      <c r="D19" s="652">
        <v>103</v>
      </c>
      <c r="E19" s="651" t="s">
        <v>495</v>
      </c>
      <c r="F19" s="651">
        <v>0.4</v>
      </c>
      <c r="G19" s="651">
        <v>1</v>
      </c>
      <c r="H19" s="652">
        <v>33</v>
      </c>
      <c r="I19" s="590"/>
    </row>
    <row r="20" spans="2:11" ht="15">
      <c r="B20" s="590">
        <v>16</v>
      </c>
      <c r="C20" s="651" t="s">
        <v>504</v>
      </c>
      <c r="D20" s="652">
        <v>1442</v>
      </c>
      <c r="E20" s="651" t="s">
        <v>493</v>
      </c>
      <c r="F20" s="651">
        <v>0.4</v>
      </c>
      <c r="G20" s="651">
        <v>1</v>
      </c>
      <c r="H20" s="652" t="s">
        <v>484</v>
      </c>
      <c r="I20" s="590"/>
    </row>
    <row r="21" spans="2:11" ht="15">
      <c r="B21" s="590">
        <v>17</v>
      </c>
      <c r="C21" s="651" t="s">
        <v>505</v>
      </c>
      <c r="D21" s="652">
        <v>444</v>
      </c>
      <c r="E21" s="651" t="s">
        <v>493</v>
      </c>
      <c r="F21" s="651">
        <v>0.4</v>
      </c>
      <c r="G21" s="651">
        <v>1</v>
      </c>
      <c r="H21" s="652" t="s">
        <v>484</v>
      </c>
      <c r="I21" s="590"/>
    </row>
    <row r="22" spans="2:11" ht="15">
      <c r="B22" s="590">
        <v>18</v>
      </c>
      <c r="C22" s="651" t="s">
        <v>506</v>
      </c>
      <c r="D22" s="652">
        <v>25</v>
      </c>
      <c r="E22" s="651" t="s">
        <v>491</v>
      </c>
      <c r="F22" s="651">
        <v>0.4</v>
      </c>
      <c r="G22" s="651">
        <v>1</v>
      </c>
      <c r="H22" s="652">
        <v>12</v>
      </c>
      <c r="I22" s="590"/>
    </row>
    <row r="23" spans="2:11" ht="18.75">
      <c r="B23" s="590">
        <v>19</v>
      </c>
      <c r="C23" s="590" t="s">
        <v>662</v>
      </c>
      <c r="D23" s="652">
        <v>245</v>
      </c>
      <c r="E23" s="653" t="s">
        <v>1523</v>
      </c>
      <c r="F23" s="651">
        <v>0.4</v>
      </c>
      <c r="G23" s="590">
        <v>1</v>
      </c>
      <c r="H23" s="652" t="s">
        <v>484</v>
      </c>
      <c r="I23" s="590"/>
      <c r="K23" s="128"/>
    </row>
    <row r="24" spans="2:11" ht="15">
      <c r="B24" s="590">
        <v>20</v>
      </c>
      <c r="C24" s="651" t="s">
        <v>507</v>
      </c>
      <c r="D24" s="652">
        <v>223</v>
      </c>
      <c r="E24" s="651" t="s">
        <v>508</v>
      </c>
      <c r="F24" s="651">
        <v>0.4</v>
      </c>
      <c r="G24" s="651">
        <v>0.5</v>
      </c>
      <c r="H24" s="652" t="s">
        <v>484</v>
      </c>
      <c r="I24" s="590"/>
    </row>
    <row r="25" spans="2:11" ht="15">
      <c r="B25" s="590">
        <v>21</v>
      </c>
      <c r="C25" s="651" t="s">
        <v>509</v>
      </c>
      <c r="D25" s="652">
        <v>116</v>
      </c>
      <c r="E25" s="651" t="s">
        <v>486</v>
      </c>
      <c r="F25" s="651">
        <v>0.4</v>
      </c>
      <c r="G25" s="651">
        <v>2</v>
      </c>
      <c r="H25" s="652" t="s">
        <v>484</v>
      </c>
      <c r="I25" s="590"/>
    </row>
    <row r="26" spans="2:11" ht="15">
      <c r="B26" s="590">
        <v>22</v>
      </c>
      <c r="C26" s="651" t="s">
        <v>510</v>
      </c>
      <c r="D26" s="652">
        <v>18</v>
      </c>
      <c r="E26" s="651" t="s">
        <v>486</v>
      </c>
      <c r="F26" s="651">
        <v>10</v>
      </c>
      <c r="G26" s="651">
        <v>0.5</v>
      </c>
      <c r="H26" s="652" t="s">
        <v>484</v>
      </c>
      <c r="I26" s="590"/>
    </row>
    <row r="27" spans="2:11" ht="15">
      <c r="B27" s="590">
        <v>23</v>
      </c>
      <c r="C27" s="651" t="s">
        <v>503</v>
      </c>
      <c r="D27" s="652">
        <v>28</v>
      </c>
      <c r="E27" s="651" t="s">
        <v>495</v>
      </c>
      <c r="F27" s="651">
        <v>10</v>
      </c>
      <c r="G27" s="651">
        <v>0.5</v>
      </c>
      <c r="H27" s="652" t="s">
        <v>484</v>
      </c>
      <c r="I27" s="590"/>
    </row>
    <row r="28" spans="2:11" ht="30">
      <c r="B28" s="590">
        <v>24</v>
      </c>
      <c r="C28" s="651" t="s">
        <v>511</v>
      </c>
      <c r="D28" s="652">
        <v>95</v>
      </c>
      <c r="E28" s="651" t="s">
        <v>512</v>
      </c>
      <c r="F28" s="651">
        <v>10</v>
      </c>
      <c r="G28" s="651">
        <v>0.5</v>
      </c>
      <c r="H28" s="652">
        <v>12</v>
      </c>
      <c r="I28" s="590"/>
    </row>
    <row r="29" spans="2:11" ht="15">
      <c r="B29" s="590">
        <v>25</v>
      </c>
      <c r="C29" s="651" t="s">
        <v>513</v>
      </c>
      <c r="D29" s="652">
        <v>101</v>
      </c>
      <c r="E29" s="651" t="s">
        <v>502</v>
      </c>
      <c r="F29" s="651">
        <v>10</v>
      </c>
      <c r="G29" s="651">
        <v>0.5</v>
      </c>
      <c r="H29" s="652">
        <v>5</v>
      </c>
      <c r="I29" s="590"/>
    </row>
    <row r="30" spans="2:11" ht="15">
      <c r="B30" s="590">
        <v>26</v>
      </c>
      <c r="C30" s="590" t="s">
        <v>514</v>
      </c>
      <c r="D30" s="652">
        <v>14</v>
      </c>
      <c r="E30" s="653" t="s">
        <v>508</v>
      </c>
      <c r="F30" s="590">
        <v>10</v>
      </c>
      <c r="G30" s="590">
        <v>0.5</v>
      </c>
      <c r="H30" s="652" t="s">
        <v>484</v>
      </c>
      <c r="I30" s="590"/>
    </row>
    <row r="31" spans="2:11" ht="15">
      <c r="B31" s="590">
        <v>27</v>
      </c>
      <c r="C31" s="230" t="s">
        <v>515</v>
      </c>
      <c r="D31" s="231">
        <v>40</v>
      </c>
      <c r="E31" s="651" t="s">
        <v>516</v>
      </c>
      <c r="F31" s="590">
        <v>10</v>
      </c>
      <c r="G31" s="590">
        <v>0.5</v>
      </c>
      <c r="H31" s="652" t="s">
        <v>484</v>
      </c>
      <c r="I31" s="590"/>
    </row>
    <row r="32" spans="2:11" ht="15">
      <c r="B32" s="270"/>
      <c r="C32" s="271" t="s">
        <v>517</v>
      </c>
      <c r="D32" s="270">
        <f>SUM(D5:D31)</f>
        <v>5680</v>
      </c>
      <c r="E32" s="272"/>
      <c r="F32" s="272"/>
      <c r="G32" s="272"/>
      <c r="H32" s="270">
        <f>SUM(H5:H31)</f>
        <v>1044</v>
      </c>
      <c r="I32" s="272"/>
    </row>
    <row r="33" spans="2:9" ht="15">
      <c r="B33" s="273"/>
      <c r="C33" s="274" t="s">
        <v>518</v>
      </c>
      <c r="D33" s="273">
        <f>D7+D8+D9+D10+D11+D12+D15+D16+D17+D18+D19+D20+D21+D23+D24+D25+D26+D27+D28+D29+D30+D31+D22+D13</f>
        <v>5123</v>
      </c>
      <c r="E33" s="230"/>
      <c r="F33" s="230"/>
      <c r="G33" s="230"/>
      <c r="H33" s="230"/>
      <c r="I33" s="230"/>
    </row>
  </sheetData>
  <sheetProtection insertRows="0" deleteRows="0"/>
  <mergeCells count="1">
    <mergeCell ref="B2:I2"/>
  </mergeCells>
  <phoneticPr fontId="3" type="noConversion"/>
  <pageMargins left="0" right="0" top="0" bottom="0"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FFFF00"/>
  </sheetPr>
  <dimension ref="A1:F16"/>
  <sheetViews>
    <sheetView view="pageBreakPreview" zoomScale="145" zoomScaleNormal="100" zoomScaleSheetLayoutView="145" workbookViewId="0">
      <selection activeCell="C5" sqref="C5"/>
    </sheetView>
  </sheetViews>
  <sheetFormatPr defaultColWidth="9.140625" defaultRowHeight="12.75"/>
  <cols>
    <col min="1" max="1" width="4" style="1" customWidth="1"/>
    <col min="2" max="2" width="19.140625" style="1" customWidth="1"/>
    <col min="3" max="3" width="23.2851562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6" ht="33" customHeight="1"/>
    <row r="2" spans="1:6" ht="27" customHeight="1">
      <c r="A2" s="1270" t="s">
        <v>411</v>
      </c>
      <c r="B2" s="1271"/>
      <c r="C2" s="1271"/>
      <c r="D2" s="1271"/>
      <c r="E2" s="1271"/>
      <c r="F2" s="1271"/>
    </row>
    <row r="3" spans="1:6" ht="33" customHeight="1">
      <c r="A3" s="1273" t="s">
        <v>1056</v>
      </c>
      <c r="B3" s="1273" t="s">
        <v>225</v>
      </c>
      <c r="C3" s="1272" t="s">
        <v>1525</v>
      </c>
      <c r="D3" s="1272"/>
      <c r="E3" s="1272" t="s">
        <v>1526</v>
      </c>
      <c r="F3" s="1272"/>
    </row>
    <row r="4" spans="1:6" ht="32.25" customHeight="1">
      <c r="A4" s="1273"/>
      <c r="B4" s="1273"/>
      <c r="C4" s="35" t="s">
        <v>227</v>
      </c>
      <c r="D4" s="35" t="s">
        <v>226</v>
      </c>
      <c r="E4" s="35" t="s">
        <v>227</v>
      </c>
      <c r="F4" s="35" t="s">
        <v>226</v>
      </c>
    </row>
    <row r="5" spans="1:6" ht="15">
      <c r="A5" s="201">
        <v>1</v>
      </c>
      <c r="B5" s="201">
        <v>2</v>
      </c>
      <c r="C5" s="201">
        <v>3</v>
      </c>
      <c r="D5" s="201">
        <v>4</v>
      </c>
      <c r="E5" s="201">
        <v>5</v>
      </c>
      <c r="F5" s="201">
        <v>6</v>
      </c>
    </row>
    <row r="6" spans="1:6" s="136" customFormat="1">
      <c r="A6" s="275">
        <v>1</v>
      </c>
      <c r="B6" s="654" t="s">
        <v>1112</v>
      </c>
      <c r="C6" s="655">
        <v>2236</v>
      </c>
      <c r="D6" s="656">
        <f>IF(C11=0,0,C6/C11)</f>
        <v>0.39366197183098589</v>
      </c>
      <c r="E6" s="655">
        <v>2226</v>
      </c>
      <c r="F6" s="657">
        <f>IF(E11=0,0,E6/E11)</f>
        <v>0.3917634635691658</v>
      </c>
    </row>
    <row r="7" spans="1:6" s="137" customFormat="1">
      <c r="A7" s="276">
        <v>2</v>
      </c>
      <c r="B7" s="658" t="s">
        <v>1115</v>
      </c>
      <c r="C7" s="655">
        <v>2814</v>
      </c>
      <c r="D7" s="656">
        <f>IF(C11=0,0,C7/C11)</f>
        <v>0.49542253521126761</v>
      </c>
      <c r="E7" s="655">
        <v>2818</v>
      </c>
      <c r="F7" s="657">
        <f>IF(E11=0,0,E7/E11)</f>
        <v>0.49595212953185497</v>
      </c>
    </row>
    <row r="8" spans="1:6" s="136" customFormat="1">
      <c r="A8" s="275">
        <v>3</v>
      </c>
      <c r="B8" s="654" t="s">
        <v>1116</v>
      </c>
      <c r="C8" s="655">
        <v>477</v>
      </c>
      <c r="D8" s="656">
        <f>IF(C11=0,0,C8/C11)</f>
        <v>8.3978873239436619E-2</v>
      </c>
      <c r="E8" s="655">
        <v>482</v>
      </c>
      <c r="F8" s="657">
        <f>IF(E11=0,0,E8/E11)</f>
        <v>8.4829285462865195E-2</v>
      </c>
    </row>
    <row r="9" spans="1:6" s="137" customFormat="1">
      <c r="A9" s="276">
        <v>4</v>
      </c>
      <c r="B9" s="658" t="s">
        <v>1113</v>
      </c>
      <c r="C9" s="655">
        <v>148</v>
      </c>
      <c r="D9" s="656">
        <f>IF(C11=0,0,C9/C11)</f>
        <v>2.6056338028169014E-2</v>
      </c>
      <c r="E9" s="655">
        <v>152</v>
      </c>
      <c r="F9" s="657">
        <f>IF(E11=0,0,E9/E11)</f>
        <v>2.6751143963393172E-2</v>
      </c>
    </row>
    <row r="10" spans="1:6" s="137" customFormat="1">
      <c r="A10" s="276">
        <v>5</v>
      </c>
      <c r="B10" s="654" t="s">
        <v>1114</v>
      </c>
      <c r="C10" s="655">
        <v>5</v>
      </c>
      <c r="D10" s="656">
        <f>IF(C11=0,0,C10/C11)</f>
        <v>8.8028169014084509E-4</v>
      </c>
      <c r="E10" s="655">
        <v>4</v>
      </c>
      <c r="F10" s="657">
        <f>IF(E11=0,0,E10/E11)</f>
        <v>7.0397747272087292E-4</v>
      </c>
    </row>
    <row r="11" spans="1:6" s="137" customFormat="1">
      <c r="A11" s="277"/>
      <c r="B11" s="278" t="s">
        <v>517</v>
      </c>
      <c r="C11" s="279">
        <f>SUM(C6:C10)</f>
        <v>5680</v>
      </c>
      <c r="D11" s="280">
        <f>SUM(D6:D10)</f>
        <v>1</v>
      </c>
      <c r="E11" s="279">
        <f>SUM(E6:E10)</f>
        <v>5682</v>
      </c>
      <c r="F11" s="280">
        <f>SUM(F6:F10)</f>
        <v>1</v>
      </c>
    </row>
    <row r="12" spans="1:6">
      <c r="A12" s="93"/>
      <c r="B12" s="93"/>
      <c r="C12" s="93"/>
      <c r="D12" s="93"/>
      <c r="E12" s="93"/>
      <c r="F12" s="93"/>
    </row>
    <row r="13" spans="1:6">
      <c r="A13" s="123"/>
      <c r="B13" s="123"/>
      <c r="C13" s="123"/>
      <c r="D13" s="123"/>
      <c r="E13" s="123"/>
      <c r="F13" s="123"/>
    </row>
    <row r="14" spans="1:6">
      <c r="A14" s="123"/>
      <c r="B14" s="123"/>
      <c r="C14" s="123"/>
      <c r="D14" s="123"/>
      <c r="E14" s="123"/>
      <c r="F14" s="123"/>
    </row>
    <row r="15" spans="1:6">
      <c r="A15" s="123"/>
      <c r="B15" s="123"/>
      <c r="C15" s="123"/>
      <c r="D15" s="123"/>
      <c r="E15" s="123"/>
      <c r="F15" s="123"/>
    </row>
    <row r="16" spans="1:6">
      <c r="A16" s="123"/>
      <c r="B16" s="123"/>
      <c r="C16" s="123"/>
      <c r="D16" s="123"/>
      <c r="E16" s="123"/>
      <c r="F16" s="123"/>
    </row>
  </sheetData>
  <mergeCells count="5">
    <mergeCell ref="A2:F2"/>
    <mergeCell ref="E3:F3"/>
    <mergeCell ref="C3:D3"/>
    <mergeCell ref="A3:A4"/>
    <mergeCell ref="B3:B4"/>
  </mergeCells>
  <phoneticPr fontId="3" type="noConversion"/>
  <pageMargins left="1.7716535433070868" right="0.74803149606299213" top="0.78740157480314965"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21</vt:i4>
      </vt:variant>
    </vt:vector>
  </HeadingPairs>
  <TitlesOfParts>
    <vt:vector size="54" baseType="lpstr">
      <vt:lpstr>Титульна сторінка</vt:lpstr>
      <vt:lpstr>1. Незавершене будівництво</vt:lpstr>
      <vt:lpstr>2. Джерела фінансування </vt:lpstr>
      <vt:lpstr>3. План інвестицій </vt:lpstr>
      <vt:lpstr>4. Технічний стан</vt:lpstr>
      <vt:lpstr>4.1. Характеристика мереж </vt:lpstr>
      <vt:lpstr>4.2. Облік </vt:lpstr>
      <vt:lpstr>4.2.1. Облік промспоживачів </vt:lpstr>
      <vt:lpstr>4.2.2. Облік промспоживачів</vt:lpstr>
      <vt:lpstr>4.2.3. Облік населення</vt:lpstr>
      <vt:lpstr>4.2.4. Облік населення</vt:lpstr>
      <vt:lpstr>4.3. Стан комерційного обліку </vt:lpstr>
      <vt:lpstr>4.3.1. Техн стан вимір Т</vt:lpstr>
      <vt:lpstr>4.4. Технічний облік </vt:lpstr>
      <vt:lpstr>4.5. Стан комп'ютерної техніки</vt:lpstr>
      <vt:lpstr>4.6. Стан транспорту</vt:lpstr>
      <vt:lpstr>4.6.1.</vt:lpstr>
      <vt:lpstr>4.6.2</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 </vt:lpstr>
      <vt:lpstr>5.3.1  </vt:lpstr>
      <vt:lpstr>5.4. Інформаційні технологі</vt:lpstr>
      <vt:lpstr>5.5. Зв'язок </vt:lpstr>
      <vt:lpstr>5.5.1 </vt:lpstr>
      <vt:lpstr>5.6. Транс</vt:lpstr>
      <vt:lpstr>5.7. Інше</vt:lpstr>
      <vt:lpstr>6. Проведення закупівлі</vt:lpstr>
      <vt:lpstr>7. Інновації</vt:lpstr>
      <vt:lpstr>'1. Незавершене будівництво'!Область_печати</vt:lpstr>
      <vt:lpstr>'3. План інвестицій '!Область_печати</vt:lpstr>
      <vt:lpstr>'4. Технічний стан'!Область_печати</vt:lpstr>
      <vt:lpstr>'4.1. Характеристика мереж '!Область_печати</vt:lpstr>
      <vt:lpstr>'4.2. Облік '!Область_печати</vt:lpstr>
      <vt:lpstr>'4.2.3. Облік населення'!Область_печати</vt:lpstr>
      <vt:lpstr>'4.2.4. Облік населення'!Область_печати</vt:lpstr>
      <vt:lpstr>'4.3. Стан комерційного обліку '!Область_печати</vt:lpstr>
      <vt:lpstr>'4.5. Стан комп''ютерної техніки'!Область_печати</vt:lpstr>
      <vt:lpstr>'4.6. Стан транспорту'!Область_печати</vt:lpstr>
      <vt:lpstr>'4.6.1.'!Область_печати</vt:lpstr>
      <vt:lpstr>'4.8. Характеристика за 5 років'!Область_печати</vt:lpstr>
      <vt:lpstr>'5. Загальний опис робіт'!Область_печати</vt:lpstr>
      <vt:lpstr>'5.1. Електричні мережі'!Область_печати</vt:lpstr>
      <vt:lpstr>'5.1.1. Обсяги робіт'!Область_печати</vt:lpstr>
      <vt:lpstr>'5.2. Зниження понаднорматива'!Область_печати</vt:lpstr>
      <vt:lpstr>'5.3. АСДТК '!Область_печати</vt:lpstr>
      <vt:lpstr>'5.4. Інформаційні технологі'!Область_печати</vt:lpstr>
      <vt:lpstr>'5.6. Транс'!Область_печати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 Pavliv</dc:creator>
  <cp:lastModifiedBy>volodymyr.yanchuk</cp:lastModifiedBy>
  <cp:lastPrinted>2018-11-22T12:56:01Z</cp:lastPrinted>
  <dcterms:created xsi:type="dcterms:W3CDTF">2003-02-20T10:09:41Z</dcterms:created>
  <dcterms:modified xsi:type="dcterms:W3CDTF">2018-11-22T14:37:11Z</dcterms:modified>
</cp:coreProperties>
</file>