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1"/>
  </bookViews>
  <sheets>
    <sheet name="5" sheetId="3" r:id="rId1"/>
    <sheet name="5.1.1" sheetId="2" r:id="rId2"/>
    <sheet name="2018" sheetId="1" state="hidden" r:id="rId3"/>
    <sheet name="6" sheetId="4" r:id="rId4"/>
  </sheets>
  <definedNames>
    <definedName name="_xlnm.Print_Area" localSheetId="2">'2018'!$A$1:$H$151</definedName>
    <definedName name="_xlnm.Print_Area" localSheetId="0">'5'!$A$1:$F$15</definedName>
    <definedName name="_xlnm.Print_Area" localSheetId="3">'6'!$A$1:$O$233</definedName>
  </definedNames>
  <calcPr calcId="125725"/>
</workbook>
</file>

<file path=xl/calcChain.xml><?xml version="1.0" encoding="utf-8"?>
<calcChain xmlns="http://schemas.openxmlformats.org/spreadsheetml/2006/main">
  <c r="E231" i="2"/>
  <c r="E232"/>
  <c r="H51" i="4"/>
  <c r="G51"/>
  <c r="F23"/>
  <c r="F19"/>
  <c r="E19"/>
  <c r="E14"/>
  <c r="F14"/>
  <c r="F13"/>
  <c r="E13"/>
  <c r="F11"/>
  <c r="E62" i="2"/>
  <c r="G269"/>
  <c r="E269"/>
  <c r="G175"/>
  <c r="G174"/>
  <c r="C62"/>
  <c r="C63"/>
  <c r="G231" l="1"/>
  <c r="G230" s="1"/>
  <c r="G292"/>
  <c r="F292"/>
  <c r="G265"/>
  <c r="G264" s="1"/>
  <c r="F265"/>
  <c r="G262"/>
  <c r="G257" s="1"/>
  <c r="G252"/>
  <c r="F252"/>
  <c r="G240"/>
  <c r="F240"/>
  <c r="F231"/>
  <c r="G189"/>
  <c r="G186" s="1"/>
  <c r="F189"/>
  <c r="G169"/>
  <c r="G30"/>
  <c r="G29" s="1"/>
  <c r="F30"/>
  <c r="F29" s="1"/>
  <c r="G16"/>
  <c r="G15" s="1"/>
  <c r="F16"/>
  <c r="G26" l="1"/>
  <c r="G297" l="1"/>
  <c r="J17" i="4"/>
  <c r="J53"/>
  <c r="J65"/>
  <c r="J73"/>
  <c r="J77"/>
  <c r="J81"/>
  <c r="J84"/>
  <c r="J88"/>
  <c r="J94"/>
  <c r="J116"/>
  <c r="J161"/>
  <c r="J164"/>
  <c r="J171"/>
  <c r="J181"/>
  <c r="J193"/>
  <c r="J222"/>
  <c r="C294" i="2"/>
  <c r="C292" s="1"/>
  <c r="E292"/>
  <c r="D292"/>
  <c r="C291"/>
  <c r="C290"/>
  <c r="C289"/>
  <c r="C287"/>
  <c r="C286"/>
  <c r="C285"/>
  <c r="C283"/>
  <c r="C282"/>
  <c r="C281"/>
  <c r="C280"/>
  <c r="C279"/>
  <c r="C277"/>
  <c r="C276"/>
  <c r="C274"/>
  <c r="C273"/>
  <c r="C271"/>
  <c r="C269"/>
  <c r="C267"/>
  <c r="E265"/>
  <c r="D265"/>
  <c r="E262"/>
  <c r="E257" s="1"/>
  <c r="E252"/>
  <c r="D252"/>
  <c r="C252"/>
  <c r="C251"/>
  <c r="C250"/>
  <c r="C249"/>
  <c r="C248"/>
  <c r="C247"/>
  <c r="E246"/>
  <c r="E245"/>
  <c r="E244"/>
  <c r="C244" s="1"/>
  <c r="C240" s="1"/>
  <c r="D240"/>
  <c r="C232"/>
  <c r="C231" s="1"/>
  <c r="D231"/>
  <c r="C224"/>
  <c r="C223"/>
  <c r="C221"/>
  <c r="C220"/>
  <c r="C218"/>
  <c r="C217"/>
  <c r="C216"/>
  <c r="C215"/>
  <c r="C213"/>
  <c r="C211"/>
  <c r="C209"/>
  <c r="C207"/>
  <c r="C206"/>
  <c r="C205"/>
  <c r="C203"/>
  <c r="C202"/>
  <c r="C200"/>
  <c r="C198"/>
  <c r="C196"/>
  <c r="C195"/>
  <c r="C193"/>
  <c r="C192"/>
  <c r="C191"/>
  <c r="E189"/>
  <c r="E186" s="1"/>
  <c r="D189"/>
  <c r="C175"/>
  <c r="C174"/>
  <c r="C173"/>
  <c r="C172"/>
  <c r="C171"/>
  <c r="C170"/>
  <c r="E169"/>
  <c r="C168"/>
  <c r="C167"/>
  <c r="C166"/>
  <c r="C165"/>
  <c r="C164"/>
  <c r="C163"/>
  <c r="C162"/>
  <c r="C161"/>
  <c r="C160"/>
  <c r="C159"/>
  <c r="C158"/>
  <c r="C156"/>
  <c r="C155"/>
  <c r="C154"/>
  <c r="C153"/>
  <c r="C152"/>
  <c r="C151"/>
  <c r="C150"/>
  <c r="C149"/>
  <c r="C147"/>
  <c r="C146"/>
  <c r="C145"/>
  <c r="C144"/>
  <c r="C143"/>
  <c r="C141"/>
  <c r="C140"/>
  <c r="C139"/>
  <c r="C138"/>
  <c r="C137"/>
  <c r="C135"/>
  <c r="C134"/>
  <c r="C133"/>
  <c r="C131"/>
  <c r="C130"/>
  <c r="C129"/>
  <c r="C128"/>
  <c r="C127"/>
  <c r="C126"/>
  <c r="C124"/>
  <c r="C123"/>
  <c r="C122"/>
  <c r="C121"/>
  <c r="C120"/>
  <c r="C119"/>
  <c r="C118"/>
  <c r="C117"/>
  <c r="C116"/>
  <c r="C115"/>
  <c r="C113"/>
  <c r="C112"/>
  <c r="C111"/>
  <c r="C110"/>
  <c r="C109"/>
  <c r="C108"/>
  <c r="C107"/>
  <c r="C106"/>
  <c r="C105"/>
  <c r="C104"/>
  <c r="C103"/>
  <c r="C101"/>
  <c r="C100"/>
  <c r="C99"/>
  <c r="C98"/>
  <c r="C96"/>
  <c r="C95"/>
  <c r="C94"/>
  <c r="C93"/>
  <c r="C92"/>
  <c r="C90"/>
  <c r="C89"/>
  <c r="C88"/>
  <c r="C87"/>
  <c r="C86"/>
  <c r="C85"/>
  <c r="C84"/>
  <c r="C83"/>
  <c r="C82"/>
  <c r="C80"/>
  <c r="C79"/>
  <c r="C78"/>
  <c r="C77"/>
  <c r="C76"/>
  <c r="C75"/>
  <c r="C74"/>
  <c r="C73"/>
  <c r="C72"/>
  <c r="C70"/>
  <c r="C69"/>
  <c r="C68"/>
  <c r="C67"/>
  <c r="C66"/>
  <c r="C65"/>
  <c r="C64"/>
  <c r="C61"/>
  <c r="C60"/>
  <c r="C58"/>
  <c r="C57"/>
  <c r="C56"/>
  <c r="C55"/>
  <c r="C54"/>
  <c r="C53"/>
  <c r="C51"/>
  <c r="C50"/>
  <c r="C49"/>
  <c r="C48"/>
  <c r="C47"/>
  <c r="C46"/>
  <c r="C45"/>
  <c r="C44"/>
  <c r="C43"/>
  <c r="C42"/>
  <c r="C41"/>
  <c r="C40"/>
  <c r="C38"/>
  <c r="C37"/>
  <c r="C36"/>
  <c r="C35"/>
  <c r="C34"/>
  <c r="E30"/>
  <c r="D30"/>
  <c r="D29" s="1"/>
  <c r="C23"/>
  <c r="C21"/>
  <c r="C19"/>
  <c r="C18"/>
  <c r="E16"/>
  <c r="E15" s="1"/>
  <c r="D16"/>
  <c r="C30" l="1"/>
  <c r="C265"/>
  <c r="C16"/>
  <c r="E264"/>
  <c r="C189"/>
  <c r="E240"/>
  <c r="E29"/>
  <c r="C29" s="1"/>
  <c r="E26"/>
  <c r="E230" l="1"/>
  <c r="E297" s="1"/>
  <c r="H127" i="4"/>
  <c r="H128"/>
  <c r="H129"/>
  <c r="H130"/>
  <c r="H131"/>
  <c r="H126"/>
  <c r="G127"/>
  <c r="G128"/>
  <c r="G129"/>
  <c r="G130"/>
  <c r="G131"/>
  <c r="G126"/>
  <c r="H122"/>
  <c r="H123"/>
  <c r="G122"/>
  <c r="G123"/>
  <c r="H121"/>
  <c r="G121"/>
  <c r="F53"/>
  <c r="H8"/>
  <c r="H9"/>
  <c r="H10"/>
  <c r="H11"/>
  <c r="H12"/>
  <c r="H13"/>
  <c r="H14"/>
  <c r="H16"/>
  <c r="H15"/>
  <c r="H7"/>
  <c r="G8"/>
  <c r="G9"/>
  <c r="G10"/>
  <c r="G11"/>
  <c r="G12"/>
  <c r="G13"/>
  <c r="G14"/>
  <c r="G16"/>
  <c r="G15"/>
  <c r="G7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2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2"/>
  <c r="H19"/>
  <c r="G19"/>
  <c r="H53" l="1"/>
  <c r="J55"/>
  <c r="J54"/>
  <c r="H17"/>
  <c r="E6" i="3" s="1"/>
  <c r="F17" i="4"/>
  <c r="J166"/>
  <c r="J224"/>
  <c r="J183"/>
  <c r="F222"/>
  <c r="F224" s="1"/>
  <c r="C14" i="3" s="1"/>
  <c r="H196" i="4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195"/>
  <c r="F193"/>
  <c r="H186"/>
  <c r="H187"/>
  <c r="H188"/>
  <c r="H189"/>
  <c r="H190"/>
  <c r="H191"/>
  <c r="H192"/>
  <c r="G186"/>
  <c r="G187"/>
  <c r="G188"/>
  <c r="G189"/>
  <c r="G190"/>
  <c r="G191"/>
  <c r="G192"/>
  <c r="H185"/>
  <c r="G185"/>
  <c r="F181"/>
  <c r="F183" s="1"/>
  <c r="C12" i="3" s="1"/>
  <c r="J182" i="4"/>
  <c r="H174"/>
  <c r="H175"/>
  <c r="H176"/>
  <c r="H177"/>
  <c r="H178"/>
  <c r="H179"/>
  <c r="H180"/>
  <c r="H173"/>
  <c r="G174"/>
  <c r="G175"/>
  <c r="G176"/>
  <c r="G177"/>
  <c r="G178"/>
  <c r="G179"/>
  <c r="G180"/>
  <c r="G173"/>
  <c r="F171"/>
  <c r="H170"/>
  <c r="G170"/>
  <c r="H169"/>
  <c r="G169"/>
  <c r="F164"/>
  <c r="F161"/>
  <c r="H161"/>
  <c r="E10" i="3" s="1"/>
  <c r="H163" i="4"/>
  <c r="H164" s="1"/>
  <c r="G163"/>
  <c r="F156"/>
  <c r="H154"/>
  <c r="H155"/>
  <c r="H153"/>
  <c r="G154"/>
  <c r="G155"/>
  <c r="G153"/>
  <c r="F151"/>
  <c r="H150"/>
  <c r="H149"/>
  <c r="G150"/>
  <c r="G149"/>
  <c r="F147"/>
  <c r="J147"/>
  <c r="J151" s="1"/>
  <c r="J156" s="1"/>
  <c r="H140"/>
  <c r="H141"/>
  <c r="H142"/>
  <c r="H143"/>
  <c r="H144"/>
  <c r="H145"/>
  <c r="H146"/>
  <c r="H139"/>
  <c r="G140"/>
  <c r="G141"/>
  <c r="G142"/>
  <c r="G143"/>
  <c r="G144"/>
  <c r="G145"/>
  <c r="G146"/>
  <c r="G139"/>
  <c r="F137"/>
  <c r="H135"/>
  <c r="H136"/>
  <c r="G135"/>
  <c r="G136"/>
  <c r="H134"/>
  <c r="G134"/>
  <c r="H132"/>
  <c r="J132"/>
  <c r="J137" s="1"/>
  <c r="F132"/>
  <c r="F124"/>
  <c r="J118"/>
  <c r="F11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96"/>
  <c r="F94"/>
  <c r="H93"/>
  <c r="F88"/>
  <c r="H87"/>
  <c r="G87"/>
  <c r="H86"/>
  <c r="G86"/>
  <c r="F84"/>
  <c r="H83"/>
  <c r="H82"/>
  <c r="G83"/>
  <c r="G82"/>
  <c r="J90"/>
  <c r="J89"/>
  <c r="H77"/>
  <c r="F77"/>
  <c r="H79"/>
  <c r="G79"/>
  <c r="G80"/>
  <c r="H80"/>
  <c r="H65"/>
  <c r="F65"/>
  <c r="J124"/>
  <c r="H124"/>
  <c r="J117"/>
  <c r="H92"/>
  <c r="F166" l="1"/>
  <c r="C10" i="3" s="1"/>
  <c r="F165" i="4"/>
  <c r="H166"/>
  <c r="H165"/>
  <c r="H222"/>
  <c r="H224" s="1"/>
  <c r="F223"/>
  <c r="H193"/>
  <c r="H171"/>
  <c r="E12" i="3" s="1"/>
  <c r="H181" i="4"/>
  <c r="H151"/>
  <c r="J157"/>
  <c r="F182"/>
  <c r="J223"/>
  <c r="F157"/>
  <c r="H94"/>
  <c r="E8" i="3" s="1"/>
  <c r="J158" i="4"/>
  <c r="J226" s="1"/>
  <c r="F158"/>
  <c r="C9" i="3" s="1"/>
  <c r="H156" i="4"/>
  <c r="H147"/>
  <c r="F117"/>
  <c r="H137"/>
  <c r="E9" i="3" s="1"/>
  <c r="H116" i="4"/>
  <c r="H118" s="1"/>
  <c r="F118"/>
  <c r="C8" i="3" s="1"/>
  <c r="H81" i="4"/>
  <c r="H84"/>
  <c r="E7" i="3" s="1"/>
  <c r="H88" i="4"/>
  <c r="F81"/>
  <c r="F73"/>
  <c r="H73"/>
  <c r="H182" l="1"/>
  <c r="H223"/>
  <c r="E14" i="3"/>
  <c r="E15" s="1"/>
  <c r="F10" s="1"/>
  <c r="H54" i="4"/>
  <c r="H183"/>
  <c r="J225"/>
  <c r="H117"/>
  <c r="H158"/>
  <c r="H157"/>
  <c r="H90"/>
  <c r="F89"/>
  <c r="H89"/>
  <c r="F90"/>
  <c r="C7" i="3" s="1"/>
  <c r="F6" l="1"/>
  <c r="F12"/>
  <c r="F8"/>
  <c r="F9"/>
  <c r="F7"/>
  <c r="F14"/>
  <c r="H55" i="4"/>
  <c r="H226" s="1"/>
  <c r="F54"/>
  <c r="F225" s="1"/>
  <c r="F55"/>
  <c r="H225"/>
  <c r="H106" i="1"/>
  <c r="H101"/>
  <c r="G94"/>
  <c r="G96"/>
  <c r="G97"/>
  <c r="G98"/>
  <c r="G100"/>
  <c r="H91"/>
  <c r="G87"/>
  <c r="G88"/>
  <c r="G89"/>
  <c r="F15" i="3" l="1"/>
  <c r="F226" i="4"/>
  <c r="C6" i="3"/>
  <c r="H82" i="1"/>
  <c r="H107"/>
  <c r="H110"/>
  <c r="H150"/>
  <c r="H55"/>
  <c r="H51"/>
  <c r="H59"/>
  <c r="H41"/>
  <c r="C15" i="3" l="1"/>
  <c r="H60" i="1"/>
  <c r="D12" i="3" l="1"/>
  <c r="D14"/>
  <c r="D9"/>
  <c r="D10"/>
  <c r="D8"/>
  <c r="D7"/>
  <c r="D6"/>
  <c r="H121" i="1"/>
  <c r="H151" s="1"/>
  <c r="D15" i="3" l="1"/>
  <c r="F58" i="1"/>
  <c r="F57"/>
  <c r="E46"/>
  <c r="D46"/>
  <c r="E45"/>
  <c r="D45"/>
  <c r="F45" l="1"/>
  <c r="F46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23"/>
  <c r="F150" l="1"/>
  <c r="F120"/>
  <c r="F119"/>
  <c r="F118"/>
  <c r="F117"/>
  <c r="F116"/>
  <c r="F115"/>
  <c r="F114"/>
  <c r="F113"/>
  <c r="F121" l="1"/>
  <c r="F109"/>
  <c r="F110" s="1"/>
  <c r="F106"/>
  <c r="F100"/>
  <c r="D99"/>
  <c r="F98"/>
  <c r="F97"/>
  <c r="F96"/>
  <c r="F95"/>
  <c r="F94"/>
  <c r="F93"/>
  <c r="F90"/>
  <c r="F89"/>
  <c r="F88"/>
  <c r="F87"/>
  <c r="F86"/>
  <c r="F85"/>
  <c r="F81"/>
  <c r="F80"/>
  <c r="F82" l="1"/>
  <c r="F99"/>
  <c r="F101" s="1"/>
  <c r="G99"/>
  <c r="F91"/>
  <c r="D54"/>
  <c r="F54" s="1"/>
  <c r="D53"/>
  <c r="F53" s="1"/>
  <c r="D50"/>
  <c r="D49"/>
  <c r="E48"/>
  <c r="D48"/>
  <c r="E47"/>
  <c r="D47"/>
  <c r="F107" l="1"/>
  <c r="F55"/>
  <c r="F59"/>
  <c r="F47"/>
  <c r="E49"/>
  <c r="F49" s="1"/>
  <c r="F48"/>
  <c r="E50" l="1"/>
  <c r="F50" s="1"/>
  <c r="F51" s="1"/>
  <c r="F60" s="1"/>
  <c r="F41" l="1"/>
  <c r="F151" s="1"/>
</calcChain>
</file>

<file path=xl/comments1.xml><?xml version="1.0" encoding="utf-8"?>
<comments xmlns="http://schemas.openxmlformats.org/spreadsheetml/2006/main">
  <authors>
    <author>Oksana.Lysak</author>
  </authors>
  <commentList>
    <comment ref="B140" authorId="0">
      <text>
        <r>
          <rPr>
            <b/>
            <sz val="8"/>
            <color indexed="81"/>
            <rFont val="Tahoma"/>
            <family val="2"/>
            <charset val="204"/>
          </rPr>
          <t>Oksana.Lysak:</t>
        </r>
        <r>
          <rPr>
            <sz val="8"/>
            <color indexed="81"/>
            <rFont val="Tahoma"/>
            <family val="2"/>
            <charset val="204"/>
          </rPr>
          <t xml:space="preserve">
КЮРБ  (провантажувальний пристрій)</t>
        </r>
      </text>
    </comment>
  </commentList>
</comments>
</file>

<file path=xl/comments2.xml><?xml version="1.0" encoding="utf-8"?>
<comments xmlns="http://schemas.openxmlformats.org/spreadsheetml/2006/main">
  <authors>
    <author>Mykola.Pavliv</author>
  </authors>
  <commentList>
    <comment ref="B50" authorId="0">
      <text>
        <r>
          <rPr>
            <b/>
            <sz val="9"/>
            <color indexed="81"/>
            <rFont val="Tahoma"/>
            <family val="2"/>
            <charset val="204"/>
          </rPr>
          <t>Mykola.Pavliv: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Перевод ел.мережі 10 кВ на ел.мережу 20 кВ від ПС 110/10 Центральна, м.Рівне</t>
        </r>
      </text>
    </comment>
  </commentList>
</comments>
</file>

<file path=xl/sharedStrings.xml><?xml version="1.0" encoding="utf-8"?>
<sst xmlns="http://schemas.openxmlformats.org/spreadsheetml/2006/main" count="1650" uniqueCount="668">
  <si>
    <t>№ з/п</t>
  </si>
  <si>
    <t>Найменування заходів інвестиційної програми</t>
  </si>
  <si>
    <t>Одиниця виміру</t>
  </si>
  <si>
    <t>Вартість одиниці продукції
(тис.грн без ПДВ)</t>
  </si>
  <si>
    <t>Усього</t>
  </si>
  <si>
    <t>Примітка</t>
  </si>
  <si>
    <t>кількість*</t>
  </si>
  <si>
    <t>тис.грн без ПДВ</t>
  </si>
  <si>
    <t>І. Будівництво, модернізація та реконструкція/технічне переоснащення електричних мереж та обладнання</t>
  </si>
  <si>
    <t>Реконструкція/технічне переоснащення ПЛ-0,4 кВ самоутримним ізольованим проводом</t>
  </si>
  <si>
    <t>км</t>
  </si>
  <si>
    <t>Заміна однофазних відгалужень до житлових будинків на ізольовані</t>
  </si>
  <si>
    <t>шт</t>
  </si>
  <si>
    <t>Заміна трифазних відгалужень до житлових будинків на ізольовані</t>
  </si>
  <si>
    <t>Будівництво РТП-10/0,4кВ</t>
  </si>
  <si>
    <t>Реконструкція КЛ-6-10кВ:</t>
  </si>
  <si>
    <t>Встановлення реклоузерів на ПЛ-10кВ</t>
  </si>
  <si>
    <t>Телемеханізація реклоузерів на ПЛ-10кВ</t>
  </si>
  <si>
    <t>Виготовлення ПКД ЕМ-0,4-10кВ</t>
  </si>
  <si>
    <t>Експертиза проектів</t>
  </si>
  <si>
    <t>Реконструкція РП-4 в м.Рівне</t>
  </si>
  <si>
    <t>Реконструкція ЗТП (заміна обладнання 10-0,4 кВ)</t>
  </si>
  <si>
    <t>Реконструкція ПС110/35/10 "Зарічне" - "Заміна комірок КРУН-10 кВ на КРПЗ-10 кВ"</t>
  </si>
  <si>
    <t>Реконструкція ПС110/10 "Любомирка" - "реконструкція РУ-10 з існуючими КЛ-10 кВ"</t>
  </si>
  <si>
    <t xml:space="preserve">ПС 110/35/10 «Межиричі» «Заміна секційного вимикача ВМТ-110 на елегазовий вимикач 110 кВ». </t>
  </si>
  <si>
    <t>Реконструкція ПС110/10 "Південна" - "Заміна масляних вимикачів 110 кВ" на елегазові   вимикачі 110 кВ  з  мікропроцесорними захистами</t>
  </si>
  <si>
    <t xml:space="preserve">ПС 110/10 «Сновидовичі» «Заміна секційного вимикача ВМТ-110 на елегазовий вимикач 110 кВ». </t>
  </si>
  <si>
    <t>"Реконструкція ПС  110/35 /10  кВ  «Сарни» - "Заміна  комірок КРУ 10  кВ ІІІ СШ  10 кВ на комірки з вакуумними  вимикачами 10 кВ"</t>
  </si>
  <si>
    <t>"Реконструкція ПС  110 /10  кВ  «Західна» - "Заміна  комірок КРУ 10  кВ І- СШ  10 кВ на комірки з вакуумними  вимикачами 10 кВ"</t>
  </si>
  <si>
    <t>Заміна ВД КЗ 35 кВ   приєднання   Т-1, Т-2  на   вакуумні   вимикачі ПС 35/6  "Смига"</t>
  </si>
  <si>
    <t>Заміна ВД КЗ 35 кВ   приєднання   Т-1  на   вакуумний   вимикач ПС 35/6  "Буща"</t>
  </si>
  <si>
    <t>Реконструкція ПС 110/10 кВ  "Хіночі"</t>
  </si>
  <si>
    <t>Виготовлення ПКД на реконструкцію ВРП 110-35 кВ ПС110/35/10кВ Сарни</t>
  </si>
  <si>
    <t>Виготовлення ПКД на реконструкцію ВРП 110-35 кВ ПС110/35/10кВ Костопіль</t>
  </si>
  <si>
    <t>Виготовлення ПКД на реконструкцію  ПС 35/10кВ Корець</t>
  </si>
  <si>
    <t>Виготовлення ПКД на будівництво ПС110/35/10кВ Басівщина</t>
  </si>
  <si>
    <t>Виготовлення ПКД на будівництво ПС110/35/10 кВ "Городок"</t>
  </si>
  <si>
    <t>Будівництво ПС 110 кВ Центральна</t>
  </si>
  <si>
    <t>Усього по I розділу:</t>
  </si>
  <si>
    <t>2. Заходи зі зниження нетехнічних витрат електричної енергії</t>
  </si>
  <si>
    <t>Впровадження обліку споживання електричної енергії населенням:</t>
  </si>
  <si>
    <t>Впровадження обліку споживання електричної енергії населенню</t>
  </si>
  <si>
    <t>2,1,1</t>
  </si>
  <si>
    <t>1-ф багатофункціональні прилади обліку електричної енергії</t>
  </si>
  <si>
    <t>2,1,2</t>
  </si>
  <si>
    <t>3-ф багатофункціональні прилади обліку електричної енергії</t>
  </si>
  <si>
    <t>2,1,3</t>
  </si>
  <si>
    <t>обладнання для однотрансформаторної підстанції</t>
  </si>
  <si>
    <t>2,1,4</t>
  </si>
  <si>
    <t>обладнання для двотрансформаторної підстанції</t>
  </si>
  <si>
    <t>2,1,5</t>
  </si>
  <si>
    <t>3-ф прилад обліку для зведення балансу</t>
  </si>
  <si>
    <t>2,1,6</t>
  </si>
  <si>
    <t xml:space="preserve">трансформатори струму </t>
  </si>
  <si>
    <t>Всього</t>
  </si>
  <si>
    <t>Заміна дефектних приладів обліку:</t>
  </si>
  <si>
    <t>Заміна 1-фазних лічильників  (дефектні зонні лічильники): лічильник з пломбою в комплекті</t>
  </si>
  <si>
    <t>Заміна 3-фазних лічильників (дефектні зонні лічильники): лічильник з двома пломбами в комплекті</t>
  </si>
  <si>
    <t>Заміна приладів обліку власними силами:</t>
  </si>
  <si>
    <t xml:space="preserve">Витрати на виніс 1-фазних лічильників власними силами на фасад будинків </t>
  </si>
  <si>
    <t xml:space="preserve">Витрати на виніс 3-фазних лічильників власними силами на фасад будинків </t>
  </si>
  <si>
    <t>Усього по розділу 2:</t>
  </si>
  <si>
    <t>3. Впровадження та розвиток АСДТК</t>
  </si>
  <si>
    <t>Телемеханіка  Гощанський РЕМ ПС-Бочаниця (35 кВ)</t>
  </si>
  <si>
    <t>Радіомодем MR-400 Гощанський РЕМ ПС-Бочаниця (35 кВ) з монтажним комплектом</t>
  </si>
  <si>
    <t>Телемеханіка   Рівненський міський РЕМ РП-4 (10 кВ)</t>
  </si>
  <si>
    <t>Радіомодем MR-400 Телемеханіка   Рівненський міський РЕМ РП-4 (10 кВ) з монтажним комплектом</t>
  </si>
  <si>
    <t>Телемеханіка   Рівненський міський РЕМ РП-25 (10 кВ)</t>
  </si>
  <si>
    <t>Радіомодем MR-400 Рівненський міський РЕМ РП-25 (10 кВ) з монтажним комплектом</t>
  </si>
  <si>
    <t>Телемеханіка   Рівненський міський РЕМ РП-1 (10 кВ)</t>
  </si>
  <si>
    <t>Радіомодем MR-400 Рівненський міський РЕМ РП-1 (10 кВ) з монтажним комплектом</t>
  </si>
  <si>
    <t>Телемеханіка   Рівненський міський РЕМ РП-2 (10 кВ)</t>
  </si>
  <si>
    <t>Радіомодем MR-400 Рівненський міський РЕМ РП-2 (10 кВ) з монтажним комплектом</t>
  </si>
  <si>
    <t>Телемеханіка   Рівненський міський РЕМ РП-3 (10 кВ)</t>
  </si>
  <si>
    <t>Радіомодем MR-400 Рівненський міський РЕМ РП-3 (10 кВ) з монтажним комплектом</t>
  </si>
  <si>
    <t>Телемеханіка   Рівненський міський РЕМ РП-21 (10 кВ)</t>
  </si>
  <si>
    <t>Радіомодем MR-400 Рівненський міський РЕМ РП-21 (10 кВ)  з монтажним комплектом</t>
  </si>
  <si>
    <t>Телемеханіка Рівненський міський РЕМ РП-5 (10 кВ)</t>
  </si>
  <si>
    <t>Радіомодем MR-400 Рівненський міський РЕМ РП-5 (10 кВ) з монтажник комплектом</t>
  </si>
  <si>
    <t>Телемеханіка Рівненський міський РЕМ РП-8 (10 кВ)</t>
  </si>
  <si>
    <t>Радіомодем MR-400 Рівненський міський РЕМ РП-8 (10 кВ) з монтажник комплектом</t>
  </si>
  <si>
    <t>Телемеханіка Рівненський міський РЕМ РП-23 (10 кВ)</t>
  </si>
  <si>
    <t>Радіомодем MR-400 Рівненський міський РЕМ РП-23 (10 кВ) з монтажник комплектом</t>
  </si>
  <si>
    <t>Усього по розділу 3:</t>
  </si>
  <si>
    <t>4. Впровадження та розвиток інформаційних технологій</t>
  </si>
  <si>
    <t>Закупівля нових робочих станцій</t>
  </si>
  <si>
    <t>Портативний компютер Lenovo ThinkPad Edge E570 (20H5S00300)</t>
  </si>
  <si>
    <t>БФП для середніх робочих груп HP LJ Pro M512dw (A8P80A)</t>
  </si>
  <si>
    <t>ББЖ APC Back-UPS Pro 1500VA CIS (BR1500G-RS)</t>
  </si>
  <si>
    <t>Монітори для ОДС</t>
  </si>
  <si>
    <t>Монітори HP EliteDisplay E240c (M1P00AA)</t>
  </si>
  <si>
    <t>Всього:</t>
  </si>
  <si>
    <t>Закупівля нового мережевого обладнання</t>
  </si>
  <si>
    <t>Сервер HP Blade BL460C Gen9 E5-2640 2CPU, 128GB RAM, 10Gbps FLB</t>
  </si>
  <si>
    <t>Обладнання для інфраструктури</t>
  </si>
  <si>
    <t>Комутатор Cisco Catalyst 3650 48 Port Data 4x1G Uplink IP Base WS-C3650-48TS-S</t>
  </si>
  <si>
    <t>Жорсткі диски для дискового масиву AJ872A 495808-001  (Накопичувач HP M6412A 600GB 15K Fibre Channel Hard Disk Drive)</t>
  </si>
  <si>
    <t xml:space="preserve"> Комутатор HP BLc VC FlexFabric 10Gb/24-port Opt</t>
  </si>
  <si>
    <t>Кондиціонери з цифровими компресорами + парозволоження серверна АТС</t>
  </si>
  <si>
    <t>Контролер для безпровідної мережі Cisco AIR-AP1702I-E-WLC</t>
  </si>
  <si>
    <t>Безпровідна точка доступу, стандарт "АС" Точка доступу 802.11ac Wave 2; 3x3:2SS; Int Ant; E Reg Domain AIR-AP1832I-E-K9</t>
  </si>
  <si>
    <t>Закупівля програмного забезпечення, у т.ч.:</t>
  </si>
  <si>
    <t>Ліцензії VmWare Ent Plus (Ліцензія VMware vSphere 6 Enterprise Plus for 1 processor)</t>
  </si>
  <si>
    <t>Ліцензування програмного забезпечення Microsoft</t>
  </si>
  <si>
    <t>Антивірусне програмне забезпечення</t>
  </si>
  <si>
    <t>Усього по розділу 4:</t>
  </si>
  <si>
    <t>5. Впровадження та розвиток систем зв'язку</t>
  </si>
  <si>
    <t>Обладнання для модернізації АТС</t>
  </si>
  <si>
    <t>Усього по розділу 5:</t>
  </si>
  <si>
    <t>6. Модернізація та закупівля колісної техніки</t>
  </si>
  <si>
    <t>Мульчер на базі ХТЗ-150К-15</t>
  </si>
  <si>
    <t>БКМ-2М на базі ХТА-200</t>
  </si>
  <si>
    <t>ТК-G-АGP-18</t>
  </si>
  <si>
    <t>КС-55727-С-02</t>
  </si>
  <si>
    <t>ТК-G-3309 АС20(бригадний)</t>
  </si>
  <si>
    <t xml:space="preserve">ЕТЛ-35 на базі Форд транзит </t>
  </si>
  <si>
    <t>ГАЗ-33023(газель)</t>
  </si>
  <si>
    <t>ТК-U-3909 ВП6</t>
  </si>
  <si>
    <t>Спецмеханізми</t>
  </si>
  <si>
    <t>Усього по розділу 6:</t>
  </si>
  <si>
    <t>Бензопила SHTIL MS-250</t>
  </si>
  <si>
    <t>Бензопила SHTIL MS-361</t>
  </si>
  <si>
    <t>Бензопила STIHL MS-271</t>
  </si>
  <si>
    <t>Висоторіз SHTIL HT-103</t>
  </si>
  <si>
    <t>Висоторіз SHTIL HT-133</t>
  </si>
  <si>
    <t>Кущоріз STIL FS-450</t>
  </si>
  <si>
    <t>Мотокоса SHTIL FS-250</t>
  </si>
  <si>
    <t>Мотокоса Oleo-Mac 753 Т</t>
  </si>
  <si>
    <t>Бензогенератор Honda EG5500CXS</t>
  </si>
  <si>
    <t>Генератор зварювальний WAGN 220 DC HSB PL</t>
  </si>
  <si>
    <t xml:space="preserve">Генератор бензиновый HYUNDAI HOBBY HHY 3000F </t>
  </si>
  <si>
    <t>Драбина ДСС-1</t>
  </si>
  <si>
    <t>Прилад для пошуку кабельних ліній Трассошукач  ПОИСК 410Д Мастер (Приемник+генератор)</t>
  </si>
  <si>
    <t xml:space="preserve">Відбійний молоток Bosch Professional GSH 11E  </t>
  </si>
  <si>
    <t xml:space="preserve">Зварювальний напівавтомат ПДГ – 216 «Вулкан» </t>
  </si>
  <si>
    <t>Ножниці кабельні НС-120  (для різки КЛ)</t>
  </si>
  <si>
    <t>Компресор FORTE ZA 65-50</t>
  </si>
  <si>
    <t>Індікатор працездатності схем обліку 6,5 кВт (13935838.000003-01 КЕ, Ктт)</t>
  </si>
  <si>
    <t xml:space="preserve">Вольтамперфазометр  Парма ВАФ-А-2 </t>
  </si>
  <si>
    <t>Набор для монтажа СИП НИС-1 (КВТ)</t>
  </si>
  <si>
    <t>Верстат для згинання  арматури  "С – 146Б"</t>
  </si>
  <si>
    <t>Верстат вертикально-свердлильний  "Optimum Optidrill B 50 GSM"</t>
  </si>
  <si>
    <t>Швонарізчик Costa CFS 480</t>
  </si>
  <si>
    <t>Аргонодуговий зварювальний апарат TESLA TIG/MMA 315H AC/DC</t>
  </si>
  <si>
    <t>Комплект для пошуку прихованих комунікацій LKZ-700</t>
  </si>
  <si>
    <t>Стенд типу ЭУ 5001 для перевірки складних пристроїв РЗА</t>
  </si>
  <si>
    <t>7. Інше</t>
  </si>
  <si>
    <t>Усього по розділу 7:</t>
  </si>
  <si>
    <t>Усього по програмі:</t>
  </si>
  <si>
    <t>Будівництво/реконструкція ПЛ-10 кВ</t>
  </si>
  <si>
    <t>Найменування енергооб'єкта, його місцезнаходження та потужність</t>
  </si>
  <si>
    <t>Вартість одиниці продукції,
тис. грн (без ПДВ)</t>
  </si>
  <si>
    <t>Наявність проектної документації (дата і номер документа про її затвердження)*</t>
  </si>
  <si>
    <t>Спосіб виконання робіт (підрядний/ господарський)</t>
  </si>
  <si>
    <t>км / шт</t>
  </si>
  <si>
    <t>капіталовкладення,
тис. грн (без ПДВ)</t>
  </si>
  <si>
    <t>1</t>
  </si>
  <si>
    <t>ПЛ-110 (150) кВ, усього</t>
  </si>
  <si>
    <t>1.1</t>
  </si>
  <si>
    <t>будівництво, усього</t>
  </si>
  <si>
    <t>1.1.1</t>
  </si>
  <si>
    <t>1.2</t>
  </si>
  <si>
    <t>реконструкція, усього</t>
  </si>
  <si>
    <t>1.2.1</t>
  </si>
  <si>
    <t>2</t>
  </si>
  <si>
    <t>ПЛ-35 кВ, усього</t>
  </si>
  <si>
    <t>2.1</t>
  </si>
  <si>
    <t>2.1.1</t>
  </si>
  <si>
    <t>2.2</t>
  </si>
  <si>
    <t>2.2.1</t>
  </si>
  <si>
    <t>3</t>
  </si>
  <si>
    <t>ПЛ-6 (10) кВ, усього</t>
  </si>
  <si>
    <t>3.1</t>
  </si>
  <si>
    <t>Рівненський РЕМ</t>
  </si>
  <si>
    <t>Будівництво ПЛ-10кВ ком.№19 "Обарів" - Л-120-05 "Цукрозавод"</t>
  </si>
  <si>
    <t xml:space="preserve">Наказ </t>
  </si>
  <si>
    <t>підрядний</t>
  </si>
  <si>
    <t>3.1.1</t>
  </si>
  <si>
    <t>Реконструкція Л-12-02 "Деревяне" в прольоті між опорами №218-№138 (винесення за межі забудови)</t>
  </si>
  <si>
    <t>Володимирецький РЕМ</t>
  </si>
  <si>
    <t>3.2</t>
  </si>
  <si>
    <t>3.2.1</t>
  </si>
  <si>
    <t>4</t>
  </si>
  <si>
    <t>ПЛ-0,4 кВ, усього</t>
  </si>
  <si>
    <t>4.1</t>
  </si>
  <si>
    <t>4.1.1</t>
  </si>
  <si>
    <t>4.2</t>
  </si>
  <si>
    <t>4.2.1</t>
  </si>
  <si>
    <t>реконструкція ПЛ-0,4 кВ самоутримним ізольованим проводом</t>
  </si>
  <si>
    <t>Березнівський РЕМ</t>
  </si>
  <si>
    <t>4.2.1.1</t>
  </si>
  <si>
    <t>ПЛ-0,4 кВ від ТП-85 с. Бистричі</t>
  </si>
  <si>
    <t>4.2.1.2</t>
  </si>
  <si>
    <t>ПЛ-0,4 кВ від ЗТП-245 м.Березне</t>
  </si>
  <si>
    <t>4.2.1.3</t>
  </si>
  <si>
    <t>ПЛ-0,4 кВ від КТП-264 в м. Вараш</t>
  </si>
  <si>
    <t>4.2.1.4</t>
  </si>
  <si>
    <t xml:space="preserve">ПЛ-0,4кВ КТП-343 в с.Залядино </t>
  </si>
  <si>
    <t>4.2.1.5</t>
  </si>
  <si>
    <t xml:space="preserve">ПЛ-0,4 кВ від ТП-51 в c. Кошмаки </t>
  </si>
  <si>
    <t>4.2.1.6</t>
  </si>
  <si>
    <t>ПЛ-0,4 кВ від ТП-59 в c. Зелениця</t>
  </si>
  <si>
    <t>4.2.1.7</t>
  </si>
  <si>
    <t xml:space="preserve">ПЛ-0,4 кВ від КТП-306 в c. Кідри </t>
  </si>
  <si>
    <t>4.2.1.8</t>
  </si>
  <si>
    <t xml:space="preserve">ПЛ-0,4 кВ від КТП-332 в c. Кідри </t>
  </si>
  <si>
    <t>4.2.1.9</t>
  </si>
  <si>
    <t>ПЛ-0,4 кВ від КТП-99 в с.Велихів</t>
  </si>
  <si>
    <t>4.2.1.10</t>
  </si>
  <si>
    <t xml:space="preserve">ПЛ-0,4 кВ від ТП-121 в с.Любахи </t>
  </si>
  <si>
    <t>4.2.1.11</t>
  </si>
  <si>
    <t>4.2.1.12</t>
  </si>
  <si>
    <t>4.2.1.13</t>
  </si>
  <si>
    <t>Гощанський РЕМ</t>
  </si>
  <si>
    <t>4.2.1.14</t>
  </si>
  <si>
    <t>ПЛ-0,4 кВ від ТП-56 в с.Тучин</t>
  </si>
  <si>
    <t>4.2.1.15</t>
  </si>
  <si>
    <t xml:space="preserve">ПЛ-0,4 кВ від ТП-62 в cмт. Гоща </t>
  </si>
  <si>
    <t>4.2.1.16</t>
  </si>
  <si>
    <t xml:space="preserve">ПЛІ-0,4кВ від ЗТП-205 в с.Симонів     </t>
  </si>
  <si>
    <t>4.2.1.17</t>
  </si>
  <si>
    <t>ПЛ-0,4 кВ від КТП-291в с. Колесники</t>
  </si>
  <si>
    <t>Дубенський РЕМ</t>
  </si>
  <si>
    <t>4.2.1.18</t>
  </si>
  <si>
    <t xml:space="preserve">ПЛ-0,4кВ від КТП-341  в с.Заруддя </t>
  </si>
  <si>
    <t>4.2.1.19</t>
  </si>
  <si>
    <t>ПЛ-0,4кВ від ТП-428 в с. Плоска</t>
  </si>
  <si>
    <t>4.2.1.20</t>
  </si>
  <si>
    <t>ПЛ-0,4кВ від КТП-217 в с. Микитичі</t>
  </si>
  <si>
    <t>4.2.1.21</t>
  </si>
  <si>
    <t>ПЛ-0,4кВ від ТП-401 в с. Придорожнє</t>
  </si>
  <si>
    <t>4.2.1.22</t>
  </si>
  <si>
    <t>ПЛ-0,4 кВ від ТП-35 в м.Дубно</t>
  </si>
  <si>
    <t>4.2.1.23</t>
  </si>
  <si>
    <t xml:space="preserve">ПЛ-0,4кВ від КТП-354 в с.Зелений Гай </t>
  </si>
  <si>
    <t>4.2.1.24</t>
  </si>
  <si>
    <t>ПЛ-0,4кВ від ТП-469 в с. Молодаво</t>
  </si>
  <si>
    <t>4.2.1.25</t>
  </si>
  <si>
    <t>ПЛ-0,4кВ від ТП-88 в м. Дубно</t>
  </si>
  <si>
    <t>Дубровицький РЕМ</t>
  </si>
  <si>
    <t>4.2.1.26</t>
  </si>
  <si>
    <t>Реконструкція ПЛ-0,4 кВ від ЗТП-122 в с.Висоцьк</t>
  </si>
  <si>
    <t>4.2.1.27</t>
  </si>
  <si>
    <t>Реконструкція ПЛ-0,4кВ від ТП-137 в с.Партизанське</t>
  </si>
  <si>
    <t>4.2.1.28</t>
  </si>
  <si>
    <t>Реконструкція ПЛ-0,4кВ від ТП-124 в с.Тумень</t>
  </si>
  <si>
    <t>4.2.1.29</t>
  </si>
  <si>
    <t>Реконструкція ПЛ-0,4кВ Л-1 ТП-340 м.Дубровиця</t>
  </si>
  <si>
    <t>4.2.1.30</t>
  </si>
  <si>
    <t>Реконструкція ПЛ-0,4кВ Л-5 "Магазин"ТП-234 м.Дубровиця</t>
  </si>
  <si>
    <t>4.2.1.31</t>
  </si>
  <si>
    <t xml:space="preserve">ПЛ-0,4 кВ від ТП-307 в с.Берестя </t>
  </si>
  <si>
    <t>4.2.1.32</t>
  </si>
  <si>
    <t>ПЛ-0,4 кВ від ТП-414 в с.Заслуччя</t>
  </si>
  <si>
    <t>4.2.1.33</t>
  </si>
  <si>
    <t>4.2.1.34</t>
  </si>
  <si>
    <t>4.2.1.35</t>
  </si>
  <si>
    <t>4.2.1.36</t>
  </si>
  <si>
    <t xml:space="preserve">Реконструкція ПЛ-0,4кВ від ТП-32 в с.Бережки </t>
  </si>
  <si>
    <t>4.2.1.37</t>
  </si>
  <si>
    <t>Реконструкція ПЛ-0,4кВ від ТП-30 в с.Бережки</t>
  </si>
  <si>
    <t>Зарічненський РЕМ</t>
  </si>
  <si>
    <t>4.2.1.38</t>
  </si>
  <si>
    <t>ПЛ-0,4 кВ від ТП-76 в c.Заозір'я</t>
  </si>
  <si>
    <t>4.2.1.39</t>
  </si>
  <si>
    <t>ПЛ-0,4 кВ від ТП-185 в c.Заозір'я</t>
  </si>
  <si>
    <t>4.2.1.40</t>
  </si>
  <si>
    <t xml:space="preserve">ПЛ-0,4кВ від КТП-54 в с. Морочне </t>
  </si>
  <si>
    <t>4.2.1.41</t>
  </si>
  <si>
    <t xml:space="preserve">ПЛ-0,4кВ від КТП-48 в с. Морочне </t>
  </si>
  <si>
    <t>4.2.1.42</t>
  </si>
  <si>
    <t>ПЛ-0,4кВ від ТП-143 в смт. Зарічне</t>
  </si>
  <si>
    <t>4.2.1.43</t>
  </si>
  <si>
    <t>4.2.1.44</t>
  </si>
  <si>
    <t>4.2.1.45</t>
  </si>
  <si>
    <t>Здолбунівський РЕМ</t>
  </si>
  <si>
    <t>4.2.1.46</t>
  </si>
  <si>
    <t>ПЛ-0,4кВ від ЗТП-4 в м. Здолбунів</t>
  </si>
  <si>
    <t>4.2.1.47</t>
  </si>
  <si>
    <t>ПЛ-0,4 кВ від ТП-323 в c. П'ятигори</t>
  </si>
  <si>
    <t>4.2.1.48</t>
  </si>
  <si>
    <t>ПЛ-0,4кВ від ЗТП-77 в м. Здолбунів</t>
  </si>
  <si>
    <t>4.2.1.49</t>
  </si>
  <si>
    <t>ПЛ-0,4кВ від КТП-326 в с. Глинськ</t>
  </si>
  <si>
    <t>4.2.1.50</t>
  </si>
  <si>
    <t>ПЛ-0,4 кВ від КТП-402 в c. Глинськ</t>
  </si>
  <si>
    <t>Корецький РЕМ</t>
  </si>
  <si>
    <t>4.2.1.51</t>
  </si>
  <si>
    <t xml:space="preserve">ПЛ-0,4кВ від КТП-231 в с.Устя  </t>
  </si>
  <si>
    <t>4.2.1.52</t>
  </si>
  <si>
    <t>ПЛ-0,4 кВ від КТП-203 в c.Самостріли</t>
  </si>
  <si>
    <t>4.2.1.53</t>
  </si>
  <si>
    <t>ПЛ-0,4 кВ від КТП-168 в c.Самостріли</t>
  </si>
  <si>
    <t>4.2.1.54</t>
  </si>
  <si>
    <t>ПЛ-0,4 кВ від ТП-293 в с.Весняне</t>
  </si>
  <si>
    <t>Костопільський РЕМ</t>
  </si>
  <si>
    <t>4.2.1.55</t>
  </si>
  <si>
    <t>ПЛ-0,4кВ від ТП-47 в с. Рокитне</t>
  </si>
  <si>
    <t>4.2.1.56</t>
  </si>
  <si>
    <t>ПЛ-0,4кВ від ТП-405 в с. Рокитне</t>
  </si>
  <si>
    <t>4.2.1.57</t>
  </si>
  <si>
    <t>ПЛ-0,4кВ від КТП-205 в с. Комарівка</t>
  </si>
  <si>
    <t>4.2.1.58</t>
  </si>
  <si>
    <t>ПЛ-0,4кВ від ТП-424 в с. Великий Стидин</t>
  </si>
  <si>
    <t>4.2.1.59</t>
  </si>
  <si>
    <t>ПЛ-0,4кВ від ТП-241 в с. Лісопіль</t>
  </si>
  <si>
    <t>4.2.1.60</t>
  </si>
  <si>
    <t>ПЛ-0,4кВ від ТП-145 в с.Яполоть</t>
  </si>
  <si>
    <t>4.2.1.61</t>
  </si>
  <si>
    <t xml:space="preserve">ПЛ-0,4 кВ від ТП-206 в c. Тростянець </t>
  </si>
  <si>
    <t>4.2.1.62</t>
  </si>
  <si>
    <t xml:space="preserve">ПЛ-0,4 кВ від ТП-311,312,324,334 в м. Костопіль </t>
  </si>
  <si>
    <t>4.2.1.63</t>
  </si>
  <si>
    <t xml:space="preserve">Реконструкція ПЛ 0,4 кВ від ТП-225 в c. Тростянець </t>
  </si>
  <si>
    <t>4.2.1.64</t>
  </si>
  <si>
    <t>4.2.1.65</t>
  </si>
  <si>
    <t>4.2.1.66</t>
  </si>
  <si>
    <t>4.2.1.67</t>
  </si>
  <si>
    <t>4.2.1.68</t>
  </si>
  <si>
    <t>Млинівський РЕМ</t>
  </si>
  <si>
    <t>4.2.1.69</t>
  </si>
  <si>
    <t xml:space="preserve">ПЛ-0,4 кВ від ТП-130 в c. Торговиця </t>
  </si>
  <si>
    <t>4.2.1.70</t>
  </si>
  <si>
    <t>ПЛ-0,4кВ від ТП-279 в смт.Демидівка</t>
  </si>
  <si>
    <t>4.2.1.71</t>
  </si>
  <si>
    <t>ПЛ-0,4кВ від ТП-388 в с.Вовничі</t>
  </si>
  <si>
    <t>4.2.1.72</t>
  </si>
  <si>
    <t>Реконструкція ПЛ-0,4кВ від ТП-278 в с.Набережне</t>
  </si>
  <si>
    <t>4.2.1.73</t>
  </si>
  <si>
    <t>Реконструкція ПЛ-0,4кВ від ТП-214 в с.Глибока Долина</t>
  </si>
  <si>
    <t>4.2.1.74</t>
  </si>
  <si>
    <t>4.2.1.75</t>
  </si>
  <si>
    <t>4.2.1.76</t>
  </si>
  <si>
    <t>Реконструкція мережі ПЛ-0,4кВ від ТП-464 в с.Товпижин</t>
  </si>
  <si>
    <t>4.2.1.77</t>
  </si>
  <si>
    <t>Реконструкція ПЛ-0,4кВ від ТП-465 в с.Товпижин</t>
  </si>
  <si>
    <t>Острозький РЕМ</t>
  </si>
  <si>
    <t>4.2.1.78</t>
  </si>
  <si>
    <t>ПЛ-0,4 кВ від ТП-47 в с.Новомалин</t>
  </si>
  <si>
    <t>4.2.1.79</t>
  </si>
  <si>
    <t xml:space="preserve">ПЛ-0,4кВ від ТП-126 в с. Точивики </t>
  </si>
  <si>
    <t>4.2.1.80</t>
  </si>
  <si>
    <t>4.2.1.81</t>
  </si>
  <si>
    <t>4.2.1.82</t>
  </si>
  <si>
    <t>4.2.1.83</t>
  </si>
  <si>
    <t>4.2.1.84</t>
  </si>
  <si>
    <t>4.2.1.85</t>
  </si>
  <si>
    <t>4.2.1.86</t>
  </si>
  <si>
    <t>4.2.1.87</t>
  </si>
  <si>
    <t>4.2.1.88</t>
  </si>
  <si>
    <t>Радивилівський РЕМ</t>
  </si>
  <si>
    <t>4.2.1.89</t>
  </si>
  <si>
    <t xml:space="preserve">ПЛ-0,4кВ від КТП-323 в м. Радивилів  </t>
  </si>
  <si>
    <t>4.2.1.90</t>
  </si>
  <si>
    <t>ПЛ-0,4кВ від ТП-194 в с. Теслугів</t>
  </si>
  <si>
    <t>4.2.1.91</t>
  </si>
  <si>
    <t xml:space="preserve">ПЛ-0,4кВ від ТП-166 в с.Пасіки </t>
  </si>
  <si>
    <t>Рівненський міський РЕМ</t>
  </si>
  <si>
    <t>4.2.1.92</t>
  </si>
  <si>
    <t>ПЛ-0,4кВ від ТП-74 в м.Рівне</t>
  </si>
  <si>
    <t>4.2.1.93</t>
  </si>
  <si>
    <t>ПЛ-0,4кВ від ТП-85 в м. Рівне</t>
  </si>
  <si>
    <t>4.2.1.94</t>
  </si>
  <si>
    <t>4.2.1.95</t>
  </si>
  <si>
    <t>4.2.1.96</t>
  </si>
  <si>
    <t>4.2.1.97</t>
  </si>
  <si>
    <t xml:space="preserve">ПЛ-0,4 кВ від ТП-876 в c.Колоденка </t>
  </si>
  <si>
    <t>4.2.1.98</t>
  </si>
  <si>
    <t xml:space="preserve"> ПЛ-0,4 кВ від ТП-32 в c. Бронники </t>
  </si>
  <si>
    <t>4.2.1.99</t>
  </si>
  <si>
    <t xml:space="preserve">ПЛ-0,4 кВ від ТП-472 в c.Олександрія </t>
  </si>
  <si>
    <t>4.2.1.100</t>
  </si>
  <si>
    <t>4.2.1.101</t>
  </si>
  <si>
    <t>4.2.1.102</t>
  </si>
  <si>
    <t xml:space="preserve">Реконструкція ПЛ-0,4 кВ від ТП-282 в c. Забороль </t>
  </si>
  <si>
    <t>4.2.1.103</t>
  </si>
  <si>
    <t xml:space="preserve">Реконструкція ПЛ-0,4 кВ від ТП-278 в c. Переділи </t>
  </si>
  <si>
    <t>4.2.1.104</t>
  </si>
  <si>
    <t>Рокитненський РЕМ</t>
  </si>
  <si>
    <t>4.2.1.105</t>
  </si>
  <si>
    <t xml:space="preserve">ПЛ-0,4кВ від КТП-83 в с.Березово </t>
  </si>
  <si>
    <t>4.2.1.106</t>
  </si>
  <si>
    <t xml:space="preserve">ПЛ-0,4кВ від КТП-21 в с.Карпилівка </t>
  </si>
  <si>
    <t>4.2.1.107</t>
  </si>
  <si>
    <t xml:space="preserve">ПЛ-0,4кВ Л-1 "Молодіжна" від КТП-133 в с.Єльно </t>
  </si>
  <si>
    <t>4.2.1.108</t>
  </si>
  <si>
    <t xml:space="preserve">ПЛ-0,4кВ Л-2 "Село" та Л-3 "Центр" від КТП-181 в с. Вежиця </t>
  </si>
  <si>
    <t>4.2.1.109</t>
  </si>
  <si>
    <t xml:space="preserve">ПЛ-0,4кВ від КТП-73 в с.Залав'я </t>
  </si>
  <si>
    <t>4.2.1.110</t>
  </si>
  <si>
    <t>ПЛ-0,4 кВ від ТП-171 в с.Глинне</t>
  </si>
  <si>
    <t>4.2.1.111</t>
  </si>
  <si>
    <t>ПЛІ-0,4 кВ від КТП-18 в с.Біловіж</t>
  </si>
  <si>
    <t>4.2.1.112</t>
  </si>
  <si>
    <t>ПЛІ-0,4 кВ від КТП-107 в  с.Біловіж</t>
  </si>
  <si>
    <t>Сарненський РЕМ</t>
  </si>
  <si>
    <t>4.2.1.113</t>
  </si>
  <si>
    <t>ПЛ-0,4 кВ від ТП-250 в с.Катеринівка</t>
  </si>
  <si>
    <t>4.2.1.114</t>
  </si>
  <si>
    <t>ПЛ-0,4 кВ від ТП-423 в c.Корост</t>
  </si>
  <si>
    <t>4.2.1.115</t>
  </si>
  <si>
    <t>ПЛ-0,4 кВ від ТП-231 в х.Зарів'я</t>
  </si>
  <si>
    <t>4.2.1.116</t>
  </si>
  <si>
    <t xml:space="preserve">ПЛ-0,4 кВ від ТП-277 в c. Гута-Перейма </t>
  </si>
  <si>
    <t>4.2.1.117</t>
  </si>
  <si>
    <t xml:space="preserve">ПЛ-0,4 кВ від ТП-90 в м. Сарни </t>
  </si>
  <si>
    <t>4.2.1.118</t>
  </si>
  <si>
    <t>ПЛ-0,4 кВ від ТП-469 в c. Кузьмівка</t>
  </si>
  <si>
    <t>4.2.1.119</t>
  </si>
  <si>
    <t xml:space="preserve">ПЛ-0,4 кВ від ТП-21 в м. Сарни </t>
  </si>
  <si>
    <t>4.2.1.120</t>
  </si>
  <si>
    <t xml:space="preserve">ПЛ-0,4 кВ від ТП-427 в c. Корост </t>
  </si>
  <si>
    <t>4.3</t>
  </si>
  <si>
    <t>модернізація, усього</t>
  </si>
  <si>
    <t>4.3.1</t>
  </si>
  <si>
    <t xml:space="preserve">Заміна 1-фазних відгалужень до житлових будинків на ізольовані </t>
  </si>
  <si>
    <t>типовий проект</t>
  </si>
  <si>
    <t>господарський</t>
  </si>
  <si>
    <t>4.3.2</t>
  </si>
  <si>
    <t xml:space="preserve">Заміна 3-фазних відгалужень до житлових будинків на ізольовані </t>
  </si>
  <si>
    <t>4.3.3</t>
  </si>
  <si>
    <t>4.3.4</t>
  </si>
  <si>
    <t>КЛ-110 кВ, усього</t>
  </si>
  <si>
    <t>5.1</t>
  </si>
  <si>
    <t>5.1.1</t>
  </si>
  <si>
    <t>5.2</t>
  </si>
  <si>
    <t>5.2.1</t>
  </si>
  <si>
    <t>КЛ-35 кВ, усього</t>
  </si>
  <si>
    <t>6.1</t>
  </si>
  <si>
    <t>6.1.1</t>
  </si>
  <si>
    <t>6.2</t>
  </si>
  <si>
    <t>6.2.1</t>
  </si>
  <si>
    <t>7</t>
  </si>
  <si>
    <t>КЛ-6 (10) кВ, усього</t>
  </si>
  <si>
    <t>7.1</t>
  </si>
  <si>
    <t>7.1.1</t>
  </si>
  <si>
    <t>7.2</t>
  </si>
  <si>
    <t>7.2.1</t>
  </si>
  <si>
    <t>7.2.2</t>
  </si>
  <si>
    <t>7.2.3</t>
  </si>
  <si>
    <t>8</t>
  </si>
  <si>
    <t>КЛ-0,4 кВ, усього</t>
  </si>
  <si>
    <t>8.1</t>
  </si>
  <si>
    <t>8.1.1</t>
  </si>
  <si>
    <t>8.2</t>
  </si>
  <si>
    <t>8.2.1</t>
  </si>
  <si>
    <t>9</t>
  </si>
  <si>
    <t>ПС з вищим класом напруги 110 (150) кВ, усього</t>
  </si>
  <si>
    <t>9.1</t>
  </si>
  <si>
    <t>9.1.1</t>
  </si>
  <si>
    <t>9.1.2</t>
  </si>
  <si>
    <t>9.1.3</t>
  </si>
  <si>
    <t>9.2</t>
  </si>
  <si>
    <t>9.2.1</t>
  </si>
  <si>
    <t>9.3</t>
  </si>
  <si>
    <t>9.3.1</t>
  </si>
  <si>
    <t>9.3.2</t>
  </si>
  <si>
    <t>9.3.3</t>
  </si>
  <si>
    <t>10</t>
  </si>
  <si>
    <t>ПС з вищим класом напруги 35 кВ, усього</t>
  </si>
  <si>
    <t>10.1</t>
  </si>
  <si>
    <t>10.1.1</t>
  </si>
  <si>
    <t>10.2</t>
  </si>
  <si>
    <t>10.2.1</t>
  </si>
  <si>
    <t>10.3</t>
  </si>
  <si>
    <t>10.3.1</t>
  </si>
  <si>
    <t>11</t>
  </si>
  <si>
    <t>ТП, РП-6 (10) кВ, усього</t>
  </si>
  <si>
    <t>11.1</t>
  </si>
  <si>
    <t>11.1.3</t>
  </si>
  <si>
    <t>11.1.4</t>
  </si>
  <si>
    <t>11.1.5</t>
  </si>
  <si>
    <t>11.1.8</t>
  </si>
  <si>
    <t>11.1.9</t>
  </si>
  <si>
    <t>11.1.10</t>
  </si>
  <si>
    <t>11.2</t>
  </si>
  <si>
    <t>11.2.1</t>
  </si>
  <si>
    <t>11.3</t>
  </si>
  <si>
    <t>11.3.1</t>
  </si>
  <si>
    <t>* За наявності проектної документації вказати дату і номер документа про її затвердження.</t>
  </si>
  <si>
    <t>У разі відсутності проектної документації вказати дату, до якої планується виготовлення цієї документації.</t>
  </si>
  <si>
    <t>7.2.4</t>
  </si>
  <si>
    <t>7.2.5</t>
  </si>
  <si>
    <t>7.2.6</t>
  </si>
  <si>
    <t>7.2.7</t>
  </si>
  <si>
    <t>7.2.8</t>
  </si>
  <si>
    <t>7.2.9</t>
  </si>
  <si>
    <t>КТП 10/0.4 кВ від ТП-121 с.Любахи</t>
  </si>
  <si>
    <t>КТП 10/0.4 кВ від ТП-300 с.М'ятин</t>
  </si>
  <si>
    <t>КТП 10/0.4 кВ в с.Злинець від КТП-436</t>
  </si>
  <si>
    <t>КТП-10/0,4кВ від КТП-361 в с. Будимля</t>
  </si>
  <si>
    <t>КТП-10/0,4кВ від ТП-181 в с. Острівці</t>
  </si>
  <si>
    <t>КТП 10/0.4 кВ від КТП-124 в с.Верхів</t>
  </si>
  <si>
    <t xml:space="preserve">КТП 10/0,4 кВ  від КТП-59 в с.Болотківці </t>
  </si>
  <si>
    <t xml:space="preserve">КТП-10/0,4 кВ від КТП-251 в с.Дроздинь </t>
  </si>
  <si>
    <t xml:space="preserve">КТП-10/0,4 кВ від КТП-86 в с.Дроздинь </t>
  </si>
  <si>
    <t>11.1.1</t>
  </si>
  <si>
    <t>11.1.2</t>
  </si>
  <si>
    <t>11.1.6</t>
  </si>
  <si>
    <t>11.1.7</t>
  </si>
  <si>
    <t>9.2.2</t>
  </si>
  <si>
    <t>9.2.3</t>
  </si>
  <si>
    <t>9.2.4</t>
  </si>
  <si>
    <t>9.2.5</t>
  </si>
  <si>
    <t>9.2.6</t>
  </si>
  <si>
    <t>9.2.7</t>
  </si>
  <si>
    <t>9.3.4</t>
  </si>
  <si>
    <t>9.1.4</t>
  </si>
  <si>
    <t>9.1.5</t>
  </si>
  <si>
    <t>9.1.6</t>
  </si>
  <si>
    <t>4.3.5</t>
  </si>
  <si>
    <t>4.3.6</t>
  </si>
  <si>
    <t>Цільові програми</t>
  </si>
  <si>
    <t>тис. грн (без ПДВ)</t>
  </si>
  <si>
    <t>%</t>
  </si>
  <si>
    <t>Будівництво, модернізація та реконструкція електричних мереж та обладнання</t>
  </si>
  <si>
    <t>Заходи зі зниження нетехнічних витрат електричної енергії</t>
  </si>
  <si>
    <t>Впровадження та розвиток автоматизованих систем диспетчерсько-технологічного керування (АСДТК)</t>
  </si>
  <si>
    <t>Впровадження та розвиток інформаційних технологій</t>
  </si>
  <si>
    <t>Впровадження та розвиток</t>
  </si>
  <si>
    <t>систем зв'язку</t>
  </si>
  <si>
    <t>Модернізація та закупівля</t>
  </si>
  <si>
    <t>колісної техніки</t>
  </si>
  <si>
    <t>Інше</t>
  </si>
  <si>
    <t>При переході на стимулююче тарифоутворення 2018 р.</t>
  </si>
  <si>
    <t>При звичайному тарифоутворенні 2018 р.</t>
  </si>
  <si>
    <t>Звичайне тарифоутворення</t>
  </si>
  <si>
    <t>У тому числі по видах дільності</t>
  </si>
  <si>
    <t>Джерело фінансування</t>
  </si>
  <si>
    <t>Найменування відповідної державної програми</t>
  </si>
  <si>
    <t>№ сторінки пояснювальної записки</t>
  </si>
  <si>
    <t>№ сторінки обґрунто-вувальних матеріалів</t>
  </si>
  <si>
    <t>передача електричної енергії</t>
  </si>
  <si>
    <t>постачання електричної енергії</t>
  </si>
  <si>
    <t>кількість</t>
  </si>
  <si>
    <t>тис.грн. без ПДВ</t>
  </si>
  <si>
    <t>Усього по розділу 1:</t>
  </si>
  <si>
    <t>Впровадження обліку споживання електричної енергії населенню:</t>
  </si>
  <si>
    <t>1-ф багатофункціональні прилади обліку електричної енергії (АСКОЕ)</t>
  </si>
  <si>
    <t>2.1.2</t>
  </si>
  <si>
    <t>3-ф багатофункціональні прилади обліку електричної енергії (АСКОЕ)</t>
  </si>
  <si>
    <t>2.1.3</t>
  </si>
  <si>
    <t>Обладнання для одно трансформаторної підстанції</t>
  </si>
  <si>
    <t>2.1.4</t>
  </si>
  <si>
    <t>Обладнання для дво трансформаторної підстанції</t>
  </si>
  <si>
    <t>2.1.5</t>
  </si>
  <si>
    <t>2.1.6</t>
  </si>
  <si>
    <t>Трансформатори струму</t>
  </si>
  <si>
    <t>*Довжина ліній електропередачі вказується по трасі ліній.</t>
  </si>
  <si>
    <t>Голова правління                                         ___________________</t>
  </si>
  <si>
    <t>Невмержицький Сергій Миколайович</t>
  </si>
  <si>
    <t>(або особа, яка виконує його обовязки)                                   (підпис)</t>
  </si>
  <si>
    <t>(прізвище, ім'я, по батькові)</t>
  </si>
  <si>
    <t>М. П.</t>
  </si>
  <si>
    <t xml:space="preserve">Додаткові заходи (у разі переходу на стимулююче тарифоутворення) </t>
  </si>
  <si>
    <t xml:space="preserve">з них на додаткові заходи (у разі переходу на стимулююче тарифоутворення):
</t>
  </si>
  <si>
    <t>з них на додаткові заходи (у разі переходу на стимулююче тарифоутворення):</t>
  </si>
  <si>
    <t>Реконструкція ПС110/10 "Східна" -заміна  відокремлювачів  та   короткозамикачів 110  кВ  Т-1.Т-2    на   елегазові   вимикачі 110 кВ з  мікропроцесорним  захистом</t>
  </si>
  <si>
    <t>Експертиза проекту будівництва ПС 110 Центральна</t>
  </si>
  <si>
    <t>1,10</t>
  </si>
  <si>
    <t>1,34</t>
  </si>
  <si>
    <t>3.1.2</t>
  </si>
  <si>
    <t>3.1.3</t>
  </si>
  <si>
    <t>Реконструкція ПЛ-10кВ Ф 118-05 "Сторожів" в м.Корець</t>
  </si>
  <si>
    <t>3.1.4</t>
  </si>
  <si>
    <t>Винесення аварійних оділянок лінії ПЛ-10 кВ Л-49-03 «Красносілля» оп.№70-74 з яру та ПЛ-10 кВ Л-49-02 «Біле» оп.№166-197 з болотистої місцевості в Володимирецькому районі</t>
  </si>
  <si>
    <t>ПЛ-0,4кВ від ТП-133 в с. Поліське</t>
  </si>
  <si>
    <t>ПЛ-0,4кВ від ТП-131 в с. Поліське</t>
  </si>
  <si>
    <t>ПЛ-0,4кВ від КТП-124 в с. Маринин</t>
  </si>
  <si>
    <t>ПЛ-0,4кВ від КТП-138 в с. Іванчі</t>
  </si>
  <si>
    <t xml:space="preserve">ПЛ-0,4кВ від КТП-159 в с. Іванчі </t>
  </si>
  <si>
    <t xml:space="preserve">ПЛ-0,4кВ від ТП-40 в с.Любахи </t>
  </si>
  <si>
    <t>ПЛ-0,4 кВ від ТП-116 в с.Діброва</t>
  </si>
  <si>
    <t xml:space="preserve">ПЛ-0,4кВ від КТП-149 в с. Мощони </t>
  </si>
  <si>
    <t>ПЛ-0,4 кВ від ТП-79 в cмт. Гоща</t>
  </si>
  <si>
    <t>ПЛ-0,4кВ від ТП-298 в с. Привільне</t>
  </si>
  <si>
    <t xml:space="preserve">ПЛ 0,4 кВ від ТП-19 в c. Іванчиці </t>
  </si>
  <si>
    <t xml:space="preserve">ПЛ 0,4 кВ від ТП-244 в c. Іванчиці </t>
  </si>
  <si>
    <t xml:space="preserve">ПЛ-0,4кВ від КТП-22 в с. Старі Коні </t>
  </si>
  <si>
    <t xml:space="preserve">ПЛ-0,4кВ від КТП-21 в с. Старі Коні </t>
  </si>
  <si>
    <t xml:space="preserve">ПЛ-0,4кВ від КТП-260 в с. Корчів'я </t>
  </si>
  <si>
    <t>ПЛ-0,4кВ від КТП-64 в с.Тихе</t>
  </si>
  <si>
    <t>ПЛ-0,4кВ від ТП-1 в с. Перевередів</t>
  </si>
  <si>
    <t>ПЛ-0,4кВ від ТП-246 в с. Перевередів</t>
  </si>
  <si>
    <t>ПЛ-0,4кВ від ТП-459 в с. Торговиця</t>
  </si>
  <si>
    <t>ПЛ-0,4кВ від ТП-68 в м. Рівне</t>
  </si>
  <si>
    <t>ПЛ-0,4кВ від ТП-300 в м. Рівне</t>
  </si>
  <si>
    <t>ПЛ-0,4кВ від ТП-23 в м.Рівне</t>
  </si>
  <si>
    <t>ПЛ-0,4 кВ від ТП-173 в с.Дубки</t>
  </si>
  <si>
    <t>ПЛ-0,4 кВ від ТП-280 в с.Михнівка</t>
  </si>
  <si>
    <t>ПЛ-0,4 кВ від ТП-172 в c. Люхча</t>
  </si>
  <si>
    <t>КЛ-10 кВ ф. 27-05 „Спецгосп” при перенесенні навантаження з ПС-35/10 кВ „Володимирець” №27 на  ПС-110/35/10 кВ „Володимирець” №122 в смт.Володимирець</t>
  </si>
  <si>
    <t xml:space="preserve">КЛ-10кВ від ПЛ-10кВ 27-02 "Хиночі" ПС 35/10 кВ Володимирець №27 - ПС 110/35/10 кВ Володимирець №122 </t>
  </si>
  <si>
    <t xml:space="preserve">КЛ-10кВ ПС 35/10 кВ Володимирець №27 - ПС 110/35/10 кВ Володимирець №122 </t>
  </si>
  <si>
    <r>
      <t>КЛ-10кВ ком.21 ПС 35/10 «Гоща» - опора №1А ф-дер 21-11 «РРС» смт.Гоща</t>
    </r>
    <r>
      <rPr>
        <i/>
        <sz val="11"/>
        <rFont val="Times New Roman"/>
        <family val="1"/>
        <charset val="204"/>
      </rPr>
      <t xml:space="preserve"> (АСБ 3х185)</t>
    </r>
  </si>
  <si>
    <r>
      <t>КЛ-10кВ оп.81 ПЛ-10кВ 21-07 "Гоща"  до ЗТП-79, резервний ввод</t>
    </r>
    <r>
      <rPr>
        <i/>
        <sz val="11"/>
        <rFont val="Times New Roman"/>
        <family val="1"/>
        <charset val="204"/>
      </rPr>
      <t xml:space="preserve"> (АСБ 3х70)</t>
    </r>
  </si>
  <si>
    <r>
      <t xml:space="preserve">КЛ 10кВ ЗТП-65 - РП-2 в м.Дубно </t>
    </r>
    <r>
      <rPr>
        <i/>
        <sz val="11"/>
        <rFont val="Times New Roman"/>
        <family val="1"/>
        <charset val="204"/>
      </rPr>
      <t>(АСБ 3х95 - 0,24км., АПвЄБВиг-10,3*120 - 0,045км. )</t>
    </r>
  </si>
  <si>
    <r>
      <t xml:space="preserve">КЛ-10кВ Л. 70-15 «Місто» -  ТП-140 в смт.Зарічне  </t>
    </r>
    <r>
      <rPr>
        <i/>
        <sz val="11"/>
        <rFont val="Times New Roman"/>
        <family val="1"/>
        <charset val="204"/>
      </rPr>
      <t>(АСБ 3х95 - 0,955км., АПвЄБВнг-10,3*120 - 0,045км. )</t>
    </r>
  </si>
  <si>
    <r>
      <t xml:space="preserve">КЛ-6кВ  РП-2 - ТП-46 в м.Здолбунів  </t>
    </r>
    <r>
      <rPr>
        <i/>
        <sz val="11"/>
        <rFont val="Times New Roman"/>
        <family val="1"/>
        <charset val="204"/>
      </rPr>
      <t>(АСБ 3х120 - 0,6км., АПвЄБВнг-10,3*120 - 0,04км. )</t>
    </r>
  </si>
  <si>
    <r>
      <t xml:space="preserve">КЛ-6кВ від ТП-55-ПС ЦШК в м.Здолбунів  </t>
    </r>
    <r>
      <rPr>
        <i/>
        <sz val="11"/>
        <rFont val="Times New Roman"/>
        <family val="1"/>
        <charset val="204"/>
      </rPr>
      <t>(АСБ 3х185 - 0,4км., АПвЄБВнг-10,3*185 - 0,14км. )</t>
    </r>
  </si>
  <si>
    <t>7.2.10</t>
  </si>
  <si>
    <t>КЛ-10кВ м. Корець від ТП-57- ТП-141 (АСБ 3х95 - 0,967км.)</t>
  </si>
  <si>
    <t>7.2.11</t>
  </si>
  <si>
    <r>
      <t xml:space="preserve">КЛ-10кВ  ЗТП-261 - ЗТП-337  в м.Корець  </t>
    </r>
    <r>
      <rPr>
        <i/>
        <sz val="11"/>
        <rFont val="Times New Roman"/>
        <family val="1"/>
        <charset val="204"/>
      </rPr>
      <t>(АСБ 3х95 - 1,77км., АПвЄБВнг-10,3*120/25 - 0,06км. )</t>
    </r>
  </si>
  <si>
    <t>7.2.12</t>
  </si>
  <si>
    <r>
      <t xml:space="preserve">КЛ-10кВ  ЗТП-64 - ЗТП-194 в м.Корець   </t>
    </r>
    <r>
      <rPr>
        <i/>
        <sz val="11"/>
        <rFont val="Times New Roman"/>
        <family val="1"/>
        <charset val="204"/>
      </rPr>
      <t>(АСБ 3х70 - 0,57км., АПвЄБВнг-10,3*120/25 - 0,1км. )</t>
    </r>
  </si>
  <si>
    <t>7.2.13</t>
  </si>
  <si>
    <r>
      <t xml:space="preserve">КЛ-10кВ ЗТП-305 - ЗТП-330 в м.Костопіль </t>
    </r>
    <r>
      <rPr>
        <i/>
        <sz val="11"/>
        <rFont val="Times New Roman"/>
        <family val="1"/>
        <charset val="204"/>
      </rPr>
      <t>(АСБ 3х95 - 0,9км., АПвЄБВнг-10,3*120/25 - 0,055км. )</t>
    </r>
  </si>
  <si>
    <t>7.2.14</t>
  </si>
  <si>
    <r>
      <t xml:space="preserve">КЛ-10кВ  Л. 06-07 «Насосна станція» в смт.Млинів  </t>
    </r>
    <r>
      <rPr>
        <i/>
        <sz val="11"/>
        <rFont val="Times New Roman"/>
        <family val="1"/>
        <charset val="204"/>
      </rPr>
      <t>(АСБ 3х70 - 0,31км., АПвЄБВнг-10,3*120/25 - 0,04км. )</t>
    </r>
  </si>
  <si>
    <t>7.2.15</t>
  </si>
  <si>
    <r>
      <t xml:space="preserve">КЛ-10кВ ЗТП-16  – ЗТП-33 в м.Радивилів  </t>
    </r>
    <r>
      <rPr>
        <i/>
        <sz val="11"/>
        <rFont val="Times New Roman"/>
        <family val="1"/>
        <charset val="204"/>
      </rPr>
      <t>(АСБ 3х70 - 0,48км., АПвЄБВнг-10,3*120/25 - 0,06км. )</t>
    </r>
  </si>
  <si>
    <t>7.2.16</t>
  </si>
  <si>
    <r>
      <t xml:space="preserve">КЛ-10 кВ (РП-2-ТП-77-ТП-118) в м.Рівне  </t>
    </r>
    <r>
      <rPr>
        <i/>
        <sz val="11"/>
        <rFont val="Times New Roman"/>
        <family val="1"/>
        <charset val="204"/>
      </rPr>
      <t>(АСБ 3х120 - 0,83км.)</t>
    </r>
  </si>
  <si>
    <t>7.2.17</t>
  </si>
  <si>
    <r>
      <t xml:space="preserve">КЛ-10кВ ПС Східна – РП-30 в м.Рівне </t>
    </r>
    <r>
      <rPr>
        <i/>
        <sz val="11"/>
        <rFont val="Times New Roman"/>
        <family val="1"/>
        <charset val="204"/>
      </rPr>
      <t>(АСБ 3х180 - 3,08км., АПвЄБВнг-10,3*240/35 - 0,08км. )</t>
    </r>
  </si>
  <si>
    <t>7.2.18</t>
  </si>
  <si>
    <r>
      <t xml:space="preserve">КЛ-10кВ ПС "Східна "– ТП-127 в м.Рівне </t>
    </r>
    <r>
      <rPr>
        <i/>
        <sz val="11"/>
        <rFont val="Times New Roman"/>
        <family val="1"/>
        <charset val="204"/>
      </rPr>
      <t>(АСБ 3х240 - 3,09км., АПвЄБВнг-10,3*240/35 - 0,085км. )</t>
    </r>
  </si>
  <si>
    <t>7.2.19</t>
  </si>
  <si>
    <r>
      <t>КЛ-10 кВ від КРУН-10 кВ ПС-110/10 кВ „Південна” м.Рівне</t>
    </r>
    <r>
      <rPr>
        <i/>
        <sz val="11"/>
        <rFont val="Times New Roman"/>
        <family val="1"/>
        <charset val="204"/>
      </rPr>
      <t>(АСБ 3х120 - 0,345км.,АСБ 3х150 - 0,228км.,АСБ 3х240 - 0,361км., - це по матеріалах)</t>
    </r>
  </si>
  <si>
    <t>7.2.20</t>
  </si>
  <si>
    <r>
      <t xml:space="preserve">КЛ-10кВ ЗТП-213  -  ЗТП-201 в смт.Рокитне   </t>
    </r>
    <r>
      <rPr>
        <i/>
        <sz val="11"/>
        <rFont val="Times New Roman"/>
        <family val="1"/>
        <charset val="204"/>
      </rPr>
      <t>(АСБ 3х120 - 0,45км., АПвЄБВнг-10,3*120/25 - 0,125км. )</t>
    </r>
  </si>
  <si>
    <t>7.2.21</t>
  </si>
  <si>
    <r>
      <t xml:space="preserve">КЛ-10 кВ ЗТП-205  -  ЗТП-215 в смт.Рокитне  </t>
    </r>
    <r>
      <rPr>
        <i/>
        <sz val="11"/>
        <rFont val="Times New Roman"/>
        <family val="1"/>
        <charset val="204"/>
      </rPr>
      <t>(АСБ 3х95 - 0,71км., АПвЄБВнг-10,3*120/25 - 0,03км. )</t>
    </r>
  </si>
  <si>
    <t>7.2.22</t>
  </si>
  <si>
    <r>
      <t xml:space="preserve">КЛ-10кВ ф-79-05 «Місто» ТП-56 - ТП-77 в м.Сарни </t>
    </r>
    <r>
      <rPr>
        <i/>
        <sz val="11"/>
        <rFont val="Times New Roman"/>
        <family val="1"/>
        <charset val="204"/>
      </rPr>
      <t>(АСБ 3х95 - 1,13км., АПвЄБВнг-10,3*120/25 - 0,095км. )</t>
    </r>
  </si>
  <si>
    <t>7.2.23</t>
  </si>
  <si>
    <r>
      <t xml:space="preserve">КЛ-10кВ Л.75-16 "на ТП-62" ТП-4 - ТП-62  м.Сарни </t>
    </r>
    <r>
      <rPr>
        <i/>
        <sz val="11"/>
        <rFont val="Times New Roman"/>
        <family val="1"/>
        <charset val="204"/>
      </rPr>
      <t>(АСБ 3х95 - 1,81км., АПвЄБВнг-10,3*120/25 - 0,07км. )</t>
    </r>
  </si>
  <si>
    <t>9.2.8</t>
  </si>
  <si>
    <t>"Реконструкція ПС  110 /10  кВ  «Радіозавод» - "Заміна  комірок КРУ 10  кВ І-ІІ СШ  10 кВ на комірки з вакуумними  вимикачами 10 кВ"</t>
  </si>
  <si>
    <t>9.2.9</t>
  </si>
  <si>
    <t>"Реконструкція ПС  110 /10  кВ  «Західна» - "Заміна  комірок КРУ 10  кВ ІІ СШ  10 кВ на комірки з вакуумними  вимикачами 10 кВ"</t>
  </si>
  <si>
    <t>9.2.10</t>
  </si>
  <si>
    <t>"Реконструкція ПС  110 /35/6 кВ  «ЦШК» - "Заміна  комірок КРУ 6  кВ І-ІІ СШ  6 кВ на комірки з вакуумними  вимикачами 6 кВ"</t>
  </si>
  <si>
    <t>9.2.11</t>
  </si>
  <si>
    <t>"Реконструкція ПС  110 /35/10  кВ  «Рокитно - "Заміна  комірок КРУ 10  кВ І-ІІ СШ  10 кВ на комірки з вакуумними  вимикачами 10 кВ"</t>
  </si>
  <si>
    <t>КТП-10/0,4 кВ від КТП-295 та ЗТП-401 в с.Зоря</t>
  </si>
  <si>
    <t xml:space="preserve">КТП-10/0,4 кВ КТП-169 в с.Антопіль </t>
  </si>
  <si>
    <t xml:space="preserve">КТП-10/0,4 кВ КТП-108 та КТП-352 в с.Оржів </t>
  </si>
  <si>
    <t>11.1.11</t>
  </si>
  <si>
    <t xml:space="preserve">КТП-10/0,4 кВ КТП-284 та ЗТП-419 в с.Клєвань </t>
  </si>
  <si>
    <t>11.1.12</t>
  </si>
  <si>
    <t xml:space="preserve">КТП-10/0,4 кВ КТП-625 та КТП-166 в с.Забороль </t>
  </si>
  <si>
    <t>11.1.13</t>
  </si>
  <si>
    <t xml:space="preserve">КТП-10/0,4 кВ від КТП-93 в с.Дубно </t>
  </si>
  <si>
    <t>11.1.14</t>
  </si>
  <si>
    <t>11.1.15</t>
  </si>
  <si>
    <t>11.1.16</t>
  </si>
  <si>
    <t xml:space="preserve">КТП-10/0.4кВ від ТП-296 в с.Цепцевичі </t>
  </si>
  <si>
    <t>11.1.17</t>
  </si>
  <si>
    <t xml:space="preserve">КТП-10/0.4кВ від ТП-507 в с.Вербче </t>
  </si>
  <si>
    <t>11.1.18</t>
  </si>
  <si>
    <t xml:space="preserve">КТП-10/0.4кВ від ТП-193 в м.Сарни </t>
  </si>
  <si>
    <r>
      <t xml:space="preserve">" 10 " липня </t>
    </r>
    <r>
      <rPr>
        <u/>
        <sz val="14"/>
        <rFont val="Times New Roman"/>
        <family val="1"/>
        <charset val="204"/>
      </rPr>
      <t xml:space="preserve"> 2017 </t>
    </r>
    <r>
      <rPr>
        <sz val="14"/>
        <rFont val="Times New Roman"/>
        <family val="1"/>
        <charset val="204"/>
      </rPr>
      <t>р.</t>
    </r>
  </si>
  <si>
    <t>Стимулююче тарифоутворення</t>
  </si>
  <si>
    <t>ПЛ-0,4кВ від ТП-47 в м. Дубно</t>
  </si>
  <si>
    <t>ПЛ-0,4кВ  від ТП-9 в м.Острог</t>
  </si>
  <si>
    <t>ПЛ-0,4кВ від ТП-26 в м. Острог</t>
  </si>
  <si>
    <t>ПЛ-0,4кВ від ЗТП-21 в м.Острог</t>
  </si>
  <si>
    <t xml:space="preserve">ПЛ-0,4кВ від ТП-8 в м. Острог </t>
  </si>
  <si>
    <t>9.1.7</t>
  </si>
  <si>
    <t xml:space="preserve">Інвестиційна програма 2018 р. по ПрАТ "Рівнеобленерго" при стимулюючому та загальному тарифоутворенні </t>
  </si>
  <si>
    <t xml:space="preserve">5.1.1. Обсяги будівництва, реконструкції та модернізації об'єктів електричних мереж
на 2018 рік по ПрАТ "Рівнеобленерго" при стимулюючому та загальному тарифоутворенні </t>
  </si>
  <si>
    <t xml:space="preserve">6. Етапи виконання заходів інвестиційної програми по ПрАТ "Рівнеобленерго" на 2018 рік при стимулюючому та загальному тарифоутворенні </t>
  </si>
  <si>
    <t>Геодезічений  GNSS RTK приймач  SSatLab SL 600 в комплекті</t>
  </si>
  <si>
    <t>ПЛ-0,4кВ від ТП-429 в с. Плоска</t>
  </si>
  <si>
    <t>Виготовлення ПКД на будівництво ПС110/20 кВ "Здолбунів"</t>
  </si>
  <si>
    <t>9.1.8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</si>
</sst>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0_ ;[Red]\-#,##0.00\ "/>
    <numFmt numFmtId="166" formatCode="#,##0.0_ ;[Red]\-#,##0.0\ "/>
    <numFmt numFmtId="167" formatCode="#,##0_ ;[Red]\-#,##0\ "/>
    <numFmt numFmtId="168" formatCode="#,##0.000"/>
    <numFmt numFmtId="169" formatCode="0.000"/>
  </numFmts>
  <fonts count="7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PragmaticaCTT"/>
      <charset val="204"/>
    </font>
    <font>
      <b/>
      <i/>
      <sz val="14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4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i/>
      <sz val="11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name val="Arial"/>
      <family val="2"/>
      <charset val="204"/>
    </font>
    <font>
      <sz val="11"/>
      <name val="Calibri"/>
      <family val="2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Arial CE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color rgb="FFFF000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3" fillId="0" borderId="0"/>
    <xf numFmtId="0" fontId="3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5" borderId="5" applyNumberFormat="0" applyAlignment="0" applyProtection="0"/>
    <xf numFmtId="0" fontId="20" fillId="19" borderId="6" applyNumberFormat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7" fillId="6" borderId="5" applyNumberFormat="0" applyAlignment="0" applyProtection="0"/>
    <xf numFmtId="0" fontId="28" fillId="0" borderId="10" applyNumberFormat="0" applyFill="0" applyAlignment="0" applyProtection="0"/>
    <xf numFmtId="0" fontId="29" fillId="11" borderId="0" applyNumberFormat="0" applyBorder="0" applyAlignment="0" applyProtection="0"/>
    <xf numFmtId="0" fontId="3" fillId="7" borderId="11" applyNumberFormat="0" applyFont="0" applyAlignment="0" applyProtection="0"/>
    <xf numFmtId="0" fontId="30" fillId="5" borderId="12" applyNumberFormat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/>
    <xf numFmtId="0" fontId="3" fillId="0" borderId="0"/>
    <xf numFmtId="0" fontId="34" fillId="0" borderId="0"/>
    <xf numFmtId="0" fontId="1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0" fillId="0" borderId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1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/>
    </xf>
    <xf numFmtId="0" fontId="8" fillId="0" borderId="2" xfId="5" applyFont="1" applyFill="1" applyBorder="1" applyAlignment="1" applyProtection="1">
      <alignment horizontal="left" vertical="center" wrapText="1"/>
    </xf>
    <xf numFmtId="0" fontId="9" fillId="0" borderId="1" xfId="6" applyFont="1" applyFill="1" applyBorder="1" applyAlignment="1">
      <alignment horizontal="center" vertical="center"/>
    </xf>
    <xf numFmtId="2" fontId="9" fillId="0" borderId="1" xfId="5" applyNumberFormat="1" applyFont="1" applyFill="1" applyBorder="1" applyAlignment="1" applyProtection="1">
      <alignment horizontal="center" vertical="center" wrapText="1"/>
    </xf>
    <xf numFmtId="0" fontId="3" fillId="0" borderId="0" xfId="7" applyFont="1" applyFill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1" fontId="9" fillId="0" borderId="1" xfId="7" applyNumberFormat="1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top" wrapText="1"/>
    </xf>
    <xf numFmtId="2" fontId="9" fillId="0" borderId="1" xfId="7" applyNumberFormat="1" applyFont="1" applyFill="1" applyBorder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0" fontId="8" fillId="0" borderId="2" xfId="7" applyFont="1" applyFill="1" applyBorder="1" applyAlignment="1">
      <alignment horizontal="left" vertical="center" wrapText="1"/>
    </xf>
    <xf numFmtId="4" fontId="9" fillId="0" borderId="1" xfId="7" applyNumberFormat="1" applyFont="1" applyFill="1" applyBorder="1" applyAlignment="1">
      <alignment horizontal="center" vertical="center" wrapText="1"/>
    </xf>
    <xf numFmtId="3" fontId="9" fillId="0" borderId="1" xfId="7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2" fontId="9" fillId="0" borderId="1" xfId="4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9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horizontal="left" vertical="center" wrapText="1"/>
    </xf>
    <xf numFmtId="4" fontId="14" fillId="4" borderId="2" xfId="7" applyNumberFormat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9" fillId="0" borderId="1" xfId="6" applyNumberFormat="1" applyFont="1" applyFill="1" applyBorder="1" applyAlignment="1">
      <alignment horizontal="center" vertical="center" wrapText="1"/>
    </xf>
    <xf numFmtId="3" fontId="9" fillId="0" borderId="1" xfId="45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vertical="center" wrapText="1"/>
    </xf>
    <xf numFmtId="0" fontId="35" fillId="0" borderId="0" xfId="1" applyFont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left" wrapText="1"/>
    </xf>
    <xf numFmtId="0" fontId="9" fillId="22" borderId="1" xfId="71" applyFont="1" applyFill="1" applyBorder="1" applyAlignment="1">
      <alignment horizontal="center" vertical="center"/>
    </xf>
    <xf numFmtId="2" fontId="9" fillId="22" borderId="1" xfId="7" applyNumberFormat="1" applyFont="1" applyFill="1" applyBorder="1" applyAlignment="1">
      <alignment horizontal="center" vertical="justify"/>
    </xf>
    <xf numFmtId="2" fontId="9" fillId="22" borderId="1" xfId="1" applyNumberFormat="1" applyFont="1" applyFill="1" applyBorder="1" applyAlignment="1">
      <alignment horizontal="center" vertical="justify"/>
    </xf>
    <xf numFmtId="4" fontId="7" fillId="22" borderId="1" xfId="75" applyNumberFormat="1" applyFont="1" applyFill="1" applyBorder="1" applyAlignment="1">
      <alignment horizontal="center" vertical="center"/>
    </xf>
    <xf numFmtId="0" fontId="9" fillId="23" borderId="1" xfId="71" applyFont="1" applyFill="1" applyBorder="1" applyAlignment="1">
      <alignment horizontal="center" vertical="center"/>
    </xf>
    <xf numFmtId="2" fontId="9" fillId="23" borderId="1" xfId="7" applyNumberFormat="1" applyFont="1" applyFill="1" applyBorder="1" applyAlignment="1">
      <alignment horizontal="center" vertical="center"/>
    </xf>
    <xf numFmtId="2" fontId="9" fillId="23" borderId="1" xfId="76" applyNumberFormat="1" applyFont="1" applyFill="1" applyBorder="1" applyAlignment="1">
      <alignment horizontal="center" vertical="center"/>
    </xf>
    <xf numFmtId="2" fontId="11" fillId="23" borderId="1" xfId="76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 wrapText="1"/>
    </xf>
    <xf numFmtId="2" fontId="9" fillId="22" borderId="1" xfId="7" applyNumberFormat="1" applyFont="1" applyFill="1" applyBorder="1" applyAlignment="1">
      <alignment horizontal="center" vertical="center"/>
    </xf>
    <xf numFmtId="2" fontId="9" fillId="22" borderId="1" xfId="1" applyNumberFormat="1" applyFont="1" applyFill="1" applyBorder="1" applyAlignment="1">
      <alignment horizontal="center" vertical="center"/>
    </xf>
    <xf numFmtId="165" fontId="36" fillId="24" borderId="1" xfId="7" applyNumberFormat="1" applyFont="1" applyFill="1" applyBorder="1" applyAlignment="1">
      <alignment horizontal="center" vertical="center"/>
    </xf>
    <xf numFmtId="0" fontId="8" fillId="23" borderId="1" xfId="4" applyFont="1" applyFill="1" applyBorder="1" applyAlignment="1">
      <alignment vertical="center" wrapText="1"/>
    </xf>
    <xf numFmtId="0" fontId="9" fillId="0" borderId="1" xfId="75" applyFont="1" applyFill="1" applyBorder="1" applyAlignment="1">
      <alignment horizontal="center" vertical="center"/>
    </xf>
    <xf numFmtId="0" fontId="9" fillId="0" borderId="1" xfId="77" applyFont="1" applyFill="1" applyBorder="1" applyAlignment="1">
      <alignment horizontal="center" vertical="center"/>
    </xf>
    <xf numFmtId="2" fontId="9" fillId="0" borderId="1" xfId="75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vertical="center" wrapText="1"/>
    </xf>
    <xf numFmtId="2" fontId="9" fillId="0" borderId="1" xfId="77" applyNumberFormat="1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center"/>
    </xf>
    <xf numFmtId="2" fontId="9" fillId="0" borderId="1" xfId="62" applyNumberFormat="1" applyFont="1" applyFill="1" applyBorder="1" applyAlignment="1">
      <alignment horizontal="center" vertical="center"/>
    </xf>
    <xf numFmtId="165" fontId="38" fillId="24" borderId="1" xfId="77" applyNumberFormat="1" applyFont="1" applyFill="1" applyBorder="1" applyAlignment="1">
      <alignment horizontal="center" vertical="center" wrapText="1"/>
    </xf>
    <xf numFmtId="166" fontId="38" fillId="24" borderId="1" xfId="77" applyNumberFormat="1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/>
    </xf>
    <xf numFmtId="0" fontId="9" fillId="0" borderId="2" xfId="75" applyFont="1" applyFill="1" applyBorder="1" applyAlignment="1">
      <alignment horizontal="center" vertical="center"/>
    </xf>
    <xf numFmtId="1" fontId="9" fillId="0" borderId="1" xfId="9" applyNumberFormat="1" applyFont="1" applyFill="1" applyBorder="1" applyAlignment="1">
      <alignment horizontal="center" vertical="center"/>
    </xf>
    <xf numFmtId="2" fontId="9" fillId="0" borderId="1" xfId="9" applyNumberFormat="1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center" vertical="center"/>
    </xf>
    <xf numFmtId="0" fontId="8" fillId="22" borderId="1" xfId="77" applyFont="1" applyFill="1" applyBorder="1" applyAlignment="1">
      <alignment horizontal="center" vertical="center"/>
    </xf>
    <xf numFmtId="167" fontId="8" fillId="22" borderId="1" xfId="77" applyNumberFormat="1" applyFont="1" applyFill="1" applyBorder="1" applyAlignment="1">
      <alignment horizontal="center" vertical="center"/>
    </xf>
    <xf numFmtId="1" fontId="8" fillId="22" borderId="1" xfId="77" applyNumberFormat="1" applyFont="1" applyFill="1" applyBorder="1" applyAlignment="1">
      <alignment horizontal="center" vertical="center"/>
    </xf>
    <xf numFmtId="165" fontId="7" fillId="22" borderId="1" xfId="77" applyNumberFormat="1" applyFont="1" applyFill="1" applyBorder="1" applyAlignment="1">
      <alignment horizontal="center" vertical="center" wrapText="1"/>
    </xf>
    <xf numFmtId="0" fontId="8" fillId="0" borderId="1" xfId="77" applyFont="1" applyFill="1" applyBorder="1" applyAlignment="1">
      <alignment horizontal="left" vertical="center" wrapText="1"/>
    </xf>
    <xf numFmtId="1" fontId="9" fillId="0" borderId="1" xfId="77" applyNumberFormat="1" applyFont="1" applyFill="1" applyBorder="1" applyAlignment="1">
      <alignment horizontal="center" vertical="center"/>
    </xf>
    <xf numFmtId="165" fontId="9" fillId="0" borderId="1" xfId="77" applyNumberFormat="1" applyFont="1" applyFill="1" applyBorder="1" applyAlignment="1">
      <alignment horizontal="center" vertical="center"/>
    </xf>
    <xf numFmtId="165" fontId="9" fillId="0" borderId="1" xfId="9" applyNumberFormat="1" applyFont="1" applyFill="1" applyBorder="1" applyAlignment="1">
      <alignment horizontal="center" vertical="center"/>
    </xf>
    <xf numFmtId="0" fontId="39" fillId="23" borderId="1" xfId="4" applyFont="1" applyFill="1" applyBorder="1" applyAlignment="1">
      <alignment vertical="center" wrapText="1"/>
    </xf>
    <xf numFmtId="0" fontId="40" fillId="23" borderId="1" xfId="4" applyFont="1" applyFill="1" applyBorder="1" applyAlignment="1">
      <alignment vertical="center" wrapText="1"/>
    </xf>
    <xf numFmtId="0" fontId="9" fillId="0" borderId="2" xfId="75" applyNumberFormat="1" applyFont="1" applyFill="1" applyBorder="1" applyAlignment="1">
      <alignment horizontal="center" vertical="center"/>
    </xf>
    <xf numFmtId="165" fontId="9" fillId="0" borderId="1" xfId="4" applyNumberFormat="1" applyFont="1" applyFill="1" applyBorder="1" applyAlignment="1">
      <alignment horizontal="center" vertical="center"/>
    </xf>
    <xf numFmtId="1" fontId="41" fillId="0" borderId="1" xfId="62" applyNumberFormat="1" applyFont="1" applyFill="1" applyBorder="1" applyAlignment="1">
      <alignment horizontal="center" vertical="center"/>
    </xf>
    <xf numFmtId="2" fontId="9" fillId="0" borderId="1" xfId="77" applyNumberFormat="1" applyFont="1" applyFill="1" applyBorder="1" applyAlignment="1">
      <alignment horizontal="center" vertical="center" wrapText="1"/>
    </xf>
    <xf numFmtId="2" fontId="9" fillId="0" borderId="2" xfId="75" applyNumberFormat="1" applyFont="1" applyFill="1" applyBorder="1" applyAlignment="1">
      <alignment horizontal="center" vertical="center"/>
    </xf>
    <xf numFmtId="2" fontId="37" fillId="0" borderId="2" xfId="75" applyNumberFormat="1" applyFont="1" applyFill="1" applyBorder="1" applyAlignment="1">
      <alignment horizontal="center" vertical="center"/>
    </xf>
    <xf numFmtId="0" fontId="40" fillId="0" borderId="1" xfId="4" applyFont="1" applyFill="1" applyBorder="1" applyAlignment="1">
      <alignment vertical="center" wrapText="1"/>
    </xf>
    <xf numFmtId="0" fontId="42" fillId="25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3" applyNumberFormat="1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0" fontId="9" fillId="23" borderId="1" xfId="1" applyFont="1" applyFill="1" applyBorder="1" applyAlignment="1">
      <alignment horizontal="left" vertical="center"/>
    </xf>
    <xf numFmtId="0" fontId="9" fillId="26" borderId="1" xfId="1" applyFont="1" applyFill="1" applyBorder="1" applyAlignment="1">
      <alignment horizontal="left" vertical="center"/>
    </xf>
    <xf numFmtId="0" fontId="9" fillId="23" borderId="1" xfId="1" applyFont="1" applyFill="1" applyBorder="1" applyAlignment="1">
      <alignment horizontal="left" vertical="center" wrapText="1"/>
    </xf>
    <xf numFmtId="1" fontId="9" fillId="0" borderId="1" xfId="3" applyNumberFormat="1" applyFont="1" applyFill="1" applyBorder="1" applyAlignment="1">
      <alignment horizontal="center" vertical="center"/>
    </xf>
    <xf numFmtId="1" fontId="9" fillId="0" borderId="1" xfId="5" applyNumberFormat="1" applyFont="1" applyFill="1" applyBorder="1" applyAlignment="1" applyProtection="1">
      <alignment horizontal="center" vertical="center" wrapText="1"/>
    </xf>
    <xf numFmtId="0" fontId="15" fillId="0" borderId="0" xfId="44" applyFont="1" applyFill="1" applyAlignment="1" applyProtection="1">
      <alignment horizontal="center"/>
    </xf>
    <xf numFmtId="0" fontId="6" fillId="3" borderId="1" xfId="44" applyFont="1" applyFill="1" applyBorder="1" applyAlignment="1" applyProtection="1">
      <alignment horizontal="center" vertical="center" wrapText="1"/>
    </xf>
    <xf numFmtId="0" fontId="6" fillId="3" borderId="1" xfId="44" applyFont="1" applyFill="1" applyBorder="1" applyAlignment="1" applyProtection="1">
      <alignment horizontal="center"/>
    </xf>
    <xf numFmtId="49" fontId="45" fillId="3" borderId="1" xfId="44" applyNumberFormat="1" applyFont="1" applyFill="1" applyBorder="1" applyAlignment="1" applyProtection="1">
      <alignment horizontal="center" vertical="center" wrapText="1"/>
    </xf>
    <xf numFmtId="0" fontId="45" fillId="3" borderId="1" xfId="44" applyFont="1" applyFill="1" applyBorder="1" applyAlignment="1" applyProtection="1">
      <alignment wrapText="1"/>
    </xf>
    <xf numFmtId="4" fontId="6" fillId="3" borderId="1" xfId="44" applyNumberFormat="1" applyFont="1" applyFill="1" applyBorder="1" applyAlignment="1" applyProtection="1">
      <alignment horizontal="center" vertical="center"/>
    </xf>
    <xf numFmtId="4" fontId="45" fillId="3" borderId="1" xfId="44" applyNumberFormat="1" applyFont="1" applyFill="1" applyBorder="1" applyAlignment="1" applyProtection="1">
      <alignment horizontal="center" vertical="center"/>
    </xf>
    <xf numFmtId="0" fontId="6" fillId="3" borderId="1" xfId="44" applyFont="1" applyFill="1" applyBorder="1" applyProtection="1"/>
    <xf numFmtId="49" fontId="6" fillId="0" borderId="1" xfId="44" applyNumberFormat="1" applyFont="1" applyFill="1" applyBorder="1" applyAlignment="1" applyProtection="1">
      <alignment horizontal="center" vertical="center" wrapText="1"/>
    </xf>
    <xf numFmtId="0" fontId="6" fillId="0" borderId="1" xfId="44" applyFont="1" applyFill="1" applyBorder="1" applyAlignment="1" applyProtection="1">
      <alignment wrapText="1"/>
    </xf>
    <xf numFmtId="4" fontId="6" fillId="0" borderId="1" xfId="44" applyNumberFormat="1" applyFont="1" applyFill="1" applyBorder="1" applyAlignment="1" applyProtection="1">
      <alignment horizontal="center" vertical="center"/>
    </xf>
    <xf numFmtId="0" fontId="6" fillId="0" borderId="1" xfId="44" applyFont="1" applyFill="1" applyBorder="1" applyProtection="1"/>
    <xf numFmtId="4" fontId="6" fillId="0" borderId="1" xfId="44" applyNumberFormat="1" applyFont="1" applyFill="1" applyBorder="1" applyAlignment="1" applyProtection="1">
      <alignment horizontal="center" vertical="center"/>
      <protection locked="0"/>
    </xf>
    <xf numFmtId="2" fontId="45" fillId="0" borderId="1" xfId="44" applyNumberFormat="1" applyFont="1" applyFill="1" applyBorder="1" applyAlignment="1" applyProtection="1">
      <alignment horizontal="center" vertical="center" wrapText="1"/>
    </xf>
    <xf numFmtId="168" fontId="45" fillId="0" borderId="1" xfId="44" applyNumberFormat="1" applyFont="1" applyFill="1" applyBorder="1" applyAlignment="1" applyProtection="1">
      <alignment horizontal="center" vertical="center"/>
    </xf>
    <xf numFmtId="4" fontId="45" fillId="0" borderId="1" xfId="44" applyNumberFormat="1" applyFont="1" applyFill="1" applyBorder="1" applyAlignment="1" applyProtection="1">
      <alignment horizontal="center" vertical="center"/>
    </xf>
    <xf numFmtId="49" fontId="47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47" fillId="0" borderId="1" xfId="4" applyNumberFormat="1" applyFont="1" applyFill="1" applyBorder="1" applyAlignment="1" applyProtection="1">
      <alignment horizontal="center" vertical="center"/>
      <protection locked="0"/>
    </xf>
    <xf numFmtId="3" fontId="6" fillId="0" borderId="1" xfId="44" applyNumberFormat="1" applyFont="1" applyFill="1" applyBorder="1" applyAlignment="1" applyProtection="1">
      <alignment horizontal="center" vertical="center"/>
      <protection locked="0"/>
    </xf>
    <xf numFmtId="0" fontId="48" fillId="0" borderId="1" xfId="44" applyFont="1" applyFill="1" applyBorder="1" applyAlignment="1" applyProtection="1">
      <alignment wrapText="1"/>
    </xf>
    <xf numFmtId="2" fontId="48" fillId="0" borderId="1" xfId="44" applyNumberFormat="1" applyFont="1" applyFill="1" applyBorder="1" applyAlignment="1" applyProtection="1">
      <alignment horizontal="center" vertical="center" wrapText="1"/>
    </xf>
    <xf numFmtId="4" fontId="48" fillId="0" borderId="1" xfId="44" applyNumberFormat="1" applyFont="1" applyFill="1" applyBorder="1" applyAlignment="1" applyProtection="1">
      <alignment horizontal="center" vertical="center"/>
      <protection locked="0"/>
    </xf>
    <xf numFmtId="49" fontId="45" fillId="0" borderId="1" xfId="44" applyNumberFormat="1" applyFont="1" applyFill="1" applyBorder="1" applyAlignment="1" applyProtection="1">
      <alignment horizontal="center" vertical="center" wrapText="1"/>
    </xf>
    <xf numFmtId="0" fontId="45" fillId="0" borderId="1" xfId="44" applyFont="1" applyFill="1" applyBorder="1" applyAlignment="1" applyProtection="1">
      <alignment wrapText="1"/>
    </xf>
    <xf numFmtId="4" fontId="45" fillId="0" borderId="1" xfId="44" applyNumberFormat="1" applyFont="1" applyFill="1" applyBorder="1" applyAlignment="1" applyProtection="1">
      <alignment horizontal="center" vertical="center"/>
      <protection locked="0"/>
    </xf>
    <xf numFmtId="49" fontId="49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52" fillId="0" borderId="15" xfId="10" applyFont="1" applyFill="1" applyBorder="1" applyAlignment="1">
      <alignment horizontal="left" vertical="center" wrapText="1"/>
    </xf>
    <xf numFmtId="2" fontId="6" fillId="0" borderId="1" xfId="44" applyNumberFormat="1" applyFont="1" applyFill="1" applyBorder="1" applyAlignment="1" applyProtection="1">
      <alignment horizontal="center" vertical="center" wrapText="1"/>
    </xf>
    <xf numFmtId="0" fontId="45" fillId="3" borderId="1" xfId="44" applyFont="1" applyFill="1" applyBorder="1" applyAlignment="1" applyProtection="1">
      <alignment horizontal="center" vertical="center" wrapText="1"/>
    </xf>
    <xf numFmtId="0" fontId="45" fillId="3" borderId="1" xfId="44" applyFont="1" applyFill="1" applyBorder="1" applyAlignment="1" applyProtection="1">
      <alignment horizontal="left" vertical="center" wrapText="1"/>
    </xf>
    <xf numFmtId="3" fontId="6" fillId="3" borderId="1" xfId="44" applyNumberFormat="1" applyFont="1" applyFill="1" applyBorder="1" applyAlignment="1" applyProtection="1">
      <alignment horizontal="center" vertical="center"/>
    </xf>
    <xf numFmtId="4" fontId="6" fillId="0" borderId="1" xfId="4" applyNumberFormat="1" applyFont="1" applyFill="1" applyBorder="1" applyAlignment="1" applyProtection="1">
      <alignment horizontal="center" vertical="center"/>
    </xf>
    <xf numFmtId="3" fontId="45" fillId="0" borderId="1" xfId="44" applyNumberFormat="1" applyFont="1" applyFill="1" applyBorder="1" applyAlignment="1" applyProtection="1">
      <alignment horizontal="center" vertical="center"/>
    </xf>
    <xf numFmtId="3" fontId="6" fillId="0" borderId="1" xfId="44" applyNumberFormat="1" applyFont="1" applyFill="1" applyBorder="1" applyAlignment="1" applyProtection="1">
      <alignment horizontal="center" vertical="center"/>
    </xf>
    <xf numFmtId="3" fontId="6" fillId="0" borderId="1" xfId="4" applyNumberFormat="1" applyFont="1" applyFill="1" applyBorder="1" applyAlignment="1" applyProtection="1">
      <alignment horizontal="center" vertical="center"/>
      <protection locked="0"/>
    </xf>
    <xf numFmtId="4" fontId="6" fillId="0" borderId="1" xfId="4" applyNumberFormat="1" applyFont="1" applyFill="1" applyBorder="1" applyAlignment="1" applyProtection="1">
      <alignment horizontal="center" vertical="center"/>
      <protection locked="0"/>
    </xf>
    <xf numFmtId="0" fontId="15" fillId="0" borderId="1" xfId="44" applyFont="1" applyFill="1" applyBorder="1" applyProtection="1"/>
    <xf numFmtId="0" fontId="6" fillId="0" borderId="15" xfId="4" applyFont="1" applyFill="1" applyBorder="1" applyAlignment="1" applyProtection="1">
      <alignment vertical="center" wrapText="1"/>
    </xf>
    <xf numFmtId="0" fontId="45" fillId="0" borderId="1" xfId="44" applyFont="1" applyFill="1" applyBorder="1" applyProtection="1"/>
    <xf numFmtId="3" fontId="45" fillId="3" borderId="1" xfId="44" applyNumberFormat="1" applyFont="1" applyFill="1" applyBorder="1" applyAlignment="1" applyProtection="1">
      <alignment horizontal="center" vertical="center"/>
    </xf>
    <xf numFmtId="0" fontId="45" fillId="3" borderId="1" xfId="44" applyFont="1" applyFill="1" applyBorder="1" applyProtection="1"/>
    <xf numFmtId="4" fontId="7" fillId="4" borderId="1" xfId="44" applyNumberFormat="1" applyFont="1" applyFill="1" applyBorder="1" applyAlignment="1" applyProtection="1">
      <alignment horizontal="center" vertical="center"/>
      <protection locked="0"/>
    </xf>
    <xf numFmtId="0" fontId="6" fillId="4" borderId="1" xfId="78" applyFont="1" applyFill="1" applyBorder="1" applyAlignment="1">
      <alignment horizontal="center"/>
    </xf>
    <xf numFmtId="0" fontId="53" fillId="0" borderId="0" xfId="44" applyFont="1" applyFill="1" applyProtection="1"/>
    <xf numFmtId="49" fontId="45" fillId="0" borderId="4" xfId="44" applyNumberFormat="1" applyFont="1" applyFill="1" applyBorder="1" applyAlignment="1" applyProtection="1">
      <alignment horizontal="center" vertical="center" wrapText="1"/>
    </xf>
    <xf numFmtId="49" fontId="6" fillId="0" borderId="4" xfId="44" applyNumberFormat="1" applyFont="1" applyFill="1" applyBorder="1" applyAlignment="1" applyProtection="1">
      <alignment horizontal="center" vertical="center" wrapText="1"/>
    </xf>
    <xf numFmtId="1" fontId="6" fillId="0" borderId="1" xfId="44" applyNumberFormat="1" applyFont="1" applyFill="1" applyBorder="1" applyAlignment="1" applyProtection="1">
      <alignment horizontal="center" vertical="center" wrapText="1"/>
    </xf>
    <xf numFmtId="1" fontId="45" fillId="0" borderId="1" xfId="44" applyNumberFormat="1" applyFont="1" applyFill="1" applyBorder="1" applyAlignment="1" applyProtection="1">
      <alignment horizontal="center" wrapText="1"/>
    </xf>
    <xf numFmtId="0" fontId="6" fillId="0" borderId="19" xfId="0" applyFont="1" applyBorder="1" applyAlignment="1">
      <alignment horizontal="center" wrapText="1"/>
    </xf>
    <xf numFmtId="0" fontId="15" fillId="27" borderId="21" xfId="0" applyFont="1" applyFill="1" applyBorder="1" applyAlignment="1">
      <alignment horizontal="center" wrapText="1"/>
    </xf>
    <xf numFmtId="0" fontId="15" fillId="27" borderId="19" xfId="0" applyFont="1" applyFill="1" applyBorder="1" applyAlignment="1">
      <alignment horizontal="center"/>
    </xf>
    <xf numFmtId="0" fontId="15" fillId="27" borderId="19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15" fillId="0" borderId="19" xfId="0" applyFont="1" applyBorder="1" applyAlignment="1">
      <alignment wrapText="1"/>
    </xf>
    <xf numFmtId="4" fontId="45" fillId="0" borderId="19" xfId="0" applyNumberFormat="1" applyFont="1" applyBorder="1" applyAlignment="1">
      <alignment horizontal="center" wrapText="1"/>
    </xf>
    <xf numFmtId="10" fontId="45" fillId="0" borderId="19" xfId="0" applyNumberFormat="1" applyFont="1" applyBorder="1" applyAlignment="1">
      <alignment horizontal="center" wrapText="1"/>
    </xf>
    <xf numFmtId="0" fontId="15" fillId="0" borderId="20" xfId="0" applyFont="1" applyBorder="1" applyAlignment="1">
      <alignment wrapText="1"/>
    </xf>
    <xf numFmtId="4" fontId="45" fillId="24" borderId="19" xfId="0" applyNumberFormat="1" applyFont="1" applyFill="1" applyBorder="1" applyAlignment="1">
      <alignment horizontal="center" wrapText="1"/>
    </xf>
    <xf numFmtId="10" fontId="45" fillId="24" borderId="19" xfId="0" applyNumberFormat="1" applyFont="1" applyFill="1" applyBorder="1" applyAlignment="1">
      <alignment horizontal="center" wrapText="1"/>
    </xf>
    <xf numFmtId="2" fontId="52" fillId="0" borderId="1" xfId="1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46" fillId="0" borderId="1" xfId="10" applyFont="1" applyFill="1" applyBorder="1" applyAlignment="1">
      <alignment horizontal="left" vertical="center" wrapText="1"/>
    </xf>
    <xf numFmtId="2" fontId="50" fillId="0" borderId="1" xfId="1" applyNumberFormat="1" applyFont="1" applyFill="1" applyBorder="1" applyAlignment="1">
      <alignment horizontal="center" vertical="center" wrapText="1"/>
    </xf>
    <xf numFmtId="1" fontId="50" fillId="0" borderId="1" xfId="1" applyNumberFormat="1" applyFont="1" applyFill="1" applyBorder="1" applyAlignment="1">
      <alignment horizontal="center" vertical="center"/>
    </xf>
    <xf numFmtId="2" fontId="47" fillId="0" borderId="1" xfId="44" applyNumberFormat="1" applyFont="1" applyFill="1" applyBorder="1" applyAlignment="1" applyProtection="1">
      <alignment horizontal="center" vertical="center" wrapText="1"/>
    </xf>
    <xf numFmtId="4" fontId="47" fillId="0" borderId="1" xfId="44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>
      <alignment horizontal="center" vertical="center" wrapText="1"/>
    </xf>
    <xf numFmtId="0" fontId="15" fillId="0" borderId="1" xfId="44" applyFont="1" applyFill="1" applyBorder="1" applyAlignment="1" applyProtection="1">
      <alignment horizontal="left" vertical="center" wrapText="1"/>
    </xf>
    <xf numFmtId="2" fontId="50" fillId="0" borderId="1" xfId="5" applyNumberFormat="1" applyFont="1" applyFill="1" applyBorder="1" applyAlignment="1" applyProtection="1">
      <alignment horizontal="center" vertical="center" wrapText="1"/>
    </xf>
    <xf numFmtId="0" fontId="50" fillId="0" borderId="1" xfId="44" applyFont="1" applyFill="1" applyBorder="1" applyAlignment="1" applyProtection="1">
      <alignment horizontal="left" vertical="center" wrapText="1"/>
    </xf>
    <xf numFmtId="3" fontId="50" fillId="0" borderId="1" xfId="4" applyNumberFormat="1" applyFont="1" applyFill="1" applyBorder="1" applyAlignment="1" applyProtection="1">
      <alignment horizontal="center" vertical="center"/>
      <protection locked="0"/>
    </xf>
    <xf numFmtId="2" fontId="52" fillId="0" borderId="1" xfId="5" applyNumberFormat="1" applyFont="1" applyFill="1" applyBorder="1" applyAlignment="1" applyProtection="1">
      <alignment horizontal="center" vertical="center" wrapText="1"/>
    </xf>
    <xf numFmtId="0" fontId="47" fillId="0" borderId="1" xfId="44" applyFont="1" applyFill="1" applyBorder="1" applyAlignment="1" applyProtection="1">
      <alignment horizontal="left" vertical="center" wrapText="1"/>
    </xf>
    <xf numFmtId="0" fontId="50" fillId="0" borderId="1" xfId="10" applyFont="1" applyFill="1" applyBorder="1" applyAlignment="1">
      <alignment horizontal="left" vertical="center" wrapText="1"/>
    </xf>
    <xf numFmtId="2" fontId="50" fillId="0" borderId="1" xfId="63" applyNumberFormat="1" applyFont="1" applyFill="1" applyBorder="1" applyAlignment="1">
      <alignment horizontal="center" vertical="center" wrapText="1"/>
    </xf>
    <xf numFmtId="2" fontId="50" fillId="0" borderId="15" xfId="63" applyNumberFormat="1" applyFont="1" applyFill="1" applyBorder="1" applyAlignment="1">
      <alignment horizontal="center" vertical="center" wrapText="1"/>
    </xf>
    <xf numFmtId="2" fontId="50" fillId="0" borderId="1" xfId="71" applyNumberFormat="1" applyFont="1" applyFill="1" applyBorder="1" applyAlignment="1">
      <alignment horizontal="center" vertical="center"/>
    </xf>
    <xf numFmtId="2" fontId="50" fillId="0" borderId="15" xfId="46" applyNumberFormat="1" applyFont="1" applyFill="1" applyBorder="1" applyAlignment="1" applyProtection="1">
      <alignment horizontal="center" vertical="center" wrapText="1"/>
    </xf>
    <xf numFmtId="2" fontId="50" fillId="0" borderId="15" xfId="4" applyNumberFormat="1" applyFont="1" applyFill="1" applyBorder="1" applyAlignment="1" applyProtection="1">
      <alignment horizontal="center" vertical="center" wrapText="1"/>
    </xf>
    <xf numFmtId="0" fontId="50" fillId="0" borderId="15" xfId="4" applyFont="1" applyFill="1" applyBorder="1" applyAlignment="1" applyProtection="1">
      <alignment horizontal="left" vertical="center" wrapText="1"/>
    </xf>
    <xf numFmtId="0" fontId="52" fillId="0" borderId="15" xfId="4" applyFont="1" applyFill="1" applyBorder="1" applyAlignment="1" applyProtection="1">
      <alignment horizontal="left" vertical="center" wrapText="1"/>
    </xf>
    <xf numFmtId="0" fontId="50" fillId="0" borderId="1" xfId="45" applyFont="1" applyFill="1" applyBorder="1" applyAlignment="1">
      <alignment horizontal="left" vertical="center" wrapText="1"/>
    </xf>
    <xf numFmtId="2" fontId="50" fillId="0" borderId="1" xfId="7" applyNumberFormat="1" applyFont="1" applyFill="1" applyBorder="1" applyAlignment="1">
      <alignment horizontal="center" vertical="center"/>
    </xf>
    <xf numFmtId="2" fontId="50" fillId="0" borderId="1" xfId="1" applyNumberFormat="1" applyFont="1" applyFill="1" applyBorder="1" applyAlignment="1">
      <alignment horizontal="center" vertical="center"/>
    </xf>
    <xf numFmtId="4" fontId="52" fillId="0" borderId="1" xfId="46" applyNumberFormat="1" applyFont="1" applyFill="1" applyBorder="1" applyAlignment="1" applyProtection="1">
      <alignment horizontal="center" vertical="center"/>
      <protection locked="0"/>
    </xf>
    <xf numFmtId="4" fontId="52" fillId="0" borderId="1" xfId="4" applyNumberFormat="1" applyFont="1" applyFill="1" applyBorder="1" applyAlignment="1" applyProtection="1">
      <alignment horizontal="center" vertical="center"/>
      <protection locked="0"/>
    </xf>
    <xf numFmtId="4" fontId="47" fillId="0" borderId="1" xfId="44" applyNumberFormat="1" applyFont="1" applyFill="1" applyBorder="1" applyAlignment="1" applyProtection="1">
      <alignment horizontal="center" vertical="center"/>
      <protection locked="0"/>
    </xf>
    <xf numFmtId="0" fontId="57" fillId="0" borderId="1" xfId="44" applyFont="1" applyFill="1" applyBorder="1" applyAlignment="1" applyProtection="1">
      <alignment horizontal="center" vertical="center" wrapText="1"/>
    </xf>
    <xf numFmtId="0" fontId="51" fillId="0" borderId="1" xfId="45" applyFont="1" applyFill="1" applyBorder="1" applyAlignment="1">
      <alignment horizontal="center" vertical="center" wrapText="1"/>
    </xf>
    <xf numFmtId="168" fontId="47" fillId="0" borderId="1" xfId="44" applyNumberFormat="1" applyFont="1" applyFill="1" applyBorder="1" applyAlignment="1" applyProtection="1">
      <alignment horizontal="center" vertical="center"/>
    </xf>
    <xf numFmtId="169" fontId="6" fillId="0" borderId="1" xfId="44" applyNumberFormat="1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4" fontId="45" fillId="0" borderId="0" xfId="0" applyNumberFormat="1" applyFont="1" applyBorder="1" applyAlignment="1">
      <alignment horizontal="center" wrapText="1"/>
    </xf>
    <xf numFmtId="0" fontId="0" fillId="0" borderId="0" xfId="0" applyBorder="1"/>
    <xf numFmtId="2" fontId="58" fillId="0" borderId="0" xfId="1" applyNumberFormat="1" applyFont="1" applyBorder="1" applyAlignment="1">
      <alignment horizontal="center" vertical="center" wrapText="1"/>
    </xf>
    <xf numFmtId="2" fontId="58" fillId="0" borderId="0" xfId="1" applyNumberFormat="1" applyFont="1" applyFill="1" applyBorder="1" applyAlignment="1">
      <alignment horizontal="center" vertical="center" wrapText="1"/>
    </xf>
    <xf numFmtId="2" fontId="58" fillId="0" borderId="0" xfId="1" applyNumberFormat="1" applyFont="1" applyAlignment="1">
      <alignment horizontal="center" vertical="center" wrapText="1"/>
    </xf>
    <xf numFmtId="2" fontId="58" fillId="0" borderId="0" xfId="7" applyNumberFormat="1" applyFont="1" applyFill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2" fontId="11" fillId="0" borderId="1" xfId="3" applyNumberFormat="1" applyFont="1" applyFill="1" applyBorder="1" applyAlignment="1">
      <alignment horizontal="center" vertical="center"/>
    </xf>
    <xf numFmtId="165" fontId="36" fillId="24" borderId="2" xfId="7" applyNumberFormat="1" applyFont="1" applyFill="1" applyBorder="1" applyAlignment="1">
      <alignment horizontal="center" vertical="center"/>
    </xf>
    <xf numFmtId="4" fontId="11" fillId="0" borderId="1" xfId="5" applyNumberFormat="1" applyFont="1" applyFill="1" applyBorder="1" applyAlignment="1" applyProtection="1">
      <alignment horizontal="center" vertical="center" wrapText="1"/>
    </xf>
    <xf numFmtId="2" fontId="11" fillId="0" borderId="1" xfId="7" applyNumberFormat="1" applyFont="1" applyFill="1" applyBorder="1" applyAlignment="1">
      <alignment horizontal="center" vertical="center"/>
    </xf>
    <xf numFmtId="4" fontId="11" fillId="0" borderId="1" xfId="7" applyNumberFormat="1" applyFont="1" applyFill="1" applyBorder="1" applyAlignment="1">
      <alignment horizontal="center" vertical="center" wrapText="1"/>
    </xf>
    <xf numFmtId="4" fontId="11" fillId="0" borderId="2" xfId="5" applyNumberFormat="1" applyFont="1" applyFill="1" applyBorder="1" applyAlignment="1" applyProtection="1">
      <alignment horizontal="center" vertical="center" wrapText="1"/>
    </xf>
    <xf numFmtId="4" fontId="9" fillId="0" borderId="1" xfId="4" applyNumberFormat="1" applyFont="1" applyFill="1" applyBorder="1" applyAlignment="1">
      <alignment horizontal="center" vertical="center"/>
    </xf>
    <xf numFmtId="3" fontId="9" fillId="0" borderId="1" xfId="4" applyNumberFormat="1" applyFont="1" applyFill="1" applyBorder="1" applyAlignment="1">
      <alignment horizontal="center" vertical="center"/>
    </xf>
    <xf numFmtId="1" fontId="41" fillId="0" borderId="2" xfId="1" applyNumberFormat="1" applyFont="1" applyFill="1" applyBorder="1" applyAlignment="1">
      <alignment horizontal="center" vertical="center"/>
    </xf>
    <xf numFmtId="167" fontId="9" fillId="0" borderId="2" xfId="77" applyNumberFormat="1" applyFont="1" applyFill="1" applyBorder="1" applyAlignment="1">
      <alignment horizontal="center" vertical="center" wrapText="1"/>
    </xf>
    <xf numFmtId="167" fontId="41" fillId="0" borderId="2" xfId="75" applyNumberFormat="1" applyFont="1" applyFill="1" applyBorder="1" applyAlignment="1">
      <alignment horizontal="center" vertical="center"/>
    </xf>
    <xf numFmtId="1" fontId="41" fillId="0" borderId="2" xfId="75" applyNumberFormat="1" applyFont="1" applyFill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 wrapText="1"/>
    </xf>
    <xf numFmtId="0" fontId="47" fillId="0" borderId="1" xfId="4" applyFont="1" applyFill="1" applyBorder="1" applyAlignment="1">
      <alignment horizontal="center" vertical="center"/>
    </xf>
    <xf numFmtId="0" fontId="47" fillId="0" borderId="1" xfId="6" applyFont="1" applyFill="1" applyBorder="1" applyAlignment="1">
      <alignment horizontal="center" vertical="center"/>
    </xf>
    <xf numFmtId="2" fontId="47" fillId="0" borderId="1" xfId="5" applyNumberFormat="1" applyFont="1" applyFill="1" applyBorder="1" applyAlignment="1" applyProtection="1">
      <alignment horizontal="center" vertical="center" wrapText="1"/>
    </xf>
    <xf numFmtId="4" fontId="57" fillId="0" borderId="1" xfId="5" applyNumberFormat="1" applyFont="1" applyFill="1" applyBorder="1" applyAlignment="1" applyProtection="1">
      <alignment horizontal="center" vertical="center" wrapText="1"/>
    </xf>
    <xf numFmtId="4" fontId="57" fillId="0" borderId="4" xfId="5" applyNumberFormat="1" applyFont="1" applyFill="1" applyBorder="1" applyAlignment="1" applyProtection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 wrapText="1"/>
    </xf>
    <xf numFmtId="0" fontId="6" fillId="0" borderId="4" xfId="7" applyFont="1" applyFill="1" applyBorder="1" applyAlignment="1">
      <alignment horizontal="center" vertical="center" wrapText="1"/>
    </xf>
    <xf numFmtId="0" fontId="13" fillId="0" borderId="4" xfId="7" applyFont="1" applyFill="1" applyBorder="1" applyAlignment="1">
      <alignment horizontal="center" vertical="center" wrapText="1"/>
    </xf>
    <xf numFmtId="2" fontId="3" fillId="0" borderId="0" xfId="7" applyNumberFormat="1" applyFont="1" applyFill="1" applyAlignment="1">
      <alignment horizontal="center" vertical="center" wrapText="1"/>
    </xf>
    <xf numFmtId="4" fontId="3" fillId="0" borderId="0" xfId="7" applyNumberFormat="1" applyFont="1" applyFill="1" applyAlignment="1">
      <alignment horizontal="center" vertical="center" wrapText="1"/>
    </xf>
    <xf numFmtId="2" fontId="47" fillId="0" borderId="1" xfId="7" applyNumberFormat="1" applyFont="1" applyFill="1" applyBorder="1" applyAlignment="1">
      <alignment horizontal="center" vertical="center"/>
    </xf>
    <xf numFmtId="4" fontId="57" fillId="0" borderId="14" xfId="5" applyNumberFormat="1" applyFont="1" applyFill="1" applyBorder="1" applyAlignment="1" applyProtection="1">
      <alignment horizontal="center" vertical="center" wrapText="1"/>
    </xf>
    <xf numFmtId="0" fontId="47" fillId="0" borderId="1" xfId="8" applyFont="1" applyFill="1" applyBorder="1" applyAlignment="1">
      <alignment horizontal="center" vertical="center" wrapText="1"/>
    </xf>
    <xf numFmtId="1" fontId="47" fillId="0" borderId="1" xfId="7" applyNumberFormat="1" applyFont="1" applyFill="1" applyBorder="1" applyAlignment="1">
      <alignment horizontal="center" vertical="center"/>
    </xf>
    <xf numFmtId="1" fontId="47" fillId="0" borderId="1" xfId="7" applyNumberFormat="1" applyFont="1" applyFill="1" applyBorder="1" applyAlignment="1">
      <alignment horizontal="center" vertical="center" wrapText="1"/>
    </xf>
    <xf numFmtId="4" fontId="57" fillId="0" borderId="2" xfId="5" applyNumberFormat="1" applyFont="1" applyFill="1" applyBorder="1" applyAlignment="1" applyProtection="1">
      <alignment horizontal="center" vertical="center" wrapText="1"/>
    </xf>
    <xf numFmtId="4" fontId="59" fillId="4" borderId="2" xfId="7" applyNumberFormat="1" applyFont="1" applyFill="1" applyBorder="1" applyAlignment="1">
      <alignment horizontal="center" vertical="center"/>
    </xf>
    <xf numFmtId="0" fontId="6" fillId="4" borderId="1" xfId="7" applyFont="1" applyFill="1" applyBorder="1" applyAlignment="1">
      <alignment horizontal="center" vertical="center" wrapText="1"/>
    </xf>
    <xf numFmtId="0" fontId="13" fillId="4" borderId="1" xfId="7" applyFont="1" applyFill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47" fillId="23" borderId="1" xfId="71" applyFont="1" applyFill="1" applyBorder="1" applyAlignment="1">
      <alignment horizontal="center" vertical="center"/>
    </xf>
    <xf numFmtId="2" fontId="47" fillId="23" borderId="1" xfId="7" applyNumberFormat="1" applyFont="1" applyFill="1" applyBorder="1" applyAlignment="1">
      <alignment horizontal="center" vertical="center"/>
    </xf>
    <xf numFmtId="2" fontId="47" fillId="23" borderId="1" xfId="1" applyNumberFormat="1" applyFont="1" applyFill="1" applyBorder="1" applyAlignment="1">
      <alignment horizontal="center" vertical="center"/>
    </xf>
    <xf numFmtId="2" fontId="57" fillId="23" borderId="1" xfId="1" applyNumberFormat="1" applyFont="1" applyFill="1" applyBorder="1" applyAlignment="1">
      <alignment horizontal="center" vertical="center"/>
    </xf>
    <xf numFmtId="0" fontId="6" fillId="23" borderId="1" xfId="75" applyFont="1" applyFill="1" applyBorder="1" applyAlignment="1">
      <alignment horizontal="center" vertical="center" wrapText="1"/>
    </xf>
    <xf numFmtId="0" fontId="6" fillId="23" borderId="14" xfId="75" applyFont="1" applyFill="1" applyBorder="1" applyAlignment="1">
      <alignment horizontal="center" vertical="center" wrapText="1"/>
    </xf>
    <xf numFmtId="0" fontId="15" fillId="23" borderId="0" xfId="75" applyFont="1" applyFill="1" applyAlignment="1">
      <alignment horizontal="center" vertical="center" wrapText="1"/>
    </xf>
    <xf numFmtId="49" fontId="47" fillId="0" borderId="1" xfId="1" applyNumberFormat="1" applyFont="1" applyFill="1" applyBorder="1" applyAlignment="1">
      <alignment horizontal="center" vertical="center"/>
    </xf>
    <xf numFmtId="0" fontId="6" fillId="0" borderId="4" xfId="61" applyFont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vertical="center" wrapText="1"/>
    </xf>
    <xf numFmtId="164" fontId="47" fillId="0" borderId="1" xfId="6" applyNumberFormat="1" applyFont="1" applyFill="1" applyBorder="1" applyAlignment="1">
      <alignment horizontal="center" vertical="center" wrapText="1"/>
    </xf>
    <xf numFmtId="3" fontId="47" fillId="0" borderId="1" xfId="45" applyNumberFormat="1" applyFont="1" applyFill="1" applyBorder="1" applyAlignment="1">
      <alignment horizontal="center" vertical="center"/>
    </xf>
    <xf numFmtId="4" fontId="57" fillId="0" borderId="1" xfId="4" applyNumberFormat="1" applyFont="1" applyFill="1" applyBorder="1" applyAlignment="1">
      <alignment horizontal="center" vertical="center"/>
    </xf>
    <xf numFmtId="3" fontId="47" fillId="0" borderId="1" xfId="4" applyNumberFormat="1" applyFont="1" applyFill="1" applyBorder="1" applyAlignment="1">
      <alignment horizontal="center" vertical="center"/>
    </xf>
    <xf numFmtId="0" fontId="6" fillId="0" borderId="1" xfId="75" applyFont="1" applyFill="1" applyBorder="1" applyAlignment="1">
      <alignment horizontal="center" vertical="center" wrapText="1"/>
    </xf>
    <xf numFmtId="0" fontId="15" fillId="0" borderId="0" xfId="75" applyFont="1" applyFill="1" applyAlignment="1">
      <alignment horizontal="center" vertical="center" wrapText="1"/>
    </xf>
    <xf numFmtId="0" fontId="47" fillId="28" borderId="1" xfId="71" applyFont="1" applyFill="1" applyBorder="1" applyAlignment="1">
      <alignment horizontal="center" vertical="center"/>
    </xf>
    <xf numFmtId="2" fontId="47" fillId="28" borderId="1" xfId="7" applyNumberFormat="1" applyFont="1" applyFill="1" applyBorder="1" applyAlignment="1">
      <alignment horizontal="center" vertical="justify"/>
    </xf>
    <xf numFmtId="2" fontId="47" fillId="28" borderId="1" xfId="1" applyNumberFormat="1" applyFont="1" applyFill="1" applyBorder="1" applyAlignment="1">
      <alignment horizontal="center" vertical="justify"/>
    </xf>
    <xf numFmtId="4" fontId="45" fillId="28" borderId="1" xfId="75" applyNumberFormat="1" applyFont="1" applyFill="1" applyBorder="1" applyAlignment="1">
      <alignment horizontal="center" vertical="center"/>
    </xf>
    <xf numFmtId="0" fontId="6" fillId="28" borderId="1" xfId="75" applyFont="1" applyFill="1" applyBorder="1" applyAlignment="1">
      <alignment horizontal="center" vertical="center" wrapText="1"/>
    </xf>
    <xf numFmtId="2" fontId="47" fillId="23" borderId="1" xfId="76" applyNumberFormat="1" applyFont="1" applyFill="1" applyBorder="1" applyAlignment="1">
      <alignment horizontal="center" vertical="center"/>
    </xf>
    <xf numFmtId="2" fontId="57" fillId="23" borderId="1" xfId="76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 wrapText="1"/>
    </xf>
    <xf numFmtId="2" fontId="47" fillId="0" borderId="1" xfId="46" applyNumberFormat="1" applyFont="1" applyFill="1" applyBorder="1" applyAlignment="1">
      <alignment horizontal="center" vertical="center"/>
    </xf>
    <xf numFmtId="1" fontId="47" fillId="0" borderId="1" xfId="1" applyNumberFormat="1" applyFont="1" applyFill="1" applyBorder="1" applyAlignment="1">
      <alignment horizontal="center" vertical="center"/>
    </xf>
    <xf numFmtId="0" fontId="6" fillId="0" borderId="14" xfId="75" applyFont="1" applyFill="1" applyBorder="1" applyAlignment="1">
      <alignment horizontal="center" vertical="center" wrapText="1"/>
    </xf>
    <xf numFmtId="2" fontId="47" fillId="28" borderId="1" xfId="7" applyNumberFormat="1" applyFont="1" applyFill="1" applyBorder="1" applyAlignment="1">
      <alignment horizontal="center" vertical="center"/>
    </xf>
    <xf numFmtId="2" fontId="47" fillId="28" borderId="1" xfId="1" applyNumberFormat="1" applyFont="1" applyFill="1" applyBorder="1" applyAlignment="1">
      <alignment horizontal="center" vertical="center"/>
    </xf>
    <xf numFmtId="4" fontId="59" fillId="4" borderId="1" xfId="76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47" fillId="0" borderId="1" xfId="75" applyFont="1" applyFill="1" applyBorder="1" applyAlignment="1">
      <alignment horizontal="center" vertical="center"/>
    </xf>
    <xf numFmtId="0" fontId="60" fillId="23" borderId="1" xfId="61" applyFont="1" applyFill="1" applyBorder="1" applyAlignment="1">
      <alignment horizontal="left" vertical="center" wrapText="1"/>
    </xf>
    <xf numFmtId="0" fontId="47" fillId="0" borderId="1" xfId="7" applyFont="1" applyFill="1" applyBorder="1" applyAlignment="1">
      <alignment horizontal="center" vertical="center"/>
    </xf>
    <xf numFmtId="2" fontId="47" fillId="0" borderId="1" xfId="61" applyNumberFormat="1" applyFont="1" applyFill="1" applyBorder="1" applyAlignment="1">
      <alignment horizontal="center" vertical="center"/>
    </xf>
    <xf numFmtId="0" fontId="61" fillId="0" borderId="1" xfId="61" applyFont="1" applyFill="1" applyBorder="1" applyAlignment="1">
      <alignment horizontal="center" vertical="center"/>
    </xf>
    <xf numFmtId="2" fontId="62" fillId="0" borderId="1" xfId="75" applyNumberFormat="1" applyFont="1" applyFill="1" applyBorder="1" applyAlignment="1">
      <alignment horizontal="center" vertical="center"/>
    </xf>
    <xf numFmtId="1" fontId="61" fillId="0" borderId="4" xfId="75" applyNumberFormat="1" applyFont="1" applyFill="1" applyBorder="1" applyAlignment="1">
      <alignment horizontal="center" vertical="center"/>
    </xf>
    <xf numFmtId="2" fontId="62" fillId="0" borderId="4" xfId="75" applyNumberFormat="1" applyFont="1" applyFill="1" applyBorder="1" applyAlignment="1">
      <alignment horizontal="center" vertical="center"/>
    </xf>
    <xf numFmtId="0" fontId="13" fillId="23" borderId="4" xfId="1" applyFont="1" applyFill="1" applyBorder="1" applyAlignment="1">
      <alignment horizontal="center" vertical="center" wrapText="1"/>
    </xf>
    <xf numFmtId="0" fontId="13" fillId="23" borderId="1" xfId="1" applyFont="1" applyFill="1" applyBorder="1" applyAlignment="1">
      <alignment horizontal="center" vertical="center" wrapText="1"/>
    </xf>
    <xf numFmtId="0" fontId="6" fillId="23" borderId="14" xfId="1" applyFont="1" applyFill="1" applyBorder="1" applyAlignment="1">
      <alignment horizontal="center" vertical="center" wrapText="1"/>
    </xf>
    <xf numFmtId="0" fontId="3" fillId="23" borderId="0" xfId="1" applyFont="1" applyFill="1" applyAlignment="1">
      <alignment horizontal="center" vertical="center" wrapText="1"/>
    </xf>
    <xf numFmtId="4" fontId="59" fillId="4" borderId="4" xfId="0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0" fontId="45" fillId="23" borderId="2" xfId="7" applyFont="1" applyFill="1" applyBorder="1" applyAlignment="1" applyProtection="1">
      <alignment horizontal="left" vertical="center" wrapText="1"/>
    </xf>
    <xf numFmtId="0" fontId="45" fillId="23" borderId="3" xfId="1" applyFont="1" applyFill="1" applyBorder="1" applyAlignment="1">
      <alignment horizontal="left"/>
    </xf>
    <xf numFmtId="0" fontId="6" fillId="23" borderId="1" xfId="1" applyFont="1" applyFill="1" applyBorder="1" applyAlignment="1">
      <alignment horizontal="center" vertical="center" wrapText="1"/>
    </xf>
    <xf numFmtId="0" fontId="6" fillId="23" borderId="1" xfId="4" applyFont="1" applyFill="1" applyBorder="1" applyAlignment="1">
      <alignment vertical="center" wrapText="1"/>
    </xf>
    <xf numFmtId="0" fontId="47" fillId="0" borderId="1" xfId="7" applyFont="1" applyFill="1" applyBorder="1" applyAlignment="1">
      <alignment horizontal="center"/>
    </xf>
    <xf numFmtId="2" fontId="47" fillId="0" borderId="1" xfId="9" applyNumberFormat="1" applyFont="1" applyFill="1" applyBorder="1" applyAlignment="1">
      <alignment horizontal="center" vertical="center"/>
    </xf>
    <xf numFmtId="0" fontId="47" fillId="0" borderId="1" xfId="9" applyFont="1" applyFill="1" applyBorder="1" applyAlignment="1">
      <alignment horizontal="center" vertical="center"/>
    </xf>
    <xf numFmtId="2" fontId="57" fillId="0" borderId="1" xfId="9" applyNumberFormat="1" applyFont="1" applyFill="1" applyBorder="1" applyAlignment="1">
      <alignment horizontal="center" vertical="center"/>
    </xf>
    <xf numFmtId="1" fontId="47" fillId="0" borderId="1" xfId="9" applyNumberFormat="1" applyFont="1" applyFill="1" applyBorder="1" applyAlignment="1">
      <alignment horizontal="center" vertical="center"/>
    </xf>
    <xf numFmtId="2" fontId="47" fillId="0" borderId="1" xfId="75" applyNumberFormat="1" applyFont="1" applyFill="1" applyBorder="1" applyAlignment="1">
      <alignment horizontal="center" vertical="center"/>
    </xf>
    <xf numFmtId="0" fontId="47" fillId="0" borderId="2" xfId="75" applyFont="1" applyFill="1" applyBorder="1" applyAlignment="1">
      <alignment horizontal="center" vertical="center"/>
    </xf>
    <xf numFmtId="0" fontId="52" fillId="0" borderId="3" xfId="1" applyFont="1" applyFill="1" applyBorder="1" applyAlignment="1">
      <alignment horizontal="left"/>
    </xf>
    <xf numFmtId="0" fontId="52" fillId="23" borderId="3" xfId="1" applyFont="1" applyFill="1" applyBorder="1" applyAlignment="1">
      <alignment horizontal="left"/>
    </xf>
    <xf numFmtId="0" fontId="52" fillId="23" borderId="1" xfId="1" applyFont="1" applyFill="1" applyBorder="1" applyAlignment="1">
      <alignment horizontal="left"/>
    </xf>
    <xf numFmtId="2" fontId="47" fillId="0" borderId="1" xfId="1" applyNumberFormat="1" applyFont="1" applyFill="1" applyBorder="1" applyAlignment="1">
      <alignment horizontal="center" vertical="center"/>
    </xf>
    <xf numFmtId="165" fontId="59" fillId="4" borderId="1" xfId="7" applyNumberFormat="1" applyFont="1" applyFill="1" applyBorder="1" applyAlignment="1">
      <alignment horizontal="center" vertical="center"/>
    </xf>
    <xf numFmtId="2" fontId="59" fillId="4" borderId="4" xfId="0" applyNumberFormat="1" applyFont="1" applyFill="1" applyBorder="1" applyAlignment="1">
      <alignment horizontal="center" vertical="center"/>
    </xf>
    <xf numFmtId="0" fontId="45" fillId="29" borderId="2" xfId="1" applyFont="1" applyFill="1" applyBorder="1" applyAlignment="1">
      <alignment horizontal="left"/>
    </xf>
    <xf numFmtId="0" fontId="52" fillId="29" borderId="3" xfId="1" applyFont="1" applyFill="1" applyBorder="1" applyAlignment="1">
      <alignment horizontal="left"/>
    </xf>
    <xf numFmtId="0" fontId="13" fillId="29" borderId="1" xfId="1" applyFont="1" applyFill="1" applyBorder="1" applyAlignment="1">
      <alignment horizontal="center" vertical="center" wrapText="1"/>
    </xf>
    <xf numFmtId="0" fontId="13" fillId="3" borderId="14" xfId="1" applyFont="1" applyFill="1" applyBorder="1" applyAlignment="1">
      <alignment horizontal="center" vertical="center" wrapText="1"/>
    </xf>
    <xf numFmtId="0" fontId="47" fillId="23" borderId="1" xfId="1" applyFont="1" applyFill="1" applyBorder="1" applyAlignment="1">
      <alignment horizontal="center" vertical="center"/>
    </xf>
    <xf numFmtId="0" fontId="60" fillId="23" borderId="1" xfId="1" applyFont="1" applyFill="1" applyBorder="1" applyAlignment="1">
      <alignment horizontal="left" vertical="center" wrapText="1"/>
    </xf>
    <xf numFmtId="2" fontId="47" fillId="0" borderId="1" xfId="3" applyNumberFormat="1" applyFont="1" applyFill="1" applyBorder="1" applyAlignment="1">
      <alignment horizontal="center" vertical="center"/>
    </xf>
    <xf numFmtId="0" fontId="47" fillId="0" borderId="1" xfId="7" applyFont="1" applyFill="1" applyBorder="1" applyAlignment="1">
      <alignment horizontal="center" vertical="center" wrapText="1"/>
    </xf>
    <xf numFmtId="2" fontId="62" fillId="0" borderId="1" xfId="1" applyNumberFormat="1" applyFont="1" applyFill="1" applyBorder="1" applyAlignment="1">
      <alignment horizontal="center" vertical="center"/>
    </xf>
    <xf numFmtId="2" fontId="62" fillId="23" borderId="1" xfId="1" applyNumberFormat="1" applyFont="1" applyFill="1" applyBorder="1" applyAlignment="1">
      <alignment horizontal="center" vertical="center"/>
    </xf>
    <xf numFmtId="0" fontId="60" fillId="23" borderId="1" xfId="75" applyFont="1" applyFill="1" applyBorder="1" applyAlignment="1">
      <alignment horizontal="left" vertical="center"/>
    </xf>
    <xf numFmtId="0" fontId="13" fillId="23" borderId="2" xfId="1" applyFont="1" applyFill="1" applyBorder="1" applyAlignment="1">
      <alignment horizontal="center" vertical="center" wrapText="1"/>
    </xf>
    <xf numFmtId="0" fontId="60" fillId="23" borderId="1" xfId="75" applyFont="1" applyFill="1" applyBorder="1" applyAlignment="1">
      <alignment horizontal="left" vertical="center" wrapText="1"/>
    </xf>
    <xf numFmtId="4" fontId="59" fillId="4" borderId="1" xfId="1" applyNumberFormat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 wrapText="1"/>
    </xf>
    <xf numFmtId="165" fontId="63" fillId="4" borderId="1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7" fillId="0" borderId="0" xfId="79" applyFont="1" applyBorder="1" applyAlignment="1" applyProtection="1">
      <alignment horizontal="left"/>
      <protection hidden="1"/>
    </xf>
    <xf numFmtId="0" fontId="8" fillId="0" borderId="0" xfId="2" applyFont="1" applyAlignment="1">
      <alignment horizontal="center" vertical="center" wrapText="1"/>
    </xf>
    <xf numFmtId="0" fontId="8" fillId="0" borderId="0" xfId="79" applyFont="1" applyProtection="1">
      <protection hidden="1"/>
    </xf>
    <xf numFmtId="0" fontId="8" fillId="0" borderId="0" xfId="79" applyFont="1" applyAlignment="1" applyProtection="1">
      <alignment horizontal="left"/>
      <protection hidden="1"/>
    </xf>
    <xf numFmtId="0" fontId="8" fillId="0" borderId="0" xfId="79" applyFont="1" applyAlignment="1" applyProtection="1">
      <alignment horizontal="left" indent="3"/>
      <protection hidden="1"/>
    </xf>
    <xf numFmtId="0" fontId="8" fillId="0" borderId="0" xfId="2" applyNumberFormat="1" applyFont="1" applyAlignment="1" applyProtection="1">
      <alignment horizontal="center" vertical="center"/>
    </xf>
    <xf numFmtId="0" fontId="8" fillId="0" borderId="1" xfId="0" applyFont="1" applyBorder="1" applyAlignment="1">
      <alignment vertical="center"/>
    </xf>
    <xf numFmtId="0" fontId="15" fillId="23" borderId="1" xfId="75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readingOrder="1"/>
    </xf>
    <xf numFmtId="0" fontId="57" fillId="0" borderId="3" xfId="4" applyFont="1" applyFill="1" applyBorder="1" applyAlignment="1">
      <alignment horizontal="left" vertical="center"/>
    </xf>
    <xf numFmtId="1" fontId="47" fillId="23" borderId="1" xfId="76" applyNumberFormat="1" applyFont="1" applyFill="1" applyBorder="1" applyAlignment="1">
      <alignment horizontal="center" vertical="center"/>
    </xf>
    <xf numFmtId="1" fontId="57" fillId="23" borderId="1" xfId="76" applyNumberFormat="1" applyFont="1" applyFill="1" applyBorder="1" applyAlignment="1">
      <alignment horizontal="center" vertical="center"/>
    </xf>
    <xf numFmtId="0" fontId="59" fillId="4" borderId="1" xfId="1" applyFont="1" applyFill="1" applyBorder="1" applyAlignment="1">
      <alignment vertical="center"/>
    </xf>
    <xf numFmtId="0" fontId="45" fillId="0" borderId="1" xfId="74" applyFont="1" applyFill="1" applyBorder="1" applyAlignment="1">
      <alignment vertical="center" wrapText="1"/>
    </xf>
    <xf numFmtId="0" fontId="47" fillId="0" borderId="1" xfId="71" applyFont="1" applyFill="1" applyBorder="1" applyAlignment="1">
      <alignment horizontal="center" vertical="center"/>
    </xf>
    <xf numFmtId="4" fontId="45" fillId="0" borderId="1" xfId="75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readingOrder="1"/>
    </xf>
    <xf numFmtId="2" fontId="47" fillId="0" borderId="1" xfId="7" applyNumberFormat="1" applyFont="1" applyFill="1" applyBorder="1" applyAlignment="1">
      <alignment horizontal="center" vertical="justify"/>
    </xf>
    <xf numFmtId="2" fontId="47" fillId="0" borderId="1" xfId="1" applyNumberFormat="1" applyFont="1" applyFill="1" applyBorder="1" applyAlignment="1">
      <alignment horizontal="center" vertical="justify"/>
    </xf>
    <xf numFmtId="4" fontId="3" fillId="0" borderId="0" xfId="1" applyNumberFormat="1" applyFont="1" applyFill="1" applyAlignment="1">
      <alignment horizontal="center" vertical="center" wrapText="1"/>
    </xf>
    <xf numFmtId="4" fontId="45" fillId="0" borderId="4" xfId="75" applyNumberFormat="1" applyFont="1" applyFill="1" applyBorder="1" applyAlignment="1">
      <alignment horizontal="center" vertical="center"/>
    </xf>
    <xf numFmtId="4" fontId="59" fillId="4" borderId="1" xfId="0" applyNumberFormat="1" applyFont="1" applyFill="1" applyBorder="1" applyAlignment="1">
      <alignment horizontal="center" vertical="center"/>
    </xf>
    <xf numFmtId="0" fontId="52" fillId="0" borderId="1" xfId="1" applyFont="1" applyFill="1" applyBorder="1" applyAlignment="1">
      <alignment horizontal="left"/>
    </xf>
    <xf numFmtId="2" fontId="47" fillId="0" borderId="2" xfId="75" applyNumberFormat="1" applyFont="1" applyFill="1" applyBorder="1" applyAlignment="1">
      <alignment horizontal="center" vertical="center"/>
    </xf>
    <xf numFmtId="165" fontId="3" fillId="23" borderId="0" xfId="1" applyNumberFormat="1" applyFont="1" applyFill="1" applyAlignment="1">
      <alignment horizontal="center" vertical="center" wrapText="1"/>
    </xf>
    <xf numFmtId="0" fontId="7" fillId="0" borderId="4" xfId="1" applyFont="1" applyFill="1" applyBorder="1" applyAlignment="1">
      <alignment horizontal="left"/>
    </xf>
    <xf numFmtId="0" fontId="13" fillId="0" borderId="1" xfId="1" applyFont="1" applyFill="1" applyBorder="1" applyAlignment="1">
      <alignment horizontal="center" vertical="center" wrapText="1"/>
    </xf>
    <xf numFmtId="2" fontId="59" fillId="4" borderId="1" xfId="0" applyNumberFormat="1" applyFont="1" applyFill="1" applyBorder="1" applyAlignment="1">
      <alignment horizontal="center" vertical="center"/>
    </xf>
    <xf numFmtId="1" fontId="47" fillId="0" borderId="1" xfId="1" applyNumberFormat="1" applyFont="1" applyFill="1" applyBorder="1" applyAlignment="1">
      <alignment horizontal="center" vertical="justify"/>
    </xf>
    <xf numFmtId="0" fontId="13" fillId="4" borderId="14" xfId="1" applyFont="1" applyFill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45" fillId="4" borderId="1" xfId="1" applyFont="1" applyFill="1" applyBorder="1" applyAlignment="1">
      <alignment vertical="center"/>
    </xf>
    <xf numFmtId="0" fontId="15" fillId="0" borderId="0" xfId="44" applyFont="1" applyFill="1" applyProtection="1"/>
    <xf numFmtId="0" fontId="6" fillId="0" borderId="1" xfId="44" applyFont="1" applyFill="1" applyBorder="1" applyAlignment="1" applyProtection="1">
      <alignment horizontal="center" vertical="center" wrapText="1"/>
    </xf>
    <xf numFmtId="0" fontId="6" fillId="0" borderId="1" xfId="44" applyFont="1" applyFill="1" applyBorder="1" applyAlignment="1" applyProtection="1">
      <alignment horizontal="center" vertical="center" wrapText="1"/>
      <protection locked="0"/>
    </xf>
    <xf numFmtId="0" fontId="6" fillId="0" borderId="4" xfId="61" applyFont="1" applyBorder="1" applyAlignment="1">
      <alignment horizontal="left" vertical="center" wrapText="1"/>
    </xf>
    <xf numFmtId="0" fontId="6" fillId="0" borderId="2" xfId="75" applyFont="1" applyFill="1" applyBorder="1" applyAlignment="1">
      <alignment horizontal="center" vertical="center" wrapText="1"/>
    </xf>
    <xf numFmtId="0" fontId="6" fillId="0" borderId="4" xfId="75" applyFont="1" applyFill="1" applyBorder="1" applyAlignment="1">
      <alignment horizontal="center" vertical="center" wrapText="1"/>
    </xf>
    <xf numFmtId="4" fontId="59" fillId="4" borderId="1" xfId="7" applyNumberFormat="1" applyFont="1" applyFill="1" applyBorder="1" applyAlignment="1">
      <alignment horizontal="center" vertical="center"/>
    </xf>
    <xf numFmtId="0" fontId="45" fillId="0" borderId="32" xfId="74" applyFont="1" applyFill="1" applyBorder="1" applyAlignment="1">
      <alignment vertical="center" wrapText="1"/>
    </xf>
    <xf numFmtId="1" fontId="47" fillId="0" borderId="1" xfId="5" applyNumberFormat="1" applyFont="1" applyFill="1" applyBorder="1" applyAlignment="1" applyProtection="1">
      <alignment horizontal="center" vertical="center" wrapText="1"/>
    </xf>
    <xf numFmtId="4" fontId="57" fillId="0" borderId="1" xfId="75" applyNumberFormat="1" applyFont="1" applyFill="1" applyBorder="1" applyAlignment="1">
      <alignment horizontal="center" vertical="center"/>
    </xf>
    <xf numFmtId="0" fontId="47" fillId="0" borderId="1" xfId="44" applyFont="1" applyFill="1" applyBorder="1" applyAlignment="1" applyProtection="1">
      <alignment wrapText="1"/>
    </xf>
    <xf numFmtId="4" fontId="3" fillId="0" borderId="0" xfId="7" applyNumberFormat="1" applyFont="1" applyAlignment="1">
      <alignment horizontal="center" vertical="center" wrapText="1"/>
    </xf>
    <xf numFmtId="4" fontId="6" fillId="0" borderId="0" xfId="44" applyNumberFormat="1" applyFont="1" applyFill="1" applyBorder="1" applyAlignment="1" applyProtection="1">
      <alignment horizontal="center" vertical="center"/>
      <protection locked="0"/>
    </xf>
    <xf numFmtId="4" fontId="11" fillId="0" borderId="1" xfId="75" applyNumberFormat="1" applyFont="1" applyFill="1" applyBorder="1" applyAlignment="1">
      <alignment horizontal="center" vertical="center"/>
    </xf>
    <xf numFmtId="49" fontId="45" fillId="30" borderId="1" xfId="44" applyNumberFormat="1" applyFont="1" applyFill="1" applyBorder="1" applyAlignment="1" applyProtection="1">
      <alignment horizontal="center" vertical="center" wrapText="1"/>
    </xf>
    <xf numFmtId="4" fontId="45" fillId="30" borderId="1" xfId="44" applyNumberFormat="1" applyFont="1" applyFill="1" applyBorder="1" applyAlignment="1" applyProtection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2" fontId="45" fillId="30" borderId="1" xfId="44" applyNumberFormat="1" applyFont="1" applyFill="1" applyBorder="1" applyAlignment="1" applyProtection="1">
      <alignment horizontal="center" vertical="center" wrapText="1"/>
    </xf>
    <xf numFmtId="2" fontId="6" fillId="30" borderId="1" xfId="44" applyNumberFormat="1" applyFont="1" applyFill="1" applyBorder="1" applyAlignment="1" applyProtection="1">
      <alignment horizontal="center" vertical="center" wrapText="1"/>
    </xf>
    <xf numFmtId="0" fontId="45" fillId="30" borderId="1" xfId="4" applyFont="1" applyFill="1" applyBorder="1" applyAlignment="1" applyProtection="1">
      <alignment wrapText="1"/>
    </xf>
    <xf numFmtId="4" fontId="45" fillId="30" borderId="1" xfId="44" applyNumberFormat="1" applyFont="1" applyFill="1" applyBorder="1" applyAlignment="1" applyProtection="1">
      <alignment horizontal="center" vertical="center"/>
      <protection locked="0"/>
    </xf>
    <xf numFmtId="2" fontId="52" fillId="30" borderId="1" xfId="5" applyNumberFormat="1" applyFont="1" applyFill="1" applyBorder="1" applyAlignment="1" applyProtection="1">
      <alignment horizontal="center" vertical="center" wrapText="1"/>
    </xf>
    <xf numFmtId="0" fontId="6" fillId="0" borderId="0" xfId="44" applyFont="1" applyFill="1" applyBorder="1" applyProtection="1"/>
    <xf numFmtId="4" fontId="45" fillId="0" borderId="0" xfId="44" applyNumberFormat="1" applyFont="1" applyFill="1" applyBorder="1" applyAlignment="1" applyProtection="1">
      <alignment horizontal="center" vertical="center"/>
      <protection locked="0"/>
    </xf>
    <xf numFmtId="0" fontId="54" fillId="0" borderId="1" xfId="10" applyFont="1" applyFill="1" applyBorder="1" applyAlignment="1">
      <alignment horizontal="center" vertical="center" wrapText="1"/>
    </xf>
    <xf numFmtId="0" fontId="72" fillId="0" borderId="1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0" fontId="50" fillId="0" borderId="15" xfId="10" applyFont="1" applyFill="1" applyBorder="1" applyAlignment="1">
      <alignment horizontal="left" vertical="center" wrapText="1"/>
    </xf>
    <xf numFmtId="0" fontId="71" fillId="0" borderId="1" xfId="1" applyFont="1" applyFill="1" applyBorder="1" applyAlignment="1">
      <alignment horizontal="center" vertical="center" wrapText="1"/>
    </xf>
    <xf numFmtId="0" fontId="45" fillId="30" borderId="1" xfId="44" applyFont="1" applyFill="1" applyBorder="1" applyAlignment="1" applyProtection="1">
      <alignment wrapText="1"/>
    </xf>
    <xf numFmtId="0" fontId="6" fillId="30" borderId="1" xfId="44" applyFont="1" applyFill="1" applyBorder="1" applyProtection="1"/>
    <xf numFmtId="4" fontId="6" fillId="30" borderId="1" xfId="44" applyNumberFormat="1" applyFont="1" applyFill="1" applyBorder="1" applyAlignment="1" applyProtection="1">
      <alignment horizontal="center" vertical="center"/>
      <protection locked="0"/>
    </xf>
    <xf numFmtId="0" fontId="51" fillId="0" borderId="1" xfId="10" applyFont="1" applyFill="1" applyBorder="1" applyAlignment="1">
      <alignment horizontal="center" vertical="center" wrapText="1"/>
    </xf>
    <xf numFmtId="0" fontId="45" fillId="0" borderId="0" xfId="44" applyFont="1" applyFill="1" applyBorder="1" applyProtection="1"/>
    <xf numFmtId="2" fontId="50" fillId="0" borderId="15" xfId="71" applyNumberFormat="1" applyFont="1" applyFill="1" applyBorder="1" applyAlignment="1">
      <alignment horizontal="center" vertical="center"/>
    </xf>
    <xf numFmtId="3" fontId="45" fillId="30" borderId="1" xfId="44" applyNumberFormat="1" applyFont="1" applyFill="1" applyBorder="1" applyAlignment="1" applyProtection="1">
      <alignment horizontal="center" vertical="center"/>
      <protection locked="0"/>
    </xf>
    <xf numFmtId="2" fontId="9" fillId="0" borderId="1" xfId="5" applyNumberFormat="1" applyFont="1" applyFill="1" applyBorder="1" applyAlignment="1" applyProtection="1">
      <alignment horizontal="center" vertical="center" wrapText="1"/>
    </xf>
    <xf numFmtId="0" fontId="3" fillId="0" borderId="0" xfId="7" applyFont="1" applyFill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3" fontId="9" fillId="0" borderId="1" xfId="7" applyNumberFormat="1" applyFont="1" applyFill="1" applyBorder="1" applyAlignment="1">
      <alignment horizontal="center" vertical="center" wrapText="1"/>
    </xf>
    <xf numFmtId="2" fontId="9" fillId="0" borderId="1" xfId="4" applyNumberFormat="1" applyFont="1" applyFill="1" applyBorder="1" applyAlignment="1">
      <alignment horizontal="center" vertical="center"/>
    </xf>
    <xf numFmtId="2" fontId="37" fillId="0" borderId="2" xfId="1" applyNumberFormat="1" applyFont="1" applyFill="1" applyBorder="1" applyAlignment="1">
      <alignment horizontal="center" vertical="center"/>
    </xf>
    <xf numFmtId="165" fontId="11" fillId="0" borderId="2" xfId="77" applyNumberFormat="1" applyFont="1" applyFill="1" applyBorder="1" applyAlignment="1">
      <alignment horizontal="center" vertical="center" wrapText="1"/>
    </xf>
    <xf numFmtId="165" fontId="37" fillId="0" borderId="2" xfId="75" applyNumberFormat="1" applyFont="1" applyFill="1" applyBorder="1" applyAlignment="1">
      <alignment horizontal="center" vertical="center"/>
    </xf>
    <xf numFmtId="165" fontId="37" fillId="0" borderId="2" xfId="4" applyNumberFormat="1" applyFont="1" applyFill="1" applyBorder="1" applyAlignment="1">
      <alignment horizontal="center" vertical="center"/>
    </xf>
    <xf numFmtId="2" fontId="11" fillId="0" borderId="1" xfId="77" applyNumberFormat="1" applyFont="1" applyFill="1" applyBorder="1" applyAlignment="1">
      <alignment horizontal="center" vertical="center"/>
    </xf>
    <xf numFmtId="0" fontId="11" fillId="0" borderId="1" xfId="77" applyFont="1" applyFill="1" applyBorder="1" applyAlignment="1">
      <alignment horizontal="center" vertical="center"/>
    </xf>
    <xf numFmtId="2" fontId="37" fillId="0" borderId="4" xfId="75" applyNumberFormat="1" applyFont="1" applyFill="1" applyBorder="1" applyAlignment="1">
      <alignment horizontal="center" vertical="center"/>
    </xf>
    <xf numFmtId="4" fontId="11" fillId="0" borderId="1" xfId="4" applyNumberFormat="1" applyFont="1" applyFill="1" applyBorder="1" applyAlignment="1">
      <alignment horizontal="center" vertical="center"/>
    </xf>
    <xf numFmtId="0" fontId="15" fillId="0" borderId="0" xfId="44" applyFont="1" applyFill="1" applyProtection="1"/>
    <xf numFmtId="0" fontId="6" fillId="0" borderId="1" xfId="44" applyFont="1" applyFill="1" applyBorder="1" applyAlignment="1" applyProtection="1">
      <alignment horizontal="center" vertical="center" wrapText="1"/>
    </xf>
    <xf numFmtId="0" fontId="6" fillId="0" borderId="1" xfId="44" applyFont="1" applyFill="1" applyBorder="1" applyAlignment="1" applyProtection="1">
      <alignment horizontal="center" vertical="center" wrapText="1"/>
      <protection locked="0"/>
    </xf>
    <xf numFmtId="1" fontId="50" fillId="0" borderId="15" xfId="4" applyNumberFormat="1" applyFont="1" applyFill="1" applyBorder="1" applyAlignment="1" applyProtection="1">
      <alignment horizontal="center" vertical="center" wrapText="1"/>
    </xf>
    <xf numFmtId="1" fontId="50" fillId="0" borderId="15" xfId="46" applyNumberFormat="1" applyFont="1" applyFill="1" applyBorder="1" applyAlignment="1" applyProtection="1">
      <alignment horizontal="center" vertical="center" wrapText="1"/>
    </xf>
    <xf numFmtId="1" fontId="50" fillId="0" borderId="1" xfId="7" applyNumberFormat="1" applyFont="1" applyFill="1" applyBorder="1" applyAlignment="1">
      <alignment horizontal="center" vertical="center"/>
    </xf>
    <xf numFmtId="1" fontId="50" fillId="0" borderId="15" xfId="63" applyNumberFormat="1" applyFont="1" applyFill="1" applyBorder="1" applyAlignment="1">
      <alignment horizontal="center" vertical="center" wrapText="1"/>
    </xf>
    <xf numFmtId="3" fontId="50" fillId="0" borderId="1" xfId="63" applyNumberFormat="1" applyFont="1" applyFill="1" applyBorder="1" applyAlignment="1">
      <alignment horizontal="center" vertical="center" wrapText="1"/>
    </xf>
    <xf numFmtId="3" fontId="47" fillId="0" borderId="1" xfId="44" applyNumberFormat="1" applyFont="1" applyFill="1" applyBorder="1" applyAlignment="1" applyProtection="1">
      <alignment horizontal="center" vertical="center"/>
      <protection locked="0"/>
    </xf>
    <xf numFmtId="3" fontId="47" fillId="0" borderId="1" xfId="44" applyNumberFormat="1" applyFont="1" applyFill="1" applyBorder="1" applyAlignment="1" applyProtection="1">
      <alignment horizontal="center" vertical="center"/>
    </xf>
    <xf numFmtId="3" fontId="9" fillId="0" borderId="2" xfId="5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164" fontId="47" fillId="23" borderId="1" xfId="1" applyNumberFormat="1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 wrapText="1"/>
    </xf>
    <xf numFmtId="0" fontId="15" fillId="0" borderId="0" xfId="44" applyFont="1" applyFill="1" applyProtection="1"/>
    <xf numFmtId="4" fontId="6" fillId="4" borderId="1" xfId="78" applyNumberFormat="1" applyFont="1" applyFill="1" applyBorder="1" applyAlignment="1">
      <alignment horizontal="center"/>
    </xf>
    <xf numFmtId="0" fontId="15" fillId="0" borderId="0" xfId="44" applyFont="1" applyFill="1" applyProtection="1"/>
    <xf numFmtId="0" fontId="6" fillId="0" borderId="4" xfId="61" applyFont="1" applyBorder="1" applyAlignment="1">
      <alignment horizontal="left" vertical="center" wrapText="1"/>
    </xf>
    <xf numFmtId="0" fontId="15" fillId="24" borderId="16" xfId="0" applyFont="1" applyFill="1" applyBorder="1" applyAlignment="1">
      <alignment horizontal="center" wrapText="1"/>
    </xf>
    <xf numFmtId="0" fontId="15" fillId="24" borderId="26" xfId="0" applyFont="1" applyFill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2" fontId="45" fillId="0" borderId="23" xfId="0" applyNumberFormat="1" applyFont="1" applyBorder="1" applyAlignment="1">
      <alignment horizontal="center" wrapText="1"/>
    </xf>
    <xf numFmtId="2" fontId="45" fillId="0" borderId="21" xfId="0" applyNumberFormat="1" applyFont="1" applyBorder="1" applyAlignment="1">
      <alignment horizontal="center" wrapText="1"/>
    </xf>
    <xf numFmtId="10" fontId="45" fillId="0" borderId="23" xfId="0" applyNumberFormat="1" applyFont="1" applyBorder="1" applyAlignment="1">
      <alignment horizontal="center" wrapText="1"/>
    </xf>
    <xf numFmtId="10" fontId="45" fillId="0" borderId="21" xfId="0" applyNumberFormat="1" applyFont="1" applyBorder="1" applyAlignment="1">
      <alignment horizontal="center" wrapText="1"/>
    </xf>
    <xf numFmtId="0" fontId="55" fillId="0" borderId="24" xfId="0" applyFont="1" applyBorder="1" applyAlignment="1">
      <alignment horizontal="center" wrapText="1"/>
    </xf>
    <xf numFmtId="0" fontId="55" fillId="0" borderId="25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5" fillId="0" borderId="19" xfId="0" applyFont="1" applyBorder="1" applyAlignment="1">
      <alignment horizontal="center" wrapText="1"/>
    </xf>
    <xf numFmtId="0" fontId="7" fillId="27" borderId="22" xfId="0" applyFont="1" applyFill="1" applyBorder="1" applyAlignment="1">
      <alignment horizontal="center" wrapText="1"/>
    </xf>
    <xf numFmtId="0" fontId="7" fillId="27" borderId="27" xfId="0" applyFont="1" applyFill="1" applyBorder="1" applyAlignment="1">
      <alignment horizontal="center" wrapText="1"/>
    </xf>
    <xf numFmtId="2" fontId="45" fillId="0" borderId="0" xfId="0" applyNumberFormat="1" applyFont="1" applyBorder="1" applyAlignment="1">
      <alignment horizontal="center" wrapText="1"/>
    </xf>
    <xf numFmtId="4" fontId="45" fillId="0" borderId="0" xfId="0" applyNumberFormat="1" applyFont="1" applyBorder="1" applyAlignment="1">
      <alignment horizontal="center" wrapText="1"/>
    </xf>
    <xf numFmtId="4" fontId="45" fillId="0" borderId="23" xfId="0" applyNumberFormat="1" applyFont="1" applyBorder="1" applyAlignment="1">
      <alignment horizontal="center" wrapText="1"/>
    </xf>
    <xf numFmtId="4" fontId="45" fillId="0" borderId="21" xfId="0" applyNumberFormat="1" applyFont="1" applyBorder="1" applyAlignment="1">
      <alignment horizontal="center" wrapText="1"/>
    </xf>
    <xf numFmtId="49" fontId="7" fillId="4" borderId="2" xfId="44" applyNumberFormat="1" applyFont="1" applyFill="1" applyBorder="1" applyAlignment="1" applyProtection="1">
      <alignment horizontal="center" vertical="center" wrapText="1"/>
    </xf>
    <xf numFmtId="49" fontId="7" fillId="4" borderId="3" xfId="44" applyNumberFormat="1" applyFont="1" applyFill="1" applyBorder="1" applyAlignment="1" applyProtection="1">
      <alignment horizontal="center" vertical="center" wrapText="1"/>
    </xf>
    <xf numFmtId="49" fontId="7" fillId="4" borderId="4" xfId="44" applyNumberFormat="1" applyFont="1" applyFill="1" applyBorder="1" applyAlignment="1" applyProtection="1">
      <alignment horizontal="center" vertical="center" wrapText="1"/>
    </xf>
    <xf numFmtId="0" fontId="15" fillId="0" borderId="0" xfId="44" applyFont="1" applyFill="1" applyProtection="1"/>
    <xf numFmtId="0" fontId="15" fillId="0" borderId="0" xfId="44" applyFont="1" applyFill="1" applyAlignment="1" applyProtection="1">
      <alignment horizontal="left"/>
    </xf>
    <xf numFmtId="0" fontId="7" fillId="3" borderId="1" xfId="44" applyFont="1" applyFill="1" applyBorder="1" applyAlignment="1" applyProtection="1">
      <alignment horizontal="center" vertical="center" wrapText="1"/>
    </xf>
    <xf numFmtId="0" fontId="7" fillId="3" borderId="1" xfId="44" applyFont="1" applyFill="1" applyBorder="1" applyAlignment="1" applyProtection="1">
      <alignment horizontal="center" vertical="center"/>
    </xf>
    <xf numFmtId="0" fontId="6" fillId="0" borderId="1" xfId="44" applyFont="1" applyFill="1" applyBorder="1" applyAlignment="1" applyProtection="1">
      <alignment horizontal="center" vertical="center" wrapText="1"/>
    </xf>
    <xf numFmtId="0" fontId="6" fillId="0" borderId="1" xfId="44" applyFont="1" applyFill="1" applyBorder="1" applyAlignment="1" applyProtection="1">
      <alignment horizontal="center" vertical="center" wrapText="1"/>
      <protection locked="0"/>
    </xf>
    <xf numFmtId="0" fontId="6" fillId="0" borderId="1" xfId="44" applyFont="1" applyFill="1" applyBorder="1" applyAlignment="1" applyProtection="1">
      <alignment horizontal="center" vertical="center"/>
    </xf>
    <xf numFmtId="0" fontId="38" fillId="24" borderId="1" xfId="77" applyFont="1" applyFill="1" applyBorder="1" applyAlignment="1">
      <alignment vertical="center"/>
    </xf>
    <xf numFmtId="0" fontId="7" fillId="3" borderId="2" xfId="1" applyFont="1" applyFill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21" borderId="2" xfId="1" applyFont="1" applyFill="1" applyBorder="1" applyAlignment="1">
      <alignment horizontal="left" vertical="center"/>
    </xf>
    <xf numFmtId="0" fontId="8" fillId="0" borderId="4" xfId="61" applyFont="1" applyBorder="1" applyAlignment="1">
      <alignment horizontal="left" vertical="center"/>
    </xf>
    <xf numFmtId="0" fontId="7" fillId="22" borderId="1" xfId="74" applyFont="1" applyFill="1" applyBorder="1" applyAlignment="1">
      <alignment vertical="center" wrapText="1"/>
    </xf>
    <xf numFmtId="0" fontId="38" fillId="24" borderId="1" xfId="77" applyFont="1" applyFill="1" applyBorder="1" applyAlignment="1">
      <alignment horizontal="left" vertical="center"/>
    </xf>
    <xf numFmtId="0" fontId="36" fillId="24" borderId="1" xfId="1" applyFont="1" applyFill="1" applyBorder="1" applyAlignment="1">
      <alignment vertical="center"/>
    </xf>
    <xf numFmtId="0" fontId="7" fillId="22" borderId="2" xfId="77" applyFont="1" applyFill="1" applyBorder="1" applyAlignment="1">
      <alignment horizontal="left" vertical="center" wrapText="1"/>
    </xf>
    <xf numFmtId="0" fontId="7" fillId="22" borderId="4" xfId="77" applyFont="1" applyFill="1" applyBorder="1" applyAlignment="1">
      <alignment horizontal="left" vertical="center" wrapText="1"/>
    </xf>
    <xf numFmtId="0" fontId="11" fillId="21" borderId="2" xfId="4" applyFont="1" applyFill="1" applyBorder="1" applyAlignment="1">
      <alignment horizontal="left" vertical="center"/>
    </xf>
    <xf numFmtId="0" fontId="11" fillId="21" borderId="3" xfId="4" applyFont="1" applyFill="1" applyBorder="1" applyAlignment="1">
      <alignment horizontal="left" vertic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vertical="center"/>
    </xf>
    <xf numFmtId="0" fontId="14" fillId="4" borderId="3" xfId="1" applyFont="1" applyFill="1" applyBorder="1" applyAlignment="1">
      <alignment vertical="center"/>
    </xf>
    <xf numFmtId="0" fontId="14" fillId="4" borderId="4" xfId="1" applyFont="1" applyFill="1" applyBorder="1" applyAlignment="1">
      <alignment vertical="center"/>
    </xf>
    <xf numFmtId="0" fontId="45" fillId="28" borderId="2" xfId="74" applyFont="1" applyFill="1" applyBorder="1" applyAlignment="1">
      <alignment vertical="center" wrapText="1"/>
    </xf>
    <xf numFmtId="0" fontId="45" fillId="28" borderId="4" xfId="74" applyFont="1" applyFill="1" applyBorder="1" applyAlignment="1">
      <alignment vertical="center" wrapText="1"/>
    </xf>
    <xf numFmtId="0" fontId="59" fillId="4" borderId="2" xfId="1" applyFont="1" applyFill="1" applyBorder="1" applyAlignment="1">
      <alignment horizontal="left" vertical="top" wrapText="1"/>
    </xf>
    <xf numFmtId="0" fontId="59" fillId="4" borderId="4" xfId="1" applyFont="1" applyFill="1" applyBorder="1" applyAlignment="1">
      <alignment horizontal="left" vertical="top" wrapText="1"/>
    </xf>
    <xf numFmtId="0" fontId="45" fillId="28" borderId="1" xfId="74" applyFont="1" applyFill="1" applyBorder="1" applyAlignment="1">
      <alignment vertical="center" wrapText="1"/>
    </xf>
    <xf numFmtId="0" fontId="59" fillId="4" borderId="2" xfId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45" fillId="21" borderId="2" xfId="7" applyFont="1" applyFill="1" applyBorder="1" applyAlignment="1" applyProtection="1">
      <alignment horizontal="left" vertical="center" wrapText="1"/>
    </xf>
    <xf numFmtId="0" fontId="45" fillId="21" borderId="4" xfId="7" applyFont="1" applyFill="1" applyBorder="1" applyAlignment="1" applyProtection="1">
      <alignment horizontal="left" vertical="center" wrapText="1"/>
    </xf>
    <xf numFmtId="0" fontId="45" fillId="21" borderId="3" xfId="7" applyFont="1" applyFill="1" applyBorder="1" applyAlignment="1" applyProtection="1">
      <alignment horizontal="left" vertical="center" wrapText="1"/>
    </xf>
    <xf numFmtId="0" fontId="52" fillId="21" borderId="2" xfId="7" applyFont="1" applyFill="1" applyBorder="1" applyAlignment="1" applyProtection="1">
      <alignment horizontal="left" vertical="center" wrapText="1"/>
    </xf>
    <xf numFmtId="0" fontId="52" fillId="21" borderId="4" xfId="7" applyFont="1" applyFill="1" applyBorder="1" applyAlignment="1" applyProtection="1">
      <alignment horizontal="left" vertical="center" wrapText="1"/>
    </xf>
    <xf numFmtId="0" fontId="45" fillId="4" borderId="1" xfId="1" applyFont="1" applyFill="1" applyBorder="1" applyAlignment="1">
      <alignment vertical="center"/>
    </xf>
    <xf numFmtId="0" fontId="15" fillId="0" borderId="0" xfId="7" applyFont="1" applyAlignment="1">
      <alignment horizontal="left" vertical="center" wrapText="1"/>
    </xf>
    <xf numFmtId="0" fontId="65" fillId="0" borderId="0" xfId="4" applyFont="1" applyAlignment="1">
      <alignment horizontal="left"/>
    </xf>
    <xf numFmtId="0" fontId="8" fillId="0" borderId="0" xfId="4" applyFont="1" applyAlignment="1">
      <alignment horizontal="left"/>
    </xf>
    <xf numFmtId="0" fontId="59" fillId="4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left"/>
    </xf>
    <xf numFmtId="0" fontId="7" fillId="3" borderId="2" xfId="1" applyFont="1" applyFill="1" applyBorder="1" applyAlignment="1">
      <alignment horizontal="left"/>
    </xf>
    <xf numFmtId="0" fontId="7" fillId="3" borderId="3" xfId="1" applyFont="1" applyFill="1" applyBorder="1" applyAlignment="1">
      <alignment horizontal="left"/>
    </xf>
    <xf numFmtId="0" fontId="59" fillId="4" borderId="3" xfId="1" applyFont="1" applyFill="1" applyBorder="1" applyAlignment="1">
      <alignment vertical="center"/>
    </xf>
    <xf numFmtId="0" fontId="59" fillId="4" borderId="4" xfId="1" applyFont="1" applyFill="1" applyBorder="1" applyAlignment="1">
      <alignment vertical="center"/>
    </xf>
    <xf numFmtId="0" fontId="7" fillId="3" borderId="4" xfId="1" applyFont="1" applyFill="1" applyBorder="1" applyAlignment="1">
      <alignment horizontal="left"/>
    </xf>
    <xf numFmtId="0" fontId="57" fillId="21" borderId="2" xfId="4" applyFont="1" applyFill="1" applyBorder="1" applyAlignment="1">
      <alignment horizontal="left" vertical="center"/>
    </xf>
    <xf numFmtId="0" fontId="57" fillId="21" borderId="3" xfId="4" applyFont="1" applyFill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7" fillId="3" borderId="3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45" fillId="21" borderId="2" xfId="1" applyFont="1" applyFill="1" applyBorder="1" applyAlignment="1">
      <alignment horizontal="left" vertical="center" wrapText="1"/>
    </xf>
    <xf numFmtId="0" fontId="6" fillId="0" borderId="4" xfId="61" applyFont="1" applyBorder="1" applyAlignment="1">
      <alignment horizontal="left" vertical="center" wrapText="1"/>
    </xf>
    <xf numFmtId="0" fontId="4" fillId="2" borderId="28" xfId="1" applyFont="1" applyFill="1" applyBorder="1" applyAlignment="1" applyProtection="1">
      <alignment horizontal="center" vertical="center" wrapText="1"/>
    </xf>
    <xf numFmtId="0" fontId="4" fillId="2" borderId="29" xfId="1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14" xfId="3" applyFont="1" applyFill="1" applyBorder="1" applyAlignment="1">
      <alignment horizontal="center" vertical="center" wrapText="1"/>
    </xf>
    <xf numFmtId="0" fontId="15" fillId="0" borderId="30" xfId="3" applyFont="1" applyFill="1" applyBorder="1" applyAlignment="1">
      <alignment horizontal="center" vertical="center" wrapText="1"/>
    </xf>
    <xf numFmtId="0" fontId="15" fillId="0" borderId="15" xfId="3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</cellXfs>
  <cellStyles count="84"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au?iue" xfId="44"/>
    <cellStyle name="Iau?iue 2" xfId="45"/>
    <cellStyle name="Iau?iue 2 2" xfId="4"/>
    <cellStyle name="Iau?iue 2 2 2" xfId="46"/>
    <cellStyle name="Iau?iue 2 2 2 2" xfId="47"/>
    <cellStyle name="Iau?iue 2 3" xfId="48"/>
    <cellStyle name="Iau?iue 2 3 2" xfId="49"/>
    <cellStyle name="Iau?iue 3" xfId="50"/>
    <cellStyle name="Iau?iue 4" xfId="51"/>
    <cellStyle name="Iau?iue_dodatok 3" xfId="77"/>
    <cellStyle name="Iau?iue_ІП_2013 60567 300712" xfId="76"/>
    <cellStyle name="Iau?iue_ІП-2015 20.06.14" xfId="75"/>
    <cellStyle name="Iau?iue_ІП-2015 28.07.14" xfId="3"/>
    <cellStyle name="Iau?iue_ІР2014 підрядники" xfId="10"/>
    <cellStyle name="Iau?iue_Пропозиції до ІП_2013 7 розділ" xfId="1"/>
    <cellStyle name="Iau?iue_табл 6  ІП_2015 І розділ по кв NKRЕ" xfId="2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Звичайний_Аркуш2" xfId="60"/>
    <cellStyle name="Обычный" xfId="0" builtinId="0"/>
    <cellStyle name="Обычный 2" xfId="61"/>
    <cellStyle name="Обычный 2 2" xfId="62"/>
    <cellStyle name="Обычный 2 4" xfId="9"/>
    <cellStyle name="Обычный 2 4 2" xfId="63"/>
    <cellStyle name="Обычный 3" xfId="64"/>
    <cellStyle name="Обычный 3 2" xfId="65"/>
    <cellStyle name="Обычный 3 3 2" xfId="66"/>
    <cellStyle name="Обычный 3 3 2 2" xfId="80"/>
    <cellStyle name="Обычный 4" xfId="67"/>
    <cellStyle name="Обычный 5" xfId="68"/>
    <cellStyle name="Обычный 5 2" xfId="81"/>
    <cellStyle name="Обычный 6" xfId="69"/>
    <cellStyle name="Обычный 6 2" xfId="70"/>
    <cellStyle name="Обычный 6 2 2" xfId="83"/>
    <cellStyle name="Обычный 6 3" xfId="82"/>
    <cellStyle name="Обычный_IP_2008_Оригинал" xfId="6"/>
    <cellStyle name="Обычный_IP_2008_Оригинал_31199" xfId="5"/>
    <cellStyle name="Обычный_IP_2008_Оригинал_new" xfId="71"/>
    <cellStyle name="Обычный_nkre1" xfId="79"/>
    <cellStyle name="Обычный_Report_2010_32606_Січень" xfId="74"/>
    <cellStyle name="Обычный_новий шаблон ф.132" xfId="78"/>
    <cellStyle name="Обычный_Проект_IP_2009_260608" xfId="7"/>
    <cellStyle name="Процентный 2" xfId="72"/>
    <cellStyle name="Процентный 3" xfId="73"/>
    <cellStyle name="Стиль 1" xfId="8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Normal="100" zoomScaleSheetLayoutView="100" workbookViewId="0">
      <selection activeCell="E8" sqref="E8"/>
    </sheetView>
  </sheetViews>
  <sheetFormatPr defaultRowHeight="12.75"/>
  <cols>
    <col min="1" max="1" width="5.7109375" customWidth="1"/>
    <col min="2" max="2" width="45.140625" customWidth="1"/>
    <col min="3" max="3" width="16" customWidth="1"/>
    <col min="4" max="4" width="22.42578125" customWidth="1"/>
    <col min="5" max="5" width="13.42578125" customWidth="1"/>
    <col min="6" max="6" width="19.28515625" customWidth="1"/>
  </cols>
  <sheetData>
    <row r="1" spans="1:10" ht="37.5" customHeight="1" thickBot="1">
      <c r="A1" s="427" t="s">
        <v>661</v>
      </c>
      <c r="B1" s="428"/>
      <c r="C1" s="428"/>
      <c r="D1" s="428"/>
      <c r="E1" s="428"/>
      <c r="F1" s="428"/>
    </row>
    <row r="2" spans="1:10" ht="15" customHeight="1">
      <c r="A2" s="407" t="s">
        <v>0</v>
      </c>
      <c r="B2" s="410" t="s">
        <v>512</v>
      </c>
      <c r="C2" s="413" t="s">
        <v>524</v>
      </c>
      <c r="D2" s="414"/>
      <c r="E2" s="423" t="s">
        <v>525</v>
      </c>
      <c r="F2" s="424"/>
    </row>
    <row r="3" spans="1:10" ht="15.75" customHeight="1" thickBot="1">
      <c r="A3" s="408"/>
      <c r="B3" s="411"/>
      <c r="C3" s="415"/>
      <c r="D3" s="416"/>
      <c r="E3" s="425"/>
      <c r="F3" s="426"/>
    </row>
    <row r="4" spans="1:10" ht="32.25" thickBot="1">
      <c r="A4" s="409"/>
      <c r="B4" s="412"/>
      <c r="C4" s="135" t="s">
        <v>513</v>
      </c>
      <c r="D4" s="135" t="s">
        <v>514</v>
      </c>
      <c r="E4" s="178" t="s">
        <v>513</v>
      </c>
      <c r="F4" s="178" t="s">
        <v>514</v>
      </c>
    </row>
    <row r="5" spans="1:10" ht="15.75" thickBot="1">
      <c r="A5" s="136">
        <v>1</v>
      </c>
      <c r="B5" s="137">
        <v>2</v>
      </c>
      <c r="C5" s="138">
        <v>3</v>
      </c>
      <c r="D5" s="137">
        <v>4</v>
      </c>
      <c r="E5" s="138">
        <v>5</v>
      </c>
      <c r="F5" s="137">
        <v>6</v>
      </c>
    </row>
    <row r="6" spans="1:10" ht="30.75" thickBot="1">
      <c r="A6" s="139">
        <v>1</v>
      </c>
      <c r="B6" s="140" t="s">
        <v>515</v>
      </c>
      <c r="C6" s="141">
        <f>'6'!F55</f>
        <v>512179.54855966673</v>
      </c>
      <c r="D6" s="142">
        <f>C6/C15</f>
        <v>0.73168506677837242</v>
      </c>
      <c r="E6" s="141">
        <f>'6'!H17</f>
        <v>75000.148101805127</v>
      </c>
      <c r="F6" s="142">
        <f>E6/E15</f>
        <v>0.75003278093495718</v>
      </c>
      <c r="H6" s="179"/>
      <c r="I6" s="180"/>
      <c r="J6" s="180"/>
    </row>
    <row r="7" spans="1:10" ht="30.75" thickBot="1">
      <c r="A7" s="139">
        <v>2</v>
      </c>
      <c r="B7" s="140" t="s">
        <v>516</v>
      </c>
      <c r="C7" s="141">
        <f>'6'!F90</f>
        <v>126139.99892064373</v>
      </c>
      <c r="D7" s="142">
        <f>C7/C15</f>
        <v>0.18019999781955973</v>
      </c>
      <c r="E7" s="141">
        <f>'6'!H65+'6'!H77+'6'!H84</f>
        <v>14999.99875834</v>
      </c>
      <c r="F7" s="142">
        <f>E7/E15</f>
        <v>0.15000624755390149</v>
      </c>
      <c r="H7" s="179"/>
      <c r="I7" s="180"/>
      <c r="J7" s="180"/>
    </row>
    <row r="8" spans="1:10" ht="45.75" thickBot="1">
      <c r="A8" s="139">
        <v>3</v>
      </c>
      <c r="B8" s="140" t="s">
        <v>517</v>
      </c>
      <c r="C8" s="141">
        <f>'6'!F118</f>
        <v>8683.619999999999</v>
      </c>
      <c r="D8" s="142">
        <f>C8/C15</f>
        <v>1.2405171384616177E-2</v>
      </c>
      <c r="E8" s="141">
        <f>'6'!H94</f>
        <v>829.18</v>
      </c>
      <c r="F8" s="142">
        <f>E8/E15</f>
        <v>8.292146042851339E-3</v>
      </c>
      <c r="H8" s="179"/>
      <c r="I8" s="180"/>
      <c r="J8" s="180"/>
    </row>
    <row r="9" spans="1:10" ht="30.75" thickBot="1">
      <c r="A9" s="139">
        <v>4</v>
      </c>
      <c r="B9" s="140" t="s">
        <v>518</v>
      </c>
      <c r="C9" s="141">
        <f>'6'!F158</f>
        <v>14136.993</v>
      </c>
      <c r="D9" s="142">
        <f>C9/C15</f>
        <v>2.0195704214154838E-2</v>
      </c>
      <c r="E9" s="141">
        <f>'6'!H124+'6'!H137+'6'!H151</f>
        <v>3374.31</v>
      </c>
      <c r="F9" s="142">
        <f>E9/E15</f>
        <v>3.374450820552076E-2</v>
      </c>
      <c r="H9" s="179"/>
      <c r="I9" s="180"/>
      <c r="J9" s="180"/>
    </row>
    <row r="10" spans="1:10" ht="15">
      <c r="A10" s="417">
        <v>5</v>
      </c>
      <c r="B10" s="143" t="s">
        <v>519</v>
      </c>
      <c r="C10" s="419">
        <f>'6'!F166</f>
        <v>560</v>
      </c>
      <c r="D10" s="421">
        <f>C10/C15</f>
        <v>7.9999999716535953E-4</v>
      </c>
      <c r="E10" s="419">
        <f>'6'!H161</f>
        <v>0</v>
      </c>
      <c r="F10" s="421">
        <f>E10/E15</f>
        <v>0</v>
      </c>
      <c r="H10" s="429"/>
      <c r="I10" s="180"/>
      <c r="J10" s="180"/>
    </row>
    <row r="11" spans="1:10" ht="15.75" thickBot="1">
      <c r="A11" s="418"/>
      <c r="B11" s="140" t="s">
        <v>520</v>
      </c>
      <c r="C11" s="420"/>
      <c r="D11" s="422"/>
      <c r="E11" s="420"/>
      <c r="F11" s="422"/>
      <c r="H11" s="429"/>
      <c r="I11" s="180"/>
      <c r="J11" s="180"/>
    </row>
    <row r="12" spans="1:10" ht="15">
      <c r="A12" s="417">
        <v>6</v>
      </c>
      <c r="B12" s="143" t="s">
        <v>521</v>
      </c>
      <c r="C12" s="431">
        <f>'6'!F183</f>
        <v>33890.172999999995</v>
      </c>
      <c r="D12" s="421">
        <f>C12/C15</f>
        <v>4.8414532685595611E-2</v>
      </c>
      <c r="E12" s="431">
        <f>'6'!H171</f>
        <v>5166.67</v>
      </c>
      <c r="F12" s="421">
        <f>E12/E15</f>
        <v>5.1668856213631216E-2</v>
      </c>
      <c r="H12" s="430"/>
      <c r="I12" s="180"/>
      <c r="J12" s="180"/>
    </row>
    <row r="13" spans="1:10" ht="15.75" thickBot="1">
      <c r="A13" s="418"/>
      <c r="B13" s="140" t="s">
        <v>522</v>
      </c>
      <c r="C13" s="432"/>
      <c r="D13" s="422"/>
      <c r="E13" s="432"/>
      <c r="F13" s="422"/>
      <c r="H13" s="430"/>
      <c r="I13" s="180"/>
      <c r="J13" s="180"/>
    </row>
    <row r="14" spans="1:10" ht="16.5" thickBot="1">
      <c r="A14" s="139">
        <v>7</v>
      </c>
      <c r="B14" s="140" t="s">
        <v>523</v>
      </c>
      <c r="C14" s="141">
        <f>'6'!F224</f>
        <v>4409.6689999999999</v>
      </c>
      <c r="D14" s="142">
        <f>C14/C15</f>
        <v>6.2995271205360248E-3</v>
      </c>
      <c r="E14" s="141">
        <f>'6'!H193</f>
        <v>625.52</v>
      </c>
      <c r="F14" s="142">
        <f>E14/E15</f>
        <v>6.2554610491381488E-3</v>
      </c>
      <c r="H14" s="179"/>
      <c r="I14" s="180"/>
      <c r="J14" s="180"/>
    </row>
    <row r="15" spans="1:10" ht="16.5" thickBot="1">
      <c r="A15" s="405" t="s">
        <v>4</v>
      </c>
      <c r="B15" s="406"/>
      <c r="C15" s="144">
        <f>SUM(C6:C14)</f>
        <v>700000.00248031039</v>
      </c>
      <c r="D15" s="145">
        <f>SUM(D6:D14)</f>
        <v>1.0000000000000002</v>
      </c>
      <c r="E15" s="144">
        <f>SUM(E6:E14)</f>
        <v>99995.826860145113</v>
      </c>
      <c r="F15" s="145">
        <f>SUM(F6:F14)</f>
        <v>1.0000000000000002</v>
      </c>
      <c r="H15" s="180"/>
      <c r="I15" s="180"/>
      <c r="J15" s="180"/>
    </row>
    <row r="16" spans="1:10">
      <c r="H16" s="180"/>
      <c r="I16" s="180"/>
      <c r="J16" s="180"/>
    </row>
  </sheetData>
  <mergeCells count="18">
    <mergeCell ref="E2:F3"/>
    <mergeCell ref="F10:F11"/>
    <mergeCell ref="F12:F13"/>
    <mergeCell ref="A1:F1"/>
    <mergeCell ref="H10:H11"/>
    <mergeCell ref="H12:H13"/>
    <mergeCell ref="E10:E11"/>
    <mergeCell ref="A12:A13"/>
    <mergeCell ref="C12:C13"/>
    <mergeCell ref="D12:D13"/>
    <mergeCell ref="E12:E13"/>
    <mergeCell ref="A15:B15"/>
    <mergeCell ref="A2:A4"/>
    <mergeCell ref="B2:B4"/>
    <mergeCell ref="C2:D3"/>
    <mergeCell ref="A10:A11"/>
    <mergeCell ref="C10:C11"/>
    <mergeCell ref="D10:D11"/>
  </mergeCells>
  <pageMargins left="0.7" right="0.7" top="0.75" bottom="0.75" header="0.3" footer="0.3"/>
  <pageSetup paperSize="9" scale="7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0"/>
  <sheetViews>
    <sheetView tabSelected="1" view="pageBreakPreview" topLeftCell="A279" zoomScale="60" zoomScaleNormal="70" workbookViewId="0">
      <selection activeCell="G287" sqref="G287"/>
    </sheetView>
  </sheetViews>
  <sheetFormatPr defaultRowHeight="15"/>
  <cols>
    <col min="1" max="1" width="12" style="338" customWidth="1"/>
    <col min="2" max="2" width="42.42578125" style="338" customWidth="1"/>
    <col min="3" max="3" width="20.140625" style="338" customWidth="1"/>
    <col min="4" max="4" width="15.28515625" style="338" customWidth="1"/>
    <col min="5" max="5" width="26.85546875" style="338" customWidth="1"/>
    <col min="6" max="6" width="15.28515625" style="387" customWidth="1"/>
    <col min="7" max="7" width="26.85546875" style="387" customWidth="1"/>
    <col min="8" max="8" width="28.85546875" style="338" customWidth="1"/>
    <col min="9" max="9" width="21.28515625" style="338" customWidth="1"/>
    <col min="10" max="10" width="13.28515625" style="338" customWidth="1"/>
    <col min="11" max="16384" width="9.140625" style="338"/>
  </cols>
  <sheetData>
    <row r="1" spans="1:18" ht="39" customHeight="1">
      <c r="A1" s="438" t="s">
        <v>662</v>
      </c>
      <c r="B1" s="439"/>
      <c r="C1" s="439"/>
      <c r="D1" s="439"/>
      <c r="E1" s="439"/>
      <c r="F1" s="439"/>
      <c r="G1" s="439"/>
      <c r="H1" s="439"/>
      <c r="I1" s="439"/>
      <c r="J1" s="439"/>
      <c r="K1" s="87"/>
      <c r="L1" s="87"/>
      <c r="M1" s="87"/>
      <c r="N1" s="87"/>
      <c r="O1" s="87"/>
      <c r="P1" s="87"/>
      <c r="Q1" s="87"/>
      <c r="R1" s="87"/>
    </row>
    <row r="2" spans="1:18" ht="35.25" customHeight="1">
      <c r="A2" s="440" t="s">
        <v>0</v>
      </c>
      <c r="B2" s="440" t="s">
        <v>150</v>
      </c>
      <c r="C2" s="440" t="s">
        <v>151</v>
      </c>
      <c r="D2" s="441" t="s">
        <v>654</v>
      </c>
      <c r="E2" s="441"/>
      <c r="F2" s="441" t="s">
        <v>526</v>
      </c>
      <c r="G2" s="441"/>
      <c r="H2" s="441" t="s">
        <v>152</v>
      </c>
      <c r="I2" s="441" t="s">
        <v>153</v>
      </c>
      <c r="J2" s="442" t="s">
        <v>5</v>
      </c>
    </row>
    <row r="3" spans="1:18" ht="36" customHeight="1">
      <c r="A3" s="440"/>
      <c r="B3" s="440"/>
      <c r="C3" s="440"/>
      <c r="D3" s="340" t="s">
        <v>154</v>
      </c>
      <c r="E3" s="340" t="s">
        <v>155</v>
      </c>
      <c r="F3" s="389" t="s">
        <v>154</v>
      </c>
      <c r="G3" s="389" t="s">
        <v>155</v>
      </c>
      <c r="H3" s="441"/>
      <c r="I3" s="441"/>
      <c r="J3" s="442"/>
    </row>
    <row r="4" spans="1:18" ht="14.25" customHeight="1">
      <c r="A4" s="88">
        <v>1</v>
      </c>
      <c r="B4" s="88">
        <v>2</v>
      </c>
      <c r="C4" s="88">
        <v>3</v>
      </c>
      <c r="D4" s="88">
        <v>4</v>
      </c>
      <c r="E4" s="88">
        <v>5</v>
      </c>
      <c r="F4" s="88">
        <v>6</v>
      </c>
      <c r="G4" s="88">
        <v>7</v>
      </c>
      <c r="H4" s="88">
        <v>8</v>
      </c>
      <c r="I4" s="88">
        <v>9</v>
      </c>
      <c r="J4" s="89">
        <v>10</v>
      </c>
    </row>
    <row r="5" spans="1:18" ht="15.75">
      <c r="A5" s="90" t="s">
        <v>156</v>
      </c>
      <c r="B5" s="91" t="s">
        <v>157</v>
      </c>
      <c r="C5" s="91"/>
      <c r="D5" s="92"/>
      <c r="E5" s="93">
        <v>0</v>
      </c>
      <c r="F5" s="92"/>
      <c r="G5" s="93">
        <v>0</v>
      </c>
      <c r="H5" s="92"/>
      <c r="I5" s="92"/>
      <c r="J5" s="94"/>
    </row>
    <row r="6" spans="1:18" ht="15.75">
      <c r="A6" s="95" t="s">
        <v>158</v>
      </c>
      <c r="B6" s="96" t="s">
        <v>159</v>
      </c>
      <c r="C6" s="96"/>
      <c r="D6" s="97"/>
      <c r="E6" s="97">
        <v>0</v>
      </c>
      <c r="F6" s="97"/>
      <c r="G6" s="97">
        <v>0</v>
      </c>
      <c r="H6" s="97"/>
      <c r="I6" s="97"/>
      <c r="J6" s="98"/>
    </row>
    <row r="7" spans="1:18" ht="15.75">
      <c r="A7" s="95" t="s">
        <v>160</v>
      </c>
      <c r="B7" s="96"/>
      <c r="C7" s="96"/>
      <c r="D7" s="99"/>
      <c r="E7" s="99"/>
      <c r="F7" s="99"/>
      <c r="G7" s="99"/>
      <c r="H7" s="99"/>
      <c r="I7" s="99"/>
      <c r="J7" s="98"/>
    </row>
    <row r="8" spans="1:18" ht="15.75">
      <c r="A8" s="95" t="s">
        <v>161</v>
      </c>
      <c r="B8" s="96" t="s">
        <v>162</v>
      </c>
      <c r="C8" s="96"/>
      <c r="D8" s="99"/>
      <c r="E8" s="99">
        <v>0</v>
      </c>
      <c r="F8" s="99"/>
      <c r="G8" s="99">
        <v>0</v>
      </c>
      <c r="H8" s="99"/>
      <c r="I8" s="99"/>
      <c r="J8" s="98"/>
    </row>
    <row r="9" spans="1:18" ht="15.75">
      <c r="A9" s="95" t="s">
        <v>163</v>
      </c>
      <c r="B9" s="98"/>
      <c r="C9" s="98"/>
      <c r="D9" s="99"/>
      <c r="E9" s="99"/>
      <c r="F9" s="99"/>
      <c r="G9" s="99"/>
      <c r="H9" s="99"/>
      <c r="I9" s="99"/>
      <c r="J9" s="98"/>
    </row>
    <row r="10" spans="1:18" ht="15.75">
      <c r="A10" s="90" t="s">
        <v>164</v>
      </c>
      <c r="B10" s="91" t="s">
        <v>165</v>
      </c>
      <c r="C10" s="91"/>
      <c r="D10" s="92"/>
      <c r="E10" s="93">
        <v>0</v>
      </c>
      <c r="F10" s="92"/>
      <c r="G10" s="93">
        <v>0</v>
      </c>
      <c r="H10" s="92"/>
      <c r="I10" s="92"/>
      <c r="J10" s="94"/>
    </row>
    <row r="11" spans="1:18" ht="15.75">
      <c r="A11" s="95" t="s">
        <v>166</v>
      </c>
      <c r="B11" s="96" t="s">
        <v>159</v>
      </c>
      <c r="C11" s="96"/>
      <c r="D11" s="97"/>
      <c r="E11" s="97">
        <v>0</v>
      </c>
      <c r="F11" s="97"/>
      <c r="G11" s="97">
        <v>0</v>
      </c>
      <c r="H11" s="97"/>
      <c r="I11" s="97"/>
      <c r="J11" s="98"/>
    </row>
    <row r="12" spans="1:18" ht="15.75">
      <c r="A12" s="95" t="s">
        <v>167</v>
      </c>
      <c r="B12" s="96"/>
      <c r="C12" s="96"/>
      <c r="D12" s="99"/>
      <c r="E12" s="99"/>
      <c r="F12" s="99"/>
      <c r="G12" s="99"/>
      <c r="H12" s="99"/>
      <c r="I12" s="99"/>
      <c r="J12" s="98"/>
    </row>
    <row r="13" spans="1:18" ht="15.75">
      <c r="A13" s="95" t="s">
        <v>168</v>
      </c>
      <c r="B13" s="96" t="s">
        <v>162</v>
      </c>
      <c r="C13" s="96"/>
      <c r="D13" s="99"/>
      <c r="E13" s="99">
        <v>0</v>
      </c>
      <c r="F13" s="99"/>
      <c r="G13" s="99">
        <v>0</v>
      </c>
      <c r="H13" s="99"/>
      <c r="I13" s="99"/>
      <c r="J13" s="98"/>
    </row>
    <row r="14" spans="1:18" ht="15.75">
      <c r="A14" s="95" t="s">
        <v>169</v>
      </c>
      <c r="B14" s="98"/>
      <c r="C14" s="98"/>
      <c r="D14" s="99"/>
      <c r="E14" s="99"/>
      <c r="F14" s="99"/>
      <c r="G14" s="99"/>
      <c r="H14" s="99"/>
      <c r="I14" s="99"/>
      <c r="J14" s="98"/>
    </row>
    <row r="15" spans="1:18" ht="15.75">
      <c r="A15" s="90" t="s">
        <v>170</v>
      </c>
      <c r="B15" s="91" t="s">
        <v>171</v>
      </c>
      <c r="C15" s="91"/>
      <c r="D15" s="92"/>
      <c r="E15" s="93">
        <f>E24+E16</f>
        <v>2423.2876666666671</v>
      </c>
      <c r="F15" s="92"/>
      <c r="G15" s="93">
        <f>G24+G16</f>
        <v>2316.436666666667</v>
      </c>
      <c r="H15" s="92"/>
      <c r="I15" s="92"/>
      <c r="J15" s="94"/>
    </row>
    <row r="16" spans="1:18" ht="15.75">
      <c r="A16" s="95" t="s">
        <v>172</v>
      </c>
      <c r="B16" s="96" t="s">
        <v>159</v>
      </c>
      <c r="C16" s="100">
        <f>E16/D16</f>
        <v>498.72147904232713</v>
      </c>
      <c r="D16" s="101">
        <f>D19+D18+D23+D21</f>
        <v>4.8589999999999991</v>
      </c>
      <c r="E16" s="101">
        <f>E19+E18+E23+E21</f>
        <v>2423.2876666666671</v>
      </c>
      <c r="F16" s="101">
        <f>F19+F18+F23+F21</f>
        <v>4.1289999999999996</v>
      </c>
      <c r="G16" s="101">
        <f>G19+G18+G23+G21</f>
        <v>2316.436666666667</v>
      </c>
      <c r="H16" s="97"/>
      <c r="I16" s="97"/>
      <c r="J16" s="98"/>
    </row>
    <row r="17" spans="1:10" ht="15.75">
      <c r="A17" s="95"/>
      <c r="B17" s="174" t="s">
        <v>173</v>
      </c>
      <c r="C17" s="100"/>
      <c r="D17" s="101"/>
      <c r="E17" s="102"/>
      <c r="F17" s="101"/>
      <c r="G17" s="102"/>
      <c r="H17" s="97"/>
      <c r="I17" s="97"/>
      <c r="J17" s="98"/>
    </row>
    <row r="18" spans="1:10" ht="28.5">
      <c r="A18" s="95" t="s">
        <v>177</v>
      </c>
      <c r="B18" s="148" t="s">
        <v>174</v>
      </c>
      <c r="C18" s="151">
        <f>E18/D18</f>
        <v>762.41245136186774</v>
      </c>
      <c r="D18" s="176">
        <v>1.2849999999999999</v>
      </c>
      <c r="E18" s="102">
        <v>979.69999999999993</v>
      </c>
      <c r="F18" s="176">
        <v>1.2849999999999999</v>
      </c>
      <c r="G18" s="102">
        <v>979.69999999999993</v>
      </c>
      <c r="H18" s="103" t="s">
        <v>175</v>
      </c>
      <c r="I18" s="104" t="s">
        <v>176</v>
      </c>
      <c r="J18" s="98"/>
    </row>
    <row r="19" spans="1:10" ht="42.75">
      <c r="A19" s="95" t="s">
        <v>561</v>
      </c>
      <c r="B19" s="148" t="s">
        <v>178</v>
      </c>
      <c r="C19" s="151">
        <f>E19/D19</f>
        <v>146.37123287671233</v>
      </c>
      <c r="D19" s="176">
        <v>0.73</v>
      </c>
      <c r="E19" s="102">
        <v>106.851</v>
      </c>
      <c r="F19" s="396">
        <v>0</v>
      </c>
      <c r="G19" s="102">
        <v>0</v>
      </c>
      <c r="H19" s="103" t="s">
        <v>175</v>
      </c>
      <c r="I19" s="104" t="s">
        <v>176</v>
      </c>
      <c r="J19" s="98"/>
    </row>
    <row r="20" spans="1:10" ht="15.75">
      <c r="A20" s="95"/>
      <c r="B20" s="370" t="s">
        <v>286</v>
      </c>
      <c r="C20" s="151"/>
      <c r="D20" s="176"/>
      <c r="E20" s="102"/>
      <c r="F20" s="176"/>
      <c r="G20" s="102"/>
      <c r="H20" s="103"/>
      <c r="I20" s="104"/>
      <c r="J20" s="98"/>
    </row>
    <row r="21" spans="1:10" ht="28.5">
      <c r="A21" s="95" t="s">
        <v>562</v>
      </c>
      <c r="B21" s="148" t="s">
        <v>563</v>
      </c>
      <c r="C21" s="151">
        <f t="shared" ref="C21" si="0">E21/D21</f>
        <v>623.05977710233128</v>
      </c>
      <c r="D21" s="176">
        <v>0.32900000000000001</v>
      </c>
      <c r="E21" s="102">
        <v>204.98666666666699</v>
      </c>
      <c r="F21" s="176">
        <v>0.32900000000000001</v>
      </c>
      <c r="G21" s="102">
        <v>204.98666666666699</v>
      </c>
      <c r="H21" s="103" t="s">
        <v>175</v>
      </c>
      <c r="I21" s="104" t="s">
        <v>176</v>
      </c>
      <c r="J21" s="98"/>
    </row>
    <row r="22" spans="1:10" ht="15.75">
      <c r="A22" s="95"/>
      <c r="B22" s="175" t="s">
        <v>179</v>
      </c>
      <c r="C22" s="151"/>
      <c r="D22" s="176"/>
      <c r="E22" s="97"/>
      <c r="F22" s="176"/>
      <c r="G22" s="97"/>
      <c r="H22" s="103"/>
      <c r="I22" s="104"/>
      <c r="J22" s="98"/>
    </row>
    <row r="23" spans="1:10" ht="71.25">
      <c r="A23" s="95" t="s">
        <v>564</v>
      </c>
      <c r="B23" s="148" t="s">
        <v>565</v>
      </c>
      <c r="C23" s="151">
        <f t="shared" ref="C23" si="1">E23/D23</f>
        <v>450</v>
      </c>
      <c r="D23" s="152">
        <v>2.5150000000000001</v>
      </c>
      <c r="E23" s="102">
        <v>1131.75</v>
      </c>
      <c r="F23" s="152">
        <v>2.5150000000000001</v>
      </c>
      <c r="G23" s="102">
        <v>1131.75</v>
      </c>
      <c r="H23" s="103" t="s">
        <v>175</v>
      </c>
      <c r="I23" s="104" t="s">
        <v>176</v>
      </c>
      <c r="J23" s="98"/>
    </row>
    <row r="24" spans="1:10" ht="15.75">
      <c r="A24" s="95" t="s">
        <v>180</v>
      </c>
      <c r="B24" s="96" t="s">
        <v>162</v>
      </c>
      <c r="C24" s="96"/>
      <c r="D24" s="99"/>
      <c r="E24" s="99">
        <v>0</v>
      </c>
      <c r="F24" s="99"/>
      <c r="G24" s="99">
        <v>0</v>
      </c>
      <c r="H24" s="99"/>
      <c r="I24" s="99"/>
      <c r="J24" s="98"/>
    </row>
    <row r="25" spans="1:10" ht="15.75">
      <c r="A25" s="95" t="s">
        <v>181</v>
      </c>
      <c r="B25" s="106"/>
      <c r="C25" s="107"/>
      <c r="D25" s="108"/>
      <c r="E25" s="108"/>
      <c r="F25" s="108"/>
      <c r="G25" s="108"/>
      <c r="H25" s="99"/>
      <c r="I25" s="99"/>
      <c r="J25" s="98"/>
    </row>
    <row r="26" spans="1:10" ht="15.75">
      <c r="A26" s="90" t="s">
        <v>182</v>
      </c>
      <c r="B26" s="91" t="s">
        <v>183</v>
      </c>
      <c r="C26" s="91"/>
      <c r="D26" s="93"/>
      <c r="E26" s="353">
        <f>E30+E27+E169</f>
        <v>234136.42723200002</v>
      </c>
      <c r="F26" s="93"/>
      <c r="G26" s="353">
        <f>G30+G27+G169</f>
        <v>48743.711435138452</v>
      </c>
      <c r="H26" s="92"/>
      <c r="I26" s="92"/>
      <c r="J26" s="94"/>
    </row>
    <row r="27" spans="1:10" ht="15.75">
      <c r="A27" s="109" t="s">
        <v>184</v>
      </c>
      <c r="B27" s="110" t="s">
        <v>159</v>
      </c>
      <c r="C27" s="100">
        <v>0</v>
      </c>
      <c r="D27" s="102">
        <v>0</v>
      </c>
      <c r="E27" s="102">
        <v>0</v>
      </c>
      <c r="F27" s="102">
        <v>0</v>
      </c>
      <c r="G27" s="102">
        <v>0</v>
      </c>
      <c r="H27" s="97"/>
      <c r="I27" s="97"/>
      <c r="J27" s="98"/>
    </row>
    <row r="28" spans="1:10" ht="15.75">
      <c r="A28" s="95" t="s">
        <v>185</v>
      </c>
      <c r="B28" s="110"/>
      <c r="C28" s="100"/>
      <c r="D28" s="102"/>
      <c r="E28" s="102"/>
      <c r="F28" s="102"/>
      <c r="G28" s="102"/>
      <c r="H28" s="97"/>
      <c r="I28" s="97"/>
      <c r="J28" s="98"/>
    </row>
    <row r="29" spans="1:10" ht="15.75">
      <c r="A29" s="352" t="s">
        <v>186</v>
      </c>
      <c r="B29" s="367" t="s">
        <v>162</v>
      </c>
      <c r="C29" s="355">
        <f t="shared" ref="C29:C30" si="2">E29/D29</f>
        <v>505.31964187740056</v>
      </c>
      <c r="D29" s="358">
        <f>D30</f>
        <v>400.97999999999985</v>
      </c>
      <c r="E29" s="358">
        <f>E30</f>
        <v>202623.07</v>
      </c>
      <c r="F29" s="358">
        <f>F30</f>
        <v>72.855000000000004</v>
      </c>
      <c r="G29" s="358">
        <f>G30</f>
        <v>40189.149999999994</v>
      </c>
      <c r="H29" s="369"/>
      <c r="I29" s="369"/>
      <c r="J29" s="368"/>
    </row>
    <row r="30" spans="1:10" ht="31.5">
      <c r="A30" s="95" t="s">
        <v>187</v>
      </c>
      <c r="B30" s="110" t="s">
        <v>188</v>
      </c>
      <c r="C30" s="100">
        <f t="shared" si="2"/>
        <v>505.31964187740056</v>
      </c>
      <c r="D30" s="111">
        <f>SUM(D34:D168)</f>
        <v>400.97999999999985</v>
      </c>
      <c r="E30" s="111">
        <f>SUM(E34:E168)</f>
        <v>202623.07</v>
      </c>
      <c r="F30" s="111">
        <f>SUM(F34:F168)</f>
        <v>72.855000000000004</v>
      </c>
      <c r="G30" s="111">
        <f>SUM(G34:G168)</f>
        <v>40189.149999999994</v>
      </c>
      <c r="H30" s="112"/>
      <c r="I30" s="104"/>
      <c r="J30" s="98"/>
    </row>
    <row r="31" spans="1:10" ht="15.75">
      <c r="A31" s="95"/>
      <c r="B31" s="110"/>
      <c r="C31" s="100"/>
      <c r="D31" s="111"/>
      <c r="E31" s="111"/>
      <c r="F31" s="111"/>
      <c r="G31" s="111"/>
      <c r="H31" s="112"/>
      <c r="I31" s="104"/>
      <c r="J31" s="98"/>
    </row>
    <row r="32" spans="1:10" ht="15.75">
      <c r="A32" s="95"/>
      <c r="B32" s="110"/>
      <c r="C32" s="100"/>
      <c r="D32" s="111"/>
      <c r="E32" s="111"/>
      <c r="F32" s="111"/>
      <c r="G32" s="111"/>
      <c r="H32" s="112"/>
      <c r="I32" s="104"/>
      <c r="J32" s="98"/>
    </row>
    <row r="33" spans="1:10" ht="15.75">
      <c r="A33" s="95"/>
      <c r="B33" s="110" t="s">
        <v>189</v>
      </c>
      <c r="C33" s="100"/>
      <c r="D33" s="111"/>
      <c r="E33" s="111"/>
      <c r="F33" s="111"/>
      <c r="G33" s="111"/>
      <c r="H33" s="112"/>
      <c r="I33" s="104"/>
      <c r="J33" s="98"/>
    </row>
    <row r="34" spans="1:10" ht="15.75">
      <c r="A34" s="95" t="s">
        <v>190</v>
      </c>
      <c r="B34" s="348" t="s">
        <v>566</v>
      </c>
      <c r="C34" s="149">
        <f t="shared" ref="C34:C36" si="3">E34/D34</f>
        <v>497.90589080459779</v>
      </c>
      <c r="D34" s="111">
        <v>5.5679999999999996</v>
      </c>
      <c r="E34" s="111">
        <v>2772.34</v>
      </c>
      <c r="F34" s="99">
        <v>5.5679999999999996</v>
      </c>
      <c r="G34" s="111">
        <v>2772.34</v>
      </c>
      <c r="H34" s="103" t="s">
        <v>175</v>
      </c>
      <c r="I34" s="104" t="s">
        <v>176</v>
      </c>
      <c r="J34" s="98"/>
    </row>
    <row r="35" spans="1:10" ht="15.75">
      <c r="A35" s="95" t="s">
        <v>192</v>
      </c>
      <c r="B35" s="348" t="s">
        <v>567</v>
      </c>
      <c r="C35" s="149">
        <f t="shared" si="3"/>
        <v>480</v>
      </c>
      <c r="D35" s="111">
        <v>6.9489999999999998</v>
      </c>
      <c r="E35" s="111">
        <v>3335.52</v>
      </c>
      <c r="F35" s="99">
        <v>6.9489999999999998</v>
      </c>
      <c r="G35" s="111">
        <v>3335.52</v>
      </c>
      <c r="H35" s="103" t="s">
        <v>175</v>
      </c>
      <c r="I35" s="104" t="s">
        <v>176</v>
      </c>
      <c r="J35" s="98"/>
    </row>
    <row r="36" spans="1:10" ht="15.75">
      <c r="A36" s="95" t="s">
        <v>194</v>
      </c>
      <c r="B36" s="348" t="s">
        <v>568</v>
      </c>
      <c r="C36" s="149">
        <f t="shared" si="3"/>
        <v>498.81372173246456</v>
      </c>
      <c r="D36" s="111">
        <v>5.218</v>
      </c>
      <c r="E36" s="111">
        <v>2602.81</v>
      </c>
      <c r="F36" s="395">
        <v>0</v>
      </c>
      <c r="G36" s="111">
        <v>0</v>
      </c>
      <c r="H36" s="103" t="s">
        <v>175</v>
      </c>
      <c r="I36" s="104" t="s">
        <v>176</v>
      </c>
      <c r="J36" s="98"/>
    </row>
    <row r="37" spans="1:10" ht="15.75">
      <c r="A37" s="95" t="s">
        <v>196</v>
      </c>
      <c r="B37" s="160" t="s">
        <v>191</v>
      </c>
      <c r="C37" s="149">
        <f>E37/D37</f>
        <v>495.08916323731137</v>
      </c>
      <c r="D37" s="161">
        <v>7.29</v>
      </c>
      <c r="E37" s="146">
        <v>3609.2</v>
      </c>
      <c r="F37" s="394">
        <v>0</v>
      </c>
      <c r="G37" s="111">
        <v>0</v>
      </c>
      <c r="H37" s="103" t="s">
        <v>175</v>
      </c>
      <c r="I37" s="104" t="s">
        <v>176</v>
      </c>
      <c r="J37" s="98"/>
    </row>
    <row r="38" spans="1:10" ht="15.75">
      <c r="A38" s="95" t="s">
        <v>198</v>
      </c>
      <c r="B38" s="160" t="s">
        <v>193</v>
      </c>
      <c r="C38" s="149">
        <f>E38/D38</f>
        <v>477.42857142857144</v>
      </c>
      <c r="D38" s="161">
        <v>0.35</v>
      </c>
      <c r="E38" s="146">
        <v>167.1</v>
      </c>
      <c r="F38" s="394">
        <v>0</v>
      </c>
      <c r="G38" s="111">
        <v>0</v>
      </c>
      <c r="H38" s="103" t="s">
        <v>175</v>
      </c>
      <c r="I38" s="104" t="s">
        <v>176</v>
      </c>
      <c r="J38" s="98"/>
    </row>
    <row r="39" spans="1:10" ht="15.75">
      <c r="A39" s="95"/>
      <c r="B39" s="113" t="s">
        <v>179</v>
      </c>
      <c r="C39" s="149"/>
      <c r="D39" s="162"/>
      <c r="E39" s="146"/>
      <c r="F39" s="162"/>
      <c r="G39" s="146"/>
      <c r="H39" s="103"/>
      <c r="I39" s="104"/>
      <c r="J39" s="98"/>
    </row>
    <row r="40" spans="1:10" ht="15.75">
      <c r="A40" s="95" t="s">
        <v>200</v>
      </c>
      <c r="B40" s="365" t="s">
        <v>569</v>
      </c>
      <c r="C40" s="149">
        <f t="shared" ref="C40:C42" si="4">E40/D40</f>
        <v>515.78309936691437</v>
      </c>
      <c r="D40" s="162">
        <v>3.633</v>
      </c>
      <c r="E40" s="146">
        <v>1873.84</v>
      </c>
      <c r="F40" s="162">
        <v>3.633</v>
      </c>
      <c r="G40" s="146">
        <v>1873.84</v>
      </c>
      <c r="H40" s="103" t="s">
        <v>175</v>
      </c>
      <c r="I40" s="104" t="s">
        <v>176</v>
      </c>
      <c r="J40" s="98"/>
    </row>
    <row r="41" spans="1:10" ht="15.75">
      <c r="A41" s="95" t="s">
        <v>202</v>
      </c>
      <c r="B41" s="365" t="s">
        <v>570</v>
      </c>
      <c r="C41" s="149">
        <f t="shared" si="4"/>
        <v>479.99999999999994</v>
      </c>
      <c r="D41" s="162">
        <v>2.9409999999999998</v>
      </c>
      <c r="E41" s="146">
        <v>1411.6799999999998</v>
      </c>
      <c r="F41" s="162">
        <v>2.9409999999999998</v>
      </c>
      <c r="G41" s="146">
        <v>1411.6799999999998</v>
      </c>
      <c r="H41" s="103" t="s">
        <v>175</v>
      </c>
      <c r="I41" s="104" t="s">
        <v>176</v>
      </c>
      <c r="J41" s="98"/>
    </row>
    <row r="42" spans="1:10" ht="15.75">
      <c r="A42" s="95" t="s">
        <v>204</v>
      </c>
      <c r="B42" s="365" t="s">
        <v>571</v>
      </c>
      <c r="C42" s="149">
        <f t="shared" si="4"/>
        <v>480</v>
      </c>
      <c r="D42" s="162">
        <v>2.71</v>
      </c>
      <c r="E42" s="146">
        <v>1300.8</v>
      </c>
      <c r="F42" s="393">
        <v>0</v>
      </c>
      <c r="G42" s="146">
        <v>0</v>
      </c>
      <c r="H42" s="103" t="s">
        <v>175</v>
      </c>
      <c r="I42" s="104" t="s">
        <v>176</v>
      </c>
      <c r="J42" s="98"/>
    </row>
    <row r="43" spans="1:10" ht="15.75">
      <c r="A43" s="95" t="s">
        <v>206</v>
      </c>
      <c r="B43" s="160" t="s">
        <v>195</v>
      </c>
      <c r="C43" s="149">
        <f>E43/D43</f>
        <v>480</v>
      </c>
      <c r="D43" s="163">
        <v>1.7849999999999999</v>
      </c>
      <c r="E43" s="146">
        <v>856.8</v>
      </c>
      <c r="F43" s="393">
        <v>0</v>
      </c>
      <c r="G43" s="146">
        <v>0</v>
      </c>
      <c r="H43" s="103" t="s">
        <v>175</v>
      </c>
      <c r="I43" s="104" t="s">
        <v>176</v>
      </c>
      <c r="J43" s="98"/>
    </row>
    <row r="44" spans="1:10" ht="15.75">
      <c r="A44" s="95" t="s">
        <v>208</v>
      </c>
      <c r="B44" s="160" t="s">
        <v>572</v>
      </c>
      <c r="C44" s="149">
        <f>E44/D44</f>
        <v>489.38478747203584</v>
      </c>
      <c r="D44" s="372">
        <v>8.94</v>
      </c>
      <c r="E44" s="146">
        <v>4375.1000000000004</v>
      </c>
      <c r="F44" s="393">
        <v>0</v>
      </c>
      <c r="G44" s="146">
        <v>0</v>
      </c>
      <c r="H44" s="103" t="s">
        <v>175</v>
      </c>
      <c r="I44" s="104" t="s">
        <v>176</v>
      </c>
      <c r="J44" s="98"/>
    </row>
    <row r="45" spans="1:10" ht="15.75">
      <c r="A45" s="95" t="s">
        <v>210</v>
      </c>
      <c r="B45" s="160" t="s">
        <v>197</v>
      </c>
      <c r="C45" s="149">
        <f t="shared" ref="C45:C110" si="5">E45/D45</f>
        <v>494.8877125441129</v>
      </c>
      <c r="D45" s="164">
        <v>6.234</v>
      </c>
      <c r="E45" s="171">
        <v>3085.1299999999997</v>
      </c>
      <c r="F45" s="393">
        <v>0</v>
      </c>
      <c r="G45" s="146">
        <v>0</v>
      </c>
      <c r="H45" s="103" t="s">
        <v>175</v>
      </c>
      <c r="I45" s="104" t="s">
        <v>176</v>
      </c>
      <c r="J45" s="98"/>
    </row>
    <row r="46" spans="1:10" ht="15.75">
      <c r="A46" s="95" t="s">
        <v>211</v>
      </c>
      <c r="B46" s="160" t="s">
        <v>199</v>
      </c>
      <c r="C46" s="149">
        <f t="shared" si="5"/>
        <v>480.00000000000006</v>
      </c>
      <c r="D46" s="165">
        <v>5.0999999999999996</v>
      </c>
      <c r="E46" s="172">
        <v>2448</v>
      </c>
      <c r="F46" s="393">
        <v>0</v>
      </c>
      <c r="G46" s="146">
        <v>0</v>
      </c>
      <c r="H46" s="103" t="s">
        <v>175</v>
      </c>
      <c r="I46" s="104" t="s">
        <v>176</v>
      </c>
      <c r="J46" s="98"/>
    </row>
    <row r="47" spans="1:10" ht="15.75">
      <c r="A47" s="95" t="s">
        <v>212</v>
      </c>
      <c r="B47" s="160" t="s">
        <v>201</v>
      </c>
      <c r="C47" s="149">
        <f t="shared" si="5"/>
        <v>514.81012658227849</v>
      </c>
      <c r="D47" s="165">
        <v>3.16</v>
      </c>
      <c r="E47" s="172">
        <v>1626.8000000000002</v>
      </c>
      <c r="F47" s="393">
        <v>0</v>
      </c>
      <c r="G47" s="146">
        <v>0</v>
      </c>
      <c r="H47" s="103" t="s">
        <v>175</v>
      </c>
      <c r="I47" s="104" t="s">
        <v>176</v>
      </c>
      <c r="J47" s="98"/>
    </row>
    <row r="48" spans="1:10" ht="15.75">
      <c r="A48" s="95" t="s">
        <v>214</v>
      </c>
      <c r="B48" s="160" t="s">
        <v>203</v>
      </c>
      <c r="C48" s="149">
        <f t="shared" si="5"/>
        <v>480</v>
      </c>
      <c r="D48" s="165">
        <v>1.07</v>
      </c>
      <c r="E48" s="172">
        <v>513.6</v>
      </c>
      <c r="F48" s="393">
        <v>0</v>
      </c>
      <c r="G48" s="146">
        <v>0</v>
      </c>
      <c r="H48" s="103" t="s">
        <v>175</v>
      </c>
      <c r="I48" s="104" t="s">
        <v>176</v>
      </c>
      <c r="J48" s="98"/>
    </row>
    <row r="49" spans="1:10" ht="15.75">
      <c r="A49" s="95" t="s">
        <v>216</v>
      </c>
      <c r="B49" s="160" t="s">
        <v>205</v>
      </c>
      <c r="C49" s="149">
        <f t="shared" si="5"/>
        <v>480</v>
      </c>
      <c r="D49" s="164">
        <v>1.38</v>
      </c>
      <c r="E49" s="171">
        <v>662.4</v>
      </c>
      <c r="F49" s="393">
        <v>0</v>
      </c>
      <c r="G49" s="146">
        <v>0</v>
      </c>
      <c r="H49" s="103" t="s">
        <v>175</v>
      </c>
      <c r="I49" s="104" t="s">
        <v>176</v>
      </c>
      <c r="J49" s="98"/>
    </row>
    <row r="50" spans="1:10" ht="15.75">
      <c r="A50" s="95" t="s">
        <v>218</v>
      </c>
      <c r="B50" s="160" t="s">
        <v>207</v>
      </c>
      <c r="C50" s="149">
        <f t="shared" si="5"/>
        <v>480</v>
      </c>
      <c r="D50" s="165">
        <v>3.06</v>
      </c>
      <c r="E50" s="172">
        <v>1468.8</v>
      </c>
      <c r="F50" s="393">
        <v>0</v>
      </c>
      <c r="G50" s="146">
        <v>0</v>
      </c>
      <c r="H50" s="103" t="s">
        <v>175</v>
      </c>
      <c r="I50" s="104" t="s">
        <v>176</v>
      </c>
      <c r="J50" s="98"/>
    </row>
    <row r="51" spans="1:10" ht="15.75">
      <c r="A51" s="95" t="s">
        <v>220</v>
      </c>
      <c r="B51" s="160" t="s">
        <v>209</v>
      </c>
      <c r="C51" s="149">
        <f t="shared" si="5"/>
        <v>480</v>
      </c>
      <c r="D51" s="165">
        <v>9.31</v>
      </c>
      <c r="E51" s="172">
        <v>4468.8</v>
      </c>
      <c r="F51" s="393">
        <v>0</v>
      </c>
      <c r="G51" s="146">
        <v>0</v>
      </c>
      <c r="H51" s="103" t="s">
        <v>175</v>
      </c>
      <c r="I51" s="104" t="s">
        <v>176</v>
      </c>
      <c r="J51" s="98"/>
    </row>
    <row r="52" spans="1:10" ht="15.75">
      <c r="A52" s="95"/>
      <c r="B52" s="167" t="s">
        <v>213</v>
      </c>
      <c r="C52" s="149"/>
      <c r="D52" s="165"/>
      <c r="E52" s="172"/>
      <c r="F52" s="165"/>
      <c r="G52" s="172"/>
      <c r="H52" s="103"/>
      <c r="I52" s="104"/>
      <c r="J52" s="98"/>
    </row>
    <row r="53" spans="1:10" ht="15.75">
      <c r="A53" s="95" t="s">
        <v>223</v>
      </c>
      <c r="B53" s="166" t="s">
        <v>573</v>
      </c>
      <c r="C53" s="149">
        <f t="shared" si="5"/>
        <v>504.39024390243907</v>
      </c>
      <c r="D53" s="165">
        <v>4.0999999999999996</v>
      </c>
      <c r="E53" s="172">
        <v>2068</v>
      </c>
      <c r="F53" s="390">
        <v>0</v>
      </c>
      <c r="G53" s="172">
        <v>0</v>
      </c>
      <c r="H53" s="103" t="s">
        <v>175</v>
      </c>
      <c r="I53" s="104" t="s">
        <v>176</v>
      </c>
      <c r="J53" s="98"/>
    </row>
    <row r="54" spans="1:10" ht="15.75">
      <c r="A54" s="95" t="s">
        <v>225</v>
      </c>
      <c r="B54" s="166" t="s">
        <v>574</v>
      </c>
      <c r="C54" s="149">
        <f t="shared" si="5"/>
        <v>480</v>
      </c>
      <c r="D54" s="165">
        <v>2.71</v>
      </c>
      <c r="E54" s="172">
        <v>1300.8</v>
      </c>
      <c r="F54" s="165">
        <v>2.71</v>
      </c>
      <c r="G54" s="172">
        <v>1300.8</v>
      </c>
      <c r="H54" s="103" t="s">
        <v>175</v>
      </c>
      <c r="I54" s="104" t="s">
        <v>176</v>
      </c>
      <c r="J54" s="98"/>
    </row>
    <row r="55" spans="1:10" ht="15.75">
      <c r="A55" s="95" t="s">
        <v>227</v>
      </c>
      <c r="B55" s="160" t="s">
        <v>215</v>
      </c>
      <c r="C55" s="149">
        <f t="shared" si="5"/>
        <v>508.65136298421811</v>
      </c>
      <c r="D55" s="165">
        <v>3.4849999999999999</v>
      </c>
      <c r="E55" s="172">
        <v>1772.65</v>
      </c>
      <c r="F55" s="390">
        <v>0</v>
      </c>
      <c r="G55" s="172">
        <v>0</v>
      </c>
      <c r="H55" s="103" t="s">
        <v>175</v>
      </c>
      <c r="I55" s="104" t="s">
        <v>176</v>
      </c>
      <c r="J55" s="98"/>
    </row>
    <row r="56" spans="1:10" ht="15.75">
      <c r="A56" s="95" t="s">
        <v>229</v>
      </c>
      <c r="B56" s="160" t="s">
        <v>217</v>
      </c>
      <c r="C56" s="149">
        <f t="shared" si="5"/>
        <v>480</v>
      </c>
      <c r="D56" s="165">
        <v>1.02</v>
      </c>
      <c r="E56" s="172">
        <v>489.6</v>
      </c>
      <c r="F56" s="390">
        <v>0</v>
      </c>
      <c r="G56" s="172">
        <v>0</v>
      </c>
      <c r="H56" s="103" t="s">
        <v>175</v>
      </c>
      <c r="I56" s="104" t="s">
        <v>176</v>
      </c>
      <c r="J56" s="98"/>
    </row>
    <row r="57" spans="1:10" ht="15.75">
      <c r="A57" s="95" t="s">
        <v>231</v>
      </c>
      <c r="B57" s="160" t="s">
        <v>219</v>
      </c>
      <c r="C57" s="149">
        <f t="shared" si="5"/>
        <v>480</v>
      </c>
      <c r="D57" s="165">
        <v>1.5</v>
      </c>
      <c r="E57" s="172">
        <v>720</v>
      </c>
      <c r="F57" s="390">
        <v>0</v>
      </c>
      <c r="G57" s="172">
        <v>0</v>
      </c>
      <c r="H57" s="103" t="s">
        <v>175</v>
      </c>
      <c r="I57" s="104" t="s">
        <v>176</v>
      </c>
      <c r="J57" s="98"/>
    </row>
    <row r="58" spans="1:10" ht="15.75">
      <c r="A58" s="95" t="s">
        <v>233</v>
      </c>
      <c r="B58" s="160" t="s">
        <v>221</v>
      </c>
      <c r="C58" s="149">
        <f t="shared" si="5"/>
        <v>707.91666666666663</v>
      </c>
      <c r="D58" s="164">
        <v>0.48000000000000004</v>
      </c>
      <c r="E58" s="171">
        <v>339.8</v>
      </c>
      <c r="F58" s="391">
        <v>0</v>
      </c>
      <c r="G58" s="172">
        <v>0</v>
      </c>
      <c r="H58" s="103" t="s">
        <v>175</v>
      </c>
      <c r="I58" s="104" t="s">
        <v>176</v>
      </c>
      <c r="J58" s="98"/>
    </row>
    <row r="59" spans="1:10" ht="15.75">
      <c r="A59" s="95"/>
      <c r="B59" s="113" t="s">
        <v>222</v>
      </c>
      <c r="C59" s="149"/>
      <c r="D59" s="164"/>
      <c r="E59" s="171"/>
      <c r="F59" s="164"/>
      <c r="G59" s="171"/>
      <c r="H59" s="103"/>
      <c r="I59" s="104"/>
      <c r="J59" s="98"/>
    </row>
    <row r="60" spans="1:10" ht="15.75">
      <c r="A60" s="95" t="s">
        <v>235</v>
      </c>
      <c r="B60" s="160" t="s">
        <v>224</v>
      </c>
      <c r="C60" s="149">
        <f t="shared" si="5"/>
        <v>504.81409001956951</v>
      </c>
      <c r="D60" s="165">
        <v>7.665</v>
      </c>
      <c r="E60" s="172">
        <v>3869.4</v>
      </c>
      <c r="F60" s="390">
        <v>0</v>
      </c>
      <c r="G60" s="172">
        <v>0</v>
      </c>
      <c r="H60" s="103" t="s">
        <v>175</v>
      </c>
      <c r="I60" s="104" t="s">
        <v>176</v>
      </c>
      <c r="J60" s="98"/>
    </row>
    <row r="61" spans="1:10" ht="15.75">
      <c r="A61" s="95" t="s">
        <v>237</v>
      </c>
      <c r="B61" s="160" t="s">
        <v>226</v>
      </c>
      <c r="C61" s="149">
        <f t="shared" si="5"/>
        <v>505.56086519114683</v>
      </c>
      <c r="D61" s="164">
        <v>3.976</v>
      </c>
      <c r="E61" s="171">
        <v>2010.11</v>
      </c>
      <c r="F61" s="391">
        <v>0</v>
      </c>
      <c r="G61" s="172">
        <v>0</v>
      </c>
      <c r="H61" s="103" t="s">
        <v>175</v>
      </c>
      <c r="I61" s="104" t="s">
        <v>176</v>
      </c>
      <c r="J61" s="98"/>
    </row>
    <row r="62" spans="1:10" s="401" customFormat="1" ht="15.75">
      <c r="A62" s="95" t="s">
        <v>240</v>
      </c>
      <c r="B62" s="160" t="s">
        <v>665</v>
      </c>
      <c r="C62" s="149">
        <f t="shared" si="5"/>
        <v>476.34893617021271</v>
      </c>
      <c r="D62" s="164">
        <v>4.7</v>
      </c>
      <c r="E62" s="171">
        <f>2240.45-1.61</f>
        <v>2238.8399999999997</v>
      </c>
      <c r="F62" s="391">
        <v>0</v>
      </c>
      <c r="G62" s="172">
        <v>0</v>
      </c>
      <c r="H62" s="103" t="s">
        <v>175</v>
      </c>
      <c r="I62" s="104" t="s">
        <v>176</v>
      </c>
      <c r="J62" s="98"/>
    </row>
    <row r="63" spans="1:10" ht="15.75">
      <c r="A63" s="95" t="s">
        <v>242</v>
      </c>
      <c r="B63" s="160" t="s">
        <v>228</v>
      </c>
      <c r="C63" s="149">
        <f t="shared" si="5"/>
        <v>499.37226652945719</v>
      </c>
      <c r="D63" s="165">
        <v>7.7739999999999991</v>
      </c>
      <c r="E63" s="172">
        <v>3882.12</v>
      </c>
      <c r="F63" s="390">
        <v>0</v>
      </c>
      <c r="G63" s="172">
        <v>0</v>
      </c>
      <c r="H63" s="103" t="s">
        <v>175</v>
      </c>
      <c r="I63" s="104" t="s">
        <v>176</v>
      </c>
      <c r="J63" s="98"/>
    </row>
    <row r="64" spans="1:10" ht="15.75">
      <c r="A64" s="95" t="s">
        <v>244</v>
      </c>
      <c r="B64" s="160" t="s">
        <v>230</v>
      </c>
      <c r="C64" s="149">
        <f t="shared" si="5"/>
        <v>480</v>
      </c>
      <c r="D64" s="165">
        <v>5.09</v>
      </c>
      <c r="E64" s="172">
        <v>2443.1999999999998</v>
      </c>
      <c r="F64" s="390">
        <v>0</v>
      </c>
      <c r="G64" s="172">
        <v>0</v>
      </c>
      <c r="H64" s="103" t="s">
        <v>175</v>
      </c>
      <c r="I64" s="104" t="s">
        <v>176</v>
      </c>
      <c r="J64" s="98"/>
    </row>
    <row r="65" spans="1:10" ht="15.75">
      <c r="A65" s="95" t="s">
        <v>246</v>
      </c>
      <c r="B65" s="160" t="s">
        <v>232</v>
      </c>
      <c r="C65" s="149">
        <f t="shared" si="5"/>
        <v>480</v>
      </c>
      <c r="D65" s="165">
        <v>4.4400000000000004</v>
      </c>
      <c r="E65" s="172">
        <v>2131.2000000000003</v>
      </c>
      <c r="F65" s="390">
        <v>0</v>
      </c>
      <c r="G65" s="172">
        <v>0</v>
      </c>
      <c r="H65" s="103" t="s">
        <v>175</v>
      </c>
      <c r="I65" s="104" t="s">
        <v>176</v>
      </c>
      <c r="J65" s="98"/>
    </row>
    <row r="66" spans="1:10" ht="15.75">
      <c r="A66" s="95" t="s">
        <v>248</v>
      </c>
      <c r="B66" s="160" t="s">
        <v>234</v>
      </c>
      <c r="C66" s="149">
        <f t="shared" si="5"/>
        <v>1391.7712177121771</v>
      </c>
      <c r="D66" s="165">
        <v>2.71</v>
      </c>
      <c r="E66" s="172">
        <v>3771.7</v>
      </c>
      <c r="F66" s="165">
        <v>2.71</v>
      </c>
      <c r="G66" s="172">
        <v>3771.7</v>
      </c>
      <c r="H66" s="103" t="s">
        <v>175</v>
      </c>
      <c r="I66" s="104" t="s">
        <v>176</v>
      </c>
      <c r="J66" s="98"/>
    </row>
    <row r="67" spans="1:10" ht="15.75">
      <c r="A67" s="95" t="s">
        <v>250</v>
      </c>
      <c r="B67" s="160" t="s">
        <v>236</v>
      </c>
      <c r="C67" s="149">
        <f t="shared" si="5"/>
        <v>507.26318696492689</v>
      </c>
      <c r="D67" s="164">
        <v>3.621</v>
      </c>
      <c r="E67" s="171">
        <v>1836.8000000000002</v>
      </c>
      <c r="F67" s="391">
        <v>0</v>
      </c>
      <c r="G67" s="171">
        <v>0</v>
      </c>
      <c r="H67" s="103" t="s">
        <v>175</v>
      </c>
      <c r="I67" s="104" t="s">
        <v>176</v>
      </c>
      <c r="J67" s="98"/>
    </row>
    <row r="68" spans="1:10" ht="15.75">
      <c r="A68" s="95" t="s">
        <v>252</v>
      </c>
      <c r="B68" s="160" t="s">
        <v>238</v>
      </c>
      <c r="C68" s="149">
        <f t="shared" si="5"/>
        <v>480</v>
      </c>
      <c r="D68" s="165">
        <v>2.1739999999999999</v>
      </c>
      <c r="E68" s="172">
        <v>1043.52</v>
      </c>
      <c r="F68" s="390">
        <v>0</v>
      </c>
      <c r="G68" s="172">
        <v>0</v>
      </c>
      <c r="H68" s="103" t="s">
        <v>175</v>
      </c>
      <c r="I68" s="104" t="s">
        <v>176</v>
      </c>
      <c r="J68" s="98"/>
    </row>
    <row r="69" spans="1:10" ht="15.75">
      <c r="A69" s="95" t="s">
        <v>254</v>
      </c>
      <c r="B69" s="160" t="s">
        <v>655</v>
      </c>
      <c r="C69" s="149">
        <f t="shared" si="5"/>
        <v>480</v>
      </c>
      <c r="D69" s="165">
        <v>3.3079999999999998</v>
      </c>
      <c r="E69" s="172">
        <v>1587.84</v>
      </c>
      <c r="F69" s="165">
        <v>3.3079999999999998</v>
      </c>
      <c r="G69" s="172">
        <v>1587.84</v>
      </c>
      <c r="H69" s="103" t="s">
        <v>175</v>
      </c>
      <c r="I69" s="104" t="s">
        <v>176</v>
      </c>
      <c r="J69" s="98"/>
    </row>
    <row r="70" spans="1:10" ht="15.75">
      <c r="A70" s="95" t="s">
        <v>255</v>
      </c>
      <c r="B70" s="160" t="s">
        <v>575</v>
      </c>
      <c r="C70" s="149">
        <f t="shared" si="5"/>
        <v>480</v>
      </c>
      <c r="D70" s="165">
        <v>3.9209999999999998</v>
      </c>
      <c r="E70" s="172">
        <v>1882.08</v>
      </c>
      <c r="F70" s="390">
        <v>0</v>
      </c>
      <c r="G70" s="172">
        <v>0</v>
      </c>
      <c r="H70" s="103" t="s">
        <v>175</v>
      </c>
      <c r="I70" s="104" t="s">
        <v>176</v>
      </c>
      <c r="J70" s="98"/>
    </row>
    <row r="71" spans="1:10" ht="15.75">
      <c r="A71" s="95"/>
      <c r="B71" s="113" t="s">
        <v>239</v>
      </c>
      <c r="C71" s="149"/>
      <c r="D71" s="165"/>
      <c r="E71" s="172"/>
      <c r="F71" s="165"/>
      <c r="G71" s="172"/>
      <c r="H71" s="103"/>
      <c r="I71" s="104"/>
      <c r="J71" s="98"/>
    </row>
    <row r="72" spans="1:10" ht="30">
      <c r="A72" s="95" t="s">
        <v>256</v>
      </c>
      <c r="B72" s="168" t="s">
        <v>241</v>
      </c>
      <c r="C72" s="149">
        <f t="shared" si="5"/>
        <v>480</v>
      </c>
      <c r="D72" s="164">
        <v>2.94</v>
      </c>
      <c r="E72" s="171">
        <v>1411.2</v>
      </c>
      <c r="F72" s="391">
        <v>0</v>
      </c>
      <c r="G72" s="171">
        <v>0</v>
      </c>
      <c r="H72" s="103" t="s">
        <v>175</v>
      </c>
      <c r="I72" s="104" t="s">
        <v>176</v>
      </c>
      <c r="J72" s="98"/>
    </row>
    <row r="73" spans="1:10" ht="30">
      <c r="A73" s="95" t="s">
        <v>257</v>
      </c>
      <c r="B73" s="168" t="s">
        <v>243</v>
      </c>
      <c r="C73" s="149">
        <f t="shared" si="5"/>
        <v>573.07575757575762</v>
      </c>
      <c r="D73" s="165">
        <v>1.32</v>
      </c>
      <c r="E73" s="172">
        <v>756.46</v>
      </c>
      <c r="F73" s="390">
        <v>0</v>
      </c>
      <c r="G73" s="171">
        <v>0</v>
      </c>
      <c r="H73" s="103" t="s">
        <v>175</v>
      </c>
      <c r="I73" s="104" t="s">
        <v>176</v>
      </c>
      <c r="J73" s="98"/>
    </row>
    <row r="74" spans="1:10" ht="30">
      <c r="A74" s="95" t="s">
        <v>259</v>
      </c>
      <c r="B74" s="168" t="s">
        <v>245</v>
      </c>
      <c r="C74" s="149">
        <f t="shared" si="5"/>
        <v>480</v>
      </c>
      <c r="D74" s="165">
        <v>4</v>
      </c>
      <c r="E74" s="172">
        <v>1920</v>
      </c>
      <c r="F74" s="390">
        <v>0</v>
      </c>
      <c r="G74" s="171">
        <v>0</v>
      </c>
      <c r="H74" s="103" t="s">
        <v>175</v>
      </c>
      <c r="I74" s="104" t="s">
        <v>176</v>
      </c>
      <c r="J74" s="98"/>
    </row>
    <row r="75" spans="1:10" ht="30">
      <c r="A75" s="95" t="s">
        <v>262</v>
      </c>
      <c r="B75" s="168" t="s">
        <v>247</v>
      </c>
      <c r="C75" s="149">
        <f t="shared" si="5"/>
        <v>480</v>
      </c>
      <c r="D75" s="165">
        <v>0.49</v>
      </c>
      <c r="E75" s="172">
        <v>235.2</v>
      </c>
      <c r="F75" s="390">
        <v>0</v>
      </c>
      <c r="G75" s="171">
        <v>0</v>
      </c>
      <c r="H75" s="103" t="s">
        <v>175</v>
      </c>
      <c r="I75" s="104" t="s">
        <v>176</v>
      </c>
      <c r="J75" s="98"/>
    </row>
    <row r="76" spans="1:10" ht="30">
      <c r="A76" s="95" t="s">
        <v>264</v>
      </c>
      <c r="B76" s="168" t="s">
        <v>249</v>
      </c>
      <c r="C76" s="149">
        <f t="shared" si="5"/>
        <v>479.99999999999994</v>
      </c>
      <c r="D76" s="164">
        <v>0.55000000000000004</v>
      </c>
      <c r="E76" s="171">
        <v>264</v>
      </c>
      <c r="F76" s="391">
        <v>0</v>
      </c>
      <c r="G76" s="171">
        <v>0</v>
      </c>
      <c r="H76" s="103" t="s">
        <v>175</v>
      </c>
      <c r="I76" s="104" t="s">
        <v>176</v>
      </c>
      <c r="J76" s="98"/>
    </row>
    <row r="77" spans="1:10" ht="15.75">
      <c r="A77" s="95" t="s">
        <v>266</v>
      </c>
      <c r="B77" s="160" t="s">
        <v>251</v>
      </c>
      <c r="C77" s="149">
        <f t="shared" si="5"/>
        <v>480</v>
      </c>
      <c r="D77" s="165">
        <v>1.36</v>
      </c>
      <c r="E77" s="172">
        <v>652.80000000000007</v>
      </c>
      <c r="F77" s="390">
        <v>0</v>
      </c>
      <c r="G77" s="171">
        <v>0</v>
      </c>
      <c r="H77" s="103" t="s">
        <v>175</v>
      </c>
      <c r="I77" s="104" t="s">
        <v>176</v>
      </c>
      <c r="J77" s="98"/>
    </row>
    <row r="78" spans="1:10" ht="15.75">
      <c r="A78" s="95" t="s">
        <v>268</v>
      </c>
      <c r="B78" s="160" t="s">
        <v>253</v>
      </c>
      <c r="C78" s="149">
        <f t="shared" si="5"/>
        <v>480</v>
      </c>
      <c r="D78" s="165">
        <v>3.65</v>
      </c>
      <c r="E78" s="172">
        <v>1752</v>
      </c>
      <c r="F78" s="390">
        <v>0</v>
      </c>
      <c r="G78" s="171">
        <v>0</v>
      </c>
      <c r="H78" s="103" t="s">
        <v>175</v>
      </c>
      <c r="I78" s="104" t="s">
        <v>176</v>
      </c>
      <c r="J78" s="98"/>
    </row>
    <row r="79" spans="1:10" ht="30">
      <c r="A79" s="95" t="s">
        <v>270</v>
      </c>
      <c r="B79" s="160" t="s">
        <v>258</v>
      </c>
      <c r="C79" s="149">
        <f t="shared" si="5"/>
        <v>480</v>
      </c>
      <c r="D79" s="164">
        <v>4.75</v>
      </c>
      <c r="E79" s="171">
        <v>2280</v>
      </c>
      <c r="F79" s="391">
        <v>0</v>
      </c>
      <c r="G79" s="171">
        <v>0</v>
      </c>
      <c r="H79" s="103" t="s">
        <v>175</v>
      </c>
      <c r="I79" s="104" t="s">
        <v>176</v>
      </c>
      <c r="J79" s="98"/>
    </row>
    <row r="80" spans="1:10" ht="30">
      <c r="A80" s="95" t="s">
        <v>272</v>
      </c>
      <c r="B80" s="160" t="s">
        <v>260</v>
      </c>
      <c r="C80" s="149">
        <f t="shared" si="5"/>
        <v>480</v>
      </c>
      <c r="D80" s="165">
        <v>1.64</v>
      </c>
      <c r="E80" s="172">
        <v>787.19999999999993</v>
      </c>
      <c r="F80" s="390">
        <v>0</v>
      </c>
      <c r="G80" s="171">
        <v>0</v>
      </c>
      <c r="H80" s="103" t="s">
        <v>175</v>
      </c>
      <c r="I80" s="104" t="s">
        <v>176</v>
      </c>
      <c r="J80" s="98"/>
    </row>
    <row r="81" spans="1:10" ht="15.75">
      <c r="A81" s="95"/>
      <c r="B81" s="113" t="s">
        <v>261</v>
      </c>
      <c r="C81" s="149"/>
      <c r="D81" s="165"/>
      <c r="E81" s="172"/>
      <c r="F81" s="165"/>
      <c r="G81" s="172"/>
      <c r="H81" s="103"/>
      <c r="I81" s="104"/>
      <c r="J81" s="98"/>
    </row>
    <row r="82" spans="1:10" ht="15.75">
      <c r="A82" s="95" t="s">
        <v>273</v>
      </c>
      <c r="B82" s="365" t="s">
        <v>576</v>
      </c>
      <c r="C82" s="149">
        <f t="shared" si="5"/>
        <v>524.36182019977798</v>
      </c>
      <c r="D82" s="165">
        <v>4.5049999999999999</v>
      </c>
      <c r="E82" s="172">
        <v>2362.25</v>
      </c>
      <c r="F82" s="165">
        <v>4.5049999999999999</v>
      </c>
      <c r="G82" s="172">
        <v>2362.25</v>
      </c>
      <c r="H82" s="103" t="s">
        <v>175</v>
      </c>
      <c r="I82" s="104" t="s">
        <v>176</v>
      </c>
      <c r="J82" s="98"/>
    </row>
    <row r="83" spans="1:10" ht="15.75">
      <c r="A83" s="95" t="s">
        <v>274</v>
      </c>
      <c r="B83" s="365" t="s">
        <v>577</v>
      </c>
      <c r="C83" s="149">
        <f t="shared" si="5"/>
        <v>499.06771344455353</v>
      </c>
      <c r="D83" s="165">
        <v>5.0949999999999998</v>
      </c>
      <c r="E83" s="172">
        <v>2542.75</v>
      </c>
      <c r="F83" s="165">
        <v>5.0949999999999998</v>
      </c>
      <c r="G83" s="172">
        <v>2542.75</v>
      </c>
      <c r="H83" s="103" t="s">
        <v>175</v>
      </c>
      <c r="I83" s="104" t="s">
        <v>176</v>
      </c>
      <c r="J83" s="98"/>
    </row>
    <row r="84" spans="1:10" ht="15.75">
      <c r="A84" s="95" t="s">
        <v>276</v>
      </c>
      <c r="B84" s="365" t="s">
        <v>578</v>
      </c>
      <c r="C84" s="149">
        <f t="shared" si="5"/>
        <v>516.41456582633054</v>
      </c>
      <c r="D84" s="165">
        <v>3.57</v>
      </c>
      <c r="E84" s="172">
        <v>1843.6</v>
      </c>
      <c r="F84" s="390">
        <v>0</v>
      </c>
      <c r="G84" s="172">
        <v>0</v>
      </c>
      <c r="H84" s="103" t="s">
        <v>175</v>
      </c>
      <c r="I84" s="104" t="s">
        <v>176</v>
      </c>
      <c r="J84" s="98"/>
    </row>
    <row r="85" spans="1:10" ht="15.75">
      <c r="A85" s="95" t="s">
        <v>278</v>
      </c>
      <c r="B85" s="365" t="s">
        <v>579</v>
      </c>
      <c r="C85" s="149">
        <f t="shared" si="5"/>
        <v>520</v>
      </c>
      <c r="D85" s="165">
        <v>2.75</v>
      </c>
      <c r="E85" s="172">
        <v>1430</v>
      </c>
      <c r="F85" s="390">
        <v>0</v>
      </c>
      <c r="G85" s="172">
        <v>0</v>
      </c>
      <c r="H85" s="103" t="s">
        <v>175</v>
      </c>
      <c r="I85" s="104" t="s">
        <v>176</v>
      </c>
      <c r="J85" s="98"/>
    </row>
    <row r="86" spans="1:10" ht="15.75">
      <c r="A86" s="95" t="s">
        <v>280</v>
      </c>
      <c r="B86" s="160" t="s">
        <v>263</v>
      </c>
      <c r="C86" s="149">
        <f t="shared" si="5"/>
        <v>539.45945945945948</v>
      </c>
      <c r="D86" s="164">
        <v>1.85</v>
      </c>
      <c r="E86" s="171">
        <v>998</v>
      </c>
      <c r="F86" s="390">
        <v>0</v>
      </c>
      <c r="G86" s="171">
        <v>0</v>
      </c>
      <c r="H86" s="103" t="s">
        <v>175</v>
      </c>
      <c r="I86" s="104" t="s">
        <v>176</v>
      </c>
      <c r="J86" s="98"/>
    </row>
    <row r="87" spans="1:10" ht="15.75">
      <c r="A87" s="95" t="s">
        <v>282</v>
      </c>
      <c r="B87" s="160" t="s">
        <v>265</v>
      </c>
      <c r="C87" s="149">
        <f t="shared" si="5"/>
        <v>542.5</v>
      </c>
      <c r="D87" s="165">
        <v>1.76</v>
      </c>
      <c r="E87" s="172">
        <v>954.8</v>
      </c>
      <c r="F87" s="390">
        <v>0</v>
      </c>
      <c r="G87" s="172">
        <v>0</v>
      </c>
      <c r="H87" s="103" t="s">
        <v>175</v>
      </c>
      <c r="I87" s="104" t="s">
        <v>176</v>
      </c>
      <c r="J87" s="98"/>
    </row>
    <row r="88" spans="1:10" ht="15.75">
      <c r="A88" s="95" t="s">
        <v>284</v>
      </c>
      <c r="B88" s="160" t="s">
        <v>267</v>
      </c>
      <c r="C88" s="149">
        <f t="shared" si="5"/>
        <v>480</v>
      </c>
      <c r="D88" s="165">
        <v>3.6429999999999998</v>
      </c>
      <c r="E88" s="172">
        <v>1748.6399999999999</v>
      </c>
      <c r="F88" s="390">
        <v>0</v>
      </c>
      <c r="G88" s="172">
        <v>0</v>
      </c>
      <c r="H88" s="103" t="s">
        <v>175</v>
      </c>
      <c r="I88" s="104" t="s">
        <v>176</v>
      </c>
      <c r="J88" s="98"/>
    </row>
    <row r="89" spans="1:10" ht="15.75">
      <c r="A89" s="95" t="s">
        <v>287</v>
      </c>
      <c r="B89" s="160" t="s">
        <v>269</v>
      </c>
      <c r="C89" s="149">
        <f t="shared" si="5"/>
        <v>480.00000000000006</v>
      </c>
      <c r="D89" s="165">
        <v>4.835</v>
      </c>
      <c r="E89" s="172">
        <v>2320.8000000000002</v>
      </c>
      <c r="F89" s="390">
        <v>0</v>
      </c>
      <c r="G89" s="172">
        <v>0</v>
      </c>
      <c r="H89" s="103" t="s">
        <v>175</v>
      </c>
      <c r="I89" s="104" t="s">
        <v>176</v>
      </c>
      <c r="J89" s="98"/>
    </row>
    <row r="90" spans="1:10" ht="15.75">
      <c r="A90" s="95" t="s">
        <v>289</v>
      </c>
      <c r="B90" s="160" t="s">
        <v>271</v>
      </c>
      <c r="C90" s="149">
        <f t="shared" si="5"/>
        <v>480</v>
      </c>
      <c r="D90" s="164">
        <v>3.4060000000000001</v>
      </c>
      <c r="E90" s="171">
        <v>1634.88</v>
      </c>
      <c r="F90" s="390">
        <v>0</v>
      </c>
      <c r="G90" s="171">
        <v>0</v>
      </c>
      <c r="H90" s="103" t="s">
        <v>175</v>
      </c>
      <c r="I90" s="104" t="s">
        <v>176</v>
      </c>
      <c r="J90" s="98"/>
    </row>
    <row r="91" spans="1:10" ht="15.75">
      <c r="A91" s="95"/>
      <c r="B91" s="113" t="s">
        <v>275</v>
      </c>
      <c r="C91" s="149"/>
      <c r="D91" s="165"/>
      <c r="E91" s="172"/>
      <c r="F91" s="165"/>
      <c r="G91" s="172"/>
      <c r="H91" s="103"/>
      <c r="I91" s="104"/>
      <c r="J91" s="98"/>
    </row>
    <row r="92" spans="1:10" ht="15.75">
      <c r="A92" s="95" t="s">
        <v>291</v>
      </c>
      <c r="B92" s="160" t="s">
        <v>277</v>
      </c>
      <c r="C92" s="149">
        <f t="shared" si="5"/>
        <v>480.29886431560072</v>
      </c>
      <c r="D92" s="165">
        <v>3.3459999999999996</v>
      </c>
      <c r="E92" s="172">
        <v>1607.08</v>
      </c>
      <c r="F92" s="390">
        <v>0</v>
      </c>
      <c r="G92" s="172">
        <v>0</v>
      </c>
      <c r="H92" s="103" t="s">
        <v>175</v>
      </c>
      <c r="I92" s="104" t="s">
        <v>176</v>
      </c>
      <c r="J92" s="98"/>
    </row>
    <row r="93" spans="1:10" ht="15.75">
      <c r="A93" s="95" t="s">
        <v>293</v>
      </c>
      <c r="B93" s="160" t="s">
        <v>279</v>
      </c>
      <c r="C93" s="149">
        <f t="shared" si="5"/>
        <v>521.26843657817108</v>
      </c>
      <c r="D93" s="164">
        <v>5.085</v>
      </c>
      <c r="E93" s="171">
        <v>2650.65</v>
      </c>
      <c r="F93" s="391">
        <v>0</v>
      </c>
      <c r="G93" s="171">
        <v>0</v>
      </c>
      <c r="H93" s="103" t="s">
        <v>175</v>
      </c>
      <c r="I93" s="104" t="s">
        <v>176</v>
      </c>
      <c r="J93" s="98"/>
    </row>
    <row r="94" spans="1:10" ht="15.75">
      <c r="A94" s="95" t="s">
        <v>296</v>
      </c>
      <c r="B94" s="160" t="s">
        <v>281</v>
      </c>
      <c r="C94" s="149">
        <f t="shared" si="5"/>
        <v>480</v>
      </c>
      <c r="D94" s="165">
        <v>2.1709999999999998</v>
      </c>
      <c r="E94" s="172">
        <v>1042.08</v>
      </c>
      <c r="F94" s="390">
        <v>0</v>
      </c>
      <c r="G94" s="172">
        <v>0</v>
      </c>
      <c r="H94" s="103" t="s">
        <v>175</v>
      </c>
      <c r="I94" s="104" t="s">
        <v>176</v>
      </c>
      <c r="J94" s="98"/>
    </row>
    <row r="95" spans="1:10" ht="15.75">
      <c r="A95" s="95" t="s">
        <v>298</v>
      </c>
      <c r="B95" s="160" t="s">
        <v>283</v>
      </c>
      <c r="C95" s="149">
        <f t="shared" si="5"/>
        <v>509.64342948717945</v>
      </c>
      <c r="D95" s="164">
        <v>2.496</v>
      </c>
      <c r="E95" s="171">
        <v>1272.07</v>
      </c>
      <c r="F95" s="391">
        <v>0</v>
      </c>
      <c r="G95" s="171">
        <v>0</v>
      </c>
      <c r="H95" s="103" t="s">
        <v>175</v>
      </c>
      <c r="I95" s="104" t="s">
        <v>176</v>
      </c>
      <c r="J95" s="98"/>
    </row>
    <row r="96" spans="1:10" ht="15.75">
      <c r="A96" s="95" t="s">
        <v>300</v>
      </c>
      <c r="B96" s="160" t="s">
        <v>285</v>
      </c>
      <c r="C96" s="149">
        <f t="shared" si="5"/>
        <v>480</v>
      </c>
      <c r="D96" s="165">
        <v>3.13</v>
      </c>
      <c r="E96" s="172">
        <v>1502.3999999999999</v>
      </c>
      <c r="F96" s="390">
        <v>0</v>
      </c>
      <c r="G96" s="172">
        <v>0</v>
      </c>
      <c r="H96" s="103" t="s">
        <v>175</v>
      </c>
      <c r="I96" s="104" t="s">
        <v>176</v>
      </c>
      <c r="J96" s="98"/>
    </row>
    <row r="97" spans="1:10" ht="15.75">
      <c r="A97" s="95"/>
      <c r="B97" s="113" t="s">
        <v>286</v>
      </c>
      <c r="C97" s="149"/>
      <c r="D97" s="165"/>
      <c r="E97" s="172"/>
      <c r="F97" s="165"/>
      <c r="G97" s="172"/>
      <c r="H97" s="103"/>
      <c r="I97" s="104"/>
      <c r="J97" s="98"/>
    </row>
    <row r="98" spans="1:10" ht="15.75">
      <c r="A98" s="95" t="s">
        <v>302</v>
      </c>
      <c r="B98" s="160" t="s">
        <v>288</v>
      </c>
      <c r="C98" s="149">
        <f t="shared" si="5"/>
        <v>486.75675675675677</v>
      </c>
      <c r="D98" s="164">
        <v>3.8849999999999998</v>
      </c>
      <c r="E98" s="171">
        <v>1891.05</v>
      </c>
      <c r="F98" s="164">
        <v>3.8849999999999998</v>
      </c>
      <c r="G98" s="171">
        <v>1891.05</v>
      </c>
      <c r="H98" s="103" t="s">
        <v>175</v>
      </c>
      <c r="I98" s="104" t="s">
        <v>176</v>
      </c>
      <c r="J98" s="98"/>
    </row>
    <row r="99" spans="1:10" ht="15.75">
      <c r="A99" s="95" t="s">
        <v>304</v>
      </c>
      <c r="B99" s="160" t="s">
        <v>290</v>
      </c>
      <c r="C99" s="149">
        <f t="shared" si="5"/>
        <v>480</v>
      </c>
      <c r="D99" s="165">
        <v>1.64</v>
      </c>
      <c r="E99" s="172">
        <v>787.19999999999993</v>
      </c>
      <c r="F99" s="390">
        <v>0</v>
      </c>
      <c r="G99" s="172">
        <v>0</v>
      </c>
      <c r="H99" s="103" t="s">
        <v>175</v>
      </c>
      <c r="I99" s="104" t="s">
        <v>176</v>
      </c>
      <c r="J99" s="98"/>
    </row>
    <row r="100" spans="1:10" ht="15.75">
      <c r="A100" s="95" t="s">
        <v>306</v>
      </c>
      <c r="B100" s="160" t="s">
        <v>292</v>
      </c>
      <c r="C100" s="149">
        <f t="shared" si="5"/>
        <v>479.99999999999994</v>
      </c>
      <c r="D100" s="165">
        <v>1.51</v>
      </c>
      <c r="E100" s="172">
        <v>724.8</v>
      </c>
      <c r="F100" s="390">
        <v>0</v>
      </c>
      <c r="G100" s="172">
        <v>0</v>
      </c>
      <c r="H100" s="103" t="s">
        <v>175</v>
      </c>
      <c r="I100" s="104" t="s">
        <v>176</v>
      </c>
      <c r="J100" s="98"/>
    </row>
    <row r="101" spans="1:10" ht="15.75">
      <c r="A101" s="95" t="s">
        <v>308</v>
      </c>
      <c r="B101" s="160" t="s">
        <v>294</v>
      </c>
      <c r="C101" s="149">
        <f t="shared" si="5"/>
        <v>513.53658536585363</v>
      </c>
      <c r="D101" s="164">
        <v>3.28</v>
      </c>
      <c r="E101" s="171">
        <v>1684.3999999999999</v>
      </c>
      <c r="F101" s="391">
        <v>0</v>
      </c>
      <c r="G101" s="171">
        <v>0</v>
      </c>
      <c r="H101" s="103" t="s">
        <v>175</v>
      </c>
      <c r="I101" s="104" t="s">
        <v>176</v>
      </c>
      <c r="J101" s="98"/>
    </row>
    <row r="102" spans="1:10" ht="15.75">
      <c r="A102" s="95"/>
      <c r="B102" s="113" t="s">
        <v>295</v>
      </c>
      <c r="C102" s="149"/>
      <c r="D102" s="164"/>
      <c r="E102" s="171"/>
      <c r="F102" s="164"/>
      <c r="G102" s="171"/>
      <c r="H102" s="103"/>
      <c r="I102" s="104"/>
      <c r="J102" s="98"/>
    </row>
    <row r="103" spans="1:10" ht="15.75">
      <c r="A103" s="95" t="s">
        <v>310</v>
      </c>
      <c r="B103" s="365" t="s">
        <v>580</v>
      </c>
      <c r="C103" s="149">
        <f t="shared" si="5"/>
        <v>538.16554809843399</v>
      </c>
      <c r="D103" s="164">
        <v>2.2349999999999999</v>
      </c>
      <c r="E103" s="171">
        <v>1202.8</v>
      </c>
      <c r="F103" s="164">
        <v>2.2349999999999999</v>
      </c>
      <c r="G103" s="171">
        <v>1202.8</v>
      </c>
      <c r="H103" s="103" t="s">
        <v>175</v>
      </c>
      <c r="I103" s="104" t="s">
        <v>176</v>
      </c>
      <c r="J103" s="98"/>
    </row>
    <row r="104" spans="1:10" ht="15.75">
      <c r="A104" s="95" t="s">
        <v>312</v>
      </c>
      <c r="B104" s="365" t="s">
        <v>581</v>
      </c>
      <c r="C104" s="149">
        <f t="shared" si="5"/>
        <v>480</v>
      </c>
      <c r="D104" s="164">
        <v>2.464</v>
      </c>
      <c r="E104" s="171">
        <v>1182.72</v>
      </c>
      <c r="F104" s="164">
        <v>2.464</v>
      </c>
      <c r="G104" s="171">
        <v>1182.72</v>
      </c>
      <c r="H104" s="103" t="s">
        <v>175</v>
      </c>
      <c r="I104" s="104" t="s">
        <v>176</v>
      </c>
      <c r="J104" s="98"/>
    </row>
    <row r="105" spans="1:10" ht="15.75">
      <c r="A105" s="95" t="s">
        <v>314</v>
      </c>
      <c r="B105" s="160" t="s">
        <v>297</v>
      </c>
      <c r="C105" s="149">
        <f t="shared" si="5"/>
        <v>518.64775996711876</v>
      </c>
      <c r="D105" s="169">
        <v>2.4329999999999998</v>
      </c>
      <c r="E105" s="171">
        <v>1261.8699999999999</v>
      </c>
      <c r="F105" s="392">
        <v>0</v>
      </c>
      <c r="G105" s="171">
        <v>0</v>
      </c>
      <c r="H105" s="103" t="s">
        <v>175</v>
      </c>
      <c r="I105" s="104" t="s">
        <v>176</v>
      </c>
      <c r="J105" s="98"/>
    </row>
    <row r="106" spans="1:10" ht="15.75">
      <c r="A106" s="95" t="s">
        <v>315</v>
      </c>
      <c r="B106" s="160" t="s">
        <v>299</v>
      </c>
      <c r="C106" s="149">
        <f t="shared" si="5"/>
        <v>524.76275738585491</v>
      </c>
      <c r="D106" s="165">
        <v>2.234</v>
      </c>
      <c r="E106" s="172">
        <v>1172.32</v>
      </c>
      <c r="F106" s="390">
        <v>0</v>
      </c>
      <c r="G106" s="171">
        <v>0</v>
      </c>
      <c r="H106" s="103" t="s">
        <v>175</v>
      </c>
      <c r="I106" s="104" t="s">
        <v>176</v>
      </c>
      <c r="J106" s="98"/>
    </row>
    <row r="107" spans="1:10" ht="15.75">
      <c r="A107" s="95" t="s">
        <v>316</v>
      </c>
      <c r="B107" s="160" t="s">
        <v>301</v>
      </c>
      <c r="C107" s="149">
        <f t="shared" si="5"/>
        <v>480</v>
      </c>
      <c r="D107" s="170">
        <v>3.5739999999999998</v>
      </c>
      <c r="E107" s="146">
        <v>1715.52</v>
      </c>
      <c r="F107" s="150">
        <v>0</v>
      </c>
      <c r="G107" s="171">
        <v>0</v>
      </c>
      <c r="H107" s="103" t="s">
        <v>175</v>
      </c>
      <c r="I107" s="104" t="s">
        <v>176</v>
      </c>
      <c r="J107" s="98"/>
    </row>
    <row r="108" spans="1:10" ht="15.75">
      <c r="A108" s="95" t="s">
        <v>317</v>
      </c>
      <c r="B108" s="160" t="s">
        <v>303</v>
      </c>
      <c r="C108" s="149">
        <f t="shared" si="5"/>
        <v>480</v>
      </c>
      <c r="D108" s="165">
        <v>2.0870000000000002</v>
      </c>
      <c r="E108" s="172">
        <v>1001.7600000000001</v>
      </c>
      <c r="F108" s="390">
        <v>0</v>
      </c>
      <c r="G108" s="171">
        <v>0</v>
      </c>
      <c r="H108" s="103" t="s">
        <v>175</v>
      </c>
      <c r="I108" s="104" t="s">
        <v>176</v>
      </c>
      <c r="J108" s="98"/>
    </row>
    <row r="109" spans="1:10" ht="15.75">
      <c r="A109" s="95" t="s">
        <v>318</v>
      </c>
      <c r="B109" s="160" t="s">
        <v>305</v>
      </c>
      <c r="C109" s="149">
        <f t="shared" si="5"/>
        <v>497.15867863280499</v>
      </c>
      <c r="D109" s="165">
        <v>5.2370000000000001</v>
      </c>
      <c r="E109" s="172">
        <v>2603.62</v>
      </c>
      <c r="F109" s="390">
        <v>0</v>
      </c>
      <c r="G109" s="171">
        <v>0</v>
      </c>
      <c r="H109" s="103" t="s">
        <v>175</v>
      </c>
      <c r="I109" s="104" t="s">
        <v>176</v>
      </c>
      <c r="J109" s="98"/>
    </row>
    <row r="110" spans="1:10" ht="15.75">
      <c r="A110" s="95" t="s">
        <v>320</v>
      </c>
      <c r="B110" s="160" t="s">
        <v>307</v>
      </c>
      <c r="C110" s="149">
        <f t="shared" si="5"/>
        <v>523.76754385964909</v>
      </c>
      <c r="D110" s="164">
        <v>2.2800000000000002</v>
      </c>
      <c r="E110" s="171">
        <v>1194.19</v>
      </c>
      <c r="F110" s="391">
        <v>0</v>
      </c>
      <c r="G110" s="171">
        <v>0</v>
      </c>
      <c r="H110" s="103" t="s">
        <v>175</v>
      </c>
      <c r="I110" s="104" t="s">
        <v>176</v>
      </c>
      <c r="J110" s="98"/>
    </row>
    <row r="111" spans="1:10" ht="15.75">
      <c r="A111" s="95" t="s">
        <v>322</v>
      </c>
      <c r="B111" s="160" t="s">
        <v>309</v>
      </c>
      <c r="C111" s="149">
        <f t="shared" ref="C111:C168" si="6">E111/D111</f>
        <v>517.80068728522338</v>
      </c>
      <c r="D111" s="165">
        <v>2.91</v>
      </c>
      <c r="E111" s="172">
        <v>1506.8000000000002</v>
      </c>
      <c r="F111" s="390">
        <v>0</v>
      </c>
      <c r="G111" s="171">
        <v>0</v>
      </c>
      <c r="H111" s="103" t="s">
        <v>175</v>
      </c>
      <c r="I111" s="104" t="s">
        <v>176</v>
      </c>
      <c r="J111" s="98"/>
    </row>
    <row r="112" spans="1:10" ht="30">
      <c r="A112" s="95" t="s">
        <v>324</v>
      </c>
      <c r="B112" s="160" t="s">
        <v>311</v>
      </c>
      <c r="C112" s="149">
        <f t="shared" si="6"/>
        <v>1837.3333333333335</v>
      </c>
      <c r="D112" s="165">
        <v>0.15</v>
      </c>
      <c r="E112" s="172">
        <v>275.60000000000002</v>
      </c>
      <c r="F112" s="390">
        <v>0</v>
      </c>
      <c r="G112" s="171">
        <v>0</v>
      </c>
      <c r="H112" s="103" t="s">
        <v>175</v>
      </c>
      <c r="I112" s="104" t="s">
        <v>176</v>
      </c>
      <c r="J112" s="98"/>
    </row>
    <row r="113" spans="1:10" ht="30">
      <c r="A113" s="95" t="s">
        <v>326</v>
      </c>
      <c r="B113" s="160" t="s">
        <v>313</v>
      </c>
      <c r="C113" s="149">
        <f t="shared" si="6"/>
        <v>480.00000000000006</v>
      </c>
      <c r="D113" s="164">
        <v>2.8</v>
      </c>
      <c r="E113" s="171">
        <v>1344</v>
      </c>
      <c r="F113" s="391">
        <v>0</v>
      </c>
      <c r="G113" s="171">
        <v>0</v>
      </c>
      <c r="H113" s="103" t="s">
        <v>175</v>
      </c>
      <c r="I113" s="104" t="s">
        <v>176</v>
      </c>
      <c r="J113" s="98"/>
    </row>
    <row r="114" spans="1:10" ht="15.75">
      <c r="A114" s="95"/>
      <c r="B114" s="113" t="s">
        <v>319</v>
      </c>
      <c r="C114" s="149"/>
      <c r="D114" s="165"/>
      <c r="E114" s="172"/>
      <c r="F114" s="165"/>
      <c r="G114" s="172"/>
      <c r="H114" s="103"/>
      <c r="I114" s="104"/>
      <c r="J114" s="98"/>
    </row>
    <row r="115" spans="1:10" ht="15.75">
      <c r="A115" s="95" t="s">
        <v>328</v>
      </c>
      <c r="B115" s="365" t="s">
        <v>582</v>
      </c>
      <c r="C115" s="149">
        <f t="shared" si="6"/>
        <v>480.00000000000006</v>
      </c>
      <c r="D115" s="165">
        <v>2.1539999999999999</v>
      </c>
      <c r="E115" s="172">
        <v>1033.92</v>
      </c>
      <c r="F115" s="165">
        <v>2.1539999999999999</v>
      </c>
      <c r="G115" s="172">
        <v>1033.92</v>
      </c>
      <c r="H115" s="103" t="s">
        <v>175</v>
      </c>
      <c r="I115" s="104" t="s">
        <v>176</v>
      </c>
      <c r="J115" s="98"/>
    </row>
    <row r="116" spans="1:10" ht="15.75">
      <c r="A116" s="95" t="s">
        <v>330</v>
      </c>
      <c r="B116" s="365" t="s">
        <v>583</v>
      </c>
      <c r="C116" s="149">
        <f t="shared" si="6"/>
        <v>480</v>
      </c>
      <c r="D116" s="165">
        <v>2.1150000000000002</v>
      </c>
      <c r="E116" s="172">
        <v>1015.2</v>
      </c>
      <c r="F116" s="165">
        <v>2.1150000000000002</v>
      </c>
      <c r="G116" s="172">
        <v>1015.2</v>
      </c>
      <c r="H116" s="103" t="s">
        <v>175</v>
      </c>
      <c r="I116" s="104" t="s">
        <v>176</v>
      </c>
      <c r="J116" s="98"/>
    </row>
    <row r="117" spans="1:10" ht="15.75">
      <c r="A117" s="95" t="s">
        <v>331</v>
      </c>
      <c r="B117" s="365" t="s">
        <v>584</v>
      </c>
      <c r="C117" s="149">
        <f t="shared" si="6"/>
        <v>480</v>
      </c>
      <c r="D117" s="165">
        <v>3.7080000000000002</v>
      </c>
      <c r="E117" s="172">
        <v>1779.8400000000001</v>
      </c>
      <c r="F117" s="390">
        <v>0</v>
      </c>
      <c r="G117" s="172">
        <v>0</v>
      </c>
      <c r="H117" s="103" t="s">
        <v>175</v>
      </c>
      <c r="I117" s="104" t="s">
        <v>176</v>
      </c>
      <c r="J117" s="98"/>
    </row>
    <row r="118" spans="1:10" ht="15.75">
      <c r="A118" s="95" t="s">
        <v>332</v>
      </c>
      <c r="B118" s="160" t="s">
        <v>321</v>
      </c>
      <c r="C118" s="149">
        <f t="shared" si="6"/>
        <v>479.99999999999994</v>
      </c>
      <c r="D118" s="165">
        <v>2.206</v>
      </c>
      <c r="E118" s="172">
        <v>1058.8799999999999</v>
      </c>
      <c r="F118" s="390">
        <v>0</v>
      </c>
      <c r="G118" s="172">
        <v>0</v>
      </c>
      <c r="H118" s="103" t="s">
        <v>175</v>
      </c>
      <c r="I118" s="104" t="s">
        <v>176</v>
      </c>
      <c r="J118" s="98"/>
    </row>
    <row r="119" spans="1:10" ht="15.75">
      <c r="A119" s="95" t="s">
        <v>334</v>
      </c>
      <c r="B119" s="160" t="s">
        <v>323</v>
      </c>
      <c r="C119" s="149">
        <f t="shared" si="6"/>
        <v>510.89887640449439</v>
      </c>
      <c r="D119" s="164">
        <v>3.56</v>
      </c>
      <c r="E119" s="171">
        <v>1818.8</v>
      </c>
      <c r="F119" s="391">
        <v>0</v>
      </c>
      <c r="G119" s="172">
        <v>0</v>
      </c>
      <c r="H119" s="103" t="s">
        <v>175</v>
      </c>
      <c r="I119" s="104" t="s">
        <v>176</v>
      </c>
      <c r="J119" s="98"/>
    </row>
    <row r="120" spans="1:10" ht="15.75">
      <c r="A120" s="95" t="s">
        <v>337</v>
      </c>
      <c r="B120" s="160" t="s">
        <v>325</v>
      </c>
      <c r="C120" s="149">
        <f t="shared" si="6"/>
        <v>480</v>
      </c>
      <c r="D120" s="165">
        <v>2.4700000000000002</v>
      </c>
      <c r="E120" s="172">
        <v>1185.6000000000001</v>
      </c>
      <c r="F120" s="390">
        <v>0</v>
      </c>
      <c r="G120" s="172">
        <v>0</v>
      </c>
      <c r="H120" s="103" t="s">
        <v>175</v>
      </c>
      <c r="I120" s="104" t="s">
        <v>176</v>
      </c>
      <c r="J120" s="98"/>
    </row>
    <row r="121" spans="1:10" ht="30">
      <c r="A121" s="95" t="s">
        <v>339</v>
      </c>
      <c r="B121" s="160" t="s">
        <v>327</v>
      </c>
      <c r="C121" s="149">
        <f t="shared" si="6"/>
        <v>480</v>
      </c>
      <c r="D121" s="165">
        <v>9.0169999999999995</v>
      </c>
      <c r="E121" s="172">
        <v>4328.16</v>
      </c>
      <c r="F121" s="390">
        <v>0</v>
      </c>
      <c r="G121" s="172">
        <v>0</v>
      </c>
      <c r="H121" s="103" t="s">
        <v>175</v>
      </c>
      <c r="I121" s="104" t="s">
        <v>176</v>
      </c>
      <c r="J121" s="98"/>
    </row>
    <row r="122" spans="1:10" ht="30">
      <c r="A122" s="95" t="s">
        <v>341</v>
      </c>
      <c r="B122" s="160" t="s">
        <v>329</v>
      </c>
      <c r="C122" s="149">
        <f t="shared" si="6"/>
        <v>480</v>
      </c>
      <c r="D122" s="164">
        <v>6.83</v>
      </c>
      <c r="E122" s="171">
        <v>3278.4</v>
      </c>
      <c r="F122" s="391">
        <v>0</v>
      </c>
      <c r="G122" s="172">
        <v>0</v>
      </c>
      <c r="H122" s="103" t="s">
        <v>175</v>
      </c>
      <c r="I122" s="104" t="s">
        <v>176</v>
      </c>
      <c r="J122" s="98"/>
    </row>
    <row r="123" spans="1:10" ht="30">
      <c r="A123" s="95" t="s">
        <v>342</v>
      </c>
      <c r="B123" s="160" t="s">
        <v>333</v>
      </c>
      <c r="C123" s="149">
        <f t="shared" si="6"/>
        <v>480.00000000000006</v>
      </c>
      <c r="D123" s="164">
        <v>3.23</v>
      </c>
      <c r="E123" s="171">
        <v>1550.4</v>
      </c>
      <c r="F123" s="391">
        <v>0</v>
      </c>
      <c r="G123" s="172">
        <v>0</v>
      </c>
      <c r="H123" s="103" t="s">
        <v>175</v>
      </c>
      <c r="I123" s="104" t="s">
        <v>176</v>
      </c>
      <c r="J123" s="98"/>
    </row>
    <row r="124" spans="1:10" ht="30">
      <c r="A124" s="95" t="s">
        <v>343</v>
      </c>
      <c r="B124" s="160" t="s">
        <v>335</v>
      </c>
      <c r="C124" s="149">
        <f t="shared" si="6"/>
        <v>480</v>
      </c>
      <c r="D124" s="165">
        <v>4.5</v>
      </c>
      <c r="E124" s="172">
        <v>2160</v>
      </c>
      <c r="F124" s="390">
        <v>0</v>
      </c>
      <c r="G124" s="172">
        <v>0</v>
      </c>
      <c r="H124" s="103" t="s">
        <v>175</v>
      </c>
      <c r="I124" s="104" t="s">
        <v>176</v>
      </c>
      <c r="J124" s="98"/>
    </row>
    <row r="125" spans="1:10" ht="15.75">
      <c r="A125" s="95"/>
      <c r="B125" s="113" t="s">
        <v>336</v>
      </c>
      <c r="C125" s="149"/>
      <c r="D125" s="165"/>
      <c r="E125" s="172"/>
      <c r="F125" s="165"/>
      <c r="G125" s="172"/>
      <c r="H125" s="103"/>
      <c r="I125" s="104"/>
      <c r="J125" s="98"/>
    </row>
    <row r="126" spans="1:10" ht="15.75">
      <c r="A126" s="95" t="s">
        <v>344</v>
      </c>
      <c r="B126" s="160" t="s">
        <v>338</v>
      </c>
      <c r="C126" s="149">
        <f t="shared" si="6"/>
        <v>508.6024844720497</v>
      </c>
      <c r="D126" s="165">
        <v>6.44</v>
      </c>
      <c r="E126" s="172">
        <v>3275.4</v>
      </c>
      <c r="F126" s="390">
        <v>0</v>
      </c>
      <c r="G126" s="172">
        <v>0</v>
      </c>
      <c r="H126" s="103" t="s">
        <v>175</v>
      </c>
      <c r="I126" s="104" t="s">
        <v>176</v>
      </c>
      <c r="J126" s="98"/>
    </row>
    <row r="127" spans="1:10" ht="15.75">
      <c r="A127" s="95" t="s">
        <v>345</v>
      </c>
      <c r="B127" s="160" t="s">
        <v>340</v>
      </c>
      <c r="C127" s="149">
        <f t="shared" si="6"/>
        <v>480.00000000000006</v>
      </c>
      <c r="D127" s="165">
        <v>5.21</v>
      </c>
      <c r="E127" s="172">
        <v>2500.8000000000002</v>
      </c>
      <c r="F127" s="390">
        <v>0</v>
      </c>
      <c r="G127" s="172">
        <v>0</v>
      </c>
      <c r="H127" s="103" t="s">
        <v>175</v>
      </c>
      <c r="I127" s="104" t="s">
        <v>176</v>
      </c>
      <c r="J127" s="98"/>
    </row>
    <row r="128" spans="1:10" ht="15.75">
      <c r="A128" s="95" t="s">
        <v>346</v>
      </c>
      <c r="B128" s="160" t="s">
        <v>656</v>
      </c>
      <c r="C128" s="149">
        <f t="shared" si="6"/>
        <v>480</v>
      </c>
      <c r="D128" s="165">
        <v>1.623</v>
      </c>
      <c r="E128" s="172">
        <v>779.04</v>
      </c>
      <c r="F128" s="165">
        <v>1.623</v>
      </c>
      <c r="G128" s="172">
        <v>779.04</v>
      </c>
      <c r="H128" s="103" t="s">
        <v>175</v>
      </c>
      <c r="I128" s="104" t="s">
        <v>176</v>
      </c>
      <c r="J128" s="98"/>
    </row>
    <row r="129" spans="1:10" ht="15.75">
      <c r="A129" s="95" t="s">
        <v>347</v>
      </c>
      <c r="B129" s="160" t="s">
        <v>657</v>
      </c>
      <c r="C129" s="149">
        <f t="shared" si="6"/>
        <v>480</v>
      </c>
      <c r="D129" s="165">
        <v>1.536</v>
      </c>
      <c r="E129" s="172">
        <v>737.28</v>
      </c>
      <c r="F129" s="165">
        <v>1.536</v>
      </c>
      <c r="G129" s="172">
        <v>737.28</v>
      </c>
      <c r="H129" s="103" t="s">
        <v>175</v>
      </c>
      <c r="I129" s="104" t="s">
        <v>176</v>
      </c>
      <c r="J129" s="98"/>
    </row>
    <row r="130" spans="1:10" ht="15.75">
      <c r="A130" s="95" t="s">
        <v>348</v>
      </c>
      <c r="B130" s="160" t="s">
        <v>658</v>
      </c>
      <c r="C130" s="149">
        <f t="shared" si="6"/>
        <v>480</v>
      </c>
      <c r="D130" s="165">
        <v>1.5649999999999999</v>
      </c>
      <c r="E130" s="172">
        <v>751.19999999999993</v>
      </c>
      <c r="F130" s="390">
        <v>0</v>
      </c>
      <c r="G130" s="172">
        <v>0</v>
      </c>
      <c r="H130" s="103" t="s">
        <v>175</v>
      </c>
      <c r="I130" s="104" t="s">
        <v>176</v>
      </c>
      <c r="J130" s="98"/>
    </row>
    <row r="131" spans="1:10" ht="15.75">
      <c r="A131" s="95" t="s">
        <v>349</v>
      </c>
      <c r="B131" s="160" t="s">
        <v>659</v>
      </c>
      <c r="C131" s="149">
        <f t="shared" si="6"/>
        <v>479.99999999999994</v>
      </c>
      <c r="D131" s="165">
        <v>0.627</v>
      </c>
      <c r="E131" s="172">
        <v>300.95999999999998</v>
      </c>
      <c r="F131" s="390">
        <v>0</v>
      </c>
      <c r="G131" s="172">
        <v>0</v>
      </c>
      <c r="H131" s="103" t="s">
        <v>175</v>
      </c>
      <c r="I131" s="104" t="s">
        <v>176</v>
      </c>
      <c r="J131" s="98"/>
    </row>
    <row r="132" spans="1:10" ht="15.75">
      <c r="A132" s="95"/>
      <c r="B132" s="113" t="s">
        <v>350</v>
      </c>
      <c r="C132" s="149"/>
      <c r="D132" s="165"/>
      <c r="E132" s="172"/>
      <c r="F132" s="165"/>
      <c r="G132" s="172"/>
      <c r="H132" s="103"/>
      <c r="I132" s="104"/>
      <c r="J132" s="98"/>
    </row>
    <row r="133" spans="1:10" ht="15.75">
      <c r="A133" s="95" t="s">
        <v>351</v>
      </c>
      <c r="B133" s="160" t="s">
        <v>352</v>
      </c>
      <c r="C133" s="149">
        <f t="shared" si="6"/>
        <v>480</v>
      </c>
      <c r="D133" s="165">
        <v>5.63</v>
      </c>
      <c r="E133" s="172">
        <v>2702.4</v>
      </c>
      <c r="F133" s="390">
        <v>0</v>
      </c>
      <c r="G133" s="172">
        <v>0</v>
      </c>
      <c r="H133" s="103" t="s">
        <v>175</v>
      </c>
      <c r="I133" s="104" t="s">
        <v>176</v>
      </c>
      <c r="J133" s="98"/>
    </row>
    <row r="134" spans="1:10" ht="15.75">
      <c r="A134" s="95" t="s">
        <v>353</v>
      </c>
      <c r="B134" s="160" t="s">
        <v>354</v>
      </c>
      <c r="C134" s="149">
        <f t="shared" si="6"/>
        <v>480</v>
      </c>
      <c r="D134" s="165">
        <v>2.4359999999999999</v>
      </c>
      <c r="E134" s="172">
        <v>1169.28</v>
      </c>
      <c r="F134" s="390">
        <v>0</v>
      </c>
      <c r="G134" s="172">
        <v>0</v>
      </c>
      <c r="H134" s="103" t="s">
        <v>175</v>
      </c>
      <c r="I134" s="104" t="s">
        <v>176</v>
      </c>
      <c r="J134" s="98"/>
    </row>
    <row r="135" spans="1:10" ht="15.75">
      <c r="A135" s="95" t="s">
        <v>355</v>
      </c>
      <c r="B135" s="160" t="s">
        <v>356</v>
      </c>
      <c r="C135" s="149">
        <f t="shared" si="6"/>
        <v>480</v>
      </c>
      <c r="D135" s="165">
        <v>2.081</v>
      </c>
      <c r="E135" s="172">
        <v>998.88</v>
      </c>
      <c r="F135" s="390">
        <v>0</v>
      </c>
      <c r="G135" s="172">
        <v>0</v>
      </c>
      <c r="H135" s="103" t="s">
        <v>175</v>
      </c>
      <c r="I135" s="104" t="s">
        <v>176</v>
      </c>
      <c r="J135" s="98"/>
    </row>
    <row r="136" spans="1:10" ht="15.75">
      <c r="A136" s="95"/>
      <c r="B136" s="113" t="s">
        <v>357</v>
      </c>
      <c r="C136" s="149"/>
      <c r="D136" s="165"/>
      <c r="E136" s="172"/>
      <c r="F136" s="165"/>
      <c r="G136" s="172"/>
      <c r="H136" s="103"/>
      <c r="I136" s="104"/>
      <c r="J136" s="98"/>
    </row>
    <row r="137" spans="1:10" ht="15.75">
      <c r="A137" s="95" t="s">
        <v>358</v>
      </c>
      <c r="B137" s="365" t="s">
        <v>585</v>
      </c>
      <c r="C137" s="149">
        <f t="shared" si="6"/>
        <v>625.69536423841055</v>
      </c>
      <c r="D137" s="165">
        <v>0.755</v>
      </c>
      <c r="E137" s="172">
        <v>472.4</v>
      </c>
      <c r="F137" s="390">
        <v>0</v>
      </c>
      <c r="G137" s="172">
        <v>0</v>
      </c>
      <c r="H137" s="103" t="s">
        <v>175</v>
      </c>
      <c r="I137" s="104" t="s">
        <v>176</v>
      </c>
      <c r="J137" s="98"/>
    </row>
    <row r="138" spans="1:10" ht="15.75">
      <c r="A138" s="95" t="s">
        <v>360</v>
      </c>
      <c r="B138" s="365" t="s">
        <v>586</v>
      </c>
      <c r="C138" s="149">
        <f t="shared" si="6"/>
        <v>896.36542239685662</v>
      </c>
      <c r="D138" s="165">
        <v>4.0720000000000001</v>
      </c>
      <c r="E138" s="172">
        <v>3650</v>
      </c>
      <c r="F138" s="165">
        <v>4.0720000000000001</v>
      </c>
      <c r="G138" s="172">
        <v>3650</v>
      </c>
      <c r="H138" s="103" t="s">
        <v>175</v>
      </c>
      <c r="I138" s="104" t="s">
        <v>176</v>
      </c>
      <c r="J138" s="98"/>
    </row>
    <row r="139" spans="1:10" ht="15.75">
      <c r="A139" s="95" t="s">
        <v>362</v>
      </c>
      <c r="B139" s="365" t="s">
        <v>587</v>
      </c>
      <c r="C139" s="149">
        <f t="shared" si="6"/>
        <v>480</v>
      </c>
      <c r="D139" s="165">
        <v>0.86499999999999999</v>
      </c>
      <c r="E139" s="172">
        <v>415.2</v>
      </c>
      <c r="F139" s="390">
        <v>0</v>
      </c>
      <c r="G139" s="172">
        <v>0</v>
      </c>
      <c r="H139" s="103" t="s">
        <v>175</v>
      </c>
      <c r="I139" s="104" t="s">
        <v>176</v>
      </c>
      <c r="J139" s="98"/>
    </row>
    <row r="140" spans="1:10" ht="15.75">
      <c r="A140" s="95" t="s">
        <v>363</v>
      </c>
      <c r="B140" s="160" t="s">
        <v>359</v>
      </c>
      <c r="C140" s="149">
        <f t="shared" si="6"/>
        <v>480</v>
      </c>
      <c r="D140" s="165">
        <v>0.32800000000000001</v>
      </c>
      <c r="E140" s="172">
        <v>157.44</v>
      </c>
      <c r="F140" s="390">
        <v>0</v>
      </c>
      <c r="G140" s="172">
        <v>0</v>
      </c>
      <c r="H140" s="103" t="s">
        <v>175</v>
      </c>
      <c r="I140" s="104" t="s">
        <v>176</v>
      </c>
      <c r="J140" s="98"/>
    </row>
    <row r="141" spans="1:10" ht="15.75">
      <c r="A141" s="95" t="s">
        <v>364</v>
      </c>
      <c r="B141" s="160" t="s">
        <v>361</v>
      </c>
      <c r="C141" s="149">
        <f t="shared" si="6"/>
        <v>480</v>
      </c>
      <c r="D141" s="165">
        <v>5.55</v>
      </c>
      <c r="E141" s="172">
        <v>2664</v>
      </c>
      <c r="F141" s="165">
        <v>5.55</v>
      </c>
      <c r="G141" s="172">
        <v>2664</v>
      </c>
      <c r="H141" s="103" t="s">
        <v>175</v>
      </c>
      <c r="I141" s="104" t="s">
        <v>176</v>
      </c>
      <c r="J141" s="98"/>
    </row>
    <row r="142" spans="1:10" ht="15.75">
      <c r="A142" s="95"/>
      <c r="B142" s="113" t="s">
        <v>173</v>
      </c>
      <c r="C142" s="149"/>
      <c r="D142" s="165"/>
      <c r="E142" s="172"/>
      <c r="F142" s="165"/>
      <c r="G142" s="172"/>
      <c r="H142" s="103"/>
      <c r="I142" s="104"/>
      <c r="J142" s="98"/>
    </row>
    <row r="143" spans="1:10" ht="15.75">
      <c r="A143" s="95" t="s">
        <v>365</v>
      </c>
      <c r="B143" s="168" t="s">
        <v>366</v>
      </c>
      <c r="C143" s="149">
        <f t="shared" si="6"/>
        <v>550.28230184581969</v>
      </c>
      <c r="D143" s="165">
        <v>1.8420000000000001</v>
      </c>
      <c r="E143" s="172">
        <v>1013.62</v>
      </c>
      <c r="F143" s="165">
        <v>1.8420000000000001</v>
      </c>
      <c r="G143" s="172">
        <v>1013.62</v>
      </c>
      <c r="H143" s="103" t="s">
        <v>175</v>
      </c>
      <c r="I143" s="104" t="s">
        <v>176</v>
      </c>
      <c r="J143" s="98"/>
    </row>
    <row r="144" spans="1:10" ht="15.75">
      <c r="A144" s="95" t="s">
        <v>367</v>
      </c>
      <c r="B144" s="168" t="s">
        <v>368</v>
      </c>
      <c r="C144" s="149">
        <f t="shared" si="6"/>
        <v>479.99999999999994</v>
      </c>
      <c r="D144" s="165">
        <v>5.4</v>
      </c>
      <c r="E144" s="172">
        <v>2592</v>
      </c>
      <c r="F144" s="390">
        <v>0</v>
      </c>
      <c r="G144" s="172">
        <v>0</v>
      </c>
      <c r="H144" s="103" t="s">
        <v>175</v>
      </c>
      <c r="I144" s="104" t="s">
        <v>176</v>
      </c>
      <c r="J144" s="98"/>
    </row>
    <row r="145" spans="1:10" ht="15.75">
      <c r="A145" s="95" t="s">
        <v>369</v>
      </c>
      <c r="B145" s="168" t="s">
        <v>370</v>
      </c>
      <c r="C145" s="149">
        <f t="shared" si="6"/>
        <v>479.99999999999994</v>
      </c>
      <c r="D145" s="165">
        <v>0.35199999999999998</v>
      </c>
      <c r="E145" s="172">
        <v>168.95999999999998</v>
      </c>
      <c r="F145" s="390">
        <v>0</v>
      </c>
      <c r="G145" s="172">
        <v>0</v>
      </c>
      <c r="H145" s="103" t="s">
        <v>175</v>
      </c>
      <c r="I145" s="104" t="s">
        <v>176</v>
      </c>
      <c r="J145" s="98"/>
    </row>
    <row r="146" spans="1:10" ht="30">
      <c r="A146" s="95" t="s">
        <v>371</v>
      </c>
      <c r="B146" s="168" t="s">
        <v>374</v>
      </c>
      <c r="C146" s="149">
        <f t="shared" si="6"/>
        <v>480</v>
      </c>
      <c r="D146" s="165">
        <v>4.1500000000000004</v>
      </c>
      <c r="E146" s="172">
        <v>1992.0000000000002</v>
      </c>
      <c r="F146" s="390">
        <v>0</v>
      </c>
      <c r="G146" s="172">
        <v>0</v>
      </c>
      <c r="H146" s="103" t="s">
        <v>175</v>
      </c>
      <c r="I146" s="104" t="s">
        <v>176</v>
      </c>
      <c r="J146" s="98"/>
    </row>
    <row r="147" spans="1:10" ht="30">
      <c r="A147" s="95" t="s">
        <v>372</v>
      </c>
      <c r="B147" s="168" t="s">
        <v>376</v>
      </c>
      <c r="C147" s="149">
        <f t="shared" si="6"/>
        <v>480.00000000000006</v>
      </c>
      <c r="D147" s="165">
        <v>5.6</v>
      </c>
      <c r="E147" s="172">
        <v>2688</v>
      </c>
      <c r="F147" s="390">
        <v>0</v>
      </c>
      <c r="G147" s="172">
        <v>0</v>
      </c>
      <c r="H147" s="103" t="s">
        <v>175</v>
      </c>
      <c r="I147" s="104" t="s">
        <v>176</v>
      </c>
      <c r="J147" s="98"/>
    </row>
    <row r="148" spans="1:10" ht="15.75">
      <c r="A148" s="95"/>
      <c r="B148" s="113" t="s">
        <v>378</v>
      </c>
      <c r="C148" s="149"/>
      <c r="D148" s="165"/>
      <c r="E148" s="172"/>
      <c r="F148" s="165"/>
      <c r="G148" s="172"/>
      <c r="H148" s="103"/>
      <c r="I148" s="104"/>
      <c r="J148" s="98"/>
    </row>
    <row r="149" spans="1:10" ht="15.75">
      <c r="A149" s="95" t="s">
        <v>373</v>
      </c>
      <c r="B149" s="160" t="s">
        <v>380</v>
      </c>
      <c r="C149" s="149">
        <f t="shared" si="6"/>
        <v>525.92592592592587</v>
      </c>
      <c r="D149" s="165">
        <v>2.7</v>
      </c>
      <c r="E149" s="172">
        <v>1420</v>
      </c>
      <c r="F149" s="390">
        <v>0</v>
      </c>
      <c r="G149" s="172">
        <v>0</v>
      </c>
      <c r="H149" s="103" t="s">
        <v>175</v>
      </c>
      <c r="I149" s="104" t="s">
        <v>176</v>
      </c>
      <c r="J149" s="98"/>
    </row>
    <row r="150" spans="1:10" ht="15.75">
      <c r="A150" s="95" t="s">
        <v>375</v>
      </c>
      <c r="B150" s="160" t="s">
        <v>382</v>
      </c>
      <c r="C150" s="149">
        <f t="shared" si="6"/>
        <v>480</v>
      </c>
      <c r="D150" s="165">
        <v>2.46</v>
      </c>
      <c r="E150" s="172">
        <v>1180.8</v>
      </c>
      <c r="F150" s="390">
        <v>0</v>
      </c>
      <c r="G150" s="172">
        <v>0</v>
      </c>
      <c r="H150" s="103" t="s">
        <v>175</v>
      </c>
      <c r="I150" s="104" t="s">
        <v>176</v>
      </c>
      <c r="J150" s="98"/>
    </row>
    <row r="151" spans="1:10" ht="30">
      <c r="A151" s="95" t="s">
        <v>377</v>
      </c>
      <c r="B151" s="160" t="s">
        <v>384</v>
      </c>
      <c r="C151" s="149">
        <f t="shared" si="6"/>
        <v>543.67586206896544</v>
      </c>
      <c r="D151" s="165">
        <v>1.45</v>
      </c>
      <c r="E151" s="172">
        <v>788.32999999999993</v>
      </c>
      <c r="F151" s="390">
        <v>0</v>
      </c>
      <c r="G151" s="172">
        <v>0</v>
      </c>
      <c r="H151" s="103" t="s">
        <v>175</v>
      </c>
      <c r="I151" s="104" t="s">
        <v>176</v>
      </c>
      <c r="J151" s="98"/>
    </row>
    <row r="152" spans="1:10" ht="30">
      <c r="A152" s="95" t="s">
        <v>379</v>
      </c>
      <c r="B152" s="160" t="s">
        <v>386</v>
      </c>
      <c r="C152" s="149">
        <f t="shared" si="6"/>
        <v>594.57029309488325</v>
      </c>
      <c r="D152" s="165">
        <v>2.0129999999999999</v>
      </c>
      <c r="E152" s="172">
        <v>1196.8699999999999</v>
      </c>
      <c r="F152" s="390">
        <v>0</v>
      </c>
      <c r="G152" s="172">
        <v>0</v>
      </c>
      <c r="H152" s="103" t="s">
        <v>175</v>
      </c>
      <c r="I152" s="104" t="s">
        <v>176</v>
      </c>
      <c r="J152" s="98"/>
    </row>
    <row r="153" spans="1:10" ht="15.75">
      <c r="A153" s="95" t="s">
        <v>381</v>
      </c>
      <c r="B153" s="160" t="s">
        <v>388</v>
      </c>
      <c r="C153" s="149">
        <f t="shared" si="6"/>
        <v>526.82641107561233</v>
      </c>
      <c r="D153" s="165">
        <v>4.6950000000000003</v>
      </c>
      <c r="E153" s="172">
        <v>2473.4500000000003</v>
      </c>
      <c r="F153" s="390">
        <v>0</v>
      </c>
      <c r="G153" s="172">
        <v>0</v>
      </c>
      <c r="H153" s="103" t="s">
        <v>175</v>
      </c>
      <c r="I153" s="104" t="s">
        <v>176</v>
      </c>
      <c r="J153" s="98"/>
    </row>
    <row r="154" spans="1:10" ht="15.75">
      <c r="A154" s="95" t="s">
        <v>383</v>
      </c>
      <c r="B154" s="160" t="s">
        <v>390</v>
      </c>
      <c r="C154" s="149">
        <f t="shared" si="6"/>
        <v>480</v>
      </c>
      <c r="D154" s="165">
        <v>0.98</v>
      </c>
      <c r="E154" s="172">
        <v>470.4</v>
      </c>
      <c r="F154" s="390">
        <v>0</v>
      </c>
      <c r="G154" s="172">
        <v>0</v>
      </c>
      <c r="H154" s="103" t="s">
        <v>175</v>
      </c>
      <c r="I154" s="104" t="s">
        <v>176</v>
      </c>
      <c r="J154" s="98"/>
    </row>
    <row r="155" spans="1:10" ht="15.75">
      <c r="A155" s="95" t="s">
        <v>385</v>
      </c>
      <c r="B155" s="160" t="s">
        <v>392</v>
      </c>
      <c r="C155" s="149">
        <f t="shared" si="6"/>
        <v>480</v>
      </c>
      <c r="D155" s="165">
        <v>3.8650000000000002</v>
      </c>
      <c r="E155" s="172">
        <v>1855.2</v>
      </c>
      <c r="F155" s="390">
        <v>0</v>
      </c>
      <c r="G155" s="172">
        <v>0</v>
      </c>
      <c r="H155" s="103" t="s">
        <v>175</v>
      </c>
      <c r="I155" s="104" t="s">
        <v>176</v>
      </c>
      <c r="J155" s="98"/>
    </row>
    <row r="156" spans="1:10" ht="15.75">
      <c r="A156" s="95" t="s">
        <v>387</v>
      </c>
      <c r="B156" s="160" t="s">
        <v>394</v>
      </c>
      <c r="C156" s="149">
        <f t="shared" si="6"/>
        <v>509.77239709443103</v>
      </c>
      <c r="D156" s="165">
        <v>4.13</v>
      </c>
      <c r="E156" s="172">
        <v>2105.36</v>
      </c>
      <c r="F156" s="390">
        <v>0</v>
      </c>
      <c r="G156" s="172">
        <v>0</v>
      </c>
      <c r="H156" s="103" t="s">
        <v>175</v>
      </c>
      <c r="I156" s="104" t="s">
        <v>176</v>
      </c>
      <c r="J156" s="98"/>
    </row>
    <row r="157" spans="1:10" ht="15.75">
      <c r="A157" s="95"/>
      <c r="B157" s="113" t="s">
        <v>395</v>
      </c>
      <c r="C157" s="149"/>
      <c r="D157" s="165"/>
      <c r="E157" s="172"/>
      <c r="F157" s="165"/>
      <c r="G157" s="172"/>
      <c r="H157" s="103"/>
      <c r="I157" s="104"/>
      <c r="J157" s="98"/>
    </row>
    <row r="158" spans="1:10" ht="15.75">
      <c r="A158" s="95" t="s">
        <v>389</v>
      </c>
      <c r="B158" s="365" t="s">
        <v>588</v>
      </c>
      <c r="C158" s="149">
        <f t="shared" si="6"/>
        <v>515.42234332425062</v>
      </c>
      <c r="D158" s="165">
        <v>3.67</v>
      </c>
      <c r="E158" s="172">
        <v>1891.6</v>
      </c>
      <c r="F158" s="165">
        <v>3.67</v>
      </c>
      <c r="G158" s="172">
        <v>1891.6</v>
      </c>
      <c r="H158" s="103" t="s">
        <v>175</v>
      </c>
      <c r="I158" s="104" t="s">
        <v>176</v>
      </c>
      <c r="J158" s="98"/>
    </row>
    <row r="159" spans="1:10" ht="15.75">
      <c r="A159" s="95" t="s">
        <v>391</v>
      </c>
      <c r="B159" s="365" t="s">
        <v>589</v>
      </c>
      <c r="C159" s="149">
        <f t="shared" si="6"/>
        <v>505.64102564102558</v>
      </c>
      <c r="D159" s="165">
        <v>4.29</v>
      </c>
      <c r="E159" s="172">
        <v>2169.1999999999998</v>
      </c>
      <c r="F159" s="165">
        <v>4.29</v>
      </c>
      <c r="G159" s="172">
        <v>2169.1999999999998</v>
      </c>
      <c r="H159" s="103" t="s">
        <v>175</v>
      </c>
      <c r="I159" s="104" t="s">
        <v>176</v>
      </c>
      <c r="J159" s="98"/>
    </row>
    <row r="160" spans="1:10" ht="15.75">
      <c r="A160" s="95" t="s">
        <v>393</v>
      </c>
      <c r="B160" s="365" t="s">
        <v>590</v>
      </c>
      <c r="C160" s="149">
        <f t="shared" si="6"/>
        <v>480</v>
      </c>
      <c r="D160" s="165">
        <v>5.25</v>
      </c>
      <c r="E160" s="172">
        <v>2520</v>
      </c>
      <c r="F160" s="390">
        <v>0</v>
      </c>
      <c r="G160" s="172">
        <v>0</v>
      </c>
      <c r="H160" s="103" t="s">
        <v>175</v>
      </c>
      <c r="I160" s="104" t="s">
        <v>176</v>
      </c>
      <c r="J160" s="98"/>
    </row>
    <row r="161" spans="1:10" ht="15.75">
      <c r="A161" s="95" t="s">
        <v>396</v>
      </c>
      <c r="B161" s="160" t="s">
        <v>397</v>
      </c>
      <c r="C161" s="149">
        <f t="shared" si="6"/>
        <v>479.99999999999994</v>
      </c>
      <c r="D161" s="165">
        <v>2.7</v>
      </c>
      <c r="E161" s="172">
        <v>1296</v>
      </c>
      <c r="F161" s="390">
        <v>0</v>
      </c>
      <c r="G161" s="172">
        <v>0</v>
      </c>
      <c r="H161" s="103" t="s">
        <v>175</v>
      </c>
      <c r="I161" s="104" t="s">
        <v>176</v>
      </c>
      <c r="J161" s="98"/>
    </row>
    <row r="162" spans="1:10" ht="15.75">
      <c r="A162" s="95" t="s">
        <v>398</v>
      </c>
      <c r="B162" s="160" t="s">
        <v>399</v>
      </c>
      <c r="C162" s="149">
        <f t="shared" si="6"/>
        <v>516.41456582633054</v>
      </c>
      <c r="D162" s="165">
        <v>3.57</v>
      </c>
      <c r="E162" s="172">
        <v>1843.6</v>
      </c>
      <c r="F162" s="390">
        <v>0</v>
      </c>
      <c r="G162" s="172">
        <v>0</v>
      </c>
      <c r="H162" s="103" t="s">
        <v>175</v>
      </c>
      <c r="I162" s="104" t="s">
        <v>176</v>
      </c>
      <c r="J162" s="98"/>
    </row>
    <row r="163" spans="1:10" ht="15.75">
      <c r="A163" s="95" t="s">
        <v>400</v>
      </c>
      <c r="B163" s="160" t="s">
        <v>401</v>
      </c>
      <c r="C163" s="149">
        <f t="shared" si="6"/>
        <v>517.16216216216219</v>
      </c>
      <c r="D163" s="165">
        <v>2.96</v>
      </c>
      <c r="E163" s="172">
        <v>1530.8</v>
      </c>
      <c r="F163" s="390">
        <v>0</v>
      </c>
      <c r="G163" s="172">
        <v>0</v>
      </c>
      <c r="H163" s="103" t="s">
        <v>175</v>
      </c>
      <c r="I163" s="104" t="s">
        <v>176</v>
      </c>
      <c r="J163" s="98"/>
    </row>
    <row r="164" spans="1:10" ht="15.75">
      <c r="A164" s="95" t="s">
        <v>402</v>
      </c>
      <c r="B164" s="160" t="s">
        <v>403</v>
      </c>
      <c r="C164" s="149">
        <f t="shared" si="6"/>
        <v>502.72727272727269</v>
      </c>
      <c r="D164" s="165">
        <v>4.84</v>
      </c>
      <c r="E164" s="172">
        <v>2433.1999999999998</v>
      </c>
      <c r="F164" s="390">
        <v>0</v>
      </c>
      <c r="G164" s="172">
        <v>0</v>
      </c>
      <c r="H164" s="103" t="s">
        <v>175</v>
      </c>
      <c r="I164" s="104" t="s">
        <v>176</v>
      </c>
      <c r="J164" s="98"/>
    </row>
    <row r="165" spans="1:10" ht="15.75">
      <c r="A165" s="95" t="s">
        <v>404</v>
      </c>
      <c r="B165" s="160" t="s">
        <v>405</v>
      </c>
      <c r="C165" s="149">
        <f t="shared" si="6"/>
        <v>479.99999999999994</v>
      </c>
      <c r="D165" s="165">
        <v>1.67</v>
      </c>
      <c r="E165" s="172">
        <v>801.59999999999991</v>
      </c>
      <c r="F165" s="390">
        <v>0</v>
      </c>
      <c r="G165" s="172">
        <v>0</v>
      </c>
      <c r="H165" s="103" t="s">
        <v>175</v>
      </c>
      <c r="I165" s="104" t="s">
        <v>176</v>
      </c>
      <c r="J165" s="98"/>
    </row>
    <row r="166" spans="1:10" ht="15.75">
      <c r="A166" s="95" t="s">
        <v>406</v>
      </c>
      <c r="B166" s="160" t="s">
        <v>407</v>
      </c>
      <c r="C166" s="149">
        <f t="shared" si="6"/>
        <v>516.82719546742203</v>
      </c>
      <c r="D166" s="165">
        <v>3.53</v>
      </c>
      <c r="E166" s="172">
        <v>1824.3999999999999</v>
      </c>
      <c r="F166" s="390">
        <v>0</v>
      </c>
      <c r="G166" s="172">
        <v>0</v>
      </c>
      <c r="H166" s="103" t="s">
        <v>175</v>
      </c>
      <c r="I166" s="104" t="s">
        <v>176</v>
      </c>
      <c r="J166" s="98"/>
    </row>
    <row r="167" spans="1:10" ht="15.75">
      <c r="A167" s="95" t="s">
        <v>408</v>
      </c>
      <c r="B167" s="160" t="s">
        <v>409</v>
      </c>
      <c r="C167" s="149">
        <f t="shared" si="6"/>
        <v>480</v>
      </c>
      <c r="D167" s="170">
        <v>1.2470000000000001</v>
      </c>
      <c r="E167" s="146">
        <v>598.56000000000006</v>
      </c>
      <c r="F167" s="390">
        <v>0</v>
      </c>
      <c r="G167" s="172">
        <v>0</v>
      </c>
      <c r="H167" s="103" t="s">
        <v>175</v>
      </c>
      <c r="I167" s="104" t="s">
        <v>176</v>
      </c>
      <c r="J167" s="98"/>
    </row>
    <row r="168" spans="1:10" ht="15.75">
      <c r="A168" s="95" t="s">
        <v>410</v>
      </c>
      <c r="B168" s="160" t="s">
        <v>411</v>
      </c>
      <c r="C168" s="149">
        <f t="shared" si="6"/>
        <v>535.13368983957218</v>
      </c>
      <c r="D168" s="165">
        <v>4.6749999999999998</v>
      </c>
      <c r="E168" s="172">
        <v>2501.75</v>
      </c>
      <c r="F168" s="390">
        <v>0</v>
      </c>
      <c r="G168" s="172">
        <v>0</v>
      </c>
      <c r="H168" s="103" t="s">
        <v>175</v>
      </c>
      <c r="I168" s="104" t="s">
        <v>176</v>
      </c>
      <c r="J168" s="98"/>
    </row>
    <row r="169" spans="1:10" ht="15.75">
      <c r="A169" s="352" t="s">
        <v>412</v>
      </c>
      <c r="B169" s="357" t="s">
        <v>413</v>
      </c>
      <c r="C169" s="356"/>
      <c r="D169" s="369"/>
      <c r="E169" s="358">
        <f>SUM(E170:E175)</f>
        <v>31513.357231999998</v>
      </c>
      <c r="F169" s="369"/>
      <c r="G169" s="358">
        <f>SUM(G170:G175)</f>
        <v>8554.5614351384611</v>
      </c>
      <c r="H169" s="369"/>
      <c r="I169" s="369"/>
      <c r="J169" s="368"/>
    </row>
    <row r="170" spans="1:10" ht="31.5">
      <c r="A170" s="95" t="s">
        <v>414</v>
      </c>
      <c r="B170" s="96" t="s">
        <v>415</v>
      </c>
      <c r="C170" s="177">
        <f t="shared" ref="C170:C175" si="7">E170/D170</f>
        <v>1.0415328000000001</v>
      </c>
      <c r="D170" s="105">
        <v>3515</v>
      </c>
      <c r="E170" s="99">
        <v>3660.9877920000004</v>
      </c>
      <c r="F170" s="105">
        <v>1992</v>
      </c>
      <c r="G170" s="99">
        <v>2074.7333376000001</v>
      </c>
      <c r="H170" s="173" t="s">
        <v>416</v>
      </c>
      <c r="I170" s="173" t="s">
        <v>417</v>
      </c>
      <c r="J170" s="98"/>
    </row>
    <row r="171" spans="1:10" ht="31.5">
      <c r="A171" s="95" t="s">
        <v>418</v>
      </c>
      <c r="B171" s="96" t="s">
        <v>419</v>
      </c>
      <c r="C171" s="177">
        <f t="shared" si="7"/>
        <v>1.9513955999999999</v>
      </c>
      <c r="D171" s="105">
        <v>2400</v>
      </c>
      <c r="E171" s="99">
        <v>4683.34944</v>
      </c>
      <c r="F171" s="105">
        <v>810</v>
      </c>
      <c r="G171" s="99">
        <v>1580.6304359999999</v>
      </c>
      <c r="H171" s="173" t="s">
        <v>416</v>
      </c>
      <c r="I171" s="173" t="s">
        <v>417</v>
      </c>
      <c r="J171" s="98"/>
    </row>
    <row r="172" spans="1:10" ht="15.75">
      <c r="A172" s="95" t="s">
        <v>420</v>
      </c>
      <c r="B172" s="96" t="s">
        <v>16</v>
      </c>
      <c r="C172" s="114">
        <f t="shared" si="7"/>
        <v>417</v>
      </c>
      <c r="D172" s="105">
        <v>35</v>
      </c>
      <c r="E172" s="99">
        <v>14595</v>
      </c>
      <c r="F172" s="105">
        <v>0</v>
      </c>
      <c r="G172" s="99">
        <v>0</v>
      </c>
      <c r="H172" s="103" t="s">
        <v>175</v>
      </c>
      <c r="I172" s="173" t="s">
        <v>176</v>
      </c>
      <c r="J172" s="98"/>
    </row>
    <row r="173" spans="1:10" ht="15.75">
      <c r="A173" s="95" t="s">
        <v>421</v>
      </c>
      <c r="B173" s="96" t="s">
        <v>17</v>
      </c>
      <c r="C173" s="114">
        <f t="shared" si="7"/>
        <v>100</v>
      </c>
      <c r="D173" s="105">
        <v>35</v>
      </c>
      <c r="E173" s="99">
        <v>3500</v>
      </c>
      <c r="F173" s="105">
        <v>0</v>
      </c>
      <c r="G173" s="99">
        <v>0</v>
      </c>
      <c r="H173" s="103" t="s">
        <v>175</v>
      </c>
      <c r="I173" s="173" t="s">
        <v>176</v>
      </c>
      <c r="J173" s="98"/>
    </row>
    <row r="174" spans="1:10" ht="15.75">
      <c r="A174" s="95" t="s">
        <v>510</v>
      </c>
      <c r="B174" s="96" t="s">
        <v>18</v>
      </c>
      <c r="C174" s="114">
        <f t="shared" si="7"/>
        <v>29.893466666666669</v>
      </c>
      <c r="D174" s="105">
        <v>150</v>
      </c>
      <c r="E174" s="99">
        <v>4484.0200000000004</v>
      </c>
      <c r="F174" s="105">
        <v>144</v>
      </c>
      <c r="G174" s="99">
        <f>F174*C174</f>
        <v>4304.6592000000001</v>
      </c>
      <c r="H174" s="103" t="s">
        <v>175</v>
      </c>
      <c r="I174" s="173" t="s">
        <v>176</v>
      </c>
      <c r="J174" s="98"/>
    </row>
    <row r="175" spans="1:10" ht="15.75">
      <c r="A175" s="95" t="s">
        <v>511</v>
      </c>
      <c r="B175" s="96" t="s">
        <v>19</v>
      </c>
      <c r="C175" s="114">
        <f t="shared" si="7"/>
        <v>4.5384615384615383</v>
      </c>
      <c r="D175" s="105">
        <v>130</v>
      </c>
      <c r="E175" s="99">
        <v>590</v>
      </c>
      <c r="F175" s="105">
        <v>131</v>
      </c>
      <c r="G175" s="99">
        <f>F175*C175</f>
        <v>594.53846153846155</v>
      </c>
      <c r="H175" s="103" t="s">
        <v>175</v>
      </c>
      <c r="I175" s="173" t="s">
        <v>176</v>
      </c>
      <c r="J175" s="98"/>
    </row>
    <row r="176" spans="1:10" ht="15.75">
      <c r="A176" s="115">
        <v>5</v>
      </c>
      <c r="B176" s="91" t="s">
        <v>422</v>
      </c>
      <c r="C176" s="91"/>
      <c r="D176" s="88"/>
      <c r="E176" s="353">
        <v>0</v>
      </c>
      <c r="F176" s="88"/>
      <c r="G176" s="353">
        <v>0</v>
      </c>
      <c r="H176" s="92"/>
      <c r="I176" s="92"/>
      <c r="J176" s="92"/>
    </row>
    <row r="177" spans="1:10" ht="15.75">
      <c r="A177" s="109" t="s">
        <v>423</v>
      </c>
      <c r="B177" s="110" t="s">
        <v>159</v>
      </c>
      <c r="C177" s="96"/>
      <c r="D177" s="339"/>
      <c r="E177" s="99">
        <v>0</v>
      </c>
      <c r="F177" s="388"/>
      <c r="G177" s="99">
        <v>0</v>
      </c>
      <c r="H177" s="99"/>
      <c r="I177" s="99"/>
      <c r="J177" s="99"/>
    </row>
    <row r="178" spans="1:10" ht="15.75">
      <c r="A178" s="95" t="s">
        <v>424</v>
      </c>
      <c r="B178" s="96"/>
      <c r="C178" s="96"/>
      <c r="D178" s="339"/>
      <c r="E178" s="99"/>
      <c r="F178" s="388"/>
      <c r="G178" s="99"/>
      <c r="H178" s="99"/>
      <c r="I178" s="99"/>
      <c r="J178" s="99"/>
    </row>
    <row r="179" spans="1:10" ht="15.75">
      <c r="A179" s="109" t="s">
        <v>425</v>
      </c>
      <c r="B179" s="110" t="s">
        <v>162</v>
      </c>
      <c r="C179" s="96"/>
      <c r="D179" s="339"/>
      <c r="E179" s="99">
        <v>0</v>
      </c>
      <c r="F179" s="388"/>
      <c r="G179" s="99">
        <v>0</v>
      </c>
      <c r="H179" s="99"/>
      <c r="I179" s="99"/>
      <c r="J179" s="99"/>
    </row>
    <row r="180" spans="1:10" ht="15.75">
      <c r="A180" s="95" t="s">
        <v>426</v>
      </c>
      <c r="B180" s="98"/>
      <c r="C180" s="98"/>
      <c r="D180" s="339"/>
      <c r="E180" s="99"/>
      <c r="F180" s="388"/>
      <c r="G180" s="99"/>
      <c r="H180" s="99"/>
      <c r="I180" s="99"/>
      <c r="J180" s="99"/>
    </row>
    <row r="181" spans="1:10" ht="15.75">
      <c r="A181" s="115">
        <v>6</v>
      </c>
      <c r="B181" s="91" t="s">
        <v>427</v>
      </c>
      <c r="C181" s="91"/>
      <c r="D181" s="88"/>
      <c r="E181" s="353">
        <v>0</v>
      </c>
      <c r="F181" s="88"/>
      <c r="G181" s="353">
        <v>0</v>
      </c>
      <c r="H181" s="92"/>
      <c r="I181" s="92"/>
      <c r="J181" s="92"/>
    </row>
    <row r="182" spans="1:10" ht="15.75">
      <c r="A182" s="109" t="s">
        <v>428</v>
      </c>
      <c r="B182" s="110" t="s">
        <v>159</v>
      </c>
      <c r="C182" s="96"/>
      <c r="D182" s="339"/>
      <c r="E182" s="99">
        <v>0</v>
      </c>
      <c r="F182" s="388"/>
      <c r="G182" s="99">
        <v>0</v>
      </c>
      <c r="H182" s="99"/>
      <c r="I182" s="99"/>
      <c r="J182" s="99"/>
    </row>
    <row r="183" spans="1:10" ht="15.75">
      <c r="A183" s="95" t="s">
        <v>429</v>
      </c>
      <c r="B183" s="96"/>
      <c r="C183" s="96"/>
      <c r="D183" s="339"/>
      <c r="E183" s="99"/>
      <c r="F183" s="388"/>
      <c r="G183" s="99"/>
      <c r="H183" s="99"/>
      <c r="I183" s="99"/>
      <c r="J183" s="99"/>
    </row>
    <row r="184" spans="1:10" ht="15.75">
      <c r="A184" s="109" t="s">
        <v>430</v>
      </c>
      <c r="B184" s="110" t="s">
        <v>162</v>
      </c>
      <c r="C184" s="96"/>
      <c r="D184" s="339"/>
      <c r="E184" s="99">
        <v>0</v>
      </c>
      <c r="F184" s="388"/>
      <c r="G184" s="99">
        <v>0</v>
      </c>
      <c r="H184" s="99"/>
      <c r="I184" s="99"/>
      <c r="J184" s="99"/>
    </row>
    <row r="185" spans="1:10" ht="15.75">
      <c r="A185" s="95" t="s">
        <v>431</v>
      </c>
      <c r="B185" s="98"/>
      <c r="C185" s="98"/>
      <c r="D185" s="339"/>
      <c r="E185" s="99"/>
      <c r="F185" s="388"/>
      <c r="G185" s="99"/>
      <c r="H185" s="99"/>
      <c r="I185" s="99"/>
      <c r="J185" s="99"/>
    </row>
    <row r="186" spans="1:10" ht="15.75">
      <c r="A186" s="90" t="s">
        <v>432</v>
      </c>
      <c r="B186" s="91" t="s">
        <v>433</v>
      </c>
      <c r="C186" s="91"/>
      <c r="D186" s="92"/>
      <c r="E186" s="353">
        <f>E187+E189</f>
        <v>24430.880000000001</v>
      </c>
      <c r="F186" s="92"/>
      <c r="G186" s="353">
        <f>G187+G189</f>
        <v>11133.380000000001</v>
      </c>
      <c r="H186" s="92"/>
      <c r="I186" s="92"/>
      <c r="J186" s="94"/>
    </row>
    <row r="187" spans="1:10" ht="15.75">
      <c r="A187" s="109" t="s">
        <v>434</v>
      </c>
      <c r="B187" s="110" t="s">
        <v>159</v>
      </c>
      <c r="C187" s="96"/>
      <c r="D187" s="97"/>
      <c r="E187" s="97">
        <v>0</v>
      </c>
      <c r="F187" s="97"/>
      <c r="G187" s="97">
        <v>0</v>
      </c>
      <c r="H187" s="97"/>
      <c r="I187" s="97"/>
      <c r="J187" s="98"/>
    </row>
    <row r="188" spans="1:10" ht="15.75">
      <c r="A188" s="95" t="s">
        <v>435</v>
      </c>
      <c r="B188" s="96"/>
      <c r="C188" s="96"/>
      <c r="D188" s="99"/>
      <c r="E188" s="99"/>
      <c r="F188" s="99"/>
      <c r="G188" s="99"/>
      <c r="H188" s="99"/>
      <c r="I188" s="99"/>
      <c r="J188" s="98"/>
    </row>
    <row r="189" spans="1:10" ht="15.75">
      <c r="A189" s="352" t="s">
        <v>436</v>
      </c>
      <c r="B189" s="367" t="s">
        <v>162</v>
      </c>
      <c r="C189" s="358">
        <f>E189/D189</f>
        <v>830.44563037492776</v>
      </c>
      <c r="D189" s="358">
        <f>SUM(D191:D224)</f>
        <v>29.419</v>
      </c>
      <c r="E189" s="358">
        <f>SUM(E191:E224)</f>
        <v>24430.880000000001</v>
      </c>
      <c r="F189" s="358">
        <f>SUM(F191:F224)</f>
        <v>13.022</v>
      </c>
      <c r="G189" s="358">
        <f>SUM(G191:G224)</f>
        <v>11133.380000000001</v>
      </c>
      <c r="H189" s="369"/>
      <c r="I189" s="369"/>
      <c r="J189" s="368"/>
    </row>
    <row r="190" spans="1:10" ht="15.75">
      <c r="A190" s="109"/>
      <c r="B190" s="366" t="s">
        <v>179</v>
      </c>
      <c r="C190" s="111"/>
      <c r="D190" s="111"/>
      <c r="E190" s="111"/>
      <c r="F190" s="111"/>
      <c r="G190" s="111"/>
      <c r="H190" s="99"/>
      <c r="I190" s="99"/>
      <c r="J190" s="98"/>
    </row>
    <row r="191" spans="1:10" ht="75">
      <c r="A191" s="95" t="s">
        <v>437</v>
      </c>
      <c r="B191" s="370" t="s">
        <v>591</v>
      </c>
      <c r="C191" s="111">
        <f>E191/D191</f>
        <v>418.84057971014494</v>
      </c>
      <c r="D191" s="111">
        <v>2.76</v>
      </c>
      <c r="E191" s="111">
        <v>1156</v>
      </c>
      <c r="F191" s="111">
        <v>2.76</v>
      </c>
      <c r="G191" s="111">
        <v>1156</v>
      </c>
      <c r="H191" s="103" t="s">
        <v>175</v>
      </c>
      <c r="I191" s="173" t="s">
        <v>176</v>
      </c>
      <c r="J191" s="98"/>
    </row>
    <row r="192" spans="1:10" ht="45">
      <c r="A192" s="95" t="s">
        <v>438</v>
      </c>
      <c r="B192" s="370" t="s">
        <v>592</v>
      </c>
      <c r="C192" s="111">
        <f t="shared" ref="C192:C224" si="8">E192/D192</f>
        <v>500.34602076124565</v>
      </c>
      <c r="D192" s="111">
        <v>2.89</v>
      </c>
      <c r="E192" s="111">
        <v>1446</v>
      </c>
      <c r="F192" s="111">
        <v>2.89</v>
      </c>
      <c r="G192" s="111">
        <v>1446</v>
      </c>
      <c r="H192" s="103" t="s">
        <v>175</v>
      </c>
      <c r="I192" s="173" t="s">
        <v>176</v>
      </c>
      <c r="J192" s="98"/>
    </row>
    <row r="193" spans="1:10" ht="30">
      <c r="A193" s="95" t="s">
        <v>439</v>
      </c>
      <c r="B193" s="370" t="s">
        <v>593</v>
      </c>
      <c r="C193" s="111">
        <f t="shared" si="8"/>
        <v>1567.9682179341658</v>
      </c>
      <c r="D193" s="111">
        <v>0.88100000000000001</v>
      </c>
      <c r="E193" s="111">
        <v>1381.38</v>
      </c>
      <c r="F193" s="111">
        <v>0.88100000000000001</v>
      </c>
      <c r="G193" s="111">
        <v>1381.38</v>
      </c>
      <c r="H193" s="103" t="s">
        <v>175</v>
      </c>
      <c r="I193" s="173" t="s">
        <v>176</v>
      </c>
      <c r="J193" s="98"/>
    </row>
    <row r="194" spans="1:10" ht="15.75">
      <c r="A194" s="109"/>
      <c r="B194" s="366" t="s">
        <v>213</v>
      </c>
      <c r="C194" s="111"/>
      <c r="D194" s="111"/>
      <c r="E194" s="111"/>
      <c r="F194" s="111"/>
      <c r="G194" s="111"/>
      <c r="H194" s="103"/>
      <c r="I194" s="173"/>
      <c r="J194" s="98"/>
    </row>
    <row r="195" spans="1:10" ht="45">
      <c r="A195" s="95" t="s">
        <v>481</v>
      </c>
      <c r="B195" s="370" t="s">
        <v>594</v>
      </c>
      <c r="C195" s="111">
        <f t="shared" si="8"/>
        <v>563.63636363636363</v>
      </c>
      <c r="D195" s="111">
        <v>2.75</v>
      </c>
      <c r="E195" s="111">
        <v>1550</v>
      </c>
      <c r="F195" s="105">
        <v>0</v>
      </c>
      <c r="G195" s="111">
        <v>0</v>
      </c>
      <c r="H195" s="103" t="s">
        <v>175</v>
      </c>
      <c r="I195" s="173" t="s">
        <v>176</v>
      </c>
      <c r="J195" s="98"/>
    </row>
    <row r="196" spans="1:10" ht="30">
      <c r="A196" s="95" t="s">
        <v>482</v>
      </c>
      <c r="B196" s="370" t="s">
        <v>595</v>
      </c>
      <c r="C196" s="111">
        <f t="shared" si="8"/>
        <v>738.80597014925365</v>
      </c>
      <c r="D196" s="111">
        <v>0.33500000000000002</v>
      </c>
      <c r="E196" s="111">
        <v>247.5</v>
      </c>
      <c r="F196" s="105">
        <v>0</v>
      </c>
      <c r="G196" s="111">
        <v>0</v>
      </c>
      <c r="H196" s="103" t="s">
        <v>175</v>
      </c>
      <c r="I196" s="173" t="s">
        <v>176</v>
      </c>
      <c r="J196" s="98"/>
    </row>
    <row r="197" spans="1:10" ht="15.75">
      <c r="A197" s="95"/>
      <c r="B197" s="366" t="s">
        <v>222</v>
      </c>
      <c r="C197" s="111"/>
      <c r="D197" s="111"/>
      <c r="E197" s="111"/>
      <c r="F197" s="111"/>
      <c r="G197" s="111"/>
      <c r="H197" s="103"/>
      <c r="I197" s="173"/>
      <c r="J197" s="98"/>
    </row>
    <row r="198" spans="1:10" ht="45">
      <c r="A198" s="95" t="s">
        <v>483</v>
      </c>
      <c r="B198" s="370" t="s">
        <v>596</v>
      </c>
      <c r="C198" s="111">
        <f t="shared" si="8"/>
        <v>1403.5087719298247</v>
      </c>
      <c r="D198" s="111">
        <v>0.28499999999999998</v>
      </c>
      <c r="E198" s="111">
        <v>400</v>
      </c>
      <c r="F198" s="105">
        <v>0</v>
      </c>
      <c r="G198" s="111">
        <v>0</v>
      </c>
      <c r="H198" s="103" t="s">
        <v>175</v>
      </c>
      <c r="I198" s="173" t="s">
        <v>176</v>
      </c>
      <c r="J198" s="98"/>
    </row>
    <row r="199" spans="1:10" ht="15.75">
      <c r="A199" s="95"/>
      <c r="B199" s="366" t="s">
        <v>261</v>
      </c>
      <c r="C199" s="111"/>
      <c r="D199" s="111"/>
      <c r="E199" s="111"/>
      <c r="F199" s="111"/>
      <c r="G199" s="111"/>
      <c r="H199" s="103"/>
      <c r="I199" s="173"/>
      <c r="J199" s="98"/>
    </row>
    <row r="200" spans="1:10" ht="45">
      <c r="A200" s="95" t="s">
        <v>484</v>
      </c>
      <c r="B200" s="370" t="s">
        <v>597</v>
      </c>
      <c r="C200" s="111">
        <f t="shared" si="8"/>
        <v>552.52918287937746</v>
      </c>
      <c r="D200" s="111">
        <v>1.2849999999999999</v>
      </c>
      <c r="E200" s="111">
        <v>710</v>
      </c>
      <c r="F200" s="105">
        <v>0</v>
      </c>
      <c r="G200" s="111">
        <v>0</v>
      </c>
      <c r="H200" s="103" t="s">
        <v>175</v>
      </c>
      <c r="I200" s="173" t="s">
        <v>176</v>
      </c>
      <c r="J200" s="98"/>
    </row>
    <row r="201" spans="1:10" ht="15.75">
      <c r="A201" s="95"/>
      <c r="B201" s="366" t="s">
        <v>275</v>
      </c>
      <c r="C201" s="111"/>
      <c r="D201" s="111"/>
      <c r="E201" s="111"/>
      <c r="F201" s="111"/>
      <c r="G201" s="111"/>
      <c r="H201" s="103"/>
      <c r="I201" s="173"/>
      <c r="J201" s="98"/>
    </row>
    <row r="202" spans="1:10" ht="45">
      <c r="A202" s="95" t="s">
        <v>485</v>
      </c>
      <c r="B202" s="370" t="s">
        <v>598</v>
      </c>
      <c r="C202" s="111">
        <f t="shared" si="8"/>
        <v>796.875</v>
      </c>
      <c r="D202" s="111">
        <v>0.64</v>
      </c>
      <c r="E202" s="111">
        <v>510</v>
      </c>
      <c r="F202" s="105">
        <v>0</v>
      </c>
      <c r="G202" s="111">
        <v>0</v>
      </c>
      <c r="H202" s="103" t="s">
        <v>175</v>
      </c>
      <c r="I202" s="173" t="s">
        <v>176</v>
      </c>
      <c r="J202" s="98"/>
    </row>
    <row r="203" spans="1:10" ht="45">
      <c r="A203" s="95" t="s">
        <v>486</v>
      </c>
      <c r="B203" s="370" t="s">
        <v>599</v>
      </c>
      <c r="C203" s="111">
        <f t="shared" si="8"/>
        <v>907.40740740740739</v>
      </c>
      <c r="D203" s="111">
        <v>0.54</v>
      </c>
      <c r="E203" s="111">
        <v>490</v>
      </c>
      <c r="F203" s="105">
        <v>0</v>
      </c>
      <c r="G203" s="111">
        <v>0</v>
      </c>
      <c r="H203" s="103" t="s">
        <v>175</v>
      </c>
      <c r="I203" s="173" t="s">
        <v>176</v>
      </c>
      <c r="J203" s="98"/>
    </row>
    <row r="204" spans="1:10" ht="15.75">
      <c r="A204" s="95"/>
      <c r="B204" s="366" t="s">
        <v>286</v>
      </c>
      <c r="C204" s="111"/>
      <c r="D204" s="111"/>
      <c r="E204" s="111"/>
      <c r="F204" s="111"/>
      <c r="G204" s="111"/>
      <c r="H204" s="103"/>
      <c r="I204" s="173"/>
      <c r="J204" s="98"/>
    </row>
    <row r="205" spans="1:10" ht="30">
      <c r="A205" s="95" t="s">
        <v>600</v>
      </c>
      <c r="B205" s="364" t="s">
        <v>601</v>
      </c>
      <c r="C205" s="111">
        <f t="shared" si="8"/>
        <v>744.57083764219237</v>
      </c>
      <c r="D205" s="111">
        <v>0.96699999999999997</v>
      </c>
      <c r="E205" s="111">
        <v>720</v>
      </c>
      <c r="F205" s="105">
        <v>0</v>
      </c>
      <c r="G205" s="111">
        <v>0</v>
      </c>
      <c r="H205" s="103" t="s">
        <v>175</v>
      </c>
      <c r="I205" s="173" t="s">
        <v>176</v>
      </c>
      <c r="J205" s="98"/>
    </row>
    <row r="206" spans="1:10" ht="45">
      <c r="A206" s="95" t="s">
        <v>602</v>
      </c>
      <c r="B206" s="370" t="s">
        <v>603</v>
      </c>
      <c r="C206" s="111">
        <f t="shared" si="8"/>
        <v>931.69398907103823</v>
      </c>
      <c r="D206" s="111">
        <v>1.83</v>
      </c>
      <c r="E206" s="111">
        <v>1705</v>
      </c>
      <c r="F206" s="105">
        <v>0</v>
      </c>
      <c r="G206" s="111">
        <v>0</v>
      </c>
      <c r="H206" s="103" t="s">
        <v>175</v>
      </c>
      <c r="I206" s="173" t="s">
        <v>176</v>
      </c>
      <c r="J206" s="98"/>
    </row>
    <row r="207" spans="1:10" ht="45">
      <c r="A207" s="95" t="s">
        <v>604</v>
      </c>
      <c r="B207" s="370" t="s">
        <v>605</v>
      </c>
      <c r="C207" s="111">
        <f t="shared" si="8"/>
        <v>738.80597014925365</v>
      </c>
      <c r="D207" s="111">
        <v>0.67</v>
      </c>
      <c r="E207" s="111">
        <v>495</v>
      </c>
      <c r="F207" s="105">
        <v>0</v>
      </c>
      <c r="G207" s="111">
        <v>0</v>
      </c>
      <c r="H207" s="103" t="s">
        <v>175</v>
      </c>
      <c r="I207" s="173" t="s">
        <v>176</v>
      </c>
      <c r="J207" s="98"/>
    </row>
    <row r="208" spans="1:10" ht="15.75">
      <c r="A208" s="95"/>
      <c r="B208" s="366" t="s">
        <v>295</v>
      </c>
      <c r="C208" s="111"/>
      <c r="D208" s="111"/>
      <c r="E208" s="111"/>
      <c r="F208" s="111"/>
      <c r="G208" s="111"/>
      <c r="H208" s="103"/>
      <c r="I208" s="173"/>
      <c r="J208" s="98"/>
    </row>
    <row r="209" spans="1:10" ht="45">
      <c r="A209" s="95" t="s">
        <v>606</v>
      </c>
      <c r="B209" s="370" t="s">
        <v>607</v>
      </c>
      <c r="C209" s="111">
        <f t="shared" si="8"/>
        <v>931.93717277486917</v>
      </c>
      <c r="D209" s="111">
        <v>0.95499999999999996</v>
      </c>
      <c r="E209" s="111">
        <v>890</v>
      </c>
      <c r="F209" s="105">
        <v>0</v>
      </c>
      <c r="G209" s="111">
        <v>0</v>
      </c>
      <c r="H209" s="103" t="s">
        <v>175</v>
      </c>
      <c r="I209" s="173" t="s">
        <v>176</v>
      </c>
      <c r="J209" s="98"/>
    </row>
    <row r="210" spans="1:10" ht="15.75">
      <c r="A210" s="95"/>
      <c r="B210" s="366" t="s">
        <v>319</v>
      </c>
      <c r="C210" s="111"/>
      <c r="D210" s="111"/>
      <c r="E210" s="111"/>
      <c r="F210" s="111"/>
      <c r="G210" s="111"/>
      <c r="H210" s="103"/>
      <c r="I210" s="173"/>
      <c r="J210" s="98"/>
    </row>
    <row r="211" spans="1:10" ht="45">
      <c r="A211" s="95" t="s">
        <v>608</v>
      </c>
      <c r="B211" s="370" t="s">
        <v>609</v>
      </c>
      <c r="C211" s="111">
        <f t="shared" si="8"/>
        <v>742.85714285714289</v>
      </c>
      <c r="D211" s="111">
        <v>0.35</v>
      </c>
      <c r="E211" s="111">
        <v>260</v>
      </c>
      <c r="F211" s="105">
        <v>0</v>
      </c>
      <c r="G211" s="111">
        <v>0</v>
      </c>
      <c r="H211" s="103" t="s">
        <v>175</v>
      </c>
      <c r="I211" s="173" t="s">
        <v>176</v>
      </c>
      <c r="J211" s="98"/>
    </row>
    <row r="212" spans="1:10" ht="15.75">
      <c r="A212" s="95"/>
      <c r="B212" s="366" t="s">
        <v>350</v>
      </c>
      <c r="C212" s="111"/>
      <c r="D212" s="111"/>
      <c r="E212" s="111"/>
      <c r="F212" s="111"/>
      <c r="G212" s="111"/>
      <c r="H212" s="103"/>
      <c r="I212" s="173"/>
      <c r="J212" s="98"/>
    </row>
    <row r="213" spans="1:10" ht="45">
      <c r="A213" s="95" t="s">
        <v>610</v>
      </c>
      <c r="B213" s="370" t="s">
        <v>611</v>
      </c>
      <c r="C213" s="111">
        <f t="shared" si="8"/>
        <v>740.74074074074065</v>
      </c>
      <c r="D213" s="111">
        <v>0.54</v>
      </c>
      <c r="E213" s="111">
        <v>400</v>
      </c>
      <c r="F213" s="105">
        <v>0</v>
      </c>
      <c r="G213" s="111">
        <v>0</v>
      </c>
      <c r="H213" s="103" t="s">
        <v>175</v>
      </c>
      <c r="I213" s="173" t="s">
        <v>176</v>
      </c>
      <c r="J213" s="98"/>
    </row>
    <row r="214" spans="1:10" ht="15.75">
      <c r="A214" s="95"/>
      <c r="B214" s="366" t="s">
        <v>357</v>
      </c>
      <c r="C214" s="111"/>
      <c r="D214" s="111"/>
      <c r="E214" s="111"/>
      <c r="F214" s="111"/>
      <c r="G214" s="111"/>
      <c r="H214" s="103"/>
      <c r="I214" s="173"/>
      <c r="J214" s="98"/>
    </row>
    <row r="215" spans="1:10" ht="30">
      <c r="A215" s="95" t="s">
        <v>612</v>
      </c>
      <c r="B215" s="370" t="s">
        <v>613</v>
      </c>
      <c r="C215" s="111">
        <f t="shared" si="8"/>
        <v>1144.5783132530121</v>
      </c>
      <c r="D215" s="111">
        <v>0.83</v>
      </c>
      <c r="E215" s="111">
        <v>950</v>
      </c>
      <c r="F215" s="105">
        <v>0</v>
      </c>
      <c r="G215" s="111">
        <v>0</v>
      </c>
      <c r="H215" s="103" t="s">
        <v>175</v>
      </c>
      <c r="I215" s="173" t="s">
        <v>176</v>
      </c>
      <c r="J215" s="98"/>
    </row>
    <row r="216" spans="1:10" ht="45">
      <c r="A216" s="95" t="s">
        <v>614</v>
      </c>
      <c r="B216" s="370" t="s">
        <v>615</v>
      </c>
      <c r="C216" s="111">
        <f t="shared" si="8"/>
        <v>848.10126582278474</v>
      </c>
      <c r="D216" s="111">
        <v>3.16</v>
      </c>
      <c r="E216" s="111">
        <v>2680</v>
      </c>
      <c r="F216" s="111">
        <v>3.16</v>
      </c>
      <c r="G216" s="111">
        <v>2680</v>
      </c>
      <c r="H216" s="103" t="s">
        <v>175</v>
      </c>
      <c r="I216" s="173" t="s">
        <v>176</v>
      </c>
      <c r="J216" s="98"/>
    </row>
    <row r="217" spans="1:10" ht="45">
      <c r="A217" s="95" t="s">
        <v>616</v>
      </c>
      <c r="B217" s="370" t="s">
        <v>617</v>
      </c>
      <c r="C217" s="111">
        <f t="shared" si="8"/>
        <v>1149.6062992125985</v>
      </c>
      <c r="D217" s="111">
        <v>3.1749999999999998</v>
      </c>
      <c r="E217" s="111">
        <v>3650</v>
      </c>
      <c r="F217" s="111">
        <v>3.1749999999999998</v>
      </c>
      <c r="G217" s="111">
        <v>3650</v>
      </c>
      <c r="H217" s="103" t="s">
        <v>175</v>
      </c>
      <c r="I217" s="173" t="s">
        <v>176</v>
      </c>
      <c r="J217" s="98"/>
    </row>
    <row r="218" spans="1:10" ht="60">
      <c r="A218" s="95" t="s">
        <v>618</v>
      </c>
      <c r="B218" s="370" t="s">
        <v>619</v>
      </c>
      <c r="C218" s="111">
        <f t="shared" si="8"/>
        <v>5256.4102564102568</v>
      </c>
      <c r="D218" s="111">
        <v>0.156</v>
      </c>
      <c r="E218" s="111">
        <v>820</v>
      </c>
      <c r="F218" s="111">
        <v>0.156</v>
      </c>
      <c r="G218" s="111">
        <v>820</v>
      </c>
      <c r="H218" s="103" t="s">
        <v>175</v>
      </c>
      <c r="I218" s="173" t="s">
        <v>176</v>
      </c>
      <c r="J218" s="98"/>
    </row>
    <row r="219" spans="1:10" ht="15.75">
      <c r="A219" s="95"/>
      <c r="B219" s="366" t="s">
        <v>378</v>
      </c>
      <c r="C219" s="111"/>
      <c r="D219" s="111"/>
      <c r="E219" s="111"/>
      <c r="F219" s="111"/>
      <c r="G219" s="111"/>
      <c r="H219" s="103"/>
      <c r="I219" s="173"/>
      <c r="J219" s="98"/>
    </row>
    <row r="220" spans="1:10" ht="45">
      <c r="A220" s="95" t="s">
        <v>620</v>
      </c>
      <c r="B220" s="370" t="s">
        <v>621</v>
      </c>
      <c r="C220" s="111">
        <f t="shared" si="8"/>
        <v>869.56521739130437</v>
      </c>
      <c r="D220" s="111">
        <v>0.57499999999999996</v>
      </c>
      <c r="E220" s="111">
        <v>500</v>
      </c>
      <c r="F220" s="105">
        <v>0</v>
      </c>
      <c r="G220" s="111">
        <v>0</v>
      </c>
      <c r="H220" s="103" t="s">
        <v>175</v>
      </c>
      <c r="I220" s="173" t="s">
        <v>176</v>
      </c>
      <c r="J220" s="98"/>
    </row>
    <row r="221" spans="1:10" ht="45">
      <c r="A221" s="95" t="s">
        <v>622</v>
      </c>
      <c r="B221" s="370" t="s">
        <v>623</v>
      </c>
      <c r="C221" s="111">
        <f t="shared" si="8"/>
        <v>932.43243243243239</v>
      </c>
      <c r="D221" s="111">
        <v>0.74</v>
      </c>
      <c r="E221" s="111">
        <v>690</v>
      </c>
      <c r="F221" s="105">
        <v>0</v>
      </c>
      <c r="G221" s="111">
        <v>0</v>
      </c>
      <c r="H221" s="103" t="s">
        <v>175</v>
      </c>
      <c r="I221" s="173" t="s">
        <v>176</v>
      </c>
      <c r="J221" s="98"/>
    </row>
    <row r="222" spans="1:10" ht="15.75">
      <c r="A222" s="95"/>
      <c r="B222" s="366" t="s">
        <v>395</v>
      </c>
      <c r="C222" s="111"/>
      <c r="D222" s="111"/>
      <c r="E222" s="111"/>
      <c r="F222" s="111"/>
      <c r="G222" s="111"/>
      <c r="H222" s="103"/>
      <c r="I222" s="173"/>
      <c r="J222" s="98"/>
    </row>
    <row r="223" spans="1:10" ht="45">
      <c r="A223" s="95" t="s">
        <v>624</v>
      </c>
      <c r="B223" s="370" t="s">
        <v>625</v>
      </c>
      <c r="C223" s="111">
        <f t="shared" si="8"/>
        <v>1265.3061224489795</v>
      </c>
      <c r="D223" s="111">
        <v>1.2250000000000001</v>
      </c>
      <c r="E223" s="111">
        <v>1550</v>
      </c>
      <c r="F223" s="105">
        <v>0</v>
      </c>
      <c r="G223" s="111">
        <v>0</v>
      </c>
      <c r="H223" s="103" t="s">
        <v>175</v>
      </c>
      <c r="I223" s="173" t="s">
        <v>176</v>
      </c>
      <c r="J223" s="98"/>
    </row>
    <row r="224" spans="1:10" ht="45">
      <c r="A224" s="95" t="s">
        <v>626</v>
      </c>
      <c r="B224" s="370" t="s">
        <v>627</v>
      </c>
      <c r="C224" s="111">
        <f t="shared" si="8"/>
        <v>654.25531914893622</v>
      </c>
      <c r="D224" s="111">
        <v>1.88</v>
      </c>
      <c r="E224" s="111">
        <v>1230</v>
      </c>
      <c r="F224" s="105">
        <v>0</v>
      </c>
      <c r="G224" s="111">
        <v>0</v>
      </c>
      <c r="H224" s="103" t="s">
        <v>175</v>
      </c>
      <c r="I224" s="173" t="s">
        <v>176</v>
      </c>
      <c r="J224" s="98"/>
    </row>
    <row r="225" spans="1:10" ht="15.75">
      <c r="A225" s="90" t="s">
        <v>440</v>
      </c>
      <c r="B225" s="91" t="s">
        <v>441</v>
      </c>
      <c r="C225" s="91"/>
      <c r="D225" s="92"/>
      <c r="E225" s="353">
        <v>0</v>
      </c>
      <c r="F225" s="92"/>
      <c r="G225" s="353">
        <v>0</v>
      </c>
      <c r="H225" s="92"/>
      <c r="I225" s="92"/>
      <c r="J225" s="94"/>
    </row>
    <row r="226" spans="1:10" ht="15.75">
      <c r="A226" s="95" t="s">
        <v>442</v>
      </c>
      <c r="B226" s="96" t="s">
        <v>159</v>
      </c>
      <c r="C226" s="96"/>
      <c r="D226" s="97"/>
      <c r="E226" s="97">
        <v>0</v>
      </c>
      <c r="F226" s="97"/>
      <c r="G226" s="97">
        <v>0</v>
      </c>
      <c r="H226" s="97"/>
      <c r="I226" s="97"/>
      <c r="J226" s="98"/>
    </row>
    <row r="227" spans="1:10" ht="15.75">
      <c r="A227" s="95" t="s">
        <v>443</v>
      </c>
      <c r="B227" s="96"/>
      <c r="C227" s="96"/>
      <c r="D227" s="99"/>
      <c r="E227" s="99"/>
      <c r="F227" s="99"/>
      <c r="G227" s="99"/>
      <c r="H227" s="99"/>
      <c r="I227" s="99"/>
      <c r="J227" s="98"/>
    </row>
    <row r="228" spans="1:10" ht="15.75">
      <c r="A228" s="95" t="s">
        <v>444</v>
      </c>
      <c r="B228" s="96" t="s">
        <v>162</v>
      </c>
      <c r="C228" s="96"/>
      <c r="D228" s="99"/>
      <c r="E228" s="99">
        <v>0</v>
      </c>
      <c r="F228" s="99"/>
      <c r="G228" s="99">
        <v>0</v>
      </c>
      <c r="H228" s="99"/>
      <c r="I228" s="99"/>
      <c r="J228" s="98"/>
    </row>
    <row r="229" spans="1:10" ht="15.75">
      <c r="A229" s="95" t="s">
        <v>445</v>
      </c>
      <c r="B229" s="98"/>
      <c r="C229" s="98"/>
      <c r="D229" s="99"/>
      <c r="E229" s="99"/>
      <c r="F229" s="99"/>
      <c r="G229" s="99"/>
      <c r="H229" s="99"/>
      <c r="I229" s="99"/>
      <c r="J229" s="98"/>
    </row>
    <row r="230" spans="1:10" ht="31.5">
      <c r="A230" s="90" t="s">
        <v>446</v>
      </c>
      <c r="B230" s="116" t="s">
        <v>447</v>
      </c>
      <c r="C230" s="116"/>
      <c r="D230" s="117"/>
      <c r="E230" s="353">
        <f>E231+E240+E252</f>
        <v>232914.13</v>
      </c>
      <c r="F230" s="117"/>
      <c r="G230" s="353">
        <f>G231+G240+G252</f>
        <v>6190</v>
      </c>
      <c r="H230" s="117"/>
      <c r="I230" s="117"/>
      <c r="J230" s="94"/>
    </row>
    <row r="231" spans="1:10" ht="15.75">
      <c r="A231" s="109" t="s">
        <v>448</v>
      </c>
      <c r="B231" s="110" t="s">
        <v>159</v>
      </c>
      <c r="C231" s="102">
        <f>SUM(C232:C237)</f>
        <v>102192.2</v>
      </c>
      <c r="D231" s="119">
        <f>SUM(D232:D237)</f>
        <v>6</v>
      </c>
      <c r="E231" s="102">
        <f>SUM(E232:E239)</f>
        <v>104192.2</v>
      </c>
      <c r="F231" s="119">
        <f>SUM(F232:F237)</f>
        <v>0</v>
      </c>
      <c r="G231" s="102">
        <f>SUM(G232:G239)</f>
        <v>350</v>
      </c>
      <c r="H231" s="120"/>
      <c r="I231" s="120"/>
      <c r="J231" s="98"/>
    </row>
    <row r="232" spans="1:10" ht="15.75">
      <c r="A232" s="95" t="s">
        <v>449</v>
      </c>
      <c r="B232" s="159" t="s">
        <v>37</v>
      </c>
      <c r="C232" s="155">
        <f>E232/D232</f>
        <v>95802.2</v>
      </c>
      <c r="D232" s="157">
        <v>1</v>
      </c>
      <c r="E232" s="158">
        <f>95058-4000+4744.2</f>
        <v>95802.2</v>
      </c>
      <c r="F232" s="157">
        <v>0</v>
      </c>
      <c r="G232" s="158">
        <v>0</v>
      </c>
      <c r="H232" s="103" t="s">
        <v>175</v>
      </c>
      <c r="I232" s="173" t="s">
        <v>176</v>
      </c>
      <c r="J232" s="98"/>
    </row>
    <row r="233" spans="1:10" ht="31.5">
      <c r="A233" s="95" t="s">
        <v>450</v>
      </c>
      <c r="B233" s="159" t="s">
        <v>32</v>
      </c>
      <c r="C233" s="155">
        <v>720</v>
      </c>
      <c r="D233" s="157">
        <v>1</v>
      </c>
      <c r="E233" s="158">
        <v>720</v>
      </c>
      <c r="F233" s="157">
        <v>0</v>
      </c>
      <c r="G233" s="158">
        <v>0</v>
      </c>
      <c r="H233" s="103" t="s">
        <v>175</v>
      </c>
      <c r="I233" s="173" t="s">
        <v>176</v>
      </c>
      <c r="J233" s="98"/>
    </row>
    <row r="234" spans="1:10" ht="47.25">
      <c r="A234" s="95" t="s">
        <v>451</v>
      </c>
      <c r="B234" s="159" t="s">
        <v>33</v>
      </c>
      <c r="C234" s="155">
        <v>780</v>
      </c>
      <c r="D234" s="157">
        <v>1</v>
      </c>
      <c r="E234" s="158">
        <v>780</v>
      </c>
      <c r="F234" s="157">
        <v>0</v>
      </c>
      <c r="G234" s="158">
        <v>0</v>
      </c>
      <c r="H234" s="103" t="s">
        <v>175</v>
      </c>
      <c r="I234" s="173" t="s">
        <v>176</v>
      </c>
      <c r="J234" s="98"/>
    </row>
    <row r="235" spans="1:10" ht="31.5">
      <c r="A235" s="95" t="s">
        <v>507</v>
      </c>
      <c r="B235" s="159" t="s">
        <v>34</v>
      </c>
      <c r="C235" s="155">
        <v>290</v>
      </c>
      <c r="D235" s="157">
        <v>1</v>
      </c>
      <c r="E235" s="158">
        <v>290</v>
      </c>
      <c r="F235" s="157">
        <v>0</v>
      </c>
      <c r="G235" s="158">
        <v>0</v>
      </c>
      <c r="H235" s="103" t="s">
        <v>175</v>
      </c>
      <c r="I235" s="173" t="s">
        <v>176</v>
      </c>
      <c r="J235" s="98"/>
    </row>
    <row r="236" spans="1:10" ht="31.5">
      <c r="A236" s="95" t="s">
        <v>508</v>
      </c>
      <c r="B236" s="159" t="s">
        <v>35</v>
      </c>
      <c r="C236" s="155">
        <v>2300</v>
      </c>
      <c r="D236" s="157">
        <v>1</v>
      </c>
      <c r="E236" s="158">
        <v>2300</v>
      </c>
      <c r="F236" s="157">
        <v>0</v>
      </c>
      <c r="G236" s="158">
        <v>0</v>
      </c>
      <c r="H236" s="103" t="s">
        <v>175</v>
      </c>
      <c r="I236" s="173" t="s">
        <v>176</v>
      </c>
      <c r="J236" s="98"/>
    </row>
    <row r="237" spans="1:10" ht="31.5">
      <c r="A237" s="95" t="s">
        <v>509</v>
      </c>
      <c r="B237" s="159" t="s">
        <v>36</v>
      </c>
      <c r="C237" s="155">
        <v>2300</v>
      </c>
      <c r="D237" s="157">
        <v>1</v>
      </c>
      <c r="E237" s="158">
        <v>2300</v>
      </c>
      <c r="F237" s="157">
        <v>0</v>
      </c>
      <c r="G237" s="158">
        <v>0</v>
      </c>
      <c r="H237" s="103" t="s">
        <v>175</v>
      </c>
      <c r="I237" s="173" t="s">
        <v>176</v>
      </c>
      <c r="J237" s="98"/>
    </row>
    <row r="238" spans="1:10" s="403" customFormat="1" ht="31.5">
      <c r="A238" s="95" t="s">
        <v>660</v>
      </c>
      <c r="B238" s="159" t="s">
        <v>558</v>
      </c>
      <c r="C238" s="155">
        <v>350</v>
      </c>
      <c r="D238" s="157"/>
      <c r="E238" s="158"/>
      <c r="F238" s="157">
        <v>1</v>
      </c>
      <c r="G238" s="158">
        <v>350</v>
      </c>
      <c r="H238" s="103" t="s">
        <v>175</v>
      </c>
      <c r="I238" s="173" t="s">
        <v>176</v>
      </c>
      <c r="J238" s="98"/>
    </row>
    <row r="239" spans="1:10" s="387" customFormat="1" ht="31.5">
      <c r="A239" s="95" t="s">
        <v>667</v>
      </c>
      <c r="B239" s="159" t="s">
        <v>666</v>
      </c>
      <c r="C239" s="155">
        <v>2000</v>
      </c>
      <c r="D239" s="157">
        <v>1</v>
      </c>
      <c r="E239" s="158">
        <v>2000</v>
      </c>
      <c r="F239" s="157"/>
      <c r="G239" s="158"/>
      <c r="H239" s="103" t="s">
        <v>175</v>
      </c>
      <c r="I239" s="173" t="s">
        <v>176</v>
      </c>
      <c r="J239" s="98"/>
    </row>
    <row r="240" spans="1:10" ht="15.75">
      <c r="A240" s="352" t="s">
        <v>452</v>
      </c>
      <c r="B240" s="367" t="s">
        <v>162</v>
      </c>
      <c r="C240" s="358">
        <f t="shared" ref="C240:D240" si="9">SUM(C241:C247)</f>
        <v>40469.43</v>
      </c>
      <c r="D240" s="373">
        <f t="shared" si="9"/>
        <v>42</v>
      </c>
      <c r="E240" s="358">
        <f>SUM(E241:E251)</f>
        <v>113721.93</v>
      </c>
      <c r="F240" s="373">
        <f t="shared" ref="F240" si="10">SUM(F241:F247)</f>
        <v>1</v>
      </c>
      <c r="G240" s="358">
        <f>SUM(G241:G251)</f>
        <v>5840</v>
      </c>
      <c r="H240" s="369"/>
      <c r="I240" s="369"/>
      <c r="J240" s="368"/>
    </row>
    <row r="241" spans="1:10" ht="45">
      <c r="A241" s="95" t="s">
        <v>453</v>
      </c>
      <c r="B241" s="154" t="s">
        <v>22</v>
      </c>
      <c r="C241" s="155">
        <v>5840</v>
      </c>
      <c r="D241" s="157">
        <v>1</v>
      </c>
      <c r="E241" s="158">
        <v>5840</v>
      </c>
      <c r="F241" s="157">
        <v>1</v>
      </c>
      <c r="G241" s="158">
        <v>5840</v>
      </c>
      <c r="H241" s="103" t="s">
        <v>175</v>
      </c>
      <c r="I241" s="173" t="s">
        <v>176</v>
      </c>
      <c r="J241" s="98"/>
    </row>
    <row r="242" spans="1:10" ht="45">
      <c r="A242" s="95" t="s">
        <v>500</v>
      </c>
      <c r="B242" s="154" t="s">
        <v>23</v>
      </c>
      <c r="C242" s="155">
        <v>5750</v>
      </c>
      <c r="D242" s="157">
        <v>1</v>
      </c>
      <c r="E242" s="158">
        <v>5750</v>
      </c>
      <c r="F242" s="157">
        <v>0</v>
      </c>
      <c r="G242" s="158">
        <v>0</v>
      </c>
      <c r="H242" s="103" t="s">
        <v>175</v>
      </c>
      <c r="I242" s="173" t="s">
        <v>176</v>
      </c>
      <c r="J242" s="98"/>
    </row>
    <row r="243" spans="1:10" ht="60">
      <c r="A243" s="95" t="s">
        <v>501</v>
      </c>
      <c r="B243" s="154" t="s">
        <v>557</v>
      </c>
      <c r="C243" s="155">
        <v>7630</v>
      </c>
      <c r="D243" s="157">
        <v>2</v>
      </c>
      <c r="E243" s="158">
        <v>7630</v>
      </c>
      <c r="F243" s="157">
        <v>0</v>
      </c>
      <c r="G243" s="158">
        <v>0</v>
      </c>
      <c r="H243" s="103" t="s">
        <v>175</v>
      </c>
      <c r="I243" s="173" t="s">
        <v>176</v>
      </c>
      <c r="J243" s="98"/>
    </row>
    <row r="244" spans="1:10" ht="60">
      <c r="A244" s="95" t="s">
        <v>502</v>
      </c>
      <c r="B244" s="154" t="s">
        <v>25</v>
      </c>
      <c r="C244" s="155">
        <f>E244/D244</f>
        <v>4097.5</v>
      </c>
      <c r="D244" s="157">
        <v>4</v>
      </c>
      <c r="E244" s="158">
        <f>20390-4000</f>
        <v>16390</v>
      </c>
      <c r="F244" s="157">
        <v>0</v>
      </c>
      <c r="G244" s="158">
        <v>0</v>
      </c>
      <c r="H244" s="103" t="s">
        <v>175</v>
      </c>
      <c r="I244" s="173" t="s">
        <v>176</v>
      </c>
      <c r="J244" s="98"/>
    </row>
    <row r="245" spans="1:10" ht="60">
      <c r="A245" s="95" t="s">
        <v>503</v>
      </c>
      <c r="B245" s="154" t="s">
        <v>27</v>
      </c>
      <c r="C245" s="155">
        <v>420</v>
      </c>
      <c r="D245" s="157">
        <v>17</v>
      </c>
      <c r="E245" s="158">
        <f t="shared" ref="E245:E246" si="11">D245*C245</f>
        <v>7140</v>
      </c>
      <c r="F245" s="157">
        <v>0</v>
      </c>
      <c r="G245" s="158">
        <v>0</v>
      </c>
      <c r="H245" s="103" t="s">
        <v>175</v>
      </c>
      <c r="I245" s="173" t="s">
        <v>176</v>
      </c>
      <c r="J245" s="98"/>
    </row>
    <row r="246" spans="1:10" ht="60">
      <c r="A246" s="95" t="s">
        <v>504</v>
      </c>
      <c r="B246" s="154" t="s">
        <v>28</v>
      </c>
      <c r="C246" s="155">
        <v>420</v>
      </c>
      <c r="D246" s="157">
        <v>16</v>
      </c>
      <c r="E246" s="158">
        <f t="shared" si="11"/>
        <v>6720</v>
      </c>
      <c r="F246" s="157">
        <v>0</v>
      </c>
      <c r="G246" s="158">
        <v>0</v>
      </c>
      <c r="H246" s="103" t="s">
        <v>175</v>
      </c>
      <c r="I246" s="173" t="s">
        <v>176</v>
      </c>
      <c r="J246" s="98"/>
    </row>
    <row r="247" spans="1:10" ht="15.75">
      <c r="A247" s="95" t="s">
        <v>505</v>
      </c>
      <c r="B247" s="154" t="s">
        <v>31</v>
      </c>
      <c r="C247" s="155">
        <f>E247/D247</f>
        <v>16311.93</v>
      </c>
      <c r="D247" s="157">
        <v>1</v>
      </c>
      <c r="E247" s="158">
        <v>16311.93</v>
      </c>
      <c r="F247" s="157">
        <v>0</v>
      </c>
      <c r="G247" s="158">
        <v>0</v>
      </c>
      <c r="H247" s="103" t="s">
        <v>175</v>
      </c>
      <c r="I247" s="173" t="s">
        <v>176</v>
      </c>
      <c r="J247" s="98"/>
    </row>
    <row r="248" spans="1:10" ht="60">
      <c r="A248" s="95" t="s">
        <v>628</v>
      </c>
      <c r="B248" s="154" t="s">
        <v>629</v>
      </c>
      <c r="C248" s="155">
        <f t="shared" ref="C248:C251" si="12">E248/D248</f>
        <v>470</v>
      </c>
      <c r="D248" s="157">
        <v>25</v>
      </c>
      <c r="E248" s="158">
        <v>11750</v>
      </c>
      <c r="F248" s="157">
        <v>0</v>
      </c>
      <c r="G248" s="158">
        <v>0</v>
      </c>
      <c r="H248" s="103" t="s">
        <v>175</v>
      </c>
      <c r="I248" s="173" t="s">
        <v>176</v>
      </c>
      <c r="J248" s="98"/>
    </row>
    <row r="249" spans="1:10" ht="60">
      <c r="A249" s="95" t="s">
        <v>630</v>
      </c>
      <c r="B249" s="154" t="s">
        <v>631</v>
      </c>
      <c r="C249" s="155">
        <f t="shared" si="12"/>
        <v>470</v>
      </c>
      <c r="D249" s="157">
        <v>19</v>
      </c>
      <c r="E249" s="158">
        <v>8930</v>
      </c>
      <c r="F249" s="157">
        <v>0</v>
      </c>
      <c r="G249" s="158">
        <v>0</v>
      </c>
      <c r="H249" s="103" t="s">
        <v>175</v>
      </c>
      <c r="I249" s="173" t="s">
        <v>176</v>
      </c>
      <c r="J249" s="98"/>
    </row>
    <row r="250" spans="1:10" ht="45">
      <c r="A250" s="95" t="s">
        <v>632</v>
      </c>
      <c r="B250" s="154" t="s">
        <v>633</v>
      </c>
      <c r="C250" s="155">
        <f t="shared" si="12"/>
        <v>470</v>
      </c>
      <c r="D250" s="157">
        <v>32</v>
      </c>
      <c r="E250" s="158">
        <v>15040</v>
      </c>
      <c r="F250" s="157">
        <v>0</v>
      </c>
      <c r="G250" s="158">
        <v>0</v>
      </c>
      <c r="H250" s="103" t="s">
        <v>175</v>
      </c>
      <c r="I250" s="173" t="s">
        <v>176</v>
      </c>
      <c r="J250" s="98"/>
    </row>
    <row r="251" spans="1:10" ht="60">
      <c r="A251" s="95" t="s">
        <v>634</v>
      </c>
      <c r="B251" s="154" t="s">
        <v>635</v>
      </c>
      <c r="C251" s="155">
        <f t="shared" si="12"/>
        <v>470</v>
      </c>
      <c r="D251" s="157">
        <v>26</v>
      </c>
      <c r="E251" s="158">
        <v>12220</v>
      </c>
      <c r="F251" s="157">
        <v>0</v>
      </c>
      <c r="G251" s="158">
        <v>0</v>
      </c>
      <c r="H251" s="103" t="s">
        <v>175</v>
      </c>
      <c r="I251" s="173" t="s">
        <v>176</v>
      </c>
      <c r="J251" s="98"/>
    </row>
    <row r="252" spans="1:10" ht="15.75">
      <c r="A252" s="352" t="s">
        <v>454</v>
      </c>
      <c r="B252" s="367" t="s">
        <v>413</v>
      </c>
      <c r="C252" s="358">
        <f t="shared" ref="C252:D252" si="13">SUM(C253:C256)</f>
        <v>16000</v>
      </c>
      <c r="D252" s="373">
        <f t="shared" si="13"/>
        <v>4</v>
      </c>
      <c r="E252" s="358">
        <f>SUM(E253:E256)</f>
        <v>15000</v>
      </c>
      <c r="F252" s="373">
        <f t="shared" ref="F252" si="14">SUM(F253:F256)</f>
        <v>0</v>
      </c>
      <c r="G252" s="358">
        <f>SUM(G253:G256)</f>
        <v>0</v>
      </c>
      <c r="H252" s="369"/>
      <c r="I252" s="369"/>
      <c r="J252" s="368"/>
    </row>
    <row r="253" spans="1:10" ht="45">
      <c r="A253" s="95" t="s">
        <v>455</v>
      </c>
      <c r="B253" s="156" t="s">
        <v>24</v>
      </c>
      <c r="C253" s="155">
        <v>5950</v>
      </c>
      <c r="D253" s="157">
        <v>1</v>
      </c>
      <c r="E253" s="158">
        <v>4950</v>
      </c>
      <c r="F253" s="157">
        <v>0</v>
      </c>
      <c r="G253" s="158">
        <v>0</v>
      </c>
      <c r="H253" s="103" t="s">
        <v>175</v>
      </c>
      <c r="I253" s="173" t="s">
        <v>176</v>
      </c>
      <c r="J253" s="98"/>
    </row>
    <row r="254" spans="1:10" ht="45">
      <c r="A254" s="95" t="s">
        <v>456</v>
      </c>
      <c r="B254" s="156" t="s">
        <v>26</v>
      </c>
      <c r="C254" s="155">
        <v>4950</v>
      </c>
      <c r="D254" s="157">
        <v>1</v>
      </c>
      <c r="E254" s="158">
        <v>4950</v>
      </c>
      <c r="F254" s="157">
        <v>0</v>
      </c>
      <c r="G254" s="158">
        <v>0</v>
      </c>
      <c r="H254" s="103" t="s">
        <v>175</v>
      </c>
      <c r="I254" s="173" t="s">
        <v>176</v>
      </c>
      <c r="J254" s="98"/>
    </row>
    <row r="255" spans="1:10" ht="45">
      <c r="A255" s="95" t="s">
        <v>457</v>
      </c>
      <c r="B255" s="156" t="s">
        <v>29</v>
      </c>
      <c r="C255" s="155">
        <v>3400</v>
      </c>
      <c r="D255" s="157">
        <v>1</v>
      </c>
      <c r="E255" s="158">
        <v>3400</v>
      </c>
      <c r="F255" s="157">
        <v>0</v>
      </c>
      <c r="G255" s="158">
        <v>0</v>
      </c>
      <c r="H255" s="103" t="s">
        <v>175</v>
      </c>
      <c r="I255" s="173" t="s">
        <v>176</v>
      </c>
      <c r="J255" s="98"/>
    </row>
    <row r="256" spans="1:10" ht="30">
      <c r="A256" s="95" t="s">
        <v>506</v>
      </c>
      <c r="B256" s="156" t="s">
        <v>30</v>
      </c>
      <c r="C256" s="155">
        <v>1700</v>
      </c>
      <c r="D256" s="157">
        <v>1</v>
      </c>
      <c r="E256" s="158">
        <v>1700</v>
      </c>
      <c r="F256" s="157">
        <v>0</v>
      </c>
      <c r="G256" s="158">
        <v>0</v>
      </c>
      <c r="H256" s="103" t="s">
        <v>175</v>
      </c>
      <c r="I256" s="173" t="s">
        <v>176</v>
      </c>
      <c r="J256" s="98"/>
    </row>
    <row r="257" spans="1:10" ht="31.5">
      <c r="A257" s="90" t="s">
        <v>458</v>
      </c>
      <c r="B257" s="116" t="s">
        <v>459</v>
      </c>
      <c r="C257" s="116"/>
      <c r="D257" s="117"/>
      <c r="E257" s="359">
        <f>E258+E260+E262</f>
        <v>0</v>
      </c>
      <c r="F257" s="117"/>
      <c r="G257" s="359">
        <f>G258+G260+G262</f>
        <v>0</v>
      </c>
      <c r="H257" s="117"/>
      <c r="I257" s="117"/>
      <c r="J257" s="94"/>
    </row>
    <row r="258" spans="1:10" ht="15.75">
      <c r="A258" s="109" t="s">
        <v>460</v>
      </c>
      <c r="B258" s="110" t="s">
        <v>159</v>
      </c>
      <c r="C258" s="110"/>
      <c r="D258" s="119"/>
      <c r="E258" s="102">
        <v>0</v>
      </c>
      <c r="F258" s="119"/>
      <c r="G258" s="102">
        <v>0</v>
      </c>
      <c r="H258" s="120"/>
      <c r="I258" s="120"/>
      <c r="J258" s="98"/>
    </row>
    <row r="259" spans="1:10" ht="15.75">
      <c r="A259" s="95" t="s">
        <v>461</v>
      </c>
      <c r="B259" s="96"/>
      <c r="C259" s="96"/>
      <c r="D259" s="99"/>
      <c r="E259" s="99"/>
      <c r="F259" s="99"/>
      <c r="G259" s="99"/>
      <c r="H259" s="99"/>
      <c r="I259" s="99"/>
      <c r="J259" s="98"/>
    </row>
    <row r="260" spans="1:10" ht="15.75">
      <c r="A260" s="109" t="s">
        <v>462</v>
      </c>
      <c r="B260" s="110" t="s">
        <v>162</v>
      </c>
      <c r="C260" s="110"/>
      <c r="D260" s="111"/>
      <c r="E260" s="111">
        <v>0</v>
      </c>
      <c r="F260" s="111"/>
      <c r="G260" s="111">
        <v>0</v>
      </c>
      <c r="H260" s="99"/>
      <c r="I260" s="99"/>
      <c r="J260" s="98"/>
    </row>
    <row r="261" spans="1:10" ht="15.75">
      <c r="A261" s="95" t="s">
        <v>463</v>
      </c>
      <c r="B261" s="125"/>
      <c r="C261" s="125"/>
      <c r="D261" s="111"/>
      <c r="E261" s="111"/>
      <c r="F261" s="111"/>
      <c r="G261" s="111"/>
      <c r="H261" s="99"/>
      <c r="I261" s="99"/>
      <c r="J261" s="98"/>
    </row>
    <row r="262" spans="1:10" ht="15.75">
      <c r="A262" s="109" t="s">
        <v>464</v>
      </c>
      <c r="B262" s="110" t="s">
        <v>413</v>
      </c>
      <c r="C262" s="110"/>
      <c r="D262" s="111"/>
      <c r="E262" s="111">
        <f>E263</f>
        <v>0</v>
      </c>
      <c r="F262" s="111"/>
      <c r="G262" s="111">
        <f>G263</f>
        <v>0</v>
      </c>
      <c r="H262" s="99"/>
      <c r="I262" s="99"/>
      <c r="J262" s="98"/>
    </row>
    <row r="263" spans="1:10" ht="15.75">
      <c r="A263" s="95" t="s">
        <v>465</v>
      </c>
      <c r="B263" s="124"/>
      <c r="C263" s="118"/>
      <c r="D263" s="121"/>
      <c r="E263" s="122"/>
      <c r="F263" s="121"/>
      <c r="G263" s="122"/>
      <c r="H263" s="103"/>
      <c r="I263" s="104"/>
      <c r="J263" s="98"/>
    </row>
    <row r="264" spans="1:10" ht="15.75">
      <c r="A264" s="90" t="s">
        <v>466</v>
      </c>
      <c r="B264" s="91" t="s">
        <v>467</v>
      </c>
      <c r="C264" s="91"/>
      <c r="D264" s="126"/>
      <c r="E264" s="353">
        <f>E265</f>
        <v>7457.619999999999</v>
      </c>
      <c r="F264" s="126"/>
      <c r="G264" s="353">
        <f>G265</f>
        <v>6616.619999999999</v>
      </c>
      <c r="H264" s="126"/>
      <c r="I264" s="126"/>
      <c r="J264" s="127"/>
    </row>
    <row r="265" spans="1:10" ht="15.75">
      <c r="A265" s="109" t="s">
        <v>468</v>
      </c>
      <c r="B265" s="110" t="s">
        <v>159</v>
      </c>
      <c r="C265" s="100">
        <f>E265/D265</f>
        <v>414.31222222222215</v>
      </c>
      <c r="D265" s="119">
        <f>D267+D269+D271+D273+D274+D276+D277+D279+D280+D281+D282+D283+D285+D286+D287+D289+D290+D291</f>
        <v>18</v>
      </c>
      <c r="E265" s="102">
        <f>E267+E269+E271+E273+E274+E276+E277+E279+E280+E281+E282+E283+E285+E286+E287+E289+E290+E291</f>
        <v>7457.619999999999</v>
      </c>
      <c r="F265" s="119">
        <f>F267+F269+F271+F273+F274+F276+F277+F279+F280+F281+F282+F283+F285+F286+F287+F289+F290+F291</f>
        <v>15</v>
      </c>
      <c r="G265" s="102">
        <f>G267+G269+G271+G273+G274+G276+G277+G279+G280+G281+G282+G283+G285+G286+G287+G289+G290+G291</f>
        <v>6616.619999999999</v>
      </c>
      <c r="H265" s="120"/>
      <c r="I265" s="120"/>
      <c r="J265" s="98"/>
    </row>
    <row r="266" spans="1:10" ht="15.75">
      <c r="A266" s="131"/>
      <c r="B266" s="363" t="s">
        <v>179</v>
      </c>
      <c r="C266" s="153"/>
      <c r="D266" s="150"/>
      <c r="E266" s="153"/>
      <c r="F266" s="150"/>
      <c r="G266" s="153"/>
      <c r="H266" s="120"/>
      <c r="I266" s="120"/>
      <c r="J266" s="98"/>
    </row>
    <row r="267" spans="1:10" ht="15.75">
      <c r="A267" s="132" t="s">
        <v>496</v>
      </c>
      <c r="B267" s="148" t="s">
        <v>487</v>
      </c>
      <c r="C267" s="149">
        <f>E267/D267</f>
        <v>611.31999999999994</v>
      </c>
      <c r="D267" s="150">
        <v>1</v>
      </c>
      <c r="E267" s="146">
        <v>611.31999999999994</v>
      </c>
      <c r="F267" s="150">
        <v>1</v>
      </c>
      <c r="G267" s="146">
        <v>611.31999999999994</v>
      </c>
      <c r="H267" s="103" t="s">
        <v>175</v>
      </c>
      <c r="I267" s="173" t="s">
        <v>176</v>
      </c>
      <c r="J267" s="98"/>
    </row>
    <row r="268" spans="1:10" ht="15.75">
      <c r="A268" s="132"/>
      <c r="B268" s="362" t="s">
        <v>213</v>
      </c>
      <c r="C268" s="149"/>
      <c r="D268" s="150"/>
      <c r="E268" s="146"/>
      <c r="F268" s="150"/>
      <c r="G268" s="146"/>
      <c r="H268" s="103"/>
      <c r="I268" s="173"/>
      <c r="J268" s="98"/>
    </row>
    <row r="269" spans="1:10" ht="15.75">
      <c r="A269" s="132" t="s">
        <v>497</v>
      </c>
      <c r="B269" s="148" t="s">
        <v>488</v>
      </c>
      <c r="C269" s="149">
        <f>E269/D269</f>
        <v>621.57000000000005</v>
      </c>
      <c r="D269" s="150">
        <v>1</v>
      </c>
      <c r="E269" s="146">
        <f>619.96+1.61</f>
        <v>621.57000000000005</v>
      </c>
      <c r="F269" s="150">
        <v>1</v>
      </c>
      <c r="G269" s="146">
        <f>619.96+1.61</f>
        <v>621.57000000000005</v>
      </c>
      <c r="H269" s="103" t="s">
        <v>175</v>
      </c>
      <c r="I269" s="173" t="s">
        <v>176</v>
      </c>
      <c r="J269" s="98"/>
    </row>
    <row r="270" spans="1:10" ht="15.75">
      <c r="A270" s="132"/>
      <c r="B270" s="362" t="s">
        <v>222</v>
      </c>
      <c r="C270" s="149"/>
      <c r="D270" s="150"/>
      <c r="E270" s="146"/>
      <c r="F270" s="150"/>
      <c r="G270" s="146"/>
      <c r="H270" s="103"/>
      <c r="I270" s="173"/>
      <c r="J270" s="98"/>
    </row>
    <row r="271" spans="1:10" ht="15.75">
      <c r="A271" s="132" t="s">
        <v>469</v>
      </c>
      <c r="B271" s="148" t="s">
        <v>489</v>
      </c>
      <c r="C271" s="149">
        <f>E271/D271</f>
        <v>317.59999999999997</v>
      </c>
      <c r="D271" s="150">
        <v>1</v>
      </c>
      <c r="E271" s="146">
        <v>317.59999999999997</v>
      </c>
      <c r="F271" s="150">
        <v>1</v>
      </c>
      <c r="G271" s="146">
        <v>317.59999999999997</v>
      </c>
      <c r="H271" s="103" t="s">
        <v>175</v>
      </c>
      <c r="I271" s="173" t="s">
        <v>176</v>
      </c>
      <c r="J271" s="98"/>
    </row>
    <row r="272" spans="1:10" ht="15.75">
      <c r="A272" s="132"/>
      <c r="B272" s="362" t="s">
        <v>239</v>
      </c>
      <c r="C272" s="149"/>
      <c r="D272" s="150"/>
      <c r="E272" s="146"/>
      <c r="F272" s="150"/>
      <c r="G272" s="146"/>
      <c r="H272" s="103"/>
      <c r="I272" s="173"/>
      <c r="J272" s="98"/>
    </row>
    <row r="273" spans="1:10" ht="15.75">
      <c r="A273" s="132" t="s">
        <v>470</v>
      </c>
      <c r="B273" s="148" t="s">
        <v>490</v>
      </c>
      <c r="C273" s="149">
        <f>E273/D273</f>
        <v>474.95</v>
      </c>
      <c r="D273" s="150">
        <v>1</v>
      </c>
      <c r="E273" s="146">
        <v>474.95</v>
      </c>
      <c r="F273" s="150">
        <v>1</v>
      </c>
      <c r="G273" s="146">
        <v>474.95</v>
      </c>
      <c r="H273" s="103" t="s">
        <v>175</v>
      </c>
      <c r="I273" s="173" t="s">
        <v>176</v>
      </c>
      <c r="J273" s="98"/>
    </row>
    <row r="274" spans="1:10" ht="15.75">
      <c r="A274" s="132" t="s">
        <v>471</v>
      </c>
      <c r="B274" s="148" t="s">
        <v>491</v>
      </c>
      <c r="C274" s="149">
        <f>E274/D274</f>
        <v>300</v>
      </c>
      <c r="D274" s="150">
        <v>1</v>
      </c>
      <c r="E274" s="146">
        <v>300</v>
      </c>
      <c r="F274" s="150">
        <v>0</v>
      </c>
      <c r="G274" s="146">
        <v>0</v>
      </c>
      <c r="H274" s="103" t="s">
        <v>175</v>
      </c>
      <c r="I274" s="173" t="s">
        <v>176</v>
      </c>
      <c r="J274" s="98"/>
    </row>
    <row r="275" spans="1:10" ht="15.75">
      <c r="A275" s="132"/>
      <c r="B275" s="362" t="s">
        <v>336</v>
      </c>
      <c r="C275" s="149"/>
      <c r="D275" s="150"/>
      <c r="E275" s="146"/>
      <c r="F275" s="150"/>
      <c r="G275" s="146"/>
      <c r="H275" s="103"/>
      <c r="I275" s="173"/>
      <c r="J275" s="98"/>
    </row>
    <row r="276" spans="1:10" ht="15.75">
      <c r="A276" s="132" t="s">
        <v>498</v>
      </c>
      <c r="B276" s="148" t="s">
        <v>492</v>
      </c>
      <c r="C276" s="149">
        <f>E276/D276</f>
        <v>356.46000000000004</v>
      </c>
      <c r="D276" s="150">
        <v>1</v>
      </c>
      <c r="E276" s="146">
        <v>356.46000000000004</v>
      </c>
      <c r="F276" s="150">
        <v>1</v>
      </c>
      <c r="G276" s="146">
        <v>356.46000000000004</v>
      </c>
      <c r="H276" s="103" t="s">
        <v>175</v>
      </c>
      <c r="I276" s="173" t="s">
        <v>176</v>
      </c>
      <c r="J276" s="98"/>
    </row>
    <row r="277" spans="1:10" ht="15.75">
      <c r="A277" s="132" t="s">
        <v>499</v>
      </c>
      <c r="B277" s="148" t="s">
        <v>493</v>
      </c>
      <c r="C277" s="149">
        <f>E277/D277</f>
        <v>208.31</v>
      </c>
      <c r="D277" s="150">
        <v>1</v>
      </c>
      <c r="E277" s="146">
        <v>208.31</v>
      </c>
      <c r="F277" s="150">
        <v>1</v>
      </c>
      <c r="G277" s="146">
        <v>208.31</v>
      </c>
      <c r="H277" s="103" t="s">
        <v>175</v>
      </c>
      <c r="I277" s="173" t="s">
        <v>176</v>
      </c>
      <c r="J277" s="98"/>
    </row>
    <row r="278" spans="1:10" ht="15.75">
      <c r="A278" s="132"/>
      <c r="B278" s="362" t="s">
        <v>173</v>
      </c>
      <c r="C278" s="149"/>
      <c r="D278" s="150"/>
      <c r="E278" s="146"/>
      <c r="F278" s="150"/>
      <c r="G278" s="146"/>
      <c r="H278" s="103"/>
      <c r="I278" s="173"/>
      <c r="J278" s="98"/>
    </row>
    <row r="279" spans="1:10" ht="28.5">
      <c r="A279" s="132" t="s">
        <v>472</v>
      </c>
      <c r="B279" s="148" t="s">
        <v>636</v>
      </c>
      <c r="C279" s="149">
        <f>E279/D279</f>
        <v>326.48</v>
      </c>
      <c r="D279" s="150">
        <v>1</v>
      </c>
      <c r="E279" s="146">
        <v>326.48</v>
      </c>
      <c r="F279" s="150">
        <v>1</v>
      </c>
      <c r="G279" s="146">
        <v>326.48</v>
      </c>
      <c r="H279" s="103" t="s">
        <v>175</v>
      </c>
      <c r="I279" s="173" t="s">
        <v>176</v>
      </c>
      <c r="J279" s="98"/>
    </row>
    <row r="280" spans="1:10" ht="15.75">
      <c r="A280" s="132" t="s">
        <v>473</v>
      </c>
      <c r="B280" s="148" t="s">
        <v>637</v>
      </c>
      <c r="C280" s="149">
        <f>E280/D280</f>
        <v>180.44</v>
      </c>
      <c r="D280" s="150">
        <v>1</v>
      </c>
      <c r="E280" s="146">
        <v>180.44</v>
      </c>
      <c r="F280" s="150">
        <v>1</v>
      </c>
      <c r="G280" s="146">
        <v>180.44</v>
      </c>
      <c r="H280" s="103" t="s">
        <v>175</v>
      </c>
      <c r="I280" s="173" t="s">
        <v>176</v>
      </c>
      <c r="J280" s="98"/>
    </row>
    <row r="281" spans="1:10" ht="28.5">
      <c r="A281" s="132" t="s">
        <v>474</v>
      </c>
      <c r="B281" s="148" t="s">
        <v>638</v>
      </c>
      <c r="C281" s="149">
        <f>E281/D281</f>
        <v>342.49</v>
      </c>
      <c r="D281" s="150">
        <v>1</v>
      </c>
      <c r="E281" s="146">
        <v>342.49</v>
      </c>
      <c r="F281" s="150">
        <v>1</v>
      </c>
      <c r="G281" s="146">
        <v>342.49</v>
      </c>
      <c r="H281" s="103" t="s">
        <v>175</v>
      </c>
      <c r="I281" s="173" t="s">
        <v>176</v>
      </c>
      <c r="J281" s="98"/>
    </row>
    <row r="282" spans="1:10" ht="28.5">
      <c r="A282" s="132" t="s">
        <v>639</v>
      </c>
      <c r="B282" s="148" t="s">
        <v>640</v>
      </c>
      <c r="C282" s="149">
        <f>E282/D282</f>
        <v>316.14</v>
      </c>
      <c r="D282" s="150">
        <v>1</v>
      </c>
      <c r="E282" s="146">
        <v>316.14</v>
      </c>
      <c r="F282" s="150">
        <v>1</v>
      </c>
      <c r="G282" s="146">
        <v>316.14</v>
      </c>
      <c r="H282" s="103" t="s">
        <v>175</v>
      </c>
      <c r="I282" s="173" t="s">
        <v>176</v>
      </c>
      <c r="J282" s="98"/>
    </row>
    <row r="283" spans="1:10" ht="28.5">
      <c r="A283" s="132" t="s">
        <v>641</v>
      </c>
      <c r="B283" s="148" t="s">
        <v>642</v>
      </c>
      <c r="C283" s="149">
        <f>E283/D283</f>
        <v>1002.1199999999999</v>
      </c>
      <c r="D283" s="150">
        <v>1</v>
      </c>
      <c r="E283" s="146">
        <v>1002.1199999999999</v>
      </c>
      <c r="F283" s="150">
        <v>1</v>
      </c>
      <c r="G283" s="146">
        <v>1002.1199999999999</v>
      </c>
      <c r="H283" s="103" t="s">
        <v>175</v>
      </c>
      <c r="I283" s="173" t="s">
        <v>176</v>
      </c>
      <c r="J283" s="98"/>
    </row>
    <row r="284" spans="1:10" ht="15.75">
      <c r="A284" s="132"/>
      <c r="B284" s="362" t="s">
        <v>378</v>
      </c>
      <c r="C284" s="149"/>
      <c r="D284" s="150"/>
      <c r="E284" s="146"/>
      <c r="F284" s="150"/>
      <c r="G284" s="146"/>
      <c r="H284" s="103"/>
      <c r="I284" s="173"/>
      <c r="J284" s="98"/>
    </row>
    <row r="285" spans="1:10" ht="15.75">
      <c r="A285" s="132" t="s">
        <v>643</v>
      </c>
      <c r="B285" s="148" t="s">
        <v>644</v>
      </c>
      <c r="C285" s="149">
        <f>E285/D285</f>
        <v>362.98</v>
      </c>
      <c r="D285" s="150">
        <v>1</v>
      </c>
      <c r="E285" s="146">
        <v>362.98</v>
      </c>
      <c r="F285" s="150">
        <v>1</v>
      </c>
      <c r="G285" s="146">
        <v>362.98</v>
      </c>
      <c r="H285" s="103" t="s">
        <v>175</v>
      </c>
      <c r="I285" s="173" t="s">
        <v>176</v>
      </c>
      <c r="J285" s="98"/>
    </row>
    <row r="286" spans="1:10" ht="15.75">
      <c r="A286" s="132" t="s">
        <v>645</v>
      </c>
      <c r="B286" s="148" t="s">
        <v>494</v>
      </c>
      <c r="C286" s="149">
        <f>E286/D286</f>
        <v>270.5</v>
      </c>
      <c r="D286" s="150">
        <v>1</v>
      </c>
      <c r="E286" s="146">
        <v>270.5</v>
      </c>
      <c r="F286" s="150">
        <v>0</v>
      </c>
      <c r="G286" s="146">
        <v>0</v>
      </c>
      <c r="H286" s="103" t="s">
        <v>175</v>
      </c>
      <c r="I286" s="173" t="s">
        <v>176</v>
      </c>
      <c r="J286" s="98"/>
    </row>
    <row r="287" spans="1:10" ht="15.75">
      <c r="A287" s="132" t="s">
        <v>646</v>
      </c>
      <c r="B287" s="148" t="s">
        <v>495</v>
      </c>
      <c r="C287" s="149">
        <f>E287/D287</f>
        <v>270.5</v>
      </c>
      <c r="D287" s="150">
        <v>1</v>
      </c>
      <c r="E287" s="146">
        <v>270.5</v>
      </c>
      <c r="F287" s="150">
        <v>0</v>
      </c>
      <c r="G287" s="146">
        <v>0</v>
      </c>
      <c r="H287" s="103" t="s">
        <v>175</v>
      </c>
      <c r="I287" s="173" t="s">
        <v>176</v>
      </c>
      <c r="J287" s="98"/>
    </row>
    <row r="288" spans="1:10" ht="15.75">
      <c r="A288" s="132"/>
      <c r="B288" s="362" t="s">
        <v>395</v>
      </c>
      <c r="C288" s="149"/>
      <c r="D288" s="150"/>
      <c r="E288" s="146"/>
      <c r="F288" s="150"/>
      <c r="G288" s="146"/>
      <c r="H288" s="103"/>
      <c r="I288" s="173"/>
      <c r="J288" s="98"/>
    </row>
    <row r="289" spans="1:12" ht="15.75">
      <c r="A289" s="132" t="s">
        <v>647</v>
      </c>
      <c r="B289" s="148" t="s">
        <v>648</v>
      </c>
      <c r="C289" s="149">
        <f>E289/D289</f>
        <v>176.63</v>
      </c>
      <c r="D289" s="150">
        <v>1</v>
      </c>
      <c r="E289" s="146">
        <v>176.63</v>
      </c>
      <c r="F289" s="150">
        <v>1</v>
      </c>
      <c r="G289" s="146">
        <v>176.63</v>
      </c>
      <c r="H289" s="103" t="s">
        <v>175</v>
      </c>
      <c r="I289" s="173" t="s">
        <v>176</v>
      </c>
      <c r="J289" s="98"/>
    </row>
    <row r="290" spans="1:12" ht="15.75">
      <c r="A290" s="132" t="s">
        <v>649</v>
      </c>
      <c r="B290" s="148" t="s">
        <v>650</v>
      </c>
      <c r="C290" s="149">
        <f>E290/D290</f>
        <v>501.83</v>
      </c>
      <c r="D290" s="150">
        <v>1</v>
      </c>
      <c r="E290" s="146">
        <v>501.83</v>
      </c>
      <c r="F290" s="150">
        <v>1</v>
      </c>
      <c r="G290" s="146">
        <v>501.83</v>
      </c>
      <c r="H290" s="103" t="s">
        <v>175</v>
      </c>
      <c r="I290" s="173" t="s">
        <v>176</v>
      </c>
      <c r="J290" s="98"/>
    </row>
    <row r="291" spans="1:12" ht="15.75">
      <c r="A291" s="132" t="s">
        <v>651</v>
      </c>
      <c r="B291" s="148" t="s">
        <v>652</v>
      </c>
      <c r="C291" s="149">
        <f>E291/D291</f>
        <v>817.3</v>
      </c>
      <c r="D291" s="150">
        <v>1</v>
      </c>
      <c r="E291" s="146">
        <v>817.3</v>
      </c>
      <c r="F291" s="150">
        <v>1</v>
      </c>
      <c r="G291" s="146">
        <v>817.3</v>
      </c>
      <c r="H291" s="103" t="s">
        <v>175</v>
      </c>
      <c r="I291" s="173" t="s">
        <v>176</v>
      </c>
      <c r="J291" s="98"/>
    </row>
    <row r="292" spans="1:12" ht="15.75">
      <c r="A292" s="109" t="s">
        <v>475</v>
      </c>
      <c r="B292" s="110" t="s">
        <v>162</v>
      </c>
      <c r="C292" s="111">
        <f>SUM(C293:C294)</f>
        <v>7261.6481054444439</v>
      </c>
      <c r="D292" s="134">
        <f>SUM(D293:D294)</f>
        <v>10</v>
      </c>
      <c r="E292" s="111">
        <f>SUM(E293:E294)</f>
        <v>10817.203661</v>
      </c>
      <c r="F292" s="134">
        <f>SUM(F293:F294)</f>
        <v>0</v>
      </c>
      <c r="G292" s="111">
        <f>SUM(G293:G294)</f>
        <v>0</v>
      </c>
      <c r="H292" s="111"/>
      <c r="I292" s="111"/>
      <c r="J292" s="111"/>
      <c r="K292" s="361"/>
      <c r="L292" s="371"/>
    </row>
    <row r="293" spans="1:12" ht="15.75">
      <c r="A293" s="95" t="s">
        <v>476</v>
      </c>
      <c r="B293" s="148" t="s">
        <v>20</v>
      </c>
      <c r="C293" s="147">
        <v>6817.2036609999996</v>
      </c>
      <c r="D293" s="133">
        <v>1</v>
      </c>
      <c r="E293" s="146">
        <v>6817.2036609999996</v>
      </c>
      <c r="F293" s="133">
        <v>0</v>
      </c>
      <c r="G293" s="146">
        <v>0</v>
      </c>
      <c r="H293" s="103" t="s">
        <v>175</v>
      </c>
      <c r="I293" s="173" t="s">
        <v>176</v>
      </c>
      <c r="J293" s="104"/>
      <c r="K293" s="350"/>
      <c r="L293" s="360"/>
    </row>
    <row r="294" spans="1:12" ht="28.5">
      <c r="A294" s="95"/>
      <c r="B294" s="148" t="s">
        <v>21</v>
      </c>
      <c r="C294" s="147">
        <f>E294/D294</f>
        <v>444.44444444444446</v>
      </c>
      <c r="D294" s="133">
        <v>9</v>
      </c>
      <c r="E294" s="146">
        <v>4000</v>
      </c>
      <c r="F294" s="133">
        <v>0</v>
      </c>
      <c r="G294" s="146">
        <v>0</v>
      </c>
      <c r="H294" s="103" t="s">
        <v>175</v>
      </c>
      <c r="I294" s="173" t="s">
        <v>176</v>
      </c>
      <c r="J294" s="104"/>
      <c r="K294" s="350"/>
      <c r="L294" s="360"/>
    </row>
    <row r="295" spans="1:12" ht="15.75">
      <c r="A295" s="109" t="s">
        <v>477</v>
      </c>
      <c r="B295" s="110" t="s">
        <v>413</v>
      </c>
      <c r="C295" s="123"/>
      <c r="D295" s="114"/>
      <c r="E295" s="111"/>
      <c r="F295" s="114"/>
      <c r="G295" s="111"/>
      <c r="H295" s="111"/>
      <c r="I295" s="111"/>
      <c r="J295" s="111"/>
      <c r="K295" s="361"/>
      <c r="L295" s="371"/>
    </row>
    <row r="296" spans="1:12" ht="15.75">
      <c r="A296" s="95" t="s">
        <v>478</v>
      </c>
      <c r="B296" s="95"/>
      <c r="C296" s="96"/>
      <c r="D296" s="114"/>
      <c r="E296" s="105"/>
      <c r="F296" s="114"/>
      <c r="G296" s="105"/>
      <c r="H296" s="99"/>
      <c r="I296" s="99"/>
      <c r="J296" s="99"/>
      <c r="K296" s="350"/>
      <c r="L296" s="360"/>
    </row>
    <row r="297" spans="1:12" ht="18.75">
      <c r="A297" s="433" t="s">
        <v>4</v>
      </c>
      <c r="B297" s="434"/>
      <c r="C297" s="434"/>
      <c r="D297" s="435"/>
      <c r="E297" s="128">
        <f>E292+E264+E257+E230+E225+E186+E181+E176+E26+E15+E10+E5</f>
        <v>512179.54855966673</v>
      </c>
      <c r="F297" s="128"/>
      <c r="G297" s="128">
        <f>G292+G264+G257+G230+G225+G186+G181+G176+G26+G15+G10+G5</f>
        <v>75000.148101805113</v>
      </c>
      <c r="H297" s="129"/>
      <c r="I297" s="402"/>
      <c r="J297" s="129"/>
    </row>
    <row r="298" spans="1:12">
      <c r="H298" s="130"/>
    </row>
    <row r="299" spans="1:12">
      <c r="A299" s="436" t="s">
        <v>479</v>
      </c>
      <c r="B299" s="436"/>
      <c r="C299" s="436"/>
      <c r="D299" s="436"/>
      <c r="E299" s="436"/>
      <c r="F299" s="436"/>
      <c r="G299" s="436"/>
      <c r="H299" s="436"/>
      <c r="I299" s="436"/>
      <c r="J299" s="436"/>
    </row>
    <row r="300" spans="1:12">
      <c r="A300" s="437" t="s">
        <v>480</v>
      </c>
      <c r="B300" s="437"/>
      <c r="C300" s="437"/>
      <c r="D300" s="437"/>
      <c r="E300" s="437"/>
      <c r="F300" s="437"/>
      <c r="G300" s="437"/>
      <c r="H300" s="437"/>
      <c r="I300" s="437"/>
      <c r="J300" s="437"/>
    </row>
  </sheetData>
  <mergeCells count="12">
    <mergeCell ref="A297:D297"/>
    <mergeCell ref="A299:J299"/>
    <mergeCell ref="A300:J300"/>
    <mergeCell ref="A1:J1"/>
    <mergeCell ref="A2:A3"/>
    <mergeCell ref="B2:B3"/>
    <mergeCell ref="C2:C3"/>
    <mergeCell ref="D2:E2"/>
    <mergeCell ref="H2:H3"/>
    <mergeCell ref="I2:I3"/>
    <mergeCell ref="J2:J3"/>
    <mergeCell ref="F2:G2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1"/>
  <sheetViews>
    <sheetView view="pageBreakPreview" topLeftCell="A130" zoomScale="70" zoomScaleNormal="70" zoomScaleSheetLayoutView="70" workbookViewId="0">
      <selection activeCell="F151" sqref="F151"/>
    </sheetView>
  </sheetViews>
  <sheetFormatPr defaultRowHeight="12.75"/>
  <cols>
    <col min="1" max="1" width="6.5703125" style="4" customWidth="1"/>
    <col min="2" max="2" width="102.85546875" style="4" customWidth="1"/>
    <col min="3" max="3" width="17.7109375" style="4" customWidth="1"/>
    <col min="4" max="4" width="25.42578125" style="4" customWidth="1"/>
    <col min="5" max="5" width="14.85546875" style="4" customWidth="1"/>
    <col min="6" max="6" width="26.7109375" style="4" customWidth="1"/>
    <col min="7" max="7" width="17.7109375" style="4" customWidth="1"/>
    <col min="8" max="8" width="25.5703125" style="4" customWidth="1"/>
    <col min="9" max="9" width="14.85546875" style="4" bestFit="1" customWidth="1"/>
    <col min="10" max="241" width="9.140625" style="4"/>
    <col min="242" max="242" width="6.5703125" style="4" customWidth="1"/>
    <col min="243" max="243" width="56.140625" style="4" customWidth="1"/>
    <col min="244" max="244" width="7.85546875" style="4" customWidth="1"/>
    <col min="245" max="245" width="13.5703125" style="4" customWidth="1"/>
    <col min="246" max="246" width="10.7109375" style="4" customWidth="1"/>
    <col min="247" max="247" width="13.140625" style="4" customWidth="1"/>
    <col min="248" max="248" width="8.5703125" style="4" customWidth="1"/>
    <col min="249" max="249" width="12.7109375" style="4" customWidth="1"/>
    <col min="250" max="250" width="7.7109375" style="4" customWidth="1"/>
    <col min="251" max="251" width="10.28515625" style="4" customWidth="1"/>
    <col min="252" max="252" width="8.28515625" style="4" customWidth="1"/>
    <col min="253" max="253" width="13.140625" style="4" customWidth="1"/>
    <col min="254" max="254" width="7.5703125" style="4" customWidth="1"/>
    <col min="255" max="255" width="12.85546875" style="4" customWidth="1"/>
    <col min="256" max="256" width="7.85546875" style="4" customWidth="1"/>
    <col min="257" max="257" width="11.7109375" style="4" customWidth="1"/>
    <col min="258" max="258" width="7.7109375" style="4" customWidth="1"/>
    <col min="259" max="259" width="12.140625" style="4" customWidth="1"/>
    <col min="260" max="260" width="15.28515625" style="4" customWidth="1"/>
    <col min="261" max="261" width="10.28515625" style="4" customWidth="1"/>
    <col min="262" max="262" width="9.28515625" style="4" customWidth="1"/>
    <col min="263" max="263" width="11.85546875" style="4" customWidth="1"/>
    <col min="264" max="264" width="8.5703125" style="4" customWidth="1"/>
    <col min="265" max="497" width="9.140625" style="4"/>
    <col min="498" max="498" width="6.5703125" style="4" customWidth="1"/>
    <col min="499" max="499" width="56.140625" style="4" customWidth="1"/>
    <col min="500" max="500" width="7.85546875" style="4" customWidth="1"/>
    <col min="501" max="501" width="13.5703125" style="4" customWidth="1"/>
    <col min="502" max="502" width="10.7109375" style="4" customWidth="1"/>
    <col min="503" max="503" width="13.140625" style="4" customWidth="1"/>
    <col min="504" max="504" width="8.5703125" style="4" customWidth="1"/>
    <col min="505" max="505" width="12.7109375" style="4" customWidth="1"/>
    <col min="506" max="506" width="7.7109375" style="4" customWidth="1"/>
    <col min="507" max="507" width="10.28515625" style="4" customWidth="1"/>
    <col min="508" max="508" width="8.28515625" style="4" customWidth="1"/>
    <col min="509" max="509" width="13.140625" style="4" customWidth="1"/>
    <col min="510" max="510" width="7.5703125" style="4" customWidth="1"/>
    <col min="511" max="511" width="12.85546875" style="4" customWidth="1"/>
    <col min="512" max="512" width="7.85546875" style="4" customWidth="1"/>
    <col min="513" max="513" width="11.7109375" style="4" customWidth="1"/>
    <col min="514" max="514" width="7.7109375" style="4" customWidth="1"/>
    <col min="515" max="515" width="12.140625" style="4" customWidth="1"/>
    <col min="516" max="516" width="15.28515625" style="4" customWidth="1"/>
    <col min="517" max="517" width="10.28515625" style="4" customWidth="1"/>
    <col min="518" max="518" width="9.28515625" style="4" customWidth="1"/>
    <col min="519" max="519" width="11.85546875" style="4" customWidth="1"/>
    <col min="520" max="520" width="8.5703125" style="4" customWidth="1"/>
    <col min="521" max="753" width="9.140625" style="4"/>
    <col min="754" max="754" width="6.5703125" style="4" customWidth="1"/>
    <col min="755" max="755" width="56.140625" style="4" customWidth="1"/>
    <col min="756" max="756" width="7.85546875" style="4" customWidth="1"/>
    <col min="757" max="757" width="13.5703125" style="4" customWidth="1"/>
    <col min="758" max="758" width="10.7109375" style="4" customWidth="1"/>
    <col min="759" max="759" width="13.140625" style="4" customWidth="1"/>
    <col min="760" max="760" width="8.5703125" style="4" customWidth="1"/>
    <col min="761" max="761" width="12.7109375" style="4" customWidth="1"/>
    <col min="762" max="762" width="7.7109375" style="4" customWidth="1"/>
    <col min="763" max="763" width="10.28515625" style="4" customWidth="1"/>
    <col min="764" max="764" width="8.28515625" style="4" customWidth="1"/>
    <col min="765" max="765" width="13.140625" style="4" customWidth="1"/>
    <col min="766" max="766" width="7.5703125" style="4" customWidth="1"/>
    <col min="767" max="767" width="12.85546875" style="4" customWidth="1"/>
    <col min="768" max="768" width="7.85546875" style="4" customWidth="1"/>
    <col min="769" max="769" width="11.7109375" style="4" customWidth="1"/>
    <col min="770" max="770" width="7.7109375" style="4" customWidth="1"/>
    <col min="771" max="771" width="12.140625" style="4" customWidth="1"/>
    <col min="772" max="772" width="15.28515625" style="4" customWidth="1"/>
    <col min="773" max="773" width="10.28515625" style="4" customWidth="1"/>
    <col min="774" max="774" width="9.28515625" style="4" customWidth="1"/>
    <col min="775" max="775" width="11.85546875" style="4" customWidth="1"/>
    <col min="776" max="776" width="8.5703125" style="4" customWidth="1"/>
    <col min="777" max="1009" width="9.140625" style="4"/>
    <col min="1010" max="1010" width="6.5703125" style="4" customWidth="1"/>
    <col min="1011" max="1011" width="56.140625" style="4" customWidth="1"/>
    <col min="1012" max="1012" width="7.85546875" style="4" customWidth="1"/>
    <col min="1013" max="1013" width="13.5703125" style="4" customWidth="1"/>
    <col min="1014" max="1014" width="10.7109375" style="4" customWidth="1"/>
    <col min="1015" max="1015" width="13.140625" style="4" customWidth="1"/>
    <col min="1016" max="1016" width="8.5703125" style="4" customWidth="1"/>
    <col min="1017" max="1017" width="12.7109375" style="4" customWidth="1"/>
    <col min="1018" max="1018" width="7.7109375" style="4" customWidth="1"/>
    <col min="1019" max="1019" width="10.28515625" style="4" customWidth="1"/>
    <col min="1020" max="1020" width="8.28515625" style="4" customWidth="1"/>
    <col min="1021" max="1021" width="13.140625" style="4" customWidth="1"/>
    <col min="1022" max="1022" width="7.5703125" style="4" customWidth="1"/>
    <col min="1023" max="1023" width="12.85546875" style="4" customWidth="1"/>
    <col min="1024" max="1024" width="7.85546875" style="4" customWidth="1"/>
    <col min="1025" max="1025" width="11.7109375" style="4" customWidth="1"/>
    <col min="1026" max="1026" width="7.7109375" style="4" customWidth="1"/>
    <col min="1027" max="1027" width="12.140625" style="4" customWidth="1"/>
    <col min="1028" max="1028" width="15.28515625" style="4" customWidth="1"/>
    <col min="1029" max="1029" width="10.28515625" style="4" customWidth="1"/>
    <col min="1030" max="1030" width="9.28515625" style="4" customWidth="1"/>
    <col min="1031" max="1031" width="11.85546875" style="4" customWidth="1"/>
    <col min="1032" max="1032" width="8.5703125" style="4" customWidth="1"/>
    <col min="1033" max="1265" width="9.140625" style="4"/>
    <col min="1266" max="1266" width="6.5703125" style="4" customWidth="1"/>
    <col min="1267" max="1267" width="56.140625" style="4" customWidth="1"/>
    <col min="1268" max="1268" width="7.85546875" style="4" customWidth="1"/>
    <col min="1269" max="1269" width="13.5703125" style="4" customWidth="1"/>
    <col min="1270" max="1270" width="10.7109375" style="4" customWidth="1"/>
    <col min="1271" max="1271" width="13.140625" style="4" customWidth="1"/>
    <col min="1272" max="1272" width="8.5703125" style="4" customWidth="1"/>
    <col min="1273" max="1273" width="12.7109375" style="4" customWidth="1"/>
    <col min="1274" max="1274" width="7.7109375" style="4" customWidth="1"/>
    <col min="1275" max="1275" width="10.28515625" style="4" customWidth="1"/>
    <col min="1276" max="1276" width="8.28515625" style="4" customWidth="1"/>
    <col min="1277" max="1277" width="13.140625" style="4" customWidth="1"/>
    <col min="1278" max="1278" width="7.5703125" style="4" customWidth="1"/>
    <col min="1279" max="1279" width="12.85546875" style="4" customWidth="1"/>
    <col min="1280" max="1280" width="7.85546875" style="4" customWidth="1"/>
    <col min="1281" max="1281" width="11.7109375" style="4" customWidth="1"/>
    <col min="1282" max="1282" width="7.7109375" style="4" customWidth="1"/>
    <col min="1283" max="1283" width="12.140625" style="4" customWidth="1"/>
    <col min="1284" max="1284" width="15.28515625" style="4" customWidth="1"/>
    <col min="1285" max="1285" width="10.28515625" style="4" customWidth="1"/>
    <col min="1286" max="1286" width="9.28515625" style="4" customWidth="1"/>
    <col min="1287" max="1287" width="11.85546875" style="4" customWidth="1"/>
    <col min="1288" max="1288" width="8.5703125" style="4" customWidth="1"/>
    <col min="1289" max="1521" width="9.140625" style="4"/>
    <col min="1522" max="1522" width="6.5703125" style="4" customWidth="1"/>
    <col min="1523" max="1523" width="56.140625" style="4" customWidth="1"/>
    <col min="1524" max="1524" width="7.85546875" style="4" customWidth="1"/>
    <col min="1525" max="1525" width="13.5703125" style="4" customWidth="1"/>
    <col min="1526" max="1526" width="10.7109375" style="4" customWidth="1"/>
    <col min="1527" max="1527" width="13.140625" style="4" customWidth="1"/>
    <col min="1528" max="1528" width="8.5703125" style="4" customWidth="1"/>
    <col min="1529" max="1529" width="12.7109375" style="4" customWidth="1"/>
    <col min="1530" max="1530" width="7.7109375" style="4" customWidth="1"/>
    <col min="1531" max="1531" width="10.28515625" style="4" customWidth="1"/>
    <col min="1532" max="1532" width="8.28515625" style="4" customWidth="1"/>
    <col min="1533" max="1533" width="13.140625" style="4" customWidth="1"/>
    <col min="1534" max="1534" width="7.5703125" style="4" customWidth="1"/>
    <col min="1535" max="1535" width="12.85546875" style="4" customWidth="1"/>
    <col min="1536" max="1536" width="7.85546875" style="4" customWidth="1"/>
    <col min="1537" max="1537" width="11.7109375" style="4" customWidth="1"/>
    <col min="1538" max="1538" width="7.7109375" style="4" customWidth="1"/>
    <col min="1539" max="1539" width="12.140625" style="4" customWidth="1"/>
    <col min="1540" max="1540" width="15.28515625" style="4" customWidth="1"/>
    <col min="1541" max="1541" width="10.28515625" style="4" customWidth="1"/>
    <col min="1542" max="1542" width="9.28515625" style="4" customWidth="1"/>
    <col min="1543" max="1543" width="11.85546875" style="4" customWidth="1"/>
    <col min="1544" max="1544" width="8.5703125" style="4" customWidth="1"/>
    <col min="1545" max="1777" width="9.140625" style="4"/>
    <col min="1778" max="1778" width="6.5703125" style="4" customWidth="1"/>
    <col min="1779" max="1779" width="56.140625" style="4" customWidth="1"/>
    <col min="1780" max="1780" width="7.85546875" style="4" customWidth="1"/>
    <col min="1781" max="1781" width="13.5703125" style="4" customWidth="1"/>
    <col min="1782" max="1782" width="10.7109375" style="4" customWidth="1"/>
    <col min="1783" max="1783" width="13.140625" style="4" customWidth="1"/>
    <col min="1784" max="1784" width="8.5703125" style="4" customWidth="1"/>
    <col min="1785" max="1785" width="12.7109375" style="4" customWidth="1"/>
    <col min="1786" max="1786" width="7.7109375" style="4" customWidth="1"/>
    <col min="1787" max="1787" width="10.28515625" style="4" customWidth="1"/>
    <col min="1788" max="1788" width="8.28515625" style="4" customWidth="1"/>
    <col min="1789" max="1789" width="13.140625" style="4" customWidth="1"/>
    <col min="1790" max="1790" width="7.5703125" style="4" customWidth="1"/>
    <col min="1791" max="1791" width="12.85546875" style="4" customWidth="1"/>
    <col min="1792" max="1792" width="7.85546875" style="4" customWidth="1"/>
    <col min="1793" max="1793" width="11.7109375" style="4" customWidth="1"/>
    <col min="1794" max="1794" width="7.7109375" style="4" customWidth="1"/>
    <col min="1795" max="1795" width="12.140625" style="4" customWidth="1"/>
    <col min="1796" max="1796" width="15.28515625" style="4" customWidth="1"/>
    <col min="1797" max="1797" width="10.28515625" style="4" customWidth="1"/>
    <col min="1798" max="1798" width="9.28515625" style="4" customWidth="1"/>
    <col min="1799" max="1799" width="11.85546875" style="4" customWidth="1"/>
    <col min="1800" max="1800" width="8.5703125" style="4" customWidth="1"/>
    <col min="1801" max="2033" width="9.140625" style="4"/>
    <col min="2034" max="2034" width="6.5703125" style="4" customWidth="1"/>
    <col min="2035" max="2035" width="56.140625" style="4" customWidth="1"/>
    <col min="2036" max="2036" width="7.85546875" style="4" customWidth="1"/>
    <col min="2037" max="2037" width="13.5703125" style="4" customWidth="1"/>
    <col min="2038" max="2038" width="10.7109375" style="4" customWidth="1"/>
    <col min="2039" max="2039" width="13.140625" style="4" customWidth="1"/>
    <col min="2040" max="2040" width="8.5703125" style="4" customWidth="1"/>
    <col min="2041" max="2041" width="12.7109375" style="4" customWidth="1"/>
    <col min="2042" max="2042" width="7.7109375" style="4" customWidth="1"/>
    <col min="2043" max="2043" width="10.28515625" style="4" customWidth="1"/>
    <col min="2044" max="2044" width="8.28515625" style="4" customWidth="1"/>
    <col min="2045" max="2045" width="13.140625" style="4" customWidth="1"/>
    <col min="2046" max="2046" width="7.5703125" style="4" customWidth="1"/>
    <col min="2047" max="2047" width="12.85546875" style="4" customWidth="1"/>
    <col min="2048" max="2048" width="7.85546875" style="4" customWidth="1"/>
    <col min="2049" max="2049" width="11.7109375" style="4" customWidth="1"/>
    <col min="2050" max="2050" width="7.7109375" style="4" customWidth="1"/>
    <col min="2051" max="2051" width="12.140625" style="4" customWidth="1"/>
    <col min="2052" max="2052" width="15.28515625" style="4" customWidth="1"/>
    <col min="2053" max="2053" width="10.28515625" style="4" customWidth="1"/>
    <col min="2054" max="2054" width="9.28515625" style="4" customWidth="1"/>
    <col min="2055" max="2055" width="11.85546875" style="4" customWidth="1"/>
    <col min="2056" max="2056" width="8.5703125" style="4" customWidth="1"/>
    <col min="2057" max="2289" width="9.140625" style="4"/>
    <col min="2290" max="2290" width="6.5703125" style="4" customWidth="1"/>
    <col min="2291" max="2291" width="56.140625" style="4" customWidth="1"/>
    <col min="2292" max="2292" width="7.85546875" style="4" customWidth="1"/>
    <col min="2293" max="2293" width="13.5703125" style="4" customWidth="1"/>
    <col min="2294" max="2294" width="10.7109375" style="4" customWidth="1"/>
    <col min="2295" max="2295" width="13.140625" style="4" customWidth="1"/>
    <col min="2296" max="2296" width="8.5703125" style="4" customWidth="1"/>
    <col min="2297" max="2297" width="12.7109375" style="4" customWidth="1"/>
    <col min="2298" max="2298" width="7.7109375" style="4" customWidth="1"/>
    <col min="2299" max="2299" width="10.28515625" style="4" customWidth="1"/>
    <col min="2300" max="2300" width="8.28515625" style="4" customWidth="1"/>
    <col min="2301" max="2301" width="13.140625" style="4" customWidth="1"/>
    <col min="2302" max="2302" width="7.5703125" style="4" customWidth="1"/>
    <col min="2303" max="2303" width="12.85546875" style="4" customWidth="1"/>
    <col min="2304" max="2304" width="7.85546875" style="4" customWidth="1"/>
    <col min="2305" max="2305" width="11.7109375" style="4" customWidth="1"/>
    <col min="2306" max="2306" width="7.7109375" style="4" customWidth="1"/>
    <col min="2307" max="2307" width="12.140625" style="4" customWidth="1"/>
    <col min="2308" max="2308" width="15.28515625" style="4" customWidth="1"/>
    <col min="2309" max="2309" width="10.28515625" style="4" customWidth="1"/>
    <col min="2310" max="2310" width="9.28515625" style="4" customWidth="1"/>
    <col min="2311" max="2311" width="11.85546875" style="4" customWidth="1"/>
    <col min="2312" max="2312" width="8.5703125" style="4" customWidth="1"/>
    <col min="2313" max="2545" width="9.140625" style="4"/>
    <col min="2546" max="2546" width="6.5703125" style="4" customWidth="1"/>
    <col min="2547" max="2547" width="56.140625" style="4" customWidth="1"/>
    <col min="2548" max="2548" width="7.85546875" style="4" customWidth="1"/>
    <col min="2549" max="2549" width="13.5703125" style="4" customWidth="1"/>
    <col min="2550" max="2550" width="10.7109375" style="4" customWidth="1"/>
    <col min="2551" max="2551" width="13.140625" style="4" customWidth="1"/>
    <col min="2552" max="2552" width="8.5703125" style="4" customWidth="1"/>
    <col min="2553" max="2553" width="12.7109375" style="4" customWidth="1"/>
    <col min="2554" max="2554" width="7.7109375" style="4" customWidth="1"/>
    <col min="2555" max="2555" width="10.28515625" style="4" customWidth="1"/>
    <col min="2556" max="2556" width="8.28515625" style="4" customWidth="1"/>
    <col min="2557" max="2557" width="13.140625" style="4" customWidth="1"/>
    <col min="2558" max="2558" width="7.5703125" style="4" customWidth="1"/>
    <col min="2559" max="2559" width="12.85546875" style="4" customWidth="1"/>
    <col min="2560" max="2560" width="7.85546875" style="4" customWidth="1"/>
    <col min="2561" max="2561" width="11.7109375" style="4" customWidth="1"/>
    <col min="2562" max="2562" width="7.7109375" style="4" customWidth="1"/>
    <col min="2563" max="2563" width="12.140625" style="4" customWidth="1"/>
    <col min="2564" max="2564" width="15.28515625" style="4" customWidth="1"/>
    <col min="2565" max="2565" width="10.28515625" style="4" customWidth="1"/>
    <col min="2566" max="2566" width="9.28515625" style="4" customWidth="1"/>
    <col min="2567" max="2567" width="11.85546875" style="4" customWidth="1"/>
    <col min="2568" max="2568" width="8.5703125" style="4" customWidth="1"/>
    <col min="2569" max="2801" width="9.140625" style="4"/>
    <col min="2802" max="2802" width="6.5703125" style="4" customWidth="1"/>
    <col min="2803" max="2803" width="56.140625" style="4" customWidth="1"/>
    <col min="2804" max="2804" width="7.85546875" style="4" customWidth="1"/>
    <col min="2805" max="2805" width="13.5703125" style="4" customWidth="1"/>
    <col min="2806" max="2806" width="10.7109375" style="4" customWidth="1"/>
    <col min="2807" max="2807" width="13.140625" style="4" customWidth="1"/>
    <col min="2808" max="2808" width="8.5703125" style="4" customWidth="1"/>
    <col min="2809" max="2809" width="12.7109375" style="4" customWidth="1"/>
    <col min="2810" max="2810" width="7.7109375" style="4" customWidth="1"/>
    <col min="2811" max="2811" width="10.28515625" style="4" customWidth="1"/>
    <col min="2812" max="2812" width="8.28515625" style="4" customWidth="1"/>
    <col min="2813" max="2813" width="13.140625" style="4" customWidth="1"/>
    <col min="2814" max="2814" width="7.5703125" style="4" customWidth="1"/>
    <col min="2815" max="2815" width="12.85546875" style="4" customWidth="1"/>
    <col min="2816" max="2816" width="7.85546875" style="4" customWidth="1"/>
    <col min="2817" max="2817" width="11.7109375" style="4" customWidth="1"/>
    <col min="2818" max="2818" width="7.7109375" style="4" customWidth="1"/>
    <col min="2819" max="2819" width="12.140625" style="4" customWidth="1"/>
    <col min="2820" max="2820" width="15.28515625" style="4" customWidth="1"/>
    <col min="2821" max="2821" width="10.28515625" style="4" customWidth="1"/>
    <col min="2822" max="2822" width="9.28515625" style="4" customWidth="1"/>
    <col min="2823" max="2823" width="11.85546875" style="4" customWidth="1"/>
    <col min="2824" max="2824" width="8.5703125" style="4" customWidth="1"/>
    <col min="2825" max="3057" width="9.140625" style="4"/>
    <col min="3058" max="3058" width="6.5703125" style="4" customWidth="1"/>
    <col min="3059" max="3059" width="56.140625" style="4" customWidth="1"/>
    <col min="3060" max="3060" width="7.85546875" style="4" customWidth="1"/>
    <col min="3061" max="3061" width="13.5703125" style="4" customWidth="1"/>
    <col min="3062" max="3062" width="10.7109375" style="4" customWidth="1"/>
    <col min="3063" max="3063" width="13.140625" style="4" customWidth="1"/>
    <col min="3064" max="3064" width="8.5703125" style="4" customWidth="1"/>
    <col min="3065" max="3065" width="12.7109375" style="4" customWidth="1"/>
    <col min="3066" max="3066" width="7.7109375" style="4" customWidth="1"/>
    <col min="3067" max="3067" width="10.28515625" style="4" customWidth="1"/>
    <col min="3068" max="3068" width="8.28515625" style="4" customWidth="1"/>
    <col min="3069" max="3069" width="13.140625" style="4" customWidth="1"/>
    <col min="3070" max="3070" width="7.5703125" style="4" customWidth="1"/>
    <col min="3071" max="3071" width="12.85546875" style="4" customWidth="1"/>
    <col min="3072" max="3072" width="7.85546875" style="4" customWidth="1"/>
    <col min="3073" max="3073" width="11.7109375" style="4" customWidth="1"/>
    <col min="3074" max="3074" width="7.7109375" style="4" customWidth="1"/>
    <col min="3075" max="3075" width="12.140625" style="4" customWidth="1"/>
    <col min="3076" max="3076" width="15.28515625" style="4" customWidth="1"/>
    <col min="3077" max="3077" width="10.28515625" style="4" customWidth="1"/>
    <col min="3078" max="3078" width="9.28515625" style="4" customWidth="1"/>
    <col min="3079" max="3079" width="11.85546875" style="4" customWidth="1"/>
    <col min="3080" max="3080" width="8.5703125" style="4" customWidth="1"/>
    <col min="3081" max="3313" width="9.140625" style="4"/>
    <col min="3314" max="3314" width="6.5703125" style="4" customWidth="1"/>
    <col min="3315" max="3315" width="56.140625" style="4" customWidth="1"/>
    <col min="3316" max="3316" width="7.85546875" style="4" customWidth="1"/>
    <col min="3317" max="3317" width="13.5703125" style="4" customWidth="1"/>
    <col min="3318" max="3318" width="10.7109375" style="4" customWidth="1"/>
    <col min="3319" max="3319" width="13.140625" style="4" customWidth="1"/>
    <col min="3320" max="3320" width="8.5703125" style="4" customWidth="1"/>
    <col min="3321" max="3321" width="12.7109375" style="4" customWidth="1"/>
    <col min="3322" max="3322" width="7.7109375" style="4" customWidth="1"/>
    <col min="3323" max="3323" width="10.28515625" style="4" customWidth="1"/>
    <col min="3324" max="3324" width="8.28515625" style="4" customWidth="1"/>
    <col min="3325" max="3325" width="13.140625" style="4" customWidth="1"/>
    <col min="3326" max="3326" width="7.5703125" style="4" customWidth="1"/>
    <col min="3327" max="3327" width="12.85546875" style="4" customWidth="1"/>
    <col min="3328" max="3328" width="7.85546875" style="4" customWidth="1"/>
    <col min="3329" max="3329" width="11.7109375" style="4" customWidth="1"/>
    <col min="3330" max="3330" width="7.7109375" style="4" customWidth="1"/>
    <col min="3331" max="3331" width="12.140625" style="4" customWidth="1"/>
    <col min="3332" max="3332" width="15.28515625" style="4" customWidth="1"/>
    <col min="3333" max="3333" width="10.28515625" style="4" customWidth="1"/>
    <col min="3334" max="3334" width="9.28515625" style="4" customWidth="1"/>
    <col min="3335" max="3335" width="11.85546875" style="4" customWidth="1"/>
    <col min="3336" max="3336" width="8.5703125" style="4" customWidth="1"/>
    <col min="3337" max="3569" width="9.140625" style="4"/>
    <col min="3570" max="3570" width="6.5703125" style="4" customWidth="1"/>
    <col min="3571" max="3571" width="56.140625" style="4" customWidth="1"/>
    <col min="3572" max="3572" width="7.85546875" style="4" customWidth="1"/>
    <col min="3573" max="3573" width="13.5703125" style="4" customWidth="1"/>
    <col min="3574" max="3574" width="10.7109375" style="4" customWidth="1"/>
    <col min="3575" max="3575" width="13.140625" style="4" customWidth="1"/>
    <col min="3576" max="3576" width="8.5703125" style="4" customWidth="1"/>
    <col min="3577" max="3577" width="12.7109375" style="4" customWidth="1"/>
    <col min="3578" max="3578" width="7.7109375" style="4" customWidth="1"/>
    <col min="3579" max="3579" width="10.28515625" style="4" customWidth="1"/>
    <col min="3580" max="3580" width="8.28515625" style="4" customWidth="1"/>
    <col min="3581" max="3581" width="13.140625" style="4" customWidth="1"/>
    <col min="3582" max="3582" width="7.5703125" style="4" customWidth="1"/>
    <col min="3583" max="3583" width="12.85546875" style="4" customWidth="1"/>
    <col min="3584" max="3584" width="7.85546875" style="4" customWidth="1"/>
    <col min="3585" max="3585" width="11.7109375" style="4" customWidth="1"/>
    <col min="3586" max="3586" width="7.7109375" style="4" customWidth="1"/>
    <col min="3587" max="3587" width="12.140625" style="4" customWidth="1"/>
    <col min="3588" max="3588" width="15.28515625" style="4" customWidth="1"/>
    <col min="3589" max="3589" width="10.28515625" style="4" customWidth="1"/>
    <col min="3590" max="3590" width="9.28515625" style="4" customWidth="1"/>
    <col min="3591" max="3591" width="11.85546875" style="4" customWidth="1"/>
    <col min="3592" max="3592" width="8.5703125" style="4" customWidth="1"/>
    <col min="3593" max="3825" width="9.140625" style="4"/>
    <col min="3826" max="3826" width="6.5703125" style="4" customWidth="1"/>
    <col min="3827" max="3827" width="56.140625" style="4" customWidth="1"/>
    <col min="3828" max="3828" width="7.85546875" style="4" customWidth="1"/>
    <col min="3829" max="3829" width="13.5703125" style="4" customWidth="1"/>
    <col min="3830" max="3830" width="10.7109375" style="4" customWidth="1"/>
    <col min="3831" max="3831" width="13.140625" style="4" customWidth="1"/>
    <col min="3832" max="3832" width="8.5703125" style="4" customWidth="1"/>
    <col min="3833" max="3833" width="12.7109375" style="4" customWidth="1"/>
    <col min="3834" max="3834" width="7.7109375" style="4" customWidth="1"/>
    <col min="3835" max="3835" width="10.28515625" style="4" customWidth="1"/>
    <col min="3836" max="3836" width="8.28515625" style="4" customWidth="1"/>
    <col min="3837" max="3837" width="13.140625" style="4" customWidth="1"/>
    <col min="3838" max="3838" width="7.5703125" style="4" customWidth="1"/>
    <col min="3839" max="3839" width="12.85546875" style="4" customWidth="1"/>
    <col min="3840" max="3840" width="7.85546875" style="4" customWidth="1"/>
    <col min="3841" max="3841" width="11.7109375" style="4" customWidth="1"/>
    <col min="3842" max="3842" width="7.7109375" style="4" customWidth="1"/>
    <col min="3843" max="3843" width="12.140625" style="4" customWidth="1"/>
    <col min="3844" max="3844" width="15.28515625" style="4" customWidth="1"/>
    <col min="3845" max="3845" width="10.28515625" style="4" customWidth="1"/>
    <col min="3846" max="3846" width="9.28515625" style="4" customWidth="1"/>
    <col min="3847" max="3847" width="11.85546875" style="4" customWidth="1"/>
    <col min="3848" max="3848" width="8.5703125" style="4" customWidth="1"/>
    <col min="3849" max="4081" width="9.140625" style="4"/>
    <col min="4082" max="4082" width="6.5703125" style="4" customWidth="1"/>
    <col min="4083" max="4083" width="56.140625" style="4" customWidth="1"/>
    <col min="4084" max="4084" width="7.85546875" style="4" customWidth="1"/>
    <col min="4085" max="4085" width="13.5703125" style="4" customWidth="1"/>
    <col min="4086" max="4086" width="10.7109375" style="4" customWidth="1"/>
    <col min="4087" max="4087" width="13.140625" style="4" customWidth="1"/>
    <col min="4088" max="4088" width="8.5703125" style="4" customWidth="1"/>
    <col min="4089" max="4089" width="12.7109375" style="4" customWidth="1"/>
    <col min="4090" max="4090" width="7.7109375" style="4" customWidth="1"/>
    <col min="4091" max="4091" width="10.28515625" style="4" customWidth="1"/>
    <col min="4092" max="4092" width="8.28515625" style="4" customWidth="1"/>
    <col min="4093" max="4093" width="13.140625" style="4" customWidth="1"/>
    <col min="4094" max="4094" width="7.5703125" style="4" customWidth="1"/>
    <col min="4095" max="4095" width="12.85546875" style="4" customWidth="1"/>
    <col min="4096" max="4096" width="7.85546875" style="4" customWidth="1"/>
    <col min="4097" max="4097" width="11.7109375" style="4" customWidth="1"/>
    <col min="4098" max="4098" width="7.7109375" style="4" customWidth="1"/>
    <col min="4099" max="4099" width="12.140625" style="4" customWidth="1"/>
    <col min="4100" max="4100" width="15.28515625" style="4" customWidth="1"/>
    <col min="4101" max="4101" width="10.28515625" style="4" customWidth="1"/>
    <col min="4102" max="4102" width="9.28515625" style="4" customWidth="1"/>
    <col min="4103" max="4103" width="11.85546875" style="4" customWidth="1"/>
    <col min="4104" max="4104" width="8.5703125" style="4" customWidth="1"/>
    <col min="4105" max="4337" width="9.140625" style="4"/>
    <col min="4338" max="4338" width="6.5703125" style="4" customWidth="1"/>
    <col min="4339" max="4339" width="56.140625" style="4" customWidth="1"/>
    <col min="4340" max="4340" width="7.85546875" style="4" customWidth="1"/>
    <col min="4341" max="4341" width="13.5703125" style="4" customWidth="1"/>
    <col min="4342" max="4342" width="10.7109375" style="4" customWidth="1"/>
    <col min="4343" max="4343" width="13.140625" style="4" customWidth="1"/>
    <col min="4344" max="4344" width="8.5703125" style="4" customWidth="1"/>
    <col min="4345" max="4345" width="12.7109375" style="4" customWidth="1"/>
    <col min="4346" max="4346" width="7.7109375" style="4" customWidth="1"/>
    <col min="4347" max="4347" width="10.28515625" style="4" customWidth="1"/>
    <col min="4348" max="4348" width="8.28515625" style="4" customWidth="1"/>
    <col min="4349" max="4349" width="13.140625" style="4" customWidth="1"/>
    <col min="4350" max="4350" width="7.5703125" style="4" customWidth="1"/>
    <col min="4351" max="4351" width="12.85546875" style="4" customWidth="1"/>
    <col min="4352" max="4352" width="7.85546875" style="4" customWidth="1"/>
    <col min="4353" max="4353" width="11.7109375" style="4" customWidth="1"/>
    <col min="4354" max="4354" width="7.7109375" style="4" customWidth="1"/>
    <col min="4355" max="4355" width="12.140625" style="4" customWidth="1"/>
    <col min="4356" max="4356" width="15.28515625" style="4" customWidth="1"/>
    <col min="4357" max="4357" width="10.28515625" style="4" customWidth="1"/>
    <col min="4358" max="4358" width="9.28515625" style="4" customWidth="1"/>
    <col min="4359" max="4359" width="11.85546875" style="4" customWidth="1"/>
    <col min="4360" max="4360" width="8.5703125" style="4" customWidth="1"/>
    <col min="4361" max="4593" width="9.140625" style="4"/>
    <col min="4594" max="4594" width="6.5703125" style="4" customWidth="1"/>
    <col min="4595" max="4595" width="56.140625" style="4" customWidth="1"/>
    <col min="4596" max="4596" width="7.85546875" style="4" customWidth="1"/>
    <col min="4597" max="4597" width="13.5703125" style="4" customWidth="1"/>
    <col min="4598" max="4598" width="10.7109375" style="4" customWidth="1"/>
    <col min="4599" max="4599" width="13.140625" style="4" customWidth="1"/>
    <col min="4600" max="4600" width="8.5703125" style="4" customWidth="1"/>
    <col min="4601" max="4601" width="12.7109375" style="4" customWidth="1"/>
    <col min="4602" max="4602" width="7.7109375" style="4" customWidth="1"/>
    <col min="4603" max="4603" width="10.28515625" style="4" customWidth="1"/>
    <col min="4604" max="4604" width="8.28515625" style="4" customWidth="1"/>
    <col min="4605" max="4605" width="13.140625" style="4" customWidth="1"/>
    <col min="4606" max="4606" width="7.5703125" style="4" customWidth="1"/>
    <col min="4607" max="4607" width="12.85546875" style="4" customWidth="1"/>
    <col min="4608" max="4608" width="7.85546875" style="4" customWidth="1"/>
    <col min="4609" max="4609" width="11.7109375" style="4" customWidth="1"/>
    <col min="4610" max="4610" width="7.7109375" style="4" customWidth="1"/>
    <col min="4611" max="4611" width="12.140625" style="4" customWidth="1"/>
    <col min="4612" max="4612" width="15.28515625" style="4" customWidth="1"/>
    <col min="4613" max="4613" width="10.28515625" style="4" customWidth="1"/>
    <col min="4614" max="4614" width="9.28515625" style="4" customWidth="1"/>
    <col min="4615" max="4615" width="11.85546875" style="4" customWidth="1"/>
    <col min="4616" max="4616" width="8.5703125" style="4" customWidth="1"/>
    <col min="4617" max="4849" width="9.140625" style="4"/>
    <col min="4850" max="4850" width="6.5703125" style="4" customWidth="1"/>
    <col min="4851" max="4851" width="56.140625" style="4" customWidth="1"/>
    <col min="4852" max="4852" width="7.85546875" style="4" customWidth="1"/>
    <col min="4853" max="4853" width="13.5703125" style="4" customWidth="1"/>
    <col min="4854" max="4854" width="10.7109375" style="4" customWidth="1"/>
    <col min="4855" max="4855" width="13.140625" style="4" customWidth="1"/>
    <col min="4856" max="4856" width="8.5703125" style="4" customWidth="1"/>
    <col min="4857" max="4857" width="12.7109375" style="4" customWidth="1"/>
    <col min="4858" max="4858" width="7.7109375" style="4" customWidth="1"/>
    <col min="4859" max="4859" width="10.28515625" style="4" customWidth="1"/>
    <col min="4860" max="4860" width="8.28515625" style="4" customWidth="1"/>
    <col min="4861" max="4861" width="13.140625" style="4" customWidth="1"/>
    <col min="4862" max="4862" width="7.5703125" style="4" customWidth="1"/>
    <col min="4863" max="4863" width="12.85546875" style="4" customWidth="1"/>
    <col min="4864" max="4864" width="7.85546875" style="4" customWidth="1"/>
    <col min="4865" max="4865" width="11.7109375" style="4" customWidth="1"/>
    <col min="4866" max="4866" width="7.7109375" style="4" customWidth="1"/>
    <col min="4867" max="4867" width="12.140625" style="4" customWidth="1"/>
    <col min="4868" max="4868" width="15.28515625" style="4" customWidth="1"/>
    <col min="4869" max="4869" width="10.28515625" style="4" customWidth="1"/>
    <col min="4870" max="4870" width="9.28515625" style="4" customWidth="1"/>
    <col min="4871" max="4871" width="11.85546875" style="4" customWidth="1"/>
    <col min="4872" max="4872" width="8.5703125" style="4" customWidth="1"/>
    <col min="4873" max="5105" width="9.140625" style="4"/>
    <col min="5106" max="5106" width="6.5703125" style="4" customWidth="1"/>
    <col min="5107" max="5107" width="56.140625" style="4" customWidth="1"/>
    <col min="5108" max="5108" width="7.85546875" style="4" customWidth="1"/>
    <col min="5109" max="5109" width="13.5703125" style="4" customWidth="1"/>
    <col min="5110" max="5110" width="10.7109375" style="4" customWidth="1"/>
    <col min="5111" max="5111" width="13.140625" style="4" customWidth="1"/>
    <col min="5112" max="5112" width="8.5703125" style="4" customWidth="1"/>
    <col min="5113" max="5113" width="12.7109375" style="4" customWidth="1"/>
    <col min="5114" max="5114" width="7.7109375" style="4" customWidth="1"/>
    <col min="5115" max="5115" width="10.28515625" style="4" customWidth="1"/>
    <col min="5116" max="5116" width="8.28515625" style="4" customWidth="1"/>
    <col min="5117" max="5117" width="13.140625" style="4" customWidth="1"/>
    <col min="5118" max="5118" width="7.5703125" style="4" customWidth="1"/>
    <col min="5119" max="5119" width="12.85546875" style="4" customWidth="1"/>
    <col min="5120" max="5120" width="7.85546875" style="4" customWidth="1"/>
    <col min="5121" max="5121" width="11.7109375" style="4" customWidth="1"/>
    <col min="5122" max="5122" width="7.7109375" style="4" customWidth="1"/>
    <col min="5123" max="5123" width="12.140625" style="4" customWidth="1"/>
    <col min="5124" max="5124" width="15.28515625" style="4" customWidth="1"/>
    <col min="5125" max="5125" width="10.28515625" style="4" customWidth="1"/>
    <col min="5126" max="5126" width="9.28515625" style="4" customWidth="1"/>
    <col min="5127" max="5127" width="11.85546875" style="4" customWidth="1"/>
    <col min="5128" max="5128" width="8.5703125" style="4" customWidth="1"/>
    <col min="5129" max="5361" width="9.140625" style="4"/>
    <col min="5362" max="5362" width="6.5703125" style="4" customWidth="1"/>
    <col min="5363" max="5363" width="56.140625" style="4" customWidth="1"/>
    <col min="5364" max="5364" width="7.85546875" style="4" customWidth="1"/>
    <col min="5365" max="5365" width="13.5703125" style="4" customWidth="1"/>
    <col min="5366" max="5366" width="10.7109375" style="4" customWidth="1"/>
    <col min="5367" max="5367" width="13.140625" style="4" customWidth="1"/>
    <col min="5368" max="5368" width="8.5703125" style="4" customWidth="1"/>
    <col min="5369" max="5369" width="12.7109375" style="4" customWidth="1"/>
    <col min="5370" max="5370" width="7.7109375" style="4" customWidth="1"/>
    <col min="5371" max="5371" width="10.28515625" style="4" customWidth="1"/>
    <col min="5372" max="5372" width="8.28515625" style="4" customWidth="1"/>
    <col min="5373" max="5373" width="13.140625" style="4" customWidth="1"/>
    <col min="5374" max="5374" width="7.5703125" style="4" customWidth="1"/>
    <col min="5375" max="5375" width="12.85546875" style="4" customWidth="1"/>
    <col min="5376" max="5376" width="7.85546875" style="4" customWidth="1"/>
    <col min="5377" max="5377" width="11.7109375" style="4" customWidth="1"/>
    <col min="5378" max="5378" width="7.7109375" style="4" customWidth="1"/>
    <col min="5379" max="5379" width="12.140625" style="4" customWidth="1"/>
    <col min="5380" max="5380" width="15.28515625" style="4" customWidth="1"/>
    <col min="5381" max="5381" width="10.28515625" style="4" customWidth="1"/>
    <col min="5382" max="5382" width="9.28515625" style="4" customWidth="1"/>
    <col min="5383" max="5383" width="11.85546875" style="4" customWidth="1"/>
    <col min="5384" max="5384" width="8.5703125" style="4" customWidth="1"/>
    <col min="5385" max="5617" width="9.140625" style="4"/>
    <col min="5618" max="5618" width="6.5703125" style="4" customWidth="1"/>
    <col min="5619" max="5619" width="56.140625" style="4" customWidth="1"/>
    <col min="5620" max="5620" width="7.85546875" style="4" customWidth="1"/>
    <col min="5621" max="5621" width="13.5703125" style="4" customWidth="1"/>
    <col min="5622" max="5622" width="10.7109375" style="4" customWidth="1"/>
    <col min="5623" max="5623" width="13.140625" style="4" customWidth="1"/>
    <col min="5624" max="5624" width="8.5703125" style="4" customWidth="1"/>
    <col min="5625" max="5625" width="12.7109375" style="4" customWidth="1"/>
    <col min="5626" max="5626" width="7.7109375" style="4" customWidth="1"/>
    <col min="5627" max="5627" width="10.28515625" style="4" customWidth="1"/>
    <col min="5628" max="5628" width="8.28515625" style="4" customWidth="1"/>
    <col min="5629" max="5629" width="13.140625" style="4" customWidth="1"/>
    <col min="5630" max="5630" width="7.5703125" style="4" customWidth="1"/>
    <col min="5631" max="5631" width="12.85546875" style="4" customWidth="1"/>
    <col min="5632" max="5632" width="7.85546875" style="4" customWidth="1"/>
    <col min="5633" max="5633" width="11.7109375" style="4" customWidth="1"/>
    <col min="5634" max="5634" width="7.7109375" style="4" customWidth="1"/>
    <col min="5635" max="5635" width="12.140625" style="4" customWidth="1"/>
    <col min="5636" max="5636" width="15.28515625" style="4" customWidth="1"/>
    <col min="5637" max="5637" width="10.28515625" style="4" customWidth="1"/>
    <col min="5638" max="5638" width="9.28515625" style="4" customWidth="1"/>
    <col min="5639" max="5639" width="11.85546875" style="4" customWidth="1"/>
    <col min="5640" max="5640" width="8.5703125" style="4" customWidth="1"/>
    <col min="5641" max="5873" width="9.140625" style="4"/>
    <col min="5874" max="5874" width="6.5703125" style="4" customWidth="1"/>
    <col min="5875" max="5875" width="56.140625" style="4" customWidth="1"/>
    <col min="5876" max="5876" width="7.85546875" style="4" customWidth="1"/>
    <col min="5877" max="5877" width="13.5703125" style="4" customWidth="1"/>
    <col min="5878" max="5878" width="10.7109375" style="4" customWidth="1"/>
    <col min="5879" max="5879" width="13.140625" style="4" customWidth="1"/>
    <col min="5880" max="5880" width="8.5703125" style="4" customWidth="1"/>
    <col min="5881" max="5881" width="12.7109375" style="4" customWidth="1"/>
    <col min="5882" max="5882" width="7.7109375" style="4" customWidth="1"/>
    <col min="5883" max="5883" width="10.28515625" style="4" customWidth="1"/>
    <col min="5884" max="5884" width="8.28515625" style="4" customWidth="1"/>
    <col min="5885" max="5885" width="13.140625" style="4" customWidth="1"/>
    <col min="5886" max="5886" width="7.5703125" style="4" customWidth="1"/>
    <col min="5887" max="5887" width="12.85546875" style="4" customWidth="1"/>
    <col min="5888" max="5888" width="7.85546875" style="4" customWidth="1"/>
    <col min="5889" max="5889" width="11.7109375" style="4" customWidth="1"/>
    <col min="5890" max="5890" width="7.7109375" style="4" customWidth="1"/>
    <col min="5891" max="5891" width="12.140625" style="4" customWidth="1"/>
    <col min="5892" max="5892" width="15.28515625" style="4" customWidth="1"/>
    <col min="5893" max="5893" width="10.28515625" style="4" customWidth="1"/>
    <col min="5894" max="5894" width="9.28515625" style="4" customWidth="1"/>
    <col min="5895" max="5895" width="11.85546875" style="4" customWidth="1"/>
    <col min="5896" max="5896" width="8.5703125" style="4" customWidth="1"/>
    <col min="5897" max="6129" width="9.140625" style="4"/>
    <col min="6130" max="6130" width="6.5703125" style="4" customWidth="1"/>
    <col min="6131" max="6131" width="56.140625" style="4" customWidth="1"/>
    <col min="6132" max="6132" width="7.85546875" style="4" customWidth="1"/>
    <col min="6133" max="6133" width="13.5703125" style="4" customWidth="1"/>
    <col min="6134" max="6134" width="10.7109375" style="4" customWidth="1"/>
    <col min="6135" max="6135" width="13.140625" style="4" customWidth="1"/>
    <col min="6136" max="6136" width="8.5703125" style="4" customWidth="1"/>
    <col min="6137" max="6137" width="12.7109375" style="4" customWidth="1"/>
    <col min="6138" max="6138" width="7.7109375" style="4" customWidth="1"/>
    <col min="6139" max="6139" width="10.28515625" style="4" customWidth="1"/>
    <col min="6140" max="6140" width="8.28515625" style="4" customWidth="1"/>
    <col min="6141" max="6141" width="13.140625" style="4" customWidth="1"/>
    <col min="6142" max="6142" width="7.5703125" style="4" customWidth="1"/>
    <col min="6143" max="6143" width="12.85546875" style="4" customWidth="1"/>
    <col min="6144" max="6144" width="7.85546875" style="4" customWidth="1"/>
    <col min="6145" max="6145" width="11.7109375" style="4" customWidth="1"/>
    <col min="6146" max="6146" width="7.7109375" style="4" customWidth="1"/>
    <col min="6147" max="6147" width="12.140625" style="4" customWidth="1"/>
    <col min="6148" max="6148" width="15.28515625" style="4" customWidth="1"/>
    <col min="6149" max="6149" width="10.28515625" style="4" customWidth="1"/>
    <col min="6150" max="6150" width="9.28515625" style="4" customWidth="1"/>
    <col min="6151" max="6151" width="11.85546875" style="4" customWidth="1"/>
    <col min="6152" max="6152" width="8.5703125" style="4" customWidth="1"/>
    <col min="6153" max="6385" width="9.140625" style="4"/>
    <col min="6386" max="6386" width="6.5703125" style="4" customWidth="1"/>
    <col min="6387" max="6387" width="56.140625" style="4" customWidth="1"/>
    <col min="6388" max="6388" width="7.85546875" style="4" customWidth="1"/>
    <col min="6389" max="6389" width="13.5703125" style="4" customWidth="1"/>
    <col min="6390" max="6390" width="10.7109375" style="4" customWidth="1"/>
    <col min="6391" max="6391" width="13.140625" style="4" customWidth="1"/>
    <col min="6392" max="6392" width="8.5703125" style="4" customWidth="1"/>
    <col min="6393" max="6393" width="12.7109375" style="4" customWidth="1"/>
    <col min="6394" max="6394" width="7.7109375" style="4" customWidth="1"/>
    <col min="6395" max="6395" width="10.28515625" style="4" customWidth="1"/>
    <col min="6396" max="6396" width="8.28515625" style="4" customWidth="1"/>
    <col min="6397" max="6397" width="13.140625" style="4" customWidth="1"/>
    <col min="6398" max="6398" width="7.5703125" style="4" customWidth="1"/>
    <col min="6399" max="6399" width="12.85546875" style="4" customWidth="1"/>
    <col min="6400" max="6400" width="7.85546875" style="4" customWidth="1"/>
    <col min="6401" max="6401" width="11.7109375" style="4" customWidth="1"/>
    <col min="6402" max="6402" width="7.7109375" style="4" customWidth="1"/>
    <col min="6403" max="6403" width="12.140625" style="4" customWidth="1"/>
    <col min="6404" max="6404" width="15.28515625" style="4" customWidth="1"/>
    <col min="6405" max="6405" width="10.28515625" style="4" customWidth="1"/>
    <col min="6406" max="6406" width="9.28515625" style="4" customWidth="1"/>
    <col min="6407" max="6407" width="11.85546875" style="4" customWidth="1"/>
    <col min="6408" max="6408" width="8.5703125" style="4" customWidth="1"/>
    <col min="6409" max="6641" width="9.140625" style="4"/>
    <col min="6642" max="6642" width="6.5703125" style="4" customWidth="1"/>
    <col min="6643" max="6643" width="56.140625" style="4" customWidth="1"/>
    <col min="6644" max="6644" width="7.85546875" style="4" customWidth="1"/>
    <col min="6645" max="6645" width="13.5703125" style="4" customWidth="1"/>
    <col min="6646" max="6646" width="10.7109375" style="4" customWidth="1"/>
    <col min="6647" max="6647" width="13.140625" style="4" customWidth="1"/>
    <col min="6648" max="6648" width="8.5703125" style="4" customWidth="1"/>
    <col min="6649" max="6649" width="12.7109375" style="4" customWidth="1"/>
    <col min="6650" max="6650" width="7.7109375" style="4" customWidth="1"/>
    <col min="6651" max="6651" width="10.28515625" style="4" customWidth="1"/>
    <col min="6652" max="6652" width="8.28515625" style="4" customWidth="1"/>
    <col min="6653" max="6653" width="13.140625" style="4" customWidth="1"/>
    <col min="6654" max="6654" width="7.5703125" style="4" customWidth="1"/>
    <col min="6655" max="6655" width="12.85546875" style="4" customWidth="1"/>
    <col min="6656" max="6656" width="7.85546875" style="4" customWidth="1"/>
    <col min="6657" max="6657" width="11.7109375" style="4" customWidth="1"/>
    <col min="6658" max="6658" width="7.7109375" style="4" customWidth="1"/>
    <col min="6659" max="6659" width="12.140625" style="4" customWidth="1"/>
    <col min="6660" max="6660" width="15.28515625" style="4" customWidth="1"/>
    <col min="6661" max="6661" width="10.28515625" style="4" customWidth="1"/>
    <col min="6662" max="6662" width="9.28515625" style="4" customWidth="1"/>
    <col min="6663" max="6663" width="11.85546875" style="4" customWidth="1"/>
    <col min="6664" max="6664" width="8.5703125" style="4" customWidth="1"/>
    <col min="6665" max="6897" width="9.140625" style="4"/>
    <col min="6898" max="6898" width="6.5703125" style="4" customWidth="1"/>
    <col min="6899" max="6899" width="56.140625" style="4" customWidth="1"/>
    <col min="6900" max="6900" width="7.85546875" style="4" customWidth="1"/>
    <col min="6901" max="6901" width="13.5703125" style="4" customWidth="1"/>
    <col min="6902" max="6902" width="10.7109375" style="4" customWidth="1"/>
    <col min="6903" max="6903" width="13.140625" style="4" customWidth="1"/>
    <col min="6904" max="6904" width="8.5703125" style="4" customWidth="1"/>
    <col min="6905" max="6905" width="12.7109375" style="4" customWidth="1"/>
    <col min="6906" max="6906" width="7.7109375" style="4" customWidth="1"/>
    <col min="6907" max="6907" width="10.28515625" style="4" customWidth="1"/>
    <col min="6908" max="6908" width="8.28515625" style="4" customWidth="1"/>
    <col min="6909" max="6909" width="13.140625" style="4" customWidth="1"/>
    <col min="6910" max="6910" width="7.5703125" style="4" customWidth="1"/>
    <col min="6911" max="6911" width="12.85546875" style="4" customWidth="1"/>
    <col min="6912" max="6912" width="7.85546875" style="4" customWidth="1"/>
    <col min="6913" max="6913" width="11.7109375" style="4" customWidth="1"/>
    <col min="6914" max="6914" width="7.7109375" style="4" customWidth="1"/>
    <col min="6915" max="6915" width="12.140625" style="4" customWidth="1"/>
    <col min="6916" max="6916" width="15.28515625" style="4" customWidth="1"/>
    <col min="6917" max="6917" width="10.28515625" style="4" customWidth="1"/>
    <col min="6918" max="6918" width="9.28515625" style="4" customWidth="1"/>
    <col min="6919" max="6919" width="11.85546875" style="4" customWidth="1"/>
    <col min="6920" max="6920" width="8.5703125" style="4" customWidth="1"/>
    <col min="6921" max="7153" width="9.140625" style="4"/>
    <col min="7154" max="7154" width="6.5703125" style="4" customWidth="1"/>
    <col min="7155" max="7155" width="56.140625" style="4" customWidth="1"/>
    <col min="7156" max="7156" width="7.85546875" style="4" customWidth="1"/>
    <col min="7157" max="7157" width="13.5703125" style="4" customWidth="1"/>
    <col min="7158" max="7158" width="10.7109375" style="4" customWidth="1"/>
    <col min="7159" max="7159" width="13.140625" style="4" customWidth="1"/>
    <col min="7160" max="7160" width="8.5703125" style="4" customWidth="1"/>
    <col min="7161" max="7161" width="12.7109375" style="4" customWidth="1"/>
    <col min="7162" max="7162" width="7.7109375" style="4" customWidth="1"/>
    <col min="7163" max="7163" width="10.28515625" style="4" customWidth="1"/>
    <col min="7164" max="7164" width="8.28515625" style="4" customWidth="1"/>
    <col min="7165" max="7165" width="13.140625" style="4" customWidth="1"/>
    <col min="7166" max="7166" width="7.5703125" style="4" customWidth="1"/>
    <col min="7167" max="7167" width="12.85546875" style="4" customWidth="1"/>
    <col min="7168" max="7168" width="7.85546875" style="4" customWidth="1"/>
    <col min="7169" max="7169" width="11.7109375" style="4" customWidth="1"/>
    <col min="7170" max="7170" width="7.7109375" style="4" customWidth="1"/>
    <col min="7171" max="7171" width="12.140625" style="4" customWidth="1"/>
    <col min="7172" max="7172" width="15.28515625" style="4" customWidth="1"/>
    <col min="7173" max="7173" width="10.28515625" style="4" customWidth="1"/>
    <col min="7174" max="7174" width="9.28515625" style="4" customWidth="1"/>
    <col min="7175" max="7175" width="11.85546875" style="4" customWidth="1"/>
    <col min="7176" max="7176" width="8.5703125" style="4" customWidth="1"/>
    <col min="7177" max="7409" width="9.140625" style="4"/>
    <col min="7410" max="7410" width="6.5703125" style="4" customWidth="1"/>
    <col min="7411" max="7411" width="56.140625" style="4" customWidth="1"/>
    <col min="7412" max="7412" width="7.85546875" style="4" customWidth="1"/>
    <col min="7413" max="7413" width="13.5703125" style="4" customWidth="1"/>
    <col min="7414" max="7414" width="10.7109375" style="4" customWidth="1"/>
    <col min="7415" max="7415" width="13.140625" style="4" customWidth="1"/>
    <col min="7416" max="7416" width="8.5703125" style="4" customWidth="1"/>
    <col min="7417" max="7417" width="12.7109375" style="4" customWidth="1"/>
    <col min="7418" max="7418" width="7.7109375" style="4" customWidth="1"/>
    <col min="7419" max="7419" width="10.28515625" style="4" customWidth="1"/>
    <col min="7420" max="7420" width="8.28515625" style="4" customWidth="1"/>
    <col min="7421" max="7421" width="13.140625" style="4" customWidth="1"/>
    <col min="7422" max="7422" width="7.5703125" style="4" customWidth="1"/>
    <col min="7423" max="7423" width="12.85546875" style="4" customWidth="1"/>
    <col min="7424" max="7424" width="7.85546875" style="4" customWidth="1"/>
    <col min="7425" max="7425" width="11.7109375" style="4" customWidth="1"/>
    <col min="7426" max="7426" width="7.7109375" style="4" customWidth="1"/>
    <col min="7427" max="7427" width="12.140625" style="4" customWidth="1"/>
    <col min="7428" max="7428" width="15.28515625" style="4" customWidth="1"/>
    <col min="7429" max="7429" width="10.28515625" style="4" customWidth="1"/>
    <col min="7430" max="7430" width="9.28515625" style="4" customWidth="1"/>
    <col min="7431" max="7431" width="11.85546875" style="4" customWidth="1"/>
    <col min="7432" max="7432" width="8.5703125" style="4" customWidth="1"/>
    <col min="7433" max="7665" width="9.140625" style="4"/>
    <col min="7666" max="7666" width="6.5703125" style="4" customWidth="1"/>
    <col min="7667" max="7667" width="56.140625" style="4" customWidth="1"/>
    <col min="7668" max="7668" width="7.85546875" style="4" customWidth="1"/>
    <col min="7669" max="7669" width="13.5703125" style="4" customWidth="1"/>
    <col min="7670" max="7670" width="10.7109375" style="4" customWidth="1"/>
    <col min="7671" max="7671" width="13.140625" style="4" customWidth="1"/>
    <col min="7672" max="7672" width="8.5703125" style="4" customWidth="1"/>
    <col min="7673" max="7673" width="12.7109375" style="4" customWidth="1"/>
    <col min="7674" max="7674" width="7.7109375" style="4" customWidth="1"/>
    <col min="7675" max="7675" width="10.28515625" style="4" customWidth="1"/>
    <col min="7676" max="7676" width="8.28515625" style="4" customWidth="1"/>
    <col min="7677" max="7677" width="13.140625" style="4" customWidth="1"/>
    <col min="7678" max="7678" width="7.5703125" style="4" customWidth="1"/>
    <col min="7679" max="7679" width="12.85546875" style="4" customWidth="1"/>
    <col min="7680" max="7680" width="7.85546875" style="4" customWidth="1"/>
    <col min="7681" max="7681" width="11.7109375" style="4" customWidth="1"/>
    <col min="7682" max="7682" width="7.7109375" style="4" customWidth="1"/>
    <col min="7683" max="7683" width="12.140625" style="4" customWidth="1"/>
    <col min="7684" max="7684" width="15.28515625" style="4" customWidth="1"/>
    <col min="7685" max="7685" width="10.28515625" style="4" customWidth="1"/>
    <col min="7686" max="7686" width="9.28515625" style="4" customWidth="1"/>
    <col min="7687" max="7687" width="11.85546875" style="4" customWidth="1"/>
    <col min="7688" max="7688" width="8.5703125" style="4" customWidth="1"/>
    <col min="7689" max="7921" width="9.140625" style="4"/>
    <col min="7922" max="7922" width="6.5703125" style="4" customWidth="1"/>
    <col min="7923" max="7923" width="56.140625" style="4" customWidth="1"/>
    <col min="7924" max="7924" width="7.85546875" style="4" customWidth="1"/>
    <col min="7925" max="7925" width="13.5703125" style="4" customWidth="1"/>
    <col min="7926" max="7926" width="10.7109375" style="4" customWidth="1"/>
    <col min="7927" max="7927" width="13.140625" style="4" customWidth="1"/>
    <col min="7928" max="7928" width="8.5703125" style="4" customWidth="1"/>
    <col min="7929" max="7929" width="12.7109375" style="4" customWidth="1"/>
    <col min="7930" max="7930" width="7.7109375" style="4" customWidth="1"/>
    <col min="7931" max="7931" width="10.28515625" style="4" customWidth="1"/>
    <col min="7932" max="7932" width="8.28515625" style="4" customWidth="1"/>
    <col min="7933" max="7933" width="13.140625" style="4" customWidth="1"/>
    <col min="7934" max="7934" width="7.5703125" style="4" customWidth="1"/>
    <col min="7935" max="7935" width="12.85546875" style="4" customWidth="1"/>
    <col min="7936" max="7936" width="7.85546875" style="4" customWidth="1"/>
    <col min="7937" max="7937" width="11.7109375" style="4" customWidth="1"/>
    <col min="7938" max="7938" width="7.7109375" style="4" customWidth="1"/>
    <col min="7939" max="7939" width="12.140625" style="4" customWidth="1"/>
    <col min="7940" max="7940" width="15.28515625" style="4" customWidth="1"/>
    <col min="7941" max="7941" width="10.28515625" style="4" customWidth="1"/>
    <col min="7942" max="7942" width="9.28515625" style="4" customWidth="1"/>
    <col min="7943" max="7943" width="11.85546875" style="4" customWidth="1"/>
    <col min="7944" max="7944" width="8.5703125" style="4" customWidth="1"/>
    <col min="7945" max="8177" width="9.140625" style="4"/>
    <col min="8178" max="8178" width="6.5703125" style="4" customWidth="1"/>
    <col min="8179" max="8179" width="56.140625" style="4" customWidth="1"/>
    <col min="8180" max="8180" width="7.85546875" style="4" customWidth="1"/>
    <col min="8181" max="8181" width="13.5703125" style="4" customWidth="1"/>
    <col min="8182" max="8182" width="10.7109375" style="4" customWidth="1"/>
    <col min="8183" max="8183" width="13.140625" style="4" customWidth="1"/>
    <col min="8184" max="8184" width="8.5703125" style="4" customWidth="1"/>
    <col min="8185" max="8185" width="12.7109375" style="4" customWidth="1"/>
    <col min="8186" max="8186" width="7.7109375" style="4" customWidth="1"/>
    <col min="8187" max="8187" width="10.28515625" style="4" customWidth="1"/>
    <col min="8188" max="8188" width="8.28515625" style="4" customWidth="1"/>
    <col min="8189" max="8189" width="13.140625" style="4" customWidth="1"/>
    <col min="8190" max="8190" width="7.5703125" style="4" customWidth="1"/>
    <col min="8191" max="8191" width="12.85546875" style="4" customWidth="1"/>
    <col min="8192" max="8192" width="7.85546875" style="4" customWidth="1"/>
    <col min="8193" max="8193" width="11.7109375" style="4" customWidth="1"/>
    <col min="8194" max="8194" width="7.7109375" style="4" customWidth="1"/>
    <col min="8195" max="8195" width="12.140625" style="4" customWidth="1"/>
    <col min="8196" max="8196" width="15.28515625" style="4" customWidth="1"/>
    <col min="8197" max="8197" width="10.28515625" style="4" customWidth="1"/>
    <col min="8198" max="8198" width="9.28515625" style="4" customWidth="1"/>
    <col min="8199" max="8199" width="11.85546875" style="4" customWidth="1"/>
    <col min="8200" max="8200" width="8.5703125" style="4" customWidth="1"/>
    <col min="8201" max="8433" width="9.140625" style="4"/>
    <col min="8434" max="8434" width="6.5703125" style="4" customWidth="1"/>
    <col min="8435" max="8435" width="56.140625" style="4" customWidth="1"/>
    <col min="8436" max="8436" width="7.85546875" style="4" customWidth="1"/>
    <col min="8437" max="8437" width="13.5703125" style="4" customWidth="1"/>
    <col min="8438" max="8438" width="10.7109375" style="4" customWidth="1"/>
    <col min="8439" max="8439" width="13.140625" style="4" customWidth="1"/>
    <col min="8440" max="8440" width="8.5703125" style="4" customWidth="1"/>
    <col min="8441" max="8441" width="12.7109375" style="4" customWidth="1"/>
    <col min="8442" max="8442" width="7.7109375" style="4" customWidth="1"/>
    <col min="8443" max="8443" width="10.28515625" style="4" customWidth="1"/>
    <col min="8444" max="8444" width="8.28515625" style="4" customWidth="1"/>
    <col min="8445" max="8445" width="13.140625" style="4" customWidth="1"/>
    <col min="8446" max="8446" width="7.5703125" style="4" customWidth="1"/>
    <col min="8447" max="8447" width="12.85546875" style="4" customWidth="1"/>
    <col min="8448" max="8448" width="7.85546875" style="4" customWidth="1"/>
    <col min="8449" max="8449" width="11.7109375" style="4" customWidth="1"/>
    <col min="8450" max="8450" width="7.7109375" style="4" customWidth="1"/>
    <col min="8451" max="8451" width="12.140625" style="4" customWidth="1"/>
    <col min="8452" max="8452" width="15.28515625" style="4" customWidth="1"/>
    <col min="8453" max="8453" width="10.28515625" style="4" customWidth="1"/>
    <col min="8454" max="8454" width="9.28515625" style="4" customWidth="1"/>
    <col min="8455" max="8455" width="11.85546875" style="4" customWidth="1"/>
    <col min="8456" max="8456" width="8.5703125" style="4" customWidth="1"/>
    <col min="8457" max="8689" width="9.140625" style="4"/>
    <col min="8690" max="8690" width="6.5703125" style="4" customWidth="1"/>
    <col min="8691" max="8691" width="56.140625" style="4" customWidth="1"/>
    <col min="8692" max="8692" width="7.85546875" style="4" customWidth="1"/>
    <col min="8693" max="8693" width="13.5703125" style="4" customWidth="1"/>
    <col min="8694" max="8694" width="10.7109375" style="4" customWidth="1"/>
    <col min="8695" max="8695" width="13.140625" style="4" customWidth="1"/>
    <col min="8696" max="8696" width="8.5703125" style="4" customWidth="1"/>
    <col min="8697" max="8697" width="12.7109375" style="4" customWidth="1"/>
    <col min="8698" max="8698" width="7.7109375" style="4" customWidth="1"/>
    <col min="8699" max="8699" width="10.28515625" style="4" customWidth="1"/>
    <col min="8700" max="8700" width="8.28515625" style="4" customWidth="1"/>
    <col min="8701" max="8701" width="13.140625" style="4" customWidth="1"/>
    <col min="8702" max="8702" width="7.5703125" style="4" customWidth="1"/>
    <col min="8703" max="8703" width="12.85546875" style="4" customWidth="1"/>
    <col min="8704" max="8704" width="7.85546875" style="4" customWidth="1"/>
    <col min="8705" max="8705" width="11.7109375" style="4" customWidth="1"/>
    <col min="8706" max="8706" width="7.7109375" style="4" customWidth="1"/>
    <col min="8707" max="8707" width="12.140625" style="4" customWidth="1"/>
    <col min="8708" max="8708" width="15.28515625" style="4" customWidth="1"/>
    <col min="8709" max="8709" width="10.28515625" style="4" customWidth="1"/>
    <col min="8710" max="8710" width="9.28515625" style="4" customWidth="1"/>
    <col min="8711" max="8711" width="11.85546875" style="4" customWidth="1"/>
    <col min="8712" max="8712" width="8.5703125" style="4" customWidth="1"/>
    <col min="8713" max="8945" width="9.140625" style="4"/>
    <col min="8946" max="8946" width="6.5703125" style="4" customWidth="1"/>
    <col min="8947" max="8947" width="56.140625" style="4" customWidth="1"/>
    <col min="8948" max="8948" width="7.85546875" style="4" customWidth="1"/>
    <col min="8949" max="8949" width="13.5703125" style="4" customWidth="1"/>
    <col min="8950" max="8950" width="10.7109375" style="4" customWidth="1"/>
    <col min="8951" max="8951" width="13.140625" style="4" customWidth="1"/>
    <col min="8952" max="8952" width="8.5703125" style="4" customWidth="1"/>
    <col min="8953" max="8953" width="12.7109375" style="4" customWidth="1"/>
    <col min="8954" max="8954" width="7.7109375" style="4" customWidth="1"/>
    <col min="8955" max="8955" width="10.28515625" style="4" customWidth="1"/>
    <col min="8956" max="8956" width="8.28515625" style="4" customWidth="1"/>
    <col min="8957" max="8957" width="13.140625" style="4" customWidth="1"/>
    <col min="8958" max="8958" width="7.5703125" style="4" customWidth="1"/>
    <col min="8959" max="8959" width="12.85546875" style="4" customWidth="1"/>
    <col min="8960" max="8960" width="7.85546875" style="4" customWidth="1"/>
    <col min="8961" max="8961" width="11.7109375" style="4" customWidth="1"/>
    <col min="8962" max="8962" width="7.7109375" style="4" customWidth="1"/>
    <col min="8963" max="8963" width="12.140625" style="4" customWidth="1"/>
    <col min="8964" max="8964" width="15.28515625" style="4" customWidth="1"/>
    <col min="8965" max="8965" width="10.28515625" style="4" customWidth="1"/>
    <col min="8966" max="8966" width="9.28515625" style="4" customWidth="1"/>
    <col min="8967" max="8967" width="11.85546875" style="4" customWidth="1"/>
    <col min="8968" max="8968" width="8.5703125" style="4" customWidth="1"/>
    <col min="8969" max="9201" width="9.140625" style="4"/>
    <col min="9202" max="9202" width="6.5703125" style="4" customWidth="1"/>
    <col min="9203" max="9203" width="56.140625" style="4" customWidth="1"/>
    <col min="9204" max="9204" width="7.85546875" style="4" customWidth="1"/>
    <col min="9205" max="9205" width="13.5703125" style="4" customWidth="1"/>
    <col min="9206" max="9206" width="10.7109375" style="4" customWidth="1"/>
    <col min="9207" max="9207" width="13.140625" style="4" customWidth="1"/>
    <col min="9208" max="9208" width="8.5703125" style="4" customWidth="1"/>
    <col min="9209" max="9209" width="12.7109375" style="4" customWidth="1"/>
    <col min="9210" max="9210" width="7.7109375" style="4" customWidth="1"/>
    <col min="9211" max="9211" width="10.28515625" style="4" customWidth="1"/>
    <col min="9212" max="9212" width="8.28515625" style="4" customWidth="1"/>
    <col min="9213" max="9213" width="13.140625" style="4" customWidth="1"/>
    <col min="9214" max="9214" width="7.5703125" style="4" customWidth="1"/>
    <col min="9215" max="9215" width="12.85546875" style="4" customWidth="1"/>
    <col min="9216" max="9216" width="7.85546875" style="4" customWidth="1"/>
    <col min="9217" max="9217" width="11.7109375" style="4" customWidth="1"/>
    <col min="9218" max="9218" width="7.7109375" style="4" customWidth="1"/>
    <col min="9219" max="9219" width="12.140625" style="4" customWidth="1"/>
    <col min="9220" max="9220" width="15.28515625" style="4" customWidth="1"/>
    <col min="9221" max="9221" width="10.28515625" style="4" customWidth="1"/>
    <col min="9222" max="9222" width="9.28515625" style="4" customWidth="1"/>
    <col min="9223" max="9223" width="11.85546875" style="4" customWidth="1"/>
    <col min="9224" max="9224" width="8.5703125" style="4" customWidth="1"/>
    <col min="9225" max="9457" width="9.140625" style="4"/>
    <col min="9458" max="9458" width="6.5703125" style="4" customWidth="1"/>
    <col min="9459" max="9459" width="56.140625" style="4" customWidth="1"/>
    <col min="9460" max="9460" width="7.85546875" style="4" customWidth="1"/>
    <col min="9461" max="9461" width="13.5703125" style="4" customWidth="1"/>
    <col min="9462" max="9462" width="10.7109375" style="4" customWidth="1"/>
    <col min="9463" max="9463" width="13.140625" style="4" customWidth="1"/>
    <col min="9464" max="9464" width="8.5703125" style="4" customWidth="1"/>
    <col min="9465" max="9465" width="12.7109375" style="4" customWidth="1"/>
    <col min="9466" max="9466" width="7.7109375" style="4" customWidth="1"/>
    <col min="9467" max="9467" width="10.28515625" style="4" customWidth="1"/>
    <col min="9468" max="9468" width="8.28515625" style="4" customWidth="1"/>
    <col min="9469" max="9469" width="13.140625" style="4" customWidth="1"/>
    <col min="9470" max="9470" width="7.5703125" style="4" customWidth="1"/>
    <col min="9471" max="9471" width="12.85546875" style="4" customWidth="1"/>
    <col min="9472" max="9472" width="7.85546875" style="4" customWidth="1"/>
    <col min="9473" max="9473" width="11.7109375" style="4" customWidth="1"/>
    <col min="9474" max="9474" width="7.7109375" style="4" customWidth="1"/>
    <col min="9475" max="9475" width="12.140625" style="4" customWidth="1"/>
    <col min="9476" max="9476" width="15.28515625" style="4" customWidth="1"/>
    <col min="9477" max="9477" width="10.28515625" style="4" customWidth="1"/>
    <col min="9478" max="9478" width="9.28515625" style="4" customWidth="1"/>
    <col min="9479" max="9479" width="11.85546875" style="4" customWidth="1"/>
    <col min="9480" max="9480" width="8.5703125" style="4" customWidth="1"/>
    <col min="9481" max="9713" width="9.140625" style="4"/>
    <col min="9714" max="9714" width="6.5703125" style="4" customWidth="1"/>
    <col min="9715" max="9715" width="56.140625" style="4" customWidth="1"/>
    <col min="9716" max="9716" width="7.85546875" style="4" customWidth="1"/>
    <col min="9717" max="9717" width="13.5703125" style="4" customWidth="1"/>
    <col min="9718" max="9718" width="10.7109375" style="4" customWidth="1"/>
    <col min="9719" max="9719" width="13.140625" style="4" customWidth="1"/>
    <col min="9720" max="9720" width="8.5703125" style="4" customWidth="1"/>
    <col min="9721" max="9721" width="12.7109375" style="4" customWidth="1"/>
    <col min="9722" max="9722" width="7.7109375" style="4" customWidth="1"/>
    <col min="9723" max="9723" width="10.28515625" style="4" customWidth="1"/>
    <col min="9724" max="9724" width="8.28515625" style="4" customWidth="1"/>
    <col min="9725" max="9725" width="13.140625" style="4" customWidth="1"/>
    <col min="9726" max="9726" width="7.5703125" style="4" customWidth="1"/>
    <col min="9727" max="9727" width="12.85546875" style="4" customWidth="1"/>
    <col min="9728" max="9728" width="7.85546875" style="4" customWidth="1"/>
    <col min="9729" max="9729" width="11.7109375" style="4" customWidth="1"/>
    <col min="9730" max="9730" width="7.7109375" style="4" customWidth="1"/>
    <col min="9731" max="9731" width="12.140625" style="4" customWidth="1"/>
    <col min="9732" max="9732" width="15.28515625" style="4" customWidth="1"/>
    <col min="9733" max="9733" width="10.28515625" style="4" customWidth="1"/>
    <col min="9734" max="9734" width="9.28515625" style="4" customWidth="1"/>
    <col min="9735" max="9735" width="11.85546875" style="4" customWidth="1"/>
    <col min="9736" max="9736" width="8.5703125" style="4" customWidth="1"/>
    <col min="9737" max="9969" width="9.140625" style="4"/>
    <col min="9970" max="9970" width="6.5703125" style="4" customWidth="1"/>
    <col min="9971" max="9971" width="56.140625" style="4" customWidth="1"/>
    <col min="9972" max="9972" width="7.85546875" style="4" customWidth="1"/>
    <col min="9973" max="9973" width="13.5703125" style="4" customWidth="1"/>
    <col min="9974" max="9974" width="10.7109375" style="4" customWidth="1"/>
    <col min="9975" max="9975" width="13.140625" style="4" customWidth="1"/>
    <col min="9976" max="9976" width="8.5703125" style="4" customWidth="1"/>
    <col min="9977" max="9977" width="12.7109375" style="4" customWidth="1"/>
    <col min="9978" max="9978" width="7.7109375" style="4" customWidth="1"/>
    <col min="9979" max="9979" width="10.28515625" style="4" customWidth="1"/>
    <col min="9980" max="9980" width="8.28515625" style="4" customWidth="1"/>
    <col min="9981" max="9981" width="13.140625" style="4" customWidth="1"/>
    <col min="9982" max="9982" width="7.5703125" style="4" customWidth="1"/>
    <col min="9983" max="9983" width="12.85546875" style="4" customWidth="1"/>
    <col min="9984" max="9984" width="7.85546875" style="4" customWidth="1"/>
    <col min="9985" max="9985" width="11.7109375" style="4" customWidth="1"/>
    <col min="9986" max="9986" width="7.7109375" style="4" customWidth="1"/>
    <col min="9987" max="9987" width="12.140625" style="4" customWidth="1"/>
    <col min="9988" max="9988" width="15.28515625" style="4" customWidth="1"/>
    <col min="9989" max="9989" width="10.28515625" style="4" customWidth="1"/>
    <col min="9990" max="9990" width="9.28515625" style="4" customWidth="1"/>
    <col min="9991" max="9991" width="11.85546875" style="4" customWidth="1"/>
    <col min="9992" max="9992" width="8.5703125" style="4" customWidth="1"/>
    <col min="9993" max="10225" width="9.140625" style="4"/>
    <col min="10226" max="10226" width="6.5703125" style="4" customWidth="1"/>
    <col min="10227" max="10227" width="56.140625" style="4" customWidth="1"/>
    <col min="10228" max="10228" width="7.85546875" style="4" customWidth="1"/>
    <col min="10229" max="10229" width="13.5703125" style="4" customWidth="1"/>
    <col min="10230" max="10230" width="10.7109375" style="4" customWidth="1"/>
    <col min="10231" max="10231" width="13.140625" style="4" customWidth="1"/>
    <col min="10232" max="10232" width="8.5703125" style="4" customWidth="1"/>
    <col min="10233" max="10233" width="12.7109375" style="4" customWidth="1"/>
    <col min="10234" max="10234" width="7.7109375" style="4" customWidth="1"/>
    <col min="10235" max="10235" width="10.28515625" style="4" customWidth="1"/>
    <col min="10236" max="10236" width="8.28515625" style="4" customWidth="1"/>
    <col min="10237" max="10237" width="13.140625" style="4" customWidth="1"/>
    <col min="10238" max="10238" width="7.5703125" style="4" customWidth="1"/>
    <col min="10239" max="10239" width="12.85546875" style="4" customWidth="1"/>
    <col min="10240" max="10240" width="7.85546875" style="4" customWidth="1"/>
    <col min="10241" max="10241" width="11.7109375" style="4" customWidth="1"/>
    <col min="10242" max="10242" width="7.7109375" style="4" customWidth="1"/>
    <col min="10243" max="10243" width="12.140625" style="4" customWidth="1"/>
    <col min="10244" max="10244" width="15.28515625" style="4" customWidth="1"/>
    <col min="10245" max="10245" width="10.28515625" style="4" customWidth="1"/>
    <col min="10246" max="10246" width="9.28515625" style="4" customWidth="1"/>
    <col min="10247" max="10247" width="11.85546875" style="4" customWidth="1"/>
    <col min="10248" max="10248" width="8.5703125" style="4" customWidth="1"/>
    <col min="10249" max="10481" width="9.140625" style="4"/>
    <col min="10482" max="10482" width="6.5703125" style="4" customWidth="1"/>
    <col min="10483" max="10483" width="56.140625" style="4" customWidth="1"/>
    <col min="10484" max="10484" width="7.85546875" style="4" customWidth="1"/>
    <col min="10485" max="10485" width="13.5703125" style="4" customWidth="1"/>
    <col min="10486" max="10486" width="10.7109375" style="4" customWidth="1"/>
    <col min="10487" max="10487" width="13.140625" style="4" customWidth="1"/>
    <col min="10488" max="10488" width="8.5703125" style="4" customWidth="1"/>
    <col min="10489" max="10489" width="12.7109375" style="4" customWidth="1"/>
    <col min="10490" max="10490" width="7.7109375" style="4" customWidth="1"/>
    <col min="10491" max="10491" width="10.28515625" style="4" customWidth="1"/>
    <col min="10492" max="10492" width="8.28515625" style="4" customWidth="1"/>
    <col min="10493" max="10493" width="13.140625" style="4" customWidth="1"/>
    <col min="10494" max="10494" width="7.5703125" style="4" customWidth="1"/>
    <col min="10495" max="10495" width="12.85546875" style="4" customWidth="1"/>
    <col min="10496" max="10496" width="7.85546875" style="4" customWidth="1"/>
    <col min="10497" max="10497" width="11.7109375" style="4" customWidth="1"/>
    <col min="10498" max="10498" width="7.7109375" style="4" customWidth="1"/>
    <col min="10499" max="10499" width="12.140625" style="4" customWidth="1"/>
    <col min="10500" max="10500" width="15.28515625" style="4" customWidth="1"/>
    <col min="10501" max="10501" width="10.28515625" style="4" customWidth="1"/>
    <col min="10502" max="10502" width="9.28515625" style="4" customWidth="1"/>
    <col min="10503" max="10503" width="11.85546875" style="4" customWidth="1"/>
    <col min="10504" max="10504" width="8.5703125" style="4" customWidth="1"/>
    <col min="10505" max="10737" width="9.140625" style="4"/>
    <col min="10738" max="10738" width="6.5703125" style="4" customWidth="1"/>
    <col min="10739" max="10739" width="56.140625" style="4" customWidth="1"/>
    <col min="10740" max="10740" width="7.85546875" style="4" customWidth="1"/>
    <col min="10741" max="10741" width="13.5703125" style="4" customWidth="1"/>
    <col min="10742" max="10742" width="10.7109375" style="4" customWidth="1"/>
    <col min="10743" max="10743" width="13.140625" style="4" customWidth="1"/>
    <col min="10744" max="10744" width="8.5703125" style="4" customWidth="1"/>
    <col min="10745" max="10745" width="12.7109375" style="4" customWidth="1"/>
    <col min="10746" max="10746" width="7.7109375" style="4" customWidth="1"/>
    <col min="10747" max="10747" width="10.28515625" style="4" customWidth="1"/>
    <col min="10748" max="10748" width="8.28515625" style="4" customWidth="1"/>
    <col min="10749" max="10749" width="13.140625" style="4" customWidth="1"/>
    <col min="10750" max="10750" width="7.5703125" style="4" customWidth="1"/>
    <col min="10751" max="10751" width="12.85546875" style="4" customWidth="1"/>
    <col min="10752" max="10752" width="7.85546875" style="4" customWidth="1"/>
    <col min="10753" max="10753" width="11.7109375" style="4" customWidth="1"/>
    <col min="10754" max="10754" width="7.7109375" style="4" customWidth="1"/>
    <col min="10755" max="10755" width="12.140625" style="4" customWidth="1"/>
    <col min="10756" max="10756" width="15.28515625" style="4" customWidth="1"/>
    <col min="10757" max="10757" width="10.28515625" style="4" customWidth="1"/>
    <col min="10758" max="10758" width="9.28515625" style="4" customWidth="1"/>
    <col min="10759" max="10759" width="11.85546875" style="4" customWidth="1"/>
    <col min="10760" max="10760" width="8.5703125" style="4" customWidth="1"/>
    <col min="10761" max="10993" width="9.140625" style="4"/>
    <col min="10994" max="10994" width="6.5703125" style="4" customWidth="1"/>
    <col min="10995" max="10995" width="56.140625" style="4" customWidth="1"/>
    <col min="10996" max="10996" width="7.85546875" style="4" customWidth="1"/>
    <col min="10997" max="10997" width="13.5703125" style="4" customWidth="1"/>
    <col min="10998" max="10998" width="10.7109375" style="4" customWidth="1"/>
    <col min="10999" max="10999" width="13.140625" style="4" customWidth="1"/>
    <col min="11000" max="11000" width="8.5703125" style="4" customWidth="1"/>
    <col min="11001" max="11001" width="12.7109375" style="4" customWidth="1"/>
    <col min="11002" max="11002" width="7.7109375" style="4" customWidth="1"/>
    <col min="11003" max="11003" width="10.28515625" style="4" customWidth="1"/>
    <col min="11004" max="11004" width="8.28515625" style="4" customWidth="1"/>
    <col min="11005" max="11005" width="13.140625" style="4" customWidth="1"/>
    <col min="11006" max="11006" width="7.5703125" style="4" customWidth="1"/>
    <col min="11007" max="11007" width="12.85546875" style="4" customWidth="1"/>
    <col min="11008" max="11008" width="7.85546875" style="4" customWidth="1"/>
    <col min="11009" max="11009" width="11.7109375" style="4" customWidth="1"/>
    <col min="11010" max="11010" width="7.7109375" style="4" customWidth="1"/>
    <col min="11011" max="11011" width="12.140625" style="4" customWidth="1"/>
    <col min="11012" max="11012" width="15.28515625" style="4" customWidth="1"/>
    <col min="11013" max="11013" width="10.28515625" style="4" customWidth="1"/>
    <col min="11014" max="11014" width="9.28515625" style="4" customWidth="1"/>
    <col min="11015" max="11015" width="11.85546875" style="4" customWidth="1"/>
    <col min="11016" max="11016" width="8.5703125" style="4" customWidth="1"/>
    <col min="11017" max="11249" width="9.140625" style="4"/>
    <col min="11250" max="11250" width="6.5703125" style="4" customWidth="1"/>
    <col min="11251" max="11251" width="56.140625" style="4" customWidth="1"/>
    <col min="11252" max="11252" width="7.85546875" style="4" customWidth="1"/>
    <col min="11253" max="11253" width="13.5703125" style="4" customWidth="1"/>
    <col min="11254" max="11254" width="10.7109375" style="4" customWidth="1"/>
    <col min="11255" max="11255" width="13.140625" style="4" customWidth="1"/>
    <col min="11256" max="11256" width="8.5703125" style="4" customWidth="1"/>
    <col min="11257" max="11257" width="12.7109375" style="4" customWidth="1"/>
    <col min="11258" max="11258" width="7.7109375" style="4" customWidth="1"/>
    <col min="11259" max="11259" width="10.28515625" style="4" customWidth="1"/>
    <col min="11260" max="11260" width="8.28515625" style="4" customWidth="1"/>
    <col min="11261" max="11261" width="13.140625" style="4" customWidth="1"/>
    <col min="11262" max="11262" width="7.5703125" style="4" customWidth="1"/>
    <col min="11263" max="11263" width="12.85546875" style="4" customWidth="1"/>
    <col min="11264" max="11264" width="7.85546875" style="4" customWidth="1"/>
    <col min="11265" max="11265" width="11.7109375" style="4" customWidth="1"/>
    <col min="11266" max="11266" width="7.7109375" style="4" customWidth="1"/>
    <col min="11267" max="11267" width="12.140625" style="4" customWidth="1"/>
    <col min="11268" max="11268" width="15.28515625" style="4" customWidth="1"/>
    <col min="11269" max="11269" width="10.28515625" style="4" customWidth="1"/>
    <col min="11270" max="11270" width="9.28515625" style="4" customWidth="1"/>
    <col min="11271" max="11271" width="11.85546875" style="4" customWidth="1"/>
    <col min="11272" max="11272" width="8.5703125" style="4" customWidth="1"/>
    <col min="11273" max="11505" width="9.140625" style="4"/>
    <col min="11506" max="11506" width="6.5703125" style="4" customWidth="1"/>
    <col min="11507" max="11507" width="56.140625" style="4" customWidth="1"/>
    <col min="11508" max="11508" width="7.85546875" style="4" customWidth="1"/>
    <col min="11509" max="11509" width="13.5703125" style="4" customWidth="1"/>
    <col min="11510" max="11510" width="10.7109375" style="4" customWidth="1"/>
    <col min="11511" max="11511" width="13.140625" style="4" customWidth="1"/>
    <col min="11512" max="11512" width="8.5703125" style="4" customWidth="1"/>
    <col min="11513" max="11513" width="12.7109375" style="4" customWidth="1"/>
    <col min="11514" max="11514" width="7.7109375" style="4" customWidth="1"/>
    <col min="11515" max="11515" width="10.28515625" style="4" customWidth="1"/>
    <col min="11516" max="11516" width="8.28515625" style="4" customWidth="1"/>
    <col min="11517" max="11517" width="13.140625" style="4" customWidth="1"/>
    <col min="11518" max="11518" width="7.5703125" style="4" customWidth="1"/>
    <col min="11519" max="11519" width="12.85546875" style="4" customWidth="1"/>
    <col min="11520" max="11520" width="7.85546875" style="4" customWidth="1"/>
    <col min="11521" max="11521" width="11.7109375" style="4" customWidth="1"/>
    <col min="11522" max="11522" width="7.7109375" style="4" customWidth="1"/>
    <col min="11523" max="11523" width="12.140625" style="4" customWidth="1"/>
    <col min="11524" max="11524" width="15.28515625" style="4" customWidth="1"/>
    <col min="11525" max="11525" width="10.28515625" style="4" customWidth="1"/>
    <col min="11526" max="11526" width="9.28515625" style="4" customWidth="1"/>
    <col min="11527" max="11527" width="11.85546875" style="4" customWidth="1"/>
    <col min="11528" max="11528" width="8.5703125" style="4" customWidth="1"/>
    <col min="11529" max="11761" width="9.140625" style="4"/>
    <col min="11762" max="11762" width="6.5703125" style="4" customWidth="1"/>
    <col min="11763" max="11763" width="56.140625" style="4" customWidth="1"/>
    <col min="11764" max="11764" width="7.85546875" style="4" customWidth="1"/>
    <col min="11765" max="11765" width="13.5703125" style="4" customWidth="1"/>
    <col min="11766" max="11766" width="10.7109375" style="4" customWidth="1"/>
    <col min="11767" max="11767" width="13.140625" style="4" customWidth="1"/>
    <col min="11768" max="11768" width="8.5703125" style="4" customWidth="1"/>
    <col min="11769" max="11769" width="12.7109375" style="4" customWidth="1"/>
    <col min="11770" max="11770" width="7.7109375" style="4" customWidth="1"/>
    <col min="11771" max="11771" width="10.28515625" style="4" customWidth="1"/>
    <col min="11772" max="11772" width="8.28515625" style="4" customWidth="1"/>
    <col min="11773" max="11773" width="13.140625" style="4" customWidth="1"/>
    <col min="11774" max="11774" width="7.5703125" style="4" customWidth="1"/>
    <col min="11775" max="11775" width="12.85546875" style="4" customWidth="1"/>
    <col min="11776" max="11776" width="7.85546875" style="4" customWidth="1"/>
    <col min="11777" max="11777" width="11.7109375" style="4" customWidth="1"/>
    <col min="11778" max="11778" width="7.7109375" style="4" customWidth="1"/>
    <col min="11779" max="11779" width="12.140625" style="4" customWidth="1"/>
    <col min="11780" max="11780" width="15.28515625" style="4" customWidth="1"/>
    <col min="11781" max="11781" width="10.28515625" style="4" customWidth="1"/>
    <col min="11782" max="11782" width="9.28515625" style="4" customWidth="1"/>
    <col min="11783" max="11783" width="11.85546875" style="4" customWidth="1"/>
    <col min="11784" max="11784" width="8.5703125" style="4" customWidth="1"/>
    <col min="11785" max="12017" width="9.140625" style="4"/>
    <col min="12018" max="12018" width="6.5703125" style="4" customWidth="1"/>
    <col min="12019" max="12019" width="56.140625" style="4" customWidth="1"/>
    <col min="12020" max="12020" width="7.85546875" style="4" customWidth="1"/>
    <col min="12021" max="12021" width="13.5703125" style="4" customWidth="1"/>
    <col min="12022" max="12022" width="10.7109375" style="4" customWidth="1"/>
    <col min="12023" max="12023" width="13.140625" style="4" customWidth="1"/>
    <col min="12024" max="12024" width="8.5703125" style="4" customWidth="1"/>
    <col min="12025" max="12025" width="12.7109375" style="4" customWidth="1"/>
    <col min="12026" max="12026" width="7.7109375" style="4" customWidth="1"/>
    <col min="12027" max="12027" width="10.28515625" style="4" customWidth="1"/>
    <col min="12028" max="12028" width="8.28515625" style="4" customWidth="1"/>
    <col min="12029" max="12029" width="13.140625" style="4" customWidth="1"/>
    <col min="12030" max="12030" width="7.5703125" style="4" customWidth="1"/>
    <col min="12031" max="12031" width="12.85546875" style="4" customWidth="1"/>
    <col min="12032" max="12032" width="7.85546875" style="4" customWidth="1"/>
    <col min="12033" max="12033" width="11.7109375" style="4" customWidth="1"/>
    <col min="12034" max="12034" width="7.7109375" style="4" customWidth="1"/>
    <col min="12035" max="12035" width="12.140625" style="4" customWidth="1"/>
    <col min="12036" max="12036" width="15.28515625" style="4" customWidth="1"/>
    <col min="12037" max="12037" width="10.28515625" style="4" customWidth="1"/>
    <col min="12038" max="12038" width="9.28515625" style="4" customWidth="1"/>
    <col min="12039" max="12039" width="11.85546875" style="4" customWidth="1"/>
    <col min="12040" max="12040" width="8.5703125" style="4" customWidth="1"/>
    <col min="12041" max="12273" width="9.140625" style="4"/>
    <col min="12274" max="12274" width="6.5703125" style="4" customWidth="1"/>
    <col min="12275" max="12275" width="56.140625" style="4" customWidth="1"/>
    <col min="12276" max="12276" width="7.85546875" style="4" customWidth="1"/>
    <col min="12277" max="12277" width="13.5703125" style="4" customWidth="1"/>
    <col min="12278" max="12278" width="10.7109375" style="4" customWidth="1"/>
    <col min="12279" max="12279" width="13.140625" style="4" customWidth="1"/>
    <col min="12280" max="12280" width="8.5703125" style="4" customWidth="1"/>
    <col min="12281" max="12281" width="12.7109375" style="4" customWidth="1"/>
    <col min="12282" max="12282" width="7.7109375" style="4" customWidth="1"/>
    <col min="12283" max="12283" width="10.28515625" style="4" customWidth="1"/>
    <col min="12284" max="12284" width="8.28515625" style="4" customWidth="1"/>
    <col min="12285" max="12285" width="13.140625" style="4" customWidth="1"/>
    <col min="12286" max="12286" width="7.5703125" style="4" customWidth="1"/>
    <col min="12287" max="12287" width="12.85546875" style="4" customWidth="1"/>
    <col min="12288" max="12288" width="7.85546875" style="4" customWidth="1"/>
    <col min="12289" max="12289" width="11.7109375" style="4" customWidth="1"/>
    <col min="12290" max="12290" width="7.7109375" style="4" customWidth="1"/>
    <col min="12291" max="12291" width="12.140625" style="4" customWidth="1"/>
    <col min="12292" max="12292" width="15.28515625" style="4" customWidth="1"/>
    <col min="12293" max="12293" width="10.28515625" style="4" customWidth="1"/>
    <col min="12294" max="12294" width="9.28515625" style="4" customWidth="1"/>
    <col min="12295" max="12295" width="11.85546875" style="4" customWidth="1"/>
    <col min="12296" max="12296" width="8.5703125" style="4" customWidth="1"/>
    <col min="12297" max="12529" width="9.140625" style="4"/>
    <col min="12530" max="12530" width="6.5703125" style="4" customWidth="1"/>
    <col min="12531" max="12531" width="56.140625" style="4" customWidth="1"/>
    <col min="12532" max="12532" width="7.85546875" style="4" customWidth="1"/>
    <col min="12533" max="12533" width="13.5703125" style="4" customWidth="1"/>
    <col min="12534" max="12534" width="10.7109375" style="4" customWidth="1"/>
    <col min="12535" max="12535" width="13.140625" style="4" customWidth="1"/>
    <col min="12536" max="12536" width="8.5703125" style="4" customWidth="1"/>
    <col min="12537" max="12537" width="12.7109375" style="4" customWidth="1"/>
    <col min="12538" max="12538" width="7.7109375" style="4" customWidth="1"/>
    <col min="12539" max="12539" width="10.28515625" style="4" customWidth="1"/>
    <col min="12540" max="12540" width="8.28515625" style="4" customWidth="1"/>
    <col min="12541" max="12541" width="13.140625" style="4" customWidth="1"/>
    <col min="12542" max="12542" width="7.5703125" style="4" customWidth="1"/>
    <col min="12543" max="12543" width="12.85546875" style="4" customWidth="1"/>
    <col min="12544" max="12544" width="7.85546875" style="4" customWidth="1"/>
    <col min="12545" max="12545" width="11.7109375" style="4" customWidth="1"/>
    <col min="12546" max="12546" width="7.7109375" style="4" customWidth="1"/>
    <col min="12547" max="12547" width="12.140625" style="4" customWidth="1"/>
    <col min="12548" max="12548" width="15.28515625" style="4" customWidth="1"/>
    <col min="12549" max="12549" width="10.28515625" style="4" customWidth="1"/>
    <col min="12550" max="12550" width="9.28515625" style="4" customWidth="1"/>
    <col min="12551" max="12551" width="11.85546875" style="4" customWidth="1"/>
    <col min="12552" max="12552" width="8.5703125" style="4" customWidth="1"/>
    <col min="12553" max="12785" width="9.140625" style="4"/>
    <col min="12786" max="12786" width="6.5703125" style="4" customWidth="1"/>
    <col min="12787" max="12787" width="56.140625" style="4" customWidth="1"/>
    <col min="12788" max="12788" width="7.85546875" style="4" customWidth="1"/>
    <col min="12789" max="12789" width="13.5703125" style="4" customWidth="1"/>
    <col min="12790" max="12790" width="10.7109375" style="4" customWidth="1"/>
    <col min="12791" max="12791" width="13.140625" style="4" customWidth="1"/>
    <col min="12792" max="12792" width="8.5703125" style="4" customWidth="1"/>
    <col min="12793" max="12793" width="12.7109375" style="4" customWidth="1"/>
    <col min="12794" max="12794" width="7.7109375" style="4" customWidth="1"/>
    <col min="12795" max="12795" width="10.28515625" style="4" customWidth="1"/>
    <col min="12796" max="12796" width="8.28515625" style="4" customWidth="1"/>
    <col min="12797" max="12797" width="13.140625" style="4" customWidth="1"/>
    <col min="12798" max="12798" width="7.5703125" style="4" customWidth="1"/>
    <col min="12799" max="12799" width="12.85546875" style="4" customWidth="1"/>
    <col min="12800" max="12800" width="7.85546875" style="4" customWidth="1"/>
    <col min="12801" max="12801" width="11.7109375" style="4" customWidth="1"/>
    <col min="12802" max="12802" width="7.7109375" style="4" customWidth="1"/>
    <col min="12803" max="12803" width="12.140625" style="4" customWidth="1"/>
    <col min="12804" max="12804" width="15.28515625" style="4" customWidth="1"/>
    <col min="12805" max="12805" width="10.28515625" style="4" customWidth="1"/>
    <col min="12806" max="12806" width="9.28515625" style="4" customWidth="1"/>
    <col min="12807" max="12807" width="11.85546875" style="4" customWidth="1"/>
    <col min="12808" max="12808" width="8.5703125" style="4" customWidth="1"/>
    <col min="12809" max="13041" width="9.140625" style="4"/>
    <col min="13042" max="13042" width="6.5703125" style="4" customWidth="1"/>
    <col min="13043" max="13043" width="56.140625" style="4" customWidth="1"/>
    <col min="13044" max="13044" width="7.85546875" style="4" customWidth="1"/>
    <col min="13045" max="13045" width="13.5703125" style="4" customWidth="1"/>
    <col min="13046" max="13046" width="10.7109375" style="4" customWidth="1"/>
    <col min="13047" max="13047" width="13.140625" style="4" customWidth="1"/>
    <col min="13048" max="13048" width="8.5703125" style="4" customWidth="1"/>
    <col min="13049" max="13049" width="12.7109375" style="4" customWidth="1"/>
    <col min="13050" max="13050" width="7.7109375" style="4" customWidth="1"/>
    <col min="13051" max="13051" width="10.28515625" style="4" customWidth="1"/>
    <col min="13052" max="13052" width="8.28515625" style="4" customWidth="1"/>
    <col min="13053" max="13053" width="13.140625" style="4" customWidth="1"/>
    <col min="13054" max="13054" width="7.5703125" style="4" customWidth="1"/>
    <col min="13055" max="13055" width="12.85546875" style="4" customWidth="1"/>
    <col min="13056" max="13056" width="7.85546875" style="4" customWidth="1"/>
    <col min="13057" max="13057" width="11.7109375" style="4" customWidth="1"/>
    <col min="13058" max="13058" width="7.7109375" style="4" customWidth="1"/>
    <col min="13059" max="13059" width="12.140625" style="4" customWidth="1"/>
    <col min="13060" max="13060" width="15.28515625" style="4" customWidth="1"/>
    <col min="13061" max="13061" width="10.28515625" style="4" customWidth="1"/>
    <col min="13062" max="13062" width="9.28515625" style="4" customWidth="1"/>
    <col min="13063" max="13063" width="11.85546875" style="4" customWidth="1"/>
    <col min="13064" max="13064" width="8.5703125" style="4" customWidth="1"/>
    <col min="13065" max="13297" width="9.140625" style="4"/>
    <col min="13298" max="13298" width="6.5703125" style="4" customWidth="1"/>
    <col min="13299" max="13299" width="56.140625" style="4" customWidth="1"/>
    <col min="13300" max="13300" width="7.85546875" style="4" customWidth="1"/>
    <col min="13301" max="13301" width="13.5703125" style="4" customWidth="1"/>
    <col min="13302" max="13302" width="10.7109375" style="4" customWidth="1"/>
    <col min="13303" max="13303" width="13.140625" style="4" customWidth="1"/>
    <col min="13304" max="13304" width="8.5703125" style="4" customWidth="1"/>
    <col min="13305" max="13305" width="12.7109375" style="4" customWidth="1"/>
    <col min="13306" max="13306" width="7.7109375" style="4" customWidth="1"/>
    <col min="13307" max="13307" width="10.28515625" style="4" customWidth="1"/>
    <col min="13308" max="13308" width="8.28515625" style="4" customWidth="1"/>
    <col min="13309" max="13309" width="13.140625" style="4" customWidth="1"/>
    <col min="13310" max="13310" width="7.5703125" style="4" customWidth="1"/>
    <col min="13311" max="13311" width="12.85546875" style="4" customWidth="1"/>
    <col min="13312" max="13312" width="7.85546875" style="4" customWidth="1"/>
    <col min="13313" max="13313" width="11.7109375" style="4" customWidth="1"/>
    <col min="13314" max="13314" width="7.7109375" style="4" customWidth="1"/>
    <col min="13315" max="13315" width="12.140625" style="4" customWidth="1"/>
    <col min="13316" max="13316" width="15.28515625" style="4" customWidth="1"/>
    <col min="13317" max="13317" width="10.28515625" style="4" customWidth="1"/>
    <col min="13318" max="13318" width="9.28515625" style="4" customWidth="1"/>
    <col min="13319" max="13319" width="11.85546875" style="4" customWidth="1"/>
    <col min="13320" max="13320" width="8.5703125" style="4" customWidth="1"/>
    <col min="13321" max="13553" width="9.140625" style="4"/>
    <col min="13554" max="13554" width="6.5703125" style="4" customWidth="1"/>
    <col min="13555" max="13555" width="56.140625" style="4" customWidth="1"/>
    <col min="13556" max="13556" width="7.85546875" style="4" customWidth="1"/>
    <col min="13557" max="13557" width="13.5703125" style="4" customWidth="1"/>
    <col min="13558" max="13558" width="10.7109375" style="4" customWidth="1"/>
    <col min="13559" max="13559" width="13.140625" style="4" customWidth="1"/>
    <col min="13560" max="13560" width="8.5703125" style="4" customWidth="1"/>
    <col min="13561" max="13561" width="12.7109375" style="4" customWidth="1"/>
    <col min="13562" max="13562" width="7.7109375" style="4" customWidth="1"/>
    <col min="13563" max="13563" width="10.28515625" style="4" customWidth="1"/>
    <col min="13564" max="13564" width="8.28515625" style="4" customWidth="1"/>
    <col min="13565" max="13565" width="13.140625" style="4" customWidth="1"/>
    <col min="13566" max="13566" width="7.5703125" style="4" customWidth="1"/>
    <col min="13567" max="13567" width="12.85546875" style="4" customWidth="1"/>
    <col min="13568" max="13568" width="7.85546875" style="4" customWidth="1"/>
    <col min="13569" max="13569" width="11.7109375" style="4" customWidth="1"/>
    <col min="13570" max="13570" width="7.7109375" style="4" customWidth="1"/>
    <col min="13571" max="13571" width="12.140625" style="4" customWidth="1"/>
    <col min="13572" max="13572" width="15.28515625" style="4" customWidth="1"/>
    <col min="13573" max="13573" width="10.28515625" style="4" customWidth="1"/>
    <col min="13574" max="13574" width="9.28515625" style="4" customWidth="1"/>
    <col min="13575" max="13575" width="11.85546875" style="4" customWidth="1"/>
    <col min="13576" max="13576" width="8.5703125" style="4" customWidth="1"/>
    <col min="13577" max="13809" width="9.140625" style="4"/>
    <col min="13810" max="13810" width="6.5703125" style="4" customWidth="1"/>
    <col min="13811" max="13811" width="56.140625" style="4" customWidth="1"/>
    <col min="13812" max="13812" width="7.85546875" style="4" customWidth="1"/>
    <col min="13813" max="13813" width="13.5703125" style="4" customWidth="1"/>
    <col min="13814" max="13814" width="10.7109375" style="4" customWidth="1"/>
    <col min="13815" max="13815" width="13.140625" style="4" customWidth="1"/>
    <col min="13816" max="13816" width="8.5703125" style="4" customWidth="1"/>
    <col min="13817" max="13817" width="12.7109375" style="4" customWidth="1"/>
    <col min="13818" max="13818" width="7.7109375" style="4" customWidth="1"/>
    <col min="13819" max="13819" width="10.28515625" style="4" customWidth="1"/>
    <col min="13820" max="13820" width="8.28515625" style="4" customWidth="1"/>
    <col min="13821" max="13821" width="13.140625" style="4" customWidth="1"/>
    <col min="13822" max="13822" width="7.5703125" style="4" customWidth="1"/>
    <col min="13823" max="13823" width="12.85546875" style="4" customWidth="1"/>
    <col min="13824" max="13824" width="7.85546875" style="4" customWidth="1"/>
    <col min="13825" max="13825" width="11.7109375" style="4" customWidth="1"/>
    <col min="13826" max="13826" width="7.7109375" style="4" customWidth="1"/>
    <col min="13827" max="13827" width="12.140625" style="4" customWidth="1"/>
    <col min="13828" max="13828" width="15.28515625" style="4" customWidth="1"/>
    <col min="13829" max="13829" width="10.28515625" style="4" customWidth="1"/>
    <col min="13830" max="13830" width="9.28515625" style="4" customWidth="1"/>
    <col min="13831" max="13831" width="11.85546875" style="4" customWidth="1"/>
    <col min="13832" max="13832" width="8.5703125" style="4" customWidth="1"/>
    <col min="13833" max="14065" width="9.140625" style="4"/>
    <col min="14066" max="14066" width="6.5703125" style="4" customWidth="1"/>
    <col min="14067" max="14067" width="56.140625" style="4" customWidth="1"/>
    <col min="14068" max="14068" width="7.85546875" style="4" customWidth="1"/>
    <col min="14069" max="14069" width="13.5703125" style="4" customWidth="1"/>
    <col min="14070" max="14070" width="10.7109375" style="4" customWidth="1"/>
    <col min="14071" max="14071" width="13.140625" style="4" customWidth="1"/>
    <col min="14072" max="14072" width="8.5703125" style="4" customWidth="1"/>
    <col min="14073" max="14073" width="12.7109375" style="4" customWidth="1"/>
    <col min="14074" max="14074" width="7.7109375" style="4" customWidth="1"/>
    <col min="14075" max="14075" width="10.28515625" style="4" customWidth="1"/>
    <col min="14076" max="14076" width="8.28515625" style="4" customWidth="1"/>
    <col min="14077" max="14077" width="13.140625" style="4" customWidth="1"/>
    <col min="14078" max="14078" width="7.5703125" style="4" customWidth="1"/>
    <col min="14079" max="14079" width="12.85546875" style="4" customWidth="1"/>
    <col min="14080" max="14080" width="7.85546875" style="4" customWidth="1"/>
    <col min="14081" max="14081" width="11.7109375" style="4" customWidth="1"/>
    <col min="14082" max="14082" width="7.7109375" style="4" customWidth="1"/>
    <col min="14083" max="14083" width="12.140625" style="4" customWidth="1"/>
    <col min="14084" max="14084" width="15.28515625" style="4" customWidth="1"/>
    <col min="14085" max="14085" width="10.28515625" style="4" customWidth="1"/>
    <col min="14086" max="14086" width="9.28515625" style="4" customWidth="1"/>
    <col min="14087" max="14087" width="11.85546875" style="4" customWidth="1"/>
    <col min="14088" max="14088" width="8.5703125" style="4" customWidth="1"/>
    <col min="14089" max="14321" width="9.140625" style="4"/>
    <col min="14322" max="14322" width="6.5703125" style="4" customWidth="1"/>
    <col min="14323" max="14323" width="56.140625" style="4" customWidth="1"/>
    <col min="14324" max="14324" width="7.85546875" style="4" customWidth="1"/>
    <col min="14325" max="14325" width="13.5703125" style="4" customWidth="1"/>
    <col min="14326" max="14326" width="10.7109375" style="4" customWidth="1"/>
    <col min="14327" max="14327" width="13.140625" style="4" customWidth="1"/>
    <col min="14328" max="14328" width="8.5703125" style="4" customWidth="1"/>
    <col min="14329" max="14329" width="12.7109375" style="4" customWidth="1"/>
    <col min="14330" max="14330" width="7.7109375" style="4" customWidth="1"/>
    <col min="14331" max="14331" width="10.28515625" style="4" customWidth="1"/>
    <col min="14332" max="14332" width="8.28515625" style="4" customWidth="1"/>
    <col min="14333" max="14333" width="13.140625" style="4" customWidth="1"/>
    <col min="14334" max="14334" width="7.5703125" style="4" customWidth="1"/>
    <col min="14335" max="14335" width="12.85546875" style="4" customWidth="1"/>
    <col min="14336" max="14336" width="7.85546875" style="4" customWidth="1"/>
    <col min="14337" max="14337" width="11.7109375" style="4" customWidth="1"/>
    <col min="14338" max="14338" width="7.7109375" style="4" customWidth="1"/>
    <col min="14339" max="14339" width="12.140625" style="4" customWidth="1"/>
    <col min="14340" max="14340" width="15.28515625" style="4" customWidth="1"/>
    <col min="14341" max="14341" width="10.28515625" style="4" customWidth="1"/>
    <col min="14342" max="14342" width="9.28515625" style="4" customWidth="1"/>
    <col min="14343" max="14343" width="11.85546875" style="4" customWidth="1"/>
    <col min="14344" max="14344" width="8.5703125" style="4" customWidth="1"/>
    <col min="14345" max="14577" width="9.140625" style="4"/>
    <col min="14578" max="14578" width="6.5703125" style="4" customWidth="1"/>
    <col min="14579" max="14579" width="56.140625" style="4" customWidth="1"/>
    <col min="14580" max="14580" width="7.85546875" style="4" customWidth="1"/>
    <col min="14581" max="14581" width="13.5703125" style="4" customWidth="1"/>
    <col min="14582" max="14582" width="10.7109375" style="4" customWidth="1"/>
    <col min="14583" max="14583" width="13.140625" style="4" customWidth="1"/>
    <col min="14584" max="14584" width="8.5703125" style="4" customWidth="1"/>
    <col min="14585" max="14585" width="12.7109375" style="4" customWidth="1"/>
    <col min="14586" max="14586" width="7.7109375" style="4" customWidth="1"/>
    <col min="14587" max="14587" width="10.28515625" style="4" customWidth="1"/>
    <col min="14588" max="14588" width="8.28515625" style="4" customWidth="1"/>
    <col min="14589" max="14589" width="13.140625" style="4" customWidth="1"/>
    <col min="14590" max="14590" width="7.5703125" style="4" customWidth="1"/>
    <col min="14591" max="14591" width="12.85546875" style="4" customWidth="1"/>
    <col min="14592" max="14592" width="7.85546875" style="4" customWidth="1"/>
    <col min="14593" max="14593" width="11.7109375" style="4" customWidth="1"/>
    <col min="14594" max="14594" width="7.7109375" style="4" customWidth="1"/>
    <col min="14595" max="14595" width="12.140625" style="4" customWidth="1"/>
    <col min="14596" max="14596" width="15.28515625" style="4" customWidth="1"/>
    <col min="14597" max="14597" width="10.28515625" style="4" customWidth="1"/>
    <col min="14598" max="14598" width="9.28515625" style="4" customWidth="1"/>
    <col min="14599" max="14599" width="11.85546875" style="4" customWidth="1"/>
    <col min="14600" max="14600" width="8.5703125" style="4" customWidth="1"/>
    <col min="14601" max="14833" width="9.140625" style="4"/>
    <col min="14834" max="14834" width="6.5703125" style="4" customWidth="1"/>
    <col min="14835" max="14835" width="56.140625" style="4" customWidth="1"/>
    <col min="14836" max="14836" width="7.85546875" style="4" customWidth="1"/>
    <col min="14837" max="14837" width="13.5703125" style="4" customWidth="1"/>
    <col min="14838" max="14838" width="10.7109375" style="4" customWidth="1"/>
    <col min="14839" max="14839" width="13.140625" style="4" customWidth="1"/>
    <col min="14840" max="14840" width="8.5703125" style="4" customWidth="1"/>
    <col min="14841" max="14841" width="12.7109375" style="4" customWidth="1"/>
    <col min="14842" max="14842" width="7.7109375" style="4" customWidth="1"/>
    <col min="14843" max="14843" width="10.28515625" style="4" customWidth="1"/>
    <col min="14844" max="14844" width="8.28515625" style="4" customWidth="1"/>
    <col min="14845" max="14845" width="13.140625" style="4" customWidth="1"/>
    <col min="14846" max="14846" width="7.5703125" style="4" customWidth="1"/>
    <col min="14847" max="14847" width="12.85546875" style="4" customWidth="1"/>
    <col min="14848" max="14848" width="7.85546875" style="4" customWidth="1"/>
    <col min="14849" max="14849" width="11.7109375" style="4" customWidth="1"/>
    <col min="14850" max="14850" width="7.7109375" style="4" customWidth="1"/>
    <col min="14851" max="14851" width="12.140625" style="4" customWidth="1"/>
    <col min="14852" max="14852" width="15.28515625" style="4" customWidth="1"/>
    <col min="14853" max="14853" width="10.28515625" style="4" customWidth="1"/>
    <col min="14854" max="14854" width="9.28515625" style="4" customWidth="1"/>
    <col min="14855" max="14855" width="11.85546875" style="4" customWidth="1"/>
    <col min="14856" max="14856" width="8.5703125" style="4" customWidth="1"/>
    <col min="14857" max="15089" width="9.140625" style="4"/>
    <col min="15090" max="15090" width="6.5703125" style="4" customWidth="1"/>
    <col min="15091" max="15091" width="56.140625" style="4" customWidth="1"/>
    <col min="15092" max="15092" width="7.85546875" style="4" customWidth="1"/>
    <col min="15093" max="15093" width="13.5703125" style="4" customWidth="1"/>
    <col min="15094" max="15094" width="10.7109375" style="4" customWidth="1"/>
    <col min="15095" max="15095" width="13.140625" style="4" customWidth="1"/>
    <col min="15096" max="15096" width="8.5703125" style="4" customWidth="1"/>
    <col min="15097" max="15097" width="12.7109375" style="4" customWidth="1"/>
    <col min="15098" max="15098" width="7.7109375" style="4" customWidth="1"/>
    <col min="15099" max="15099" width="10.28515625" style="4" customWidth="1"/>
    <col min="15100" max="15100" width="8.28515625" style="4" customWidth="1"/>
    <col min="15101" max="15101" width="13.140625" style="4" customWidth="1"/>
    <col min="15102" max="15102" width="7.5703125" style="4" customWidth="1"/>
    <col min="15103" max="15103" width="12.85546875" style="4" customWidth="1"/>
    <col min="15104" max="15104" width="7.85546875" style="4" customWidth="1"/>
    <col min="15105" max="15105" width="11.7109375" style="4" customWidth="1"/>
    <col min="15106" max="15106" width="7.7109375" style="4" customWidth="1"/>
    <col min="15107" max="15107" width="12.140625" style="4" customWidth="1"/>
    <col min="15108" max="15108" width="15.28515625" style="4" customWidth="1"/>
    <col min="15109" max="15109" width="10.28515625" style="4" customWidth="1"/>
    <col min="15110" max="15110" width="9.28515625" style="4" customWidth="1"/>
    <col min="15111" max="15111" width="11.85546875" style="4" customWidth="1"/>
    <col min="15112" max="15112" width="8.5703125" style="4" customWidth="1"/>
    <col min="15113" max="15345" width="9.140625" style="4"/>
    <col min="15346" max="15346" width="6.5703125" style="4" customWidth="1"/>
    <col min="15347" max="15347" width="56.140625" style="4" customWidth="1"/>
    <col min="15348" max="15348" width="7.85546875" style="4" customWidth="1"/>
    <col min="15349" max="15349" width="13.5703125" style="4" customWidth="1"/>
    <col min="15350" max="15350" width="10.7109375" style="4" customWidth="1"/>
    <col min="15351" max="15351" width="13.140625" style="4" customWidth="1"/>
    <col min="15352" max="15352" width="8.5703125" style="4" customWidth="1"/>
    <col min="15353" max="15353" width="12.7109375" style="4" customWidth="1"/>
    <col min="15354" max="15354" width="7.7109375" style="4" customWidth="1"/>
    <col min="15355" max="15355" width="10.28515625" style="4" customWidth="1"/>
    <col min="15356" max="15356" width="8.28515625" style="4" customWidth="1"/>
    <col min="15357" max="15357" width="13.140625" style="4" customWidth="1"/>
    <col min="15358" max="15358" width="7.5703125" style="4" customWidth="1"/>
    <col min="15359" max="15359" width="12.85546875" style="4" customWidth="1"/>
    <col min="15360" max="15360" width="7.85546875" style="4" customWidth="1"/>
    <col min="15361" max="15361" width="11.7109375" style="4" customWidth="1"/>
    <col min="15362" max="15362" width="7.7109375" style="4" customWidth="1"/>
    <col min="15363" max="15363" width="12.140625" style="4" customWidth="1"/>
    <col min="15364" max="15364" width="15.28515625" style="4" customWidth="1"/>
    <col min="15365" max="15365" width="10.28515625" style="4" customWidth="1"/>
    <col min="15366" max="15366" width="9.28515625" style="4" customWidth="1"/>
    <col min="15367" max="15367" width="11.85546875" style="4" customWidth="1"/>
    <col min="15368" max="15368" width="8.5703125" style="4" customWidth="1"/>
    <col min="15369" max="15601" width="9.140625" style="4"/>
    <col min="15602" max="15602" width="6.5703125" style="4" customWidth="1"/>
    <col min="15603" max="15603" width="56.140625" style="4" customWidth="1"/>
    <col min="15604" max="15604" width="7.85546875" style="4" customWidth="1"/>
    <col min="15605" max="15605" width="13.5703125" style="4" customWidth="1"/>
    <col min="15606" max="15606" width="10.7109375" style="4" customWidth="1"/>
    <col min="15607" max="15607" width="13.140625" style="4" customWidth="1"/>
    <col min="15608" max="15608" width="8.5703125" style="4" customWidth="1"/>
    <col min="15609" max="15609" width="12.7109375" style="4" customWidth="1"/>
    <col min="15610" max="15610" width="7.7109375" style="4" customWidth="1"/>
    <col min="15611" max="15611" width="10.28515625" style="4" customWidth="1"/>
    <col min="15612" max="15612" width="8.28515625" style="4" customWidth="1"/>
    <col min="15613" max="15613" width="13.140625" style="4" customWidth="1"/>
    <col min="15614" max="15614" width="7.5703125" style="4" customWidth="1"/>
    <col min="15615" max="15615" width="12.85546875" style="4" customWidth="1"/>
    <col min="15616" max="15616" width="7.85546875" style="4" customWidth="1"/>
    <col min="15617" max="15617" width="11.7109375" style="4" customWidth="1"/>
    <col min="15618" max="15618" width="7.7109375" style="4" customWidth="1"/>
    <col min="15619" max="15619" width="12.140625" style="4" customWidth="1"/>
    <col min="15620" max="15620" width="15.28515625" style="4" customWidth="1"/>
    <col min="15621" max="15621" width="10.28515625" style="4" customWidth="1"/>
    <col min="15622" max="15622" width="9.28515625" style="4" customWidth="1"/>
    <col min="15623" max="15623" width="11.85546875" style="4" customWidth="1"/>
    <col min="15624" max="15624" width="8.5703125" style="4" customWidth="1"/>
    <col min="15625" max="15857" width="9.140625" style="4"/>
    <col min="15858" max="15858" width="6.5703125" style="4" customWidth="1"/>
    <col min="15859" max="15859" width="56.140625" style="4" customWidth="1"/>
    <col min="15860" max="15860" width="7.85546875" style="4" customWidth="1"/>
    <col min="15861" max="15861" width="13.5703125" style="4" customWidth="1"/>
    <col min="15862" max="15862" width="10.7109375" style="4" customWidth="1"/>
    <col min="15863" max="15863" width="13.140625" style="4" customWidth="1"/>
    <col min="15864" max="15864" width="8.5703125" style="4" customWidth="1"/>
    <col min="15865" max="15865" width="12.7109375" style="4" customWidth="1"/>
    <col min="15866" max="15866" width="7.7109375" style="4" customWidth="1"/>
    <col min="15867" max="15867" width="10.28515625" style="4" customWidth="1"/>
    <col min="15868" max="15868" width="8.28515625" style="4" customWidth="1"/>
    <col min="15869" max="15869" width="13.140625" style="4" customWidth="1"/>
    <col min="15870" max="15870" width="7.5703125" style="4" customWidth="1"/>
    <col min="15871" max="15871" width="12.85546875" style="4" customWidth="1"/>
    <col min="15872" max="15872" width="7.85546875" style="4" customWidth="1"/>
    <col min="15873" max="15873" width="11.7109375" style="4" customWidth="1"/>
    <col min="15874" max="15874" width="7.7109375" style="4" customWidth="1"/>
    <col min="15875" max="15875" width="12.140625" style="4" customWidth="1"/>
    <col min="15876" max="15876" width="15.28515625" style="4" customWidth="1"/>
    <col min="15877" max="15877" width="10.28515625" style="4" customWidth="1"/>
    <col min="15878" max="15878" width="9.28515625" style="4" customWidth="1"/>
    <col min="15879" max="15879" width="11.85546875" style="4" customWidth="1"/>
    <col min="15880" max="15880" width="8.5703125" style="4" customWidth="1"/>
    <col min="15881" max="16113" width="9.140625" style="4"/>
    <col min="16114" max="16114" width="6.5703125" style="4" customWidth="1"/>
    <col min="16115" max="16115" width="56.140625" style="4" customWidth="1"/>
    <col min="16116" max="16116" width="7.85546875" style="4" customWidth="1"/>
    <col min="16117" max="16117" width="13.5703125" style="4" customWidth="1"/>
    <col min="16118" max="16118" width="10.7109375" style="4" customWidth="1"/>
    <col min="16119" max="16119" width="13.140625" style="4" customWidth="1"/>
    <col min="16120" max="16120" width="8.5703125" style="4" customWidth="1"/>
    <col min="16121" max="16121" width="12.7109375" style="4" customWidth="1"/>
    <col min="16122" max="16122" width="7.7109375" style="4" customWidth="1"/>
    <col min="16123" max="16123" width="10.28515625" style="4" customWidth="1"/>
    <col min="16124" max="16124" width="8.28515625" style="4" customWidth="1"/>
    <col min="16125" max="16125" width="13.140625" style="4" customWidth="1"/>
    <col min="16126" max="16126" width="7.5703125" style="4" customWidth="1"/>
    <col min="16127" max="16127" width="12.85546875" style="4" customWidth="1"/>
    <col min="16128" max="16128" width="7.85546875" style="4" customWidth="1"/>
    <col min="16129" max="16129" width="11.7109375" style="4" customWidth="1"/>
    <col min="16130" max="16130" width="7.7109375" style="4" customWidth="1"/>
    <col min="16131" max="16131" width="12.140625" style="4" customWidth="1"/>
    <col min="16132" max="16132" width="15.28515625" style="4" customWidth="1"/>
    <col min="16133" max="16133" width="10.28515625" style="4" customWidth="1"/>
    <col min="16134" max="16134" width="9.28515625" style="4" customWidth="1"/>
    <col min="16135" max="16135" width="11.85546875" style="4" customWidth="1"/>
    <col min="16136" max="16136" width="8.5703125" style="4" customWidth="1"/>
    <col min="16137" max="16384" width="9.140625" style="4"/>
  </cols>
  <sheetData>
    <row r="1" spans="1:14" s="1" customFormat="1" ht="21" customHeight="1">
      <c r="A1" s="456" t="s">
        <v>661</v>
      </c>
      <c r="B1" s="456"/>
      <c r="C1" s="456"/>
      <c r="D1" s="456"/>
      <c r="E1" s="456"/>
      <c r="F1" s="456"/>
      <c r="G1" s="456"/>
      <c r="H1" s="457"/>
    </row>
    <row r="2" spans="1:14" s="1" customFormat="1" ht="18.75" customHeight="1">
      <c r="A2" s="458" t="s">
        <v>0</v>
      </c>
      <c r="B2" s="458" t="s">
        <v>1</v>
      </c>
      <c r="C2" s="458" t="s">
        <v>2</v>
      </c>
      <c r="D2" s="459" t="s">
        <v>3</v>
      </c>
      <c r="E2" s="460" t="s">
        <v>654</v>
      </c>
      <c r="F2" s="460"/>
      <c r="G2" s="461" t="s">
        <v>526</v>
      </c>
      <c r="H2" s="461"/>
    </row>
    <row r="3" spans="1:14" s="1" customFormat="1" ht="33.75" customHeight="1">
      <c r="A3" s="458"/>
      <c r="B3" s="458"/>
      <c r="C3" s="458"/>
      <c r="D3" s="459"/>
      <c r="E3" s="458" t="s">
        <v>6</v>
      </c>
      <c r="F3" s="458" t="s">
        <v>7</v>
      </c>
      <c r="G3" s="458" t="s">
        <v>6</v>
      </c>
      <c r="H3" s="458" t="s">
        <v>7</v>
      </c>
      <c r="I3" s="181"/>
    </row>
    <row r="4" spans="1:14" s="1" customFormat="1" ht="20.25" customHeight="1">
      <c r="A4" s="458"/>
      <c r="B4" s="458"/>
      <c r="C4" s="458"/>
      <c r="D4" s="459"/>
      <c r="E4" s="458"/>
      <c r="F4" s="458"/>
      <c r="G4" s="458"/>
      <c r="H4" s="458"/>
      <c r="I4" s="181"/>
    </row>
    <row r="5" spans="1:14" s="3" customFormat="1" ht="17.2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182"/>
    </row>
    <row r="6" spans="1:14" ht="18.75">
      <c r="A6" s="444" t="s">
        <v>8</v>
      </c>
      <c r="B6" s="445"/>
      <c r="C6" s="445"/>
      <c r="D6" s="445"/>
      <c r="E6" s="445"/>
      <c r="F6" s="445"/>
      <c r="G6" s="445"/>
      <c r="H6" s="446"/>
      <c r="I6" s="183"/>
    </row>
    <row r="7" spans="1:14" s="9" customFormat="1" ht="25.5" customHeight="1">
      <c r="A7" s="5">
        <v>1.1000000000000001</v>
      </c>
      <c r="B7" s="6" t="s">
        <v>9</v>
      </c>
      <c r="C7" s="7" t="s">
        <v>10</v>
      </c>
      <c r="D7" s="8">
        <v>505.91104183552613</v>
      </c>
      <c r="E7" s="8">
        <v>400.97499999999985</v>
      </c>
      <c r="F7" s="188">
        <v>202857.68000000002</v>
      </c>
      <c r="G7" s="192">
        <v>72.855000000000004</v>
      </c>
      <c r="H7" s="185">
        <v>40189.149999999994</v>
      </c>
      <c r="I7" s="184"/>
    </row>
    <row r="8" spans="1:14" s="9" customFormat="1" ht="19.5">
      <c r="A8" s="5">
        <v>1.2</v>
      </c>
      <c r="B8" s="6" t="s">
        <v>11</v>
      </c>
      <c r="C8" s="10" t="s">
        <v>12</v>
      </c>
      <c r="D8" s="8">
        <v>1.0415328000000001</v>
      </c>
      <c r="E8" s="11">
        <v>3515</v>
      </c>
      <c r="F8" s="188">
        <v>3660.9877920000004</v>
      </c>
      <c r="G8" s="193">
        <v>1992</v>
      </c>
      <c r="H8" s="185">
        <v>2074.7333376000001</v>
      </c>
      <c r="I8" s="184"/>
    </row>
    <row r="9" spans="1:14" s="9" customFormat="1" ht="19.5">
      <c r="A9" s="5">
        <v>1.3</v>
      </c>
      <c r="B9" s="6" t="s">
        <v>13</v>
      </c>
      <c r="C9" s="10" t="s">
        <v>12</v>
      </c>
      <c r="D9" s="8">
        <v>1.9513955999999999</v>
      </c>
      <c r="E9" s="11">
        <v>2400</v>
      </c>
      <c r="F9" s="188">
        <v>4683.34944</v>
      </c>
      <c r="G9" s="193">
        <v>810</v>
      </c>
      <c r="H9" s="185">
        <v>1580.6304359999999</v>
      </c>
      <c r="I9" s="184"/>
    </row>
    <row r="10" spans="1:14" s="9" customFormat="1" ht="19.5">
      <c r="A10" s="5">
        <v>1.4</v>
      </c>
      <c r="B10" s="13" t="s">
        <v>149</v>
      </c>
      <c r="C10" s="7" t="s">
        <v>10</v>
      </c>
      <c r="D10" s="8">
        <v>498.72147904232713</v>
      </c>
      <c r="E10" s="14">
        <v>4.8589999999999991</v>
      </c>
      <c r="F10" s="189">
        <v>2423.2876666666671</v>
      </c>
      <c r="G10" s="192">
        <v>4.1289999999999996</v>
      </c>
      <c r="H10" s="185">
        <v>2316.4366666666701</v>
      </c>
      <c r="I10" s="184"/>
    </row>
    <row r="11" spans="1:14" s="9" customFormat="1" ht="19.5">
      <c r="A11" s="5">
        <v>1.5</v>
      </c>
      <c r="B11" s="13" t="s">
        <v>14</v>
      </c>
      <c r="C11" s="10" t="s">
        <v>12</v>
      </c>
      <c r="D11" s="8">
        <v>401.27833333333336</v>
      </c>
      <c r="E11" s="11">
        <v>18</v>
      </c>
      <c r="F11" s="189">
        <v>7223.01</v>
      </c>
      <c r="G11" s="193">
        <v>15</v>
      </c>
      <c r="H11" s="185">
        <v>6382.01</v>
      </c>
      <c r="I11" s="184"/>
      <c r="N11" s="15"/>
    </row>
    <row r="12" spans="1:14" s="9" customFormat="1" ht="19.5">
      <c r="A12" s="5">
        <v>1.6</v>
      </c>
      <c r="B12" s="16" t="s">
        <v>15</v>
      </c>
      <c r="C12" s="7" t="s">
        <v>10</v>
      </c>
      <c r="D12" s="8">
        <v>830.44563037492776</v>
      </c>
      <c r="E12" s="17">
        <v>29.419</v>
      </c>
      <c r="F12" s="190">
        <v>24430.880000000001</v>
      </c>
      <c r="G12" s="192">
        <v>13.022</v>
      </c>
      <c r="H12" s="185">
        <v>11133.380000000001</v>
      </c>
      <c r="I12" s="184"/>
    </row>
    <row r="13" spans="1:14" s="9" customFormat="1" ht="19.5">
      <c r="A13" s="5">
        <v>1.7</v>
      </c>
      <c r="B13" s="16" t="s">
        <v>16</v>
      </c>
      <c r="C13" s="7" t="s">
        <v>12</v>
      </c>
      <c r="D13" s="8">
        <v>417</v>
      </c>
      <c r="E13" s="18">
        <v>35</v>
      </c>
      <c r="F13" s="190">
        <v>14595</v>
      </c>
      <c r="G13" s="193">
        <v>152</v>
      </c>
      <c r="H13" s="185">
        <v>4543.8069333333333</v>
      </c>
      <c r="I13" s="184"/>
    </row>
    <row r="14" spans="1:14" s="9" customFormat="1" ht="19.5">
      <c r="A14" s="5">
        <v>1.8</v>
      </c>
      <c r="B14" s="16" t="s">
        <v>17</v>
      </c>
      <c r="C14" s="7" t="s">
        <v>12</v>
      </c>
      <c r="D14" s="8">
        <v>100</v>
      </c>
      <c r="E14" s="18">
        <v>35</v>
      </c>
      <c r="F14" s="190">
        <v>3500</v>
      </c>
      <c r="G14" s="193">
        <v>130</v>
      </c>
      <c r="H14" s="185">
        <v>590</v>
      </c>
      <c r="I14" s="184"/>
    </row>
    <row r="15" spans="1:14" s="9" customFormat="1" ht="19.5">
      <c r="A15" s="5">
        <v>1.9</v>
      </c>
      <c r="B15" s="16" t="s">
        <v>18</v>
      </c>
      <c r="C15" s="10" t="s">
        <v>12</v>
      </c>
      <c r="D15" s="8">
        <v>29.893466666666669</v>
      </c>
      <c r="E15" s="18">
        <v>150</v>
      </c>
      <c r="F15" s="191">
        <v>4484.0200000000004</v>
      </c>
      <c r="G15" s="193">
        <v>0</v>
      </c>
      <c r="H15" s="185">
        <v>0</v>
      </c>
      <c r="I15" s="184"/>
    </row>
    <row r="16" spans="1:14" s="9" customFormat="1" ht="19.5">
      <c r="A16" s="20">
        <v>1.1000000000000001</v>
      </c>
      <c r="B16" s="16" t="s">
        <v>19</v>
      </c>
      <c r="C16" s="10" t="s">
        <v>12</v>
      </c>
      <c r="D16" s="8">
        <v>4.5384615384615383</v>
      </c>
      <c r="E16" s="18">
        <v>130</v>
      </c>
      <c r="F16" s="191">
        <v>590</v>
      </c>
      <c r="G16" s="193">
        <v>0</v>
      </c>
      <c r="H16" s="185">
        <v>0</v>
      </c>
      <c r="I16" s="184"/>
    </row>
    <row r="17" spans="1:9" s="9" customFormat="1" ht="19.5">
      <c r="A17" s="20">
        <v>1.1100000000000001</v>
      </c>
      <c r="B17" s="16" t="s">
        <v>20</v>
      </c>
      <c r="C17" s="10" t="s">
        <v>12</v>
      </c>
      <c r="D17" s="8">
        <v>6817.2036609999996</v>
      </c>
      <c r="E17" s="18">
        <v>1</v>
      </c>
      <c r="F17" s="191">
        <v>6817.2036609999996</v>
      </c>
      <c r="G17" s="193">
        <v>0</v>
      </c>
      <c r="H17" s="185">
        <v>0</v>
      </c>
      <c r="I17" s="184"/>
    </row>
    <row r="18" spans="1:9" s="9" customFormat="1" ht="19.5">
      <c r="A18" s="20">
        <v>1.1200000000000001</v>
      </c>
      <c r="B18" s="16" t="s">
        <v>21</v>
      </c>
      <c r="C18" s="10" t="s">
        <v>12</v>
      </c>
      <c r="D18" s="8">
        <v>444.44444444444446</v>
      </c>
      <c r="E18" s="18">
        <v>9</v>
      </c>
      <c r="F18" s="191">
        <v>4000</v>
      </c>
      <c r="G18" s="193">
        <v>0</v>
      </c>
      <c r="H18" s="185">
        <v>0</v>
      </c>
      <c r="I18" s="184"/>
    </row>
    <row r="19" spans="1:9" s="9" customFormat="1" ht="19.5">
      <c r="A19" s="20">
        <v>1.1299999999999999</v>
      </c>
      <c r="B19" s="21" t="s">
        <v>22</v>
      </c>
      <c r="C19" s="10" t="s">
        <v>12</v>
      </c>
      <c r="D19" s="8">
        <v>5840</v>
      </c>
      <c r="E19" s="18">
        <v>1</v>
      </c>
      <c r="F19" s="191">
        <v>5840</v>
      </c>
      <c r="G19" s="193">
        <v>1</v>
      </c>
      <c r="H19" s="185">
        <v>5840</v>
      </c>
      <c r="I19" s="184"/>
    </row>
    <row r="20" spans="1:9" s="9" customFormat="1" ht="37.5">
      <c r="A20" s="20">
        <v>1.1399999999999999</v>
      </c>
      <c r="B20" s="21" t="s">
        <v>23</v>
      </c>
      <c r="C20" s="10" t="s">
        <v>12</v>
      </c>
      <c r="D20" s="8">
        <v>5750</v>
      </c>
      <c r="E20" s="18">
        <v>1</v>
      </c>
      <c r="F20" s="191">
        <v>5750</v>
      </c>
      <c r="G20" s="397">
        <v>0</v>
      </c>
      <c r="H20" s="185">
        <v>0</v>
      </c>
      <c r="I20" s="184"/>
    </row>
    <row r="21" spans="1:9" s="9" customFormat="1" ht="37.5">
      <c r="A21" s="20">
        <v>1.1499999999999999</v>
      </c>
      <c r="B21" s="21" t="s">
        <v>24</v>
      </c>
      <c r="C21" s="10" t="s">
        <v>12</v>
      </c>
      <c r="D21" s="8">
        <v>4950</v>
      </c>
      <c r="E21" s="18">
        <v>1</v>
      </c>
      <c r="F21" s="191">
        <v>4950</v>
      </c>
      <c r="G21" s="397">
        <v>0</v>
      </c>
      <c r="H21" s="185">
        <v>0</v>
      </c>
      <c r="I21" s="184"/>
    </row>
    <row r="22" spans="1:9" s="9" customFormat="1" ht="37.5">
      <c r="A22" s="20">
        <v>1.1599999999999999</v>
      </c>
      <c r="B22" s="21" t="s">
        <v>557</v>
      </c>
      <c r="C22" s="10" t="s">
        <v>12</v>
      </c>
      <c r="D22" s="8">
        <v>7630</v>
      </c>
      <c r="E22" s="18">
        <v>2</v>
      </c>
      <c r="F22" s="191">
        <v>7630</v>
      </c>
      <c r="G22" s="397">
        <v>0</v>
      </c>
      <c r="H22" s="185">
        <v>0</v>
      </c>
      <c r="I22" s="184"/>
    </row>
    <row r="23" spans="1:9" s="9" customFormat="1" ht="37.5">
      <c r="A23" s="20">
        <v>1.17</v>
      </c>
      <c r="B23" s="21" t="s">
        <v>25</v>
      </c>
      <c r="C23" s="10" t="s">
        <v>12</v>
      </c>
      <c r="D23" s="8">
        <v>4097.5</v>
      </c>
      <c r="E23" s="18">
        <v>4</v>
      </c>
      <c r="F23" s="191">
        <v>16390</v>
      </c>
      <c r="G23" s="397">
        <v>0</v>
      </c>
      <c r="H23" s="185">
        <v>0</v>
      </c>
      <c r="I23" s="184"/>
    </row>
    <row r="24" spans="1:9" s="9" customFormat="1" ht="37.5">
      <c r="A24" s="20">
        <v>1.18</v>
      </c>
      <c r="B24" s="21" t="s">
        <v>26</v>
      </c>
      <c r="C24" s="10" t="s">
        <v>12</v>
      </c>
      <c r="D24" s="8">
        <v>4950</v>
      </c>
      <c r="E24" s="18">
        <v>1</v>
      </c>
      <c r="F24" s="191">
        <v>4950</v>
      </c>
      <c r="G24" s="397">
        <v>0</v>
      </c>
      <c r="H24" s="185">
        <v>0</v>
      </c>
      <c r="I24" s="184"/>
    </row>
    <row r="25" spans="1:9" s="9" customFormat="1" ht="37.5">
      <c r="A25" s="20">
        <v>1.19</v>
      </c>
      <c r="B25" s="21" t="s">
        <v>27</v>
      </c>
      <c r="C25" s="10" t="s">
        <v>12</v>
      </c>
      <c r="D25" s="8">
        <v>420</v>
      </c>
      <c r="E25" s="18">
        <v>17</v>
      </c>
      <c r="F25" s="191">
        <v>7140</v>
      </c>
      <c r="G25" s="397">
        <v>0</v>
      </c>
      <c r="H25" s="185">
        <v>0</v>
      </c>
      <c r="I25" s="184"/>
    </row>
    <row r="26" spans="1:9" s="9" customFormat="1" ht="37.5">
      <c r="A26" s="20">
        <v>1.2</v>
      </c>
      <c r="B26" s="21" t="s">
        <v>28</v>
      </c>
      <c r="C26" s="10" t="s">
        <v>12</v>
      </c>
      <c r="D26" s="8">
        <v>420</v>
      </c>
      <c r="E26" s="18">
        <v>16</v>
      </c>
      <c r="F26" s="191">
        <v>6720</v>
      </c>
      <c r="G26" s="397">
        <v>0</v>
      </c>
      <c r="H26" s="185">
        <v>0</v>
      </c>
      <c r="I26" s="184"/>
    </row>
    <row r="27" spans="1:9" s="9" customFormat="1" ht="24.75" customHeight="1">
      <c r="A27" s="20">
        <v>1.21</v>
      </c>
      <c r="B27" s="21" t="s">
        <v>29</v>
      </c>
      <c r="C27" s="10" t="s">
        <v>12</v>
      </c>
      <c r="D27" s="8">
        <v>3400</v>
      </c>
      <c r="E27" s="18">
        <v>1</v>
      </c>
      <c r="F27" s="191">
        <v>3400</v>
      </c>
      <c r="G27" s="397">
        <v>0</v>
      </c>
      <c r="H27" s="185">
        <v>0</v>
      </c>
      <c r="I27" s="184"/>
    </row>
    <row r="28" spans="1:9" s="9" customFormat="1" ht="19.5">
      <c r="A28" s="20">
        <v>1.22</v>
      </c>
      <c r="B28" s="21" t="s">
        <v>30</v>
      </c>
      <c r="C28" s="10" t="s">
        <v>12</v>
      </c>
      <c r="D28" s="8">
        <v>1700</v>
      </c>
      <c r="E28" s="18">
        <v>1</v>
      </c>
      <c r="F28" s="191">
        <v>1700</v>
      </c>
      <c r="G28" s="397">
        <v>0</v>
      </c>
      <c r="H28" s="185">
        <v>0</v>
      </c>
      <c r="I28" s="184"/>
    </row>
    <row r="29" spans="1:9" s="9" customFormat="1" ht="19.5">
      <c r="A29" s="20">
        <v>1.23</v>
      </c>
      <c r="B29" s="21" t="s">
        <v>31</v>
      </c>
      <c r="C29" s="10" t="s">
        <v>12</v>
      </c>
      <c r="D29" s="8">
        <v>16311.93</v>
      </c>
      <c r="E29" s="18">
        <v>1</v>
      </c>
      <c r="F29" s="191">
        <v>16311.93</v>
      </c>
      <c r="G29" s="397">
        <v>0</v>
      </c>
      <c r="H29" s="185">
        <v>0</v>
      </c>
      <c r="I29" s="184"/>
    </row>
    <row r="30" spans="1:9" s="9" customFormat="1" ht="19.5">
      <c r="A30" s="20">
        <v>1.24</v>
      </c>
      <c r="B30" s="22" t="s">
        <v>32</v>
      </c>
      <c r="C30" s="10" t="s">
        <v>12</v>
      </c>
      <c r="D30" s="8">
        <v>720</v>
      </c>
      <c r="E30" s="18">
        <v>1</v>
      </c>
      <c r="F30" s="191">
        <v>720</v>
      </c>
      <c r="G30" s="397">
        <v>0</v>
      </c>
      <c r="H30" s="185">
        <v>0</v>
      </c>
      <c r="I30" s="184"/>
    </row>
    <row r="31" spans="1:9" s="9" customFormat="1" ht="19.5">
      <c r="A31" s="20">
        <v>1.25</v>
      </c>
      <c r="B31" s="23" t="s">
        <v>33</v>
      </c>
      <c r="C31" s="10" t="s">
        <v>12</v>
      </c>
      <c r="D31" s="8">
        <v>780</v>
      </c>
      <c r="E31" s="18">
        <v>1</v>
      </c>
      <c r="F31" s="191">
        <v>780</v>
      </c>
      <c r="G31" s="397">
        <v>0</v>
      </c>
      <c r="H31" s="185">
        <v>0</v>
      </c>
      <c r="I31" s="184"/>
    </row>
    <row r="32" spans="1:9" s="9" customFormat="1" ht="19.5">
      <c r="A32" s="20">
        <v>1.26</v>
      </c>
      <c r="B32" s="23" t="s">
        <v>34</v>
      </c>
      <c r="C32" s="10" t="s">
        <v>12</v>
      </c>
      <c r="D32" s="8">
        <v>290</v>
      </c>
      <c r="E32" s="18">
        <v>1</v>
      </c>
      <c r="F32" s="191">
        <v>290</v>
      </c>
      <c r="G32" s="397">
        <v>0</v>
      </c>
      <c r="H32" s="185">
        <v>0</v>
      </c>
      <c r="I32" s="184"/>
    </row>
    <row r="33" spans="1:9" s="9" customFormat="1" ht="19.5">
      <c r="A33" s="20">
        <v>1.27</v>
      </c>
      <c r="B33" s="23" t="s">
        <v>35</v>
      </c>
      <c r="C33" s="10" t="s">
        <v>12</v>
      </c>
      <c r="D33" s="8">
        <v>2300</v>
      </c>
      <c r="E33" s="18">
        <v>1</v>
      </c>
      <c r="F33" s="191">
        <v>2300</v>
      </c>
      <c r="G33" s="397">
        <v>0</v>
      </c>
      <c r="H33" s="185">
        <v>0</v>
      </c>
      <c r="I33" s="184"/>
    </row>
    <row r="34" spans="1:9" s="9" customFormat="1" ht="19.5">
      <c r="A34" s="20">
        <v>1.28</v>
      </c>
      <c r="B34" s="23" t="s">
        <v>36</v>
      </c>
      <c r="C34" s="10" t="s">
        <v>12</v>
      </c>
      <c r="D34" s="8">
        <v>2300</v>
      </c>
      <c r="E34" s="18">
        <v>1</v>
      </c>
      <c r="F34" s="191">
        <v>2300</v>
      </c>
      <c r="G34" s="397">
        <v>0</v>
      </c>
      <c r="H34" s="185">
        <v>0</v>
      </c>
      <c r="I34" s="184"/>
    </row>
    <row r="35" spans="1:9" s="9" customFormat="1" ht="19.5">
      <c r="A35" s="20">
        <v>1.29</v>
      </c>
      <c r="B35" s="23" t="s">
        <v>37</v>
      </c>
      <c r="C35" s="10" t="s">
        <v>12</v>
      </c>
      <c r="D35" s="8">
        <v>97802.2</v>
      </c>
      <c r="E35" s="18">
        <v>1</v>
      </c>
      <c r="F35" s="191">
        <v>97802.2</v>
      </c>
      <c r="G35" s="397">
        <v>0</v>
      </c>
      <c r="H35" s="185">
        <v>0</v>
      </c>
      <c r="I35" s="184"/>
    </row>
    <row r="36" spans="1:9" s="9" customFormat="1" ht="37.5">
      <c r="A36" s="20">
        <v>1.3</v>
      </c>
      <c r="B36" s="23" t="s">
        <v>629</v>
      </c>
      <c r="C36" s="10" t="s">
        <v>12</v>
      </c>
      <c r="D36" s="8">
        <v>470</v>
      </c>
      <c r="E36" s="18">
        <v>25</v>
      </c>
      <c r="F36" s="191">
        <v>11750</v>
      </c>
      <c r="G36" s="397">
        <v>0</v>
      </c>
      <c r="H36" s="185">
        <v>0</v>
      </c>
      <c r="I36" s="184"/>
    </row>
    <row r="37" spans="1:9" s="9" customFormat="1" ht="37.5">
      <c r="A37" s="20">
        <v>1.31</v>
      </c>
      <c r="B37" s="23" t="s">
        <v>631</v>
      </c>
      <c r="C37" s="10" t="s">
        <v>12</v>
      </c>
      <c r="D37" s="8">
        <v>470</v>
      </c>
      <c r="E37" s="18">
        <v>19</v>
      </c>
      <c r="F37" s="191">
        <v>8930</v>
      </c>
      <c r="G37" s="397">
        <v>0</v>
      </c>
      <c r="H37" s="185">
        <v>0</v>
      </c>
      <c r="I37" s="184"/>
    </row>
    <row r="38" spans="1:9" s="9" customFormat="1" ht="37.5">
      <c r="A38" s="20">
        <v>1.32</v>
      </c>
      <c r="B38" s="23" t="s">
        <v>633</v>
      </c>
      <c r="C38" s="10" t="s">
        <v>12</v>
      </c>
      <c r="D38" s="8">
        <v>470</v>
      </c>
      <c r="E38" s="18">
        <v>32</v>
      </c>
      <c r="F38" s="191">
        <v>15040</v>
      </c>
      <c r="G38" s="397">
        <v>0</v>
      </c>
      <c r="H38" s="185">
        <v>0</v>
      </c>
      <c r="I38" s="184"/>
    </row>
    <row r="39" spans="1:9" s="9" customFormat="1" ht="37.5">
      <c r="A39" s="20">
        <v>1.33</v>
      </c>
      <c r="B39" s="23" t="s">
        <v>635</v>
      </c>
      <c r="C39" s="10" t="s">
        <v>12</v>
      </c>
      <c r="D39" s="8">
        <v>470</v>
      </c>
      <c r="E39" s="18">
        <v>26</v>
      </c>
      <c r="F39" s="191">
        <v>12220</v>
      </c>
      <c r="G39" s="397">
        <v>0</v>
      </c>
      <c r="H39" s="185">
        <v>0</v>
      </c>
      <c r="I39" s="184"/>
    </row>
    <row r="40" spans="1:9" s="375" customFormat="1" ht="19.5">
      <c r="A40" s="378">
        <v>1.34</v>
      </c>
      <c r="B40" s="23" t="s">
        <v>558</v>
      </c>
      <c r="C40" s="376" t="s">
        <v>12</v>
      </c>
      <c r="D40" s="374">
        <v>0</v>
      </c>
      <c r="E40" s="377">
        <v>0</v>
      </c>
      <c r="F40" s="191">
        <v>0</v>
      </c>
      <c r="G40" s="354">
        <v>1</v>
      </c>
      <c r="H40" s="351">
        <v>350</v>
      </c>
      <c r="I40" s="184"/>
    </row>
    <row r="41" spans="1:9" s="9" customFormat="1" ht="20.25">
      <c r="A41" s="462" t="s">
        <v>38</v>
      </c>
      <c r="B41" s="463"/>
      <c r="C41" s="463"/>
      <c r="D41" s="463"/>
      <c r="E41" s="464"/>
      <c r="F41" s="44">
        <f>SUM(F7:F40)</f>
        <v>512179.54855966673</v>
      </c>
      <c r="G41" s="187"/>
      <c r="H41" s="24">
        <f>SUM(H7:H40)</f>
        <v>75000.14737359999</v>
      </c>
      <c r="I41" s="184"/>
    </row>
    <row r="42" spans="1:9" ht="18.75">
      <c r="A42" s="444" t="s">
        <v>39</v>
      </c>
      <c r="B42" s="445"/>
      <c r="C42" s="445"/>
      <c r="D42" s="445"/>
      <c r="E42" s="445"/>
      <c r="F42" s="445"/>
      <c r="G42" s="445"/>
      <c r="H42" s="446"/>
      <c r="I42" s="183"/>
    </row>
    <row r="43" spans="1:9" ht="18.75">
      <c r="A43" s="447" t="s">
        <v>40</v>
      </c>
      <c r="B43" s="448"/>
      <c r="C43" s="25"/>
      <c r="D43" s="25"/>
      <c r="E43" s="25"/>
      <c r="F43" s="25"/>
      <c r="G43" s="25"/>
      <c r="H43" s="26"/>
      <c r="I43" s="183"/>
    </row>
    <row r="44" spans="1:9" ht="18.75">
      <c r="A44" s="398">
        <v>2.1</v>
      </c>
      <c r="B44" s="29" t="s">
        <v>41</v>
      </c>
      <c r="C44" s="25"/>
      <c r="D44" s="25"/>
      <c r="E44" s="25"/>
      <c r="F44" s="25"/>
      <c r="G44" s="25"/>
      <c r="H44" s="26"/>
      <c r="I44" s="183"/>
    </row>
    <row r="45" spans="1:9" ht="19.5">
      <c r="A45" s="398" t="s">
        <v>42</v>
      </c>
      <c r="B45" s="29" t="s">
        <v>43</v>
      </c>
      <c r="C45" s="27" t="s">
        <v>12</v>
      </c>
      <c r="D45" s="8">
        <f>(1.5+0.00235)*1.15</f>
        <v>1.7277024999999999</v>
      </c>
      <c r="E45" s="86">
        <f>7094+493+1130+2070+11125+695+5366+1642+2474+3716+3209+11</f>
        <v>39025</v>
      </c>
      <c r="F45" s="386">
        <f>D45*E45</f>
        <v>67423.590062499992</v>
      </c>
      <c r="G45" s="193">
        <v>5058</v>
      </c>
      <c r="H45" s="185">
        <v>8738.7192450000002</v>
      </c>
      <c r="I45" s="183"/>
    </row>
    <row r="46" spans="1:9" ht="19.5">
      <c r="A46" s="398" t="s">
        <v>44</v>
      </c>
      <c r="B46" s="29" t="s">
        <v>45</v>
      </c>
      <c r="C46" s="27" t="s">
        <v>12</v>
      </c>
      <c r="D46" s="8">
        <f>(3.2375+0.00235+0.00235)*1.15</f>
        <v>3.7285299999999992</v>
      </c>
      <c r="E46" s="86">
        <f>646+797+1248+1036+900+520+1375+1</f>
        <v>6523</v>
      </c>
      <c r="F46" s="386">
        <f t="shared" ref="F46" si="0">D46*E46</f>
        <v>24321.201189999996</v>
      </c>
      <c r="G46" s="193">
        <v>646</v>
      </c>
      <c r="H46" s="185">
        <v>2408.6303799999996</v>
      </c>
      <c r="I46" s="183"/>
    </row>
    <row r="47" spans="1:9" ht="19.5">
      <c r="A47" s="398" t="s">
        <v>46</v>
      </c>
      <c r="B47" s="29" t="s">
        <v>47</v>
      </c>
      <c r="C47" s="27" t="s">
        <v>12</v>
      </c>
      <c r="D47" s="8">
        <f>(10.825+0.00235+0.00235)*1.15</f>
        <v>12.454154999999998</v>
      </c>
      <c r="E47" s="28">
        <f>32+34+338+49+120+72+123</f>
        <v>768</v>
      </c>
      <c r="F47" s="386">
        <f t="shared" ref="F47:F50" si="1">D47*E47</f>
        <v>9564.7910399999982</v>
      </c>
      <c r="G47" s="193">
        <v>32</v>
      </c>
      <c r="H47" s="185">
        <v>398.53295999999995</v>
      </c>
      <c r="I47" s="183"/>
    </row>
    <row r="48" spans="1:9" ht="19.5">
      <c r="A48" s="398" t="s">
        <v>48</v>
      </c>
      <c r="B48" s="29" t="s">
        <v>49</v>
      </c>
      <c r="C48" s="27" t="s">
        <v>12</v>
      </c>
      <c r="D48" s="8">
        <f>(19.125+0.00235+0.00235)*1.15</f>
        <v>21.999154999999998</v>
      </c>
      <c r="E48" s="28">
        <f>15+5+29+8+191+9+12+2+50+40+55</f>
        <v>416</v>
      </c>
      <c r="F48" s="386">
        <f t="shared" si="1"/>
        <v>9151.6484799999998</v>
      </c>
      <c r="G48" s="193">
        <v>50</v>
      </c>
      <c r="H48" s="185">
        <v>1099.9577499999998</v>
      </c>
      <c r="I48" s="183"/>
    </row>
    <row r="49" spans="1:9" ht="19.5">
      <c r="A49" s="398" t="s">
        <v>50</v>
      </c>
      <c r="B49" s="29" t="s">
        <v>51</v>
      </c>
      <c r="C49" s="27" t="s">
        <v>12</v>
      </c>
      <c r="D49" s="8">
        <f>(2.925+0.00235+0.00235)*1.15</f>
        <v>3.3691549999999992</v>
      </c>
      <c r="E49" s="28">
        <f>E47+E48</f>
        <v>1184</v>
      </c>
      <c r="F49" s="386">
        <f t="shared" si="1"/>
        <v>3989.0795199999993</v>
      </c>
      <c r="G49" s="193">
        <v>82</v>
      </c>
      <c r="H49" s="185">
        <v>276.27070999999995</v>
      </c>
      <c r="I49" s="183"/>
    </row>
    <row r="50" spans="1:9" ht="19.5">
      <c r="A50" s="398" t="s">
        <v>52</v>
      </c>
      <c r="B50" s="29" t="s">
        <v>53</v>
      </c>
      <c r="C50" s="27" t="s">
        <v>12</v>
      </c>
      <c r="D50" s="8">
        <f>(0.75+0.00235+0.00235+0.00235)*1.15</f>
        <v>0.87060749999999976</v>
      </c>
      <c r="E50" s="28">
        <f>E49*3</f>
        <v>3552</v>
      </c>
      <c r="F50" s="386">
        <f t="shared" si="1"/>
        <v>3092.3978399999992</v>
      </c>
      <c r="G50" s="193">
        <v>246</v>
      </c>
      <c r="H50" s="185">
        <v>214.16944499999994</v>
      </c>
      <c r="I50" s="183"/>
    </row>
    <row r="51" spans="1:9" s="30" customFormat="1" ht="18.75">
      <c r="A51" s="449" t="s">
        <v>54</v>
      </c>
      <c r="B51" s="449"/>
      <c r="C51" s="33"/>
      <c r="D51" s="34"/>
      <c r="E51" s="35"/>
      <c r="F51" s="36">
        <f>SUM(F44:F50)</f>
        <v>117542.70813249999</v>
      </c>
      <c r="G51" s="36"/>
      <c r="H51" s="36">
        <f>SUM(H44:H50)</f>
        <v>13136.280489999999</v>
      </c>
      <c r="I51" s="183"/>
    </row>
    <row r="52" spans="1:9" ht="18.75">
      <c r="A52" s="447" t="s">
        <v>55</v>
      </c>
      <c r="B52" s="448"/>
      <c r="C52" s="25"/>
      <c r="D52" s="25"/>
      <c r="E52" s="25"/>
      <c r="F52" s="25"/>
      <c r="G52" s="25"/>
      <c r="H52" s="26"/>
      <c r="I52" s="183"/>
    </row>
    <row r="53" spans="1:9" ht="37.5">
      <c r="A53" s="5">
        <v>2.2000000000000002</v>
      </c>
      <c r="B53" s="29" t="s">
        <v>56</v>
      </c>
      <c r="C53" s="27" t="s">
        <v>12</v>
      </c>
      <c r="D53" s="8">
        <f>(1+0.00235)*1.15</f>
        <v>1.1527025</v>
      </c>
      <c r="E53" s="31">
        <v>2000</v>
      </c>
      <c r="F53" s="386">
        <f t="shared" ref="F53:F54" si="2">E53*D53</f>
        <v>2305.4049999999997</v>
      </c>
      <c r="G53" s="192">
        <v>0</v>
      </c>
      <c r="H53" s="185">
        <v>0</v>
      </c>
      <c r="I53" s="183"/>
    </row>
    <row r="54" spans="1:9" ht="37.5">
      <c r="A54" s="5">
        <v>2.2999999999999998</v>
      </c>
      <c r="B54" s="32" t="s">
        <v>57</v>
      </c>
      <c r="C54" s="27" t="s">
        <v>12</v>
      </c>
      <c r="D54" s="8">
        <f>(2.125+0.00235+0.00235)*1.15</f>
        <v>2.4491549999999993</v>
      </c>
      <c r="E54" s="31">
        <v>1000</v>
      </c>
      <c r="F54" s="386">
        <f t="shared" si="2"/>
        <v>2449.1549999999993</v>
      </c>
      <c r="G54" s="192">
        <v>0</v>
      </c>
      <c r="H54" s="185">
        <v>0</v>
      </c>
      <c r="I54" s="183"/>
    </row>
    <row r="55" spans="1:9" ht="18.75">
      <c r="A55" s="449" t="s">
        <v>54</v>
      </c>
      <c r="B55" s="449"/>
      <c r="C55" s="33"/>
      <c r="D55" s="34"/>
      <c r="E55" s="35"/>
      <c r="F55" s="36">
        <f>SUM(F53:F54)</f>
        <v>4754.5599999999995</v>
      </c>
      <c r="G55" s="36"/>
      <c r="H55" s="36">
        <f>SUM(H53:H54)</f>
        <v>0</v>
      </c>
      <c r="I55" s="183"/>
    </row>
    <row r="56" spans="1:9" ht="19.5">
      <c r="A56" s="454" t="s">
        <v>58</v>
      </c>
      <c r="B56" s="455"/>
      <c r="C56" s="37"/>
      <c r="D56" s="38"/>
      <c r="E56" s="39"/>
      <c r="F56" s="40"/>
      <c r="G56" s="40"/>
      <c r="H56" s="26"/>
      <c r="I56" s="183"/>
    </row>
    <row r="57" spans="1:9" ht="19.5">
      <c r="A57" s="5">
        <v>2.4</v>
      </c>
      <c r="B57" s="41" t="s">
        <v>59</v>
      </c>
      <c r="C57" s="27" t="s">
        <v>12</v>
      </c>
      <c r="D57" s="8">
        <v>0.70349685125000005</v>
      </c>
      <c r="E57" s="31">
        <v>3515</v>
      </c>
      <c r="F57" s="386">
        <f>D57*E57</f>
        <v>2472.7914321437502</v>
      </c>
      <c r="G57" s="193">
        <v>1992</v>
      </c>
      <c r="H57" s="185">
        <v>1401.3637356900001</v>
      </c>
      <c r="I57" s="183"/>
    </row>
    <row r="58" spans="1:9" ht="19.5">
      <c r="A58" s="5">
        <v>2.5</v>
      </c>
      <c r="B58" s="41" t="s">
        <v>60</v>
      </c>
      <c r="C58" s="27" t="s">
        <v>12</v>
      </c>
      <c r="D58" s="8">
        <v>0.57080806500000003</v>
      </c>
      <c r="E58" s="31">
        <v>2400</v>
      </c>
      <c r="F58" s="386">
        <f>D58*E58</f>
        <v>1369.9393560000001</v>
      </c>
      <c r="G58" s="193">
        <v>810</v>
      </c>
      <c r="H58" s="185">
        <v>462.35453265000001</v>
      </c>
      <c r="I58" s="183"/>
    </row>
    <row r="59" spans="1:9" ht="18.75">
      <c r="A59" s="449" t="s">
        <v>54</v>
      </c>
      <c r="B59" s="449"/>
      <c r="C59" s="33"/>
      <c r="D59" s="42"/>
      <c r="E59" s="43"/>
      <c r="F59" s="36">
        <f>SUM(F57:F58)</f>
        <v>3842.73078814375</v>
      </c>
      <c r="G59" s="36"/>
      <c r="H59" s="36">
        <f>SUM(H57:H58)</f>
        <v>1863.7182683400001</v>
      </c>
      <c r="I59" s="183"/>
    </row>
    <row r="60" spans="1:9" ht="18.75">
      <c r="A60" s="451" t="s">
        <v>61</v>
      </c>
      <c r="B60" s="451"/>
      <c r="C60" s="451"/>
      <c r="D60" s="451"/>
      <c r="E60" s="451"/>
      <c r="F60" s="44">
        <f>F59+F55+F51</f>
        <v>126139.99892064373</v>
      </c>
      <c r="G60" s="44"/>
      <c r="H60" s="44">
        <f>H59+H55+H51</f>
        <v>14999.99875834</v>
      </c>
      <c r="I60" s="183"/>
    </row>
    <row r="61" spans="1:9" ht="18.75">
      <c r="A61" s="444" t="s">
        <v>62</v>
      </c>
      <c r="B61" s="445"/>
      <c r="C61" s="445"/>
      <c r="D61" s="445"/>
      <c r="E61" s="445"/>
      <c r="F61" s="445"/>
      <c r="G61" s="445"/>
      <c r="H61" s="446"/>
      <c r="I61" s="183"/>
    </row>
    <row r="62" spans="1:9" ht="19.5">
      <c r="A62" s="46">
        <v>3.1</v>
      </c>
      <c r="B62" s="45" t="s">
        <v>63</v>
      </c>
      <c r="C62" s="47" t="s">
        <v>12</v>
      </c>
      <c r="D62" s="47">
        <v>659.78</v>
      </c>
      <c r="E62" s="47">
        <v>1</v>
      </c>
      <c r="F62" s="384">
        <v>659.78</v>
      </c>
      <c r="G62" s="47">
        <v>1</v>
      </c>
      <c r="H62" s="185">
        <v>659.78</v>
      </c>
      <c r="I62" s="183"/>
    </row>
    <row r="63" spans="1:9" ht="37.5">
      <c r="A63" s="46">
        <v>3.2</v>
      </c>
      <c r="B63" s="45" t="s">
        <v>64</v>
      </c>
      <c r="C63" s="47" t="s">
        <v>12</v>
      </c>
      <c r="D63" s="47">
        <v>169.4</v>
      </c>
      <c r="E63" s="47">
        <v>1</v>
      </c>
      <c r="F63" s="384">
        <v>169.4</v>
      </c>
      <c r="G63" s="47">
        <v>1</v>
      </c>
      <c r="H63" s="185">
        <v>169.4</v>
      </c>
      <c r="I63" s="183"/>
    </row>
    <row r="64" spans="1:9" ht="19.5">
      <c r="A64" s="46">
        <v>3.3</v>
      </c>
      <c r="B64" s="45" t="s">
        <v>65</v>
      </c>
      <c r="C64" s="47" t="s">
        <v>12</v>
      </c>
      <c r="D64" s="47">
        <v>745.36000000000013</v>
      </c>
      <c r="E64" s="47">
        <v>1</v>
      </c>
      <c r="F64" s="384">
        <v>745.36000000000013</v>
      </c>
      <c r="G64" s="47">
        <v>0</v>
      </c>
      <c r="H64" s="185">
        <v>0</v>
      </c>
      <c r="I64" s="183"/>
    </row>
    <row r="65" spans="1:9" ht="37.5">
      <c r="A65" s="46">
        <v>3.4</v>
      </c>
      <c r="B65" s="45" t="s">
        <v>66</v>
      </c>
      <c r="C65" s="47" t="s">
        <v>12</v>
      </c>
      <c r="D65" s="47">
        <v>169.4</v>
      </c>
      <c r="E65" s="47">
        <v>1</v>
      </c>
      <c r="F65" s="384">
        <v>169.4</v>
      </c>
      <c r="G65" s="47">
        <v>0</v>
      </c>
      <c r="H65" s="185">
        <v>0</v>
      </c>
      <c r="I65" s="183"/>
    </row>
    <row r="66" spans="1:9" ht="19.5">
      <c r="A66" s="46">
        <v>3.5</v>
      </c>
      <c r="B66" s="45" t="s">
        <v>67</v>
      </c>
      <c r="C66" s="47" t="s">
        <v>12</v>
      </c>
      <c r="D66" s="47">
        <v>788.15000000000009</v>
      </c>
      <c r="E66" s="47">
        <v>1</v>
      </c>
      <c r="F66" s="384">
        <v>788.15000000000009</v>
      </c>
      <c r="G66" s="47">
        <v>0</v>
      </c>
      <c r="H66" s="185">
        <v>0</v>
      </c>
      <c r="I66" s="183"/>
    </row>
    <row r="67" spans="1:9" ht="37.5">
      <c r="A67" s="46">
        <v>3.6</v>
      </c>
      <c r="B67" s="45" t="s">
        <v>68</v>
      </c>
      <c r="C67" s="47" t="s">
        <v>12</v>
      </c>
      <c r="D67" s="47">
        <v>169.4</v>
      </c>
      <c r="E67" s="47">
        <v>1</v>
      </c>
      <c r="F67" s="384">
        <v>169.4</v>
      </c>
      <c r="G67" s="47">
        <v>0</v>
      </c>
      <c r="H67" s="185">
        <v>0</v>
      </c>
      <c r="I67" s="183"/>
    </row>
    <row r="68" spans="1:9" ht="19.5">
      <c r="A68" s="46">
        <v>3.7</v>
      </c>
      <c r="B68" s="45" t="s">
        <v>69</v>
      </c>
      <c r="C68" s="47" t="s">
        <v>12</v>
      </c>
      <c r="D68" s="47">
        <v>531.41000000000008</v>
      </c>
      <c r="E68" s="47">
        <v>1</v>
      </c>
      <c r="F68" s="384">
        <v>531.41000000000008</v>
      </c>
      <c r="G68" s="47">
        <v>0</v>
      </c>
      <c r="H68" s="185">
        <v>0</v>
      </c>
      <c r="I68" s="183"/>
    </row>
    <row r="69" spans="1:9" ht="37.5">
      <c r="A69" s="46">
        <v>3.8</v>
      </c>
      <c r="B69" s="45" t="s">
        <v>70</v>
      </c>
      <c r="C69" s="47" t="s">
        <v>12</v>
      </c>
      <c r="D69" s="47">
        <v>169.4</v>
      </c>
      <c r="E69" s="47">
        <v>1</v>
      </c>
      <c r="F69" s="384">
        <v>169.4</v>
      </c>
      <c r="G69" s="47">
        <v>0</v>
      </c>
      <c r="H69" s="185">
        <v>0</v>
      </c>
      <c r="I69" s="183"/>
    </row>
    <row r="70" spans="1:9" ht="19.5">
      <c r="A70" s="46">
        <v>3.9</v>
      </c>
      <c r="B70" s="45" t="s">
        <v>71</v>
      </c>
      <c r="C70" s="47" t="s">
        <v>12</v>
      </c>
      <c r="D70" s="47">
        <v>788.15000000000009</v>
      </c>
      <c r="E70" s="47">
        <v>1</v>
      </c>
      <c r="F70" s="384">
        <v>788.15000000000009</v>
      </c>
      <c r="G70" s="47">
        <v>0</v>
      </c>
      <c r="H70" s="185">
        <v>0</v>
      </c>
      <c r="I70" s="183"/>
    </row>
    <row r="71" spans="1:9" ht="37.5">
      <c r="A71" s="48">
        <v>3.1</v>
      </c>
      <c r="B71" s="45" t="s">
        <v>72</v>
      </c>
      <c r="C71" s="47" t="s">
        <v>12</v>
      </c>
      <c r="D71" s="47">
        <v>169.4</v>
      </c>
      <c r="E71" s="47">
        <v>1</v>
      </c>
      <c r="F71" s="384">
        <v>169.4</v>
      </c>
      <c r="G71" s="47">
        <v>0</v>
      </c>
      <c r="H71" s="185">
        <v>0</v>
      </c>
      <c r="I71" s="183"/>
    </row>
    <row r="72" spans="1:9" ht="19.5">
      <c r="A72" s="48">
        <v>3.11</v>
      </c>
      <c r="B72" s="45" t="s">
        <v>73</v>
      </c>
      <c r="C72" s="47" t="s">
        <v>12</v>
      </c>
      <c r="D72" s="47">
        <v>745.36</v>
      </c>
      <c r="E72" s="47">
        <v>1</v>
      </c>
      <c r="F72" s="384">
        <v>745.36</v>
      </c>
      <c r="G72" s="47">
        <v>0</v>
      </c>
      <c r="H72" s="185">
        <v>0</v>
      </c>
      <c r="I72" s="183"/>
    </row>
    <row r="73" spans="1:9" ht="37.5">
      <c r="A73" s="48">
        <v>3.12</v>
      </c>
      <c r="B73" s="45" t="s">
        <v>74</v>
      </c>
      <c r="C73" s="47" t="s">
        <v>12</v>
      </c>
      <c r="D73" s="47">
        <v>169.4</v>
      </c>
      <c r="E73" s="47">
        <v>1</v>
      </c>
      <c r="F73" s="384">
        <v>169.4</v>
      </c>
      <c r="G73" s="47">
        <v>0</v>
      </c>
      <c r="H73" s="185">
        <v>0</v>
      </c>
      <c r="I73" s="183"/>
    </row>
    <row r="74" spans="1:9" ht="19.5">
      <c r="A74" s="48">
        <v>3.13</v>
      </c>
      <c r="B74" s="45" t="s">
        <v>75</v>
      </c>
      <c r="C74" s="47" t="s">
        <v>12</v>
      </c>
      <c r="D74" s="47">
        <v>531.41000000000008</v>
      </c>
      <c r="E74" s="47">
        <v>1</v>
      </c>
      <c r="F74" s="384">
        <v>531.41000000000008</v>
      </c>
      <c r="G74" s="47">
        <v>0</v>
      </c>
      <c r="H74" s="185">
        <v>0</v>
      </c>
      <c r="I74" s="183"/>
    </row>
    <row r="75" spans="1:9" ht="37.5">
      <c r="A75" s="48">
        <v>3.14</v>
      </c>
      <c r="B75" s="45" t="s">
        <v>76</v>
      </c>
      <c r="C75" s="47" t="s">
        <v>12</v>
      </c>
      <c r="D75" s="47">
        <v>169.4</v>
      </c>
      <c r="E75" s="47">
        <v>1</v>
      </c>
      <c r="F75" s="384">
        <v>169.4</v>
      </c>
      <c r="G75" s="47">
        <v>0</v>
      </c>
      <c r="H75" s="185">
        <v>0</v>
      </c>
      <c r="I75" s="183"/>
    </row>
    <row r="76" spans="1:9" ht="19.5">
      <c r="A76" s="48">
        <v>3.15</v>
      </c>
      <c r="B76" s="49" t="s">
        <v>77</v>
      </c>
      <c r="C76" s="47" t="s">
        <v>12</v>
      </c>
      <c r="D76" s="47">
        <v>659.78</v>
      </c>
      <c r="E76" s="47">
        <v>1</v>
      </c>
      <c r="F76" s="384">
        <v>659.78</v>
      </c>
      <c r="G76" s="47">
        <v>0</v>
      </c>
      <c r="H76" s="185">
        <v>0</v>
      </c>
      <c r="I76" s="183"/>
    </row>
    <row r="77" spans="1:9" ht="37.5">
      <c r="A77" s="48">
        <v>3.16</v>
      </c>
      <c r="B77" s="45" t="s">
        <v>78</v>
      </c>
      <c r="C77" s="47" t="s">
        <v>12</v>
      </c>
      <c r="D77" s="50">
        <v>169.4</v>
      </c>
      <c r="E77" s="47">
        <v>1</v>
      </c>
      <c r="F77" s="383">
        <v>169.4</v>
      </c>
      <c r="G77" s="47">
        <v>0</v>
      </c>
      <c r="H77" s="185">
        <v>0</v>
      </c>
      <c r="I77" s="183"/>
    </row>
    <row r="78" spans="1:9" ht="19.5">
      <c r="A78" s="48">
        <v>3.17</v>
      </c>
      <c r="B78" s="45" t="s">
        <v>79</v>
      </c>
      <c r="C78" s="47" t="s">
        <v>12</v>
      </c>
      <c r="D78" s="47">
        <v>794.86000000000013</v>
      </c>
      <c r="E78" s="47">
        <v>1</v>
      </c>
      <c r="F78" s="384">
        <v>794.86000000000013</v>
      </c>
      <c r="G78" s="47">
        <v>0</v>
      </c>
      <c r="H78" s="185">
        <v>0</v>
      </c>
      <c r="I78" s="183"/>
    </row>
    <row r="79" spans="1:9" ht="37.5">
      <c r="A79" s="48">
        <v>3.18</v>
      </c>
      <c r="B79" s="45" t="s">
        <v>80</v>
      </c>
      <c r="C79" s="47" t="s">
        <v>12</v>
      </c>
      <c r="D79" s="50">
        <v>169.4</v>
      </c>
      <c r="E79" s="47">
        <v>1</v>
      </c>
      <c r="F79" s="383">
        <v>169.4</v>
      </c>
      <c r="G79" s="47">
        <v>0</v>
      </c>
      <c r="H79" s="185">
        <v>0</v>
      </c>
      <c r="I79" s="183"/>
    </row>
    <row r="80" spans="1:9" ht="19.5">
      <c r="A80" s="48">
        <v>3.19</v>
      </c>
      <c r="B80" s="49" t="s">
        <v>81</v>
      </c>
      <c r="C80" s="51" t="s">
        <v>12</v>
      </c>
      <c r="D80" s="52">
        <v>745.36000000000013</v>
      </c>
      <c r="E80" s="47">
        <v>1</v>
      </c>
      <c r="F80" s="385">
        <f t="shared" ref="F80:F81" si="3">D80*E80</f>
        <v>745.36000000000013</v>
      </c>
      <c r="G80" s="47">
        <v>0</v>
      </c>
      <c r="H80" s="185">
        <v>0</v>
      </c>
      <c r="I80" s="183"/>
    </row>
    <row r="81" spans="1:9" ht="37.5">
      <c r="A81" s="48">
        <v>3.2</v>
      </c>
      <c r="B81" s="49" t="s">
        <v>82</v>
      </c>
      <c r="C81" s="51" t="s">
        <v>12</v>
      </c>
      <c r="D81" s="52">
        <v>169.4</v>
      </c>
      <c r="E81" s="47">
        <v>1</v>
      </c>
      <c r="F81" s="385">
        <f t="shared" si="3"/>
        <v>169.4</v>
      </c>
      <c r="G81" s="47">
        <v>0</v>
      </c>
      <c r="H81" s="185">
        <v>0</v>
      </c>
      <c r="I81" s="183"/>
    </row>
    <row r="82" spans="1:9" ht="18.75">
      <c r="A82" s="450" t="s">
        <v>83</v>
      </c>
      <c r="B82" s="450"/>
      <c r="C82" s="450"/>
      <c r="D82" s="450"/>
      <c r="E82" s="54"/>
      <c r="F82" s="53">
        <f>SUM(F62:F81)</f>
        <v>8683.619999999999</v>
      </c>
      <c r="G82" s="53"/>
      <c r="H82" s="53">
        <f>SUM(H62:H81)</f>
        <v>829.18</v>
      </c>
      <c r="I82" s="183"/>
    </row>
    <row r="83" spans="1:9" ht="18.75">
      <c r="A83" s="444" t="s">
        <v>84</v>
      </c>
      <c r="B83" s="445"/>
      <c r="C83" s="445"/>
      <c r="D83" s="445"/>
      <c r="E83" s="445"/>
      <c r="F83" s="445"/>
      <c r="G83" s="445"/>
      <c r="H83" s="446"/>
      <c r="I83" s="183"/>
    </row>
    <row r="84" spans="1:9" ht="18.75">
      <c r="A84" s="447" t="s">
        <v>85</v>
      </c>
      <c r="B84" s="448"/>
      <c r="C84" s="26"/>
      <c r="D84" s="26"/>
      <c r="E84" s="26"/>
      <c r="F84" s="26"/>
      <c r="G84" s="26"/>
      <c r="H84" s="26"/>
      <c r="I84" s="183"/>
    </row>
    <row r="85" spans="1:9" ht="19.5">
      <c r="A85" s="46">
        <v>4.0999999999999996</v>
      </c>
      <c r="B85" s="49" t="s">
        <v>85</v>
      </c>
      <c r="C85" s="55" t="s">
        <v>12</v>
      </c>
      <c r="D85" s="58">
        <v>21.681260000000002</v>
      </c>
      <c r="E85" s="59">
        <v>150</v>
      </c>
      <c r="F85" s="383">
        <f>D85*E85</f>
        <v>3252.1890000000003</v>
      </c>
      <c r="G85" s="65">
        <v>31</v>
      </c>
      <c r="H85" s="185">
        <v>672.12</v>
      </c>
      <c r="I85" s="183"/>
    </row>
    <row r="86" spans="1:9" ht="19.5">
      <c r="A86" s="56">
        <v>4.2</v>
      </c>
      <c r="B86" s="49" t="s">
        <v>86</v>
      </c>
      <c r="C86" s="55" t="s">
        <v>12</v>
      </c>
      <c r="D86" s="58">
        <v>25.3</v>
      </c>
      <c r="E86" s="57">
        <v>20</v>
      </c>
      <c r="F86" s="383">
        <f>D86*E86</f>
        <v>506</v>
      </c>
      <c r="G86" s="65">
        <v>6</v>
      </c>
      <c r="H86" s="185">
        <v>151.80000000000001</v>
      </c>
      <c r="I86" s="183"/>
    </row>
    <row r="87" spans="1:9" ht="19.5">
      <c r="A87" s="46">
        <v>4.3</v>
      </c>
      <c r="B87" s="49" t="s">
        <v>87</v>
      </c>
      <c r="C87" s="55" t="s">
        <v>12</v>
      </c>
      <c r="D87" s="58">
        <v>34.5</v>
      </c>
      <c r="E87" s="57">
        <v>25</v>
      </c>
      <c r="F87" s="383">
        <f t="shared" ref="F87:F90" si="4">D87*E87</f>
        <v>862.5</v>
      </c>
      <c r="G87" s="65">
        <f t="shared" ref="G87:G89" si="5">H87/D87</f>
        <v>6</v>
      </c>
      <c r="H87" s="185">
        <v>207</v>
      </c>
      <c r="I87" s="183"/>
    </row>
    <row r="88" spans="1:9" ht="19.5">
      <c r="A88" s="46">
        <v>4.4000000000000004</v>
      </c>
      <c r="B88" s="49" t="s">
        <v>88</v>
      </c>
      <c r="C88" s="55" t="s">
        <v>12</v>
      </c>
      <c r="D88" s="58">
        <v>16.7</v>
      </c>
      <c r="E88" s="57">
        <v>5</v>
      </c>
      <c r="F88" s="383">
        <f t="shared" si="4"/>
        <v>83.5</v>
      </c>
      <c r="G88" s="65">
        <f t="shared" si="5"/>
        <v>0</v>
      </c>
      <c r="H88" s="185">
        <v>0</v>
      </c>
      <c r="I88" s="183"/>
    </row>
    <row r="89" spans="1:9" ht="19.5">
      <c r="A89" s="46">
        <v>4.5</v>
      </c>
      <c r="B89" s="49" t="s">
        <v>89</v>
      </c>
      <c r="C89" s="55" t="s">
        <v>12</v>
      </c>
      <c r="D89" s="58">
        <v>40</v>
      </c>
      <c r="E89" s="57">
        <v>2</v>
      </c>
      <c r="F89" s="383">
        <f t="shared" si="4"/>
        <v>80</v>
      </c>
      <c r="G89" s="65">
        <f t="shared" si="5"/>
        <v>0</v>
      </c>
      <c r="H89" s="185">
        <v>0</v>
      </c>
      <c r="I89" s="183"/>
    </row>
    <row r="90" spans="1:9" ht="19.5">
      <c r="A90" s="56">
        <v>4.5999999999999996</v>
      </c>
      <c r="B90" s="49" t="s">
        <v>90</v>
      </c>
      <c r="C90" s="55" t="s">
        <v>12</v>
      </c>
      <c r="D90" s="58">
        <v>8.5</v>
      </c>
      <c r="E90" s="57">
        <v>16</v>
      </c>
      <c r="F90" s="383">
        <f t="shared" si="4"/>
        <v>136</v>
      </c>
      <c r="G90" s="65">
        <v>0</v>
      </c>
      <c r="H90" s="185">
        <v>0</v>
      </c>
      <c r="I90" s="183"/>
    </row>
    <row r="91" spans="1:9" ht="18.75">
      <c r="A91" s="452" t="s">
        <v>91</v>
      </c>
      <c r="B91" s="453"/>
      <c r="C91" s="60"/>
      <c r="D91" s="61"/>
      <c r="E91" s="62"/>
      <c r="F91" s="63">
        <f>SUM(F85:F90)</f>
        <v>4920.1890000000003</v>
      </c>
      <c r="G91" s="63"/>
      <c r="H91" s="63">
        <f>SUM(H85:H90)</f>
        <v>1030.92</v>
      </c>
      <c r="I91" s="183"/>
    </row>
    <row r="92" spans="1:9" ht="18.75">
      <c r="A92" s="447" t="s">
        <v>92</v>
      </c>
      <c r="B92" s="448"/>
      <c r="C92" s="26"/>
      <c r="D92" s="26"/>
      <c r="E92" s="26"/>
      <c r="F92" s="26"/>
      <c r="G92" s="26"/>
      <c r="H92" s="26"/>
      <c r="I92" s="183"/>
    </row>
    <row r="93" spans="1:9" ht="19.5">
      <c r="A93" s="46">
        <v>4.7</v>
      </c>
      <c r="B93" s="64" t="s">
        <v>93</v>
      </c>
      <c r="C93" s="47" t="s">
        <v>12</v>
      </c>
      <c r="D93" s="66">
        <v>197.64</v>
      </c>
      <c r="E93" s="65">
        <v>4</v>
      </c>
      <c r="F93" s="380">
        <f>D93*E93</f>
        <v>790.56</v>
      </c>
      <c r="G93" s="195">
        <v>1</v>
      </c>
      <c r="H93" s="185">
        <v>197.64</v>
      </c>
      <c r="I93" s="183"/>
    </row>
    <row r="94" spans="1:9" ht="19.5">
      <c r="A94" s="46">
        <v>4.8</v>
      </c>
      <c r="B94" s="64" t="s">
        <v>94</v>
      </c>
      <c r="C94" s="47" t="s">
        <v>12</v>
      </c>
      <c r="D94" s="66">
        <v>685</v>
      </c>
      <c r="E94" s="65">
        <v>1</v>
      </c>
      <c r="F94" s="380">
        <f>E94*D94</f>
        <v>685</v>
      </c>
      <c r="G94" s="195">
        <f t="shared" ref="G94:G100" si="6">H94/D94</f>
        <v>0</v>
      </c>
      <c r="H94" s="185">
        <v>0</v>
      </c>
      <c r="I94" s="183"/>
    </row>
    <row r="95" spans="1:9" ht="19.5">
      <c r="A95" s="46">
        <v>4.9000000000000004</v>
      </c>
      <c r="B95" s="64" t="s">
        <v>95</v>
      </c>
      <c r="C95" s="47" t="s">
        <v>12</v>
      </c>
      <c r="D95" s="66">
        <v>177.75</v>
      </c>
      <c r="E95" s="65">
        <v>4</v>
      </c>
      <c r="F95" s="380">
        <f t="shared" ref="F95:F97" si="7">D95*E95</f>
        <v>711</v>
      </c>
      <c r="G95" s="195">
        <v>1</v>
      </c>
      <c r="H95" s="185">
        <v>177.75</v>
      </c>
      <c r="I95" s="183"/>
    </row>
    <row r="96" spans="1:9" ht="37.5">
      <c r="A96" s="48">
        <v>4.0999999999999996</v>
      </c>
      <c r="B96" s="64" t="s">
        <v>96</v>
      </c>
      <c r="C96" s="47" t="s">
        <v>12</v>
      </c>
      <c r="D96" s="66">
        <v>15.4</v>
      </c>
      <c r="E96" s="65">
        <v>112</v>
      </c>
      <c r="F96" s="380">
        <f t="shared" si="7"/>
        <v>1724.8</v>
      </c>
      <c r="G96" s="195">
        <f t="shared" si="6"/>
        <v>0</v>
      </c>
      <c r="H96" s="185">
        <v>0</v>
      </c>
      <c r="I96" s="183"/>
    </row>
    <row r="97" spans="1:9" ht="19.5">
      <c r="A97" s="48">
        <v>4.1100000000000003</v>
      </c>
      <c r="B97" s="64" t="s">
        <v>97</v>
      </c>
      <c r="C97" s="47" t="s">
        <v>12</v>
      </c>
      <c r="D97" s="66">
        <v>482.6</v>
      </c>
      <c r="E97" s="65">
        <v>1</v>
      </c>
      <c r="F97" s="380">
        <f t="shared" si="7"/>
        <v>482.6</v>
      </c>
      <c r="G97" s="195">
        <f t="shared" si="6"/>
        <v>0</v>
      </c>
      <c r="H97" s="185">
        <v>0</v>
      </c>
      <c r="I97" s="183"/>
    </row>
    <row r="98" spans="1:9" ht="19.5">
      <c r="A98" s="48">
        <v>4.12</v>
      </c>
      <c r="B98" s="64" t="s">
        <v>98</v>
      </c>
      <c r="C98" s="47" t="s">
        <v>12</v>
      </c>
      <c r="D98" s="66">
        <v>1010</v>
      </c>
      <c r="E98" s="65">
        <v>2</v>
      </c>
      <c r="F98" s="380">
        <f>D98*E98</f>
        <v>2020</v>
      </c>
      <c r="G98" s="195">
        <f t="shared" si="6"/>
        <v>1</v>
      </c>
      <c r="H98" s="185">
        <v>1010</v>
      </c>
      <c r="I98" s="183"/>
    </row>
    <row r="99" spans="1:9" ht="19.5">
      <c r="A99" s="48">
        <v>4.13</v>
      </c>
      <c r="B99" s="64" t="s">
        <v>99</v>
      </c>
      <c r="C99" s="47" t="s">
        <v>12</v>
      </c>
      <c r="D99" s="66">
        <f>61.16+1.36</f>
        <v>62.519999999999996</v>
      </c>
      <c r="E99" s="65">
        <v>1</v>
      </c>
      <c r="F99" s="380">
        <f>D99*E99</f>
        <v>62.519999999999996</v>
      </c>
      <c r="G99" s="195">
        <f t="shared" si="6"/>
        <v>0</v>
      </c>
      <c r="H99" s="185">
        <v>0</v>
      </c>
      <c r="I99" s="183"/>
    </row>
    <row r="100" spans="1:9" ht="37.5">
      <c r="A100" s="48">
        <v>4.1399999999999997</v>
      </c>
      <c r="B100" s="49" t="s">
        <v>100</v>
      </c>
      <c r="C100" s="51" t="s">
        <v>12</v>
      </c>
      <c r="D100" s="67">
        <v>18.899999999999999</v>
      </c>
      <c r="E100" s="57">
        <v>5</v>
      </c>
      <c r="F100" s="382">
        <f>E100*D100</f>
        <v>94.5</v>
      </c>
      <c r="G100" s="195">
        <f t="shared" si="6"/>
        <v>0</v>
      </c>
      <c r="H100" s="185">
        <v>0</v>
      </c>
      <c r="I100" s="183"/>
    </row>
    <row r="101" spans="1:9" ht="18.75">
      <c r="A101" s="452" t="s">
        <v>91</v>
      </c>
      <c r="B101" s="453"/>
      <c r="C101" s="60"/>
      <c r="D101" s="61"/>
      <c r="E101" s="62"/>
      <c r="F101" s="63">
        <f>SUM(F92:F100)</f>
        <v>6570.9800000000005</v>
      </c>
      <c r="G101" s="63"/>
      <c r="H101" s="63">
        <f t="shared" ref="H101" si="8">SUM(H92:H100)</f>
        <v>1385.3899999999999</v>
      </c>
      <c r="I101" s="183"/>
    </row>
    <row r="102" spans="1:9" ht="18.75">
      <c r="A102" s="447" t="s">
        <v>101</v>
      </c>
      <c r="B102" s="448"/>
      <c r="C102" s="26"/>
      <c r="D102" s="26"/>
      <c r="E102" s="26"/>
      <c r="F102" s="26"/>
      <c r="G102" s="26"/>
      <c r="H102" s="26"/>
      <c r="I102" s="183"/>
    </row>
    <row r="103" spans="1:9" ht="19.5">
      <c r="A103" s="73">
        <v>4.1500000000000004</v>
      </c>
      <c r="B103" s="68" t="s">
        <v>102</v>
      </c>
      <c r="C103" s="47" t="s">
        <v>12</v>
      </c>
      <c r="D103" s="66">
        <v>140.65199999999999</v>
      </c>
      <c r="E103" s="65">
        <v>12</v>
      </c>
      <c r="F103" s="380">
        <v>1687.8239999999998</v>
      </c>
      <c r="G103" s="195">
        <v>0</v>
      </c>
      <c r="H103" s="185">
        <v>0</v>
      </c>
      <c r="I103" s="183"/>
    </row>
    <row r="104" spans="1:9" ht="19.5">
      <c r="A104" s="73">
        <v>4.16</v>
      </c>
      <c r="B104" s="69" t="s">
        <v>103</v>
      </c>
      <c r="C104" s="47" t="s">
        <v>12</v>
      </c>
      <c r="D104" s="66">
        <v>680</v>
      </c>
      <c r="E104" s="65">
        <v>1</v>
      </c>
      <c r="F104" s="380">
        <v>680</v>
      </c>
      <c r="G104" s="195">
        <v>1</v>
      </c>
      <c r="H104" s="185">
        <v>680</v>
      </c>
      <c r="I104" s="183"/>
    </row>
    <row r="105" spans="1:9" ht="19.5">
      <c r="A105" s="74">
        <v>4.17</v>
      </c>
      <c r="B105" s="69" t="s">
        <v>104</v>
      </c>
      <c r="C105" s="51" t="s">
        <v>12</v>
      </c>
      <c r="D105" s="71">
        <v>278</v>
      </c>
      <c r="E105" s="72">
        <v>1</v>
      </c>
      <c r="F105" s="381">
        <v>278</v>
      </c>
      <c r="G105" s="196">
        <v>1</v>
      </c>
      <c r="H105" s="185">
        <v>278</v>
      </c>
      <c r="I105" s="183"/>
    </row>
    <row r="106" spans="1:9" ht="18.75">
      <c r="A106" s="452" t="s">
        <v>91</v>
      </c>
      <c r="B106" s="453"/>
      <c r="C106" s="60"/>
      <c r="D106" s="61"/>
      <c r="E106" s="62"/>
      <c r="F106" s="63">
        <f>SUM(F103:F105)</f>
        <v>2645.8239999999996</v>
      </c>
      <c r="G106" s="63"/>
      <c r="H106" s="63">
        <f t="shared" ref="H106" si="9">SUM(H103:H105)</f>
        <v>958</v>
      </c>
      <c r="I106" s="183"/>
    </row>
    <row r="107" spans="1:9" ht="18.75">
      <c r="A107" s="450" t="s">
        <v>105</v>
      </c>
      <c r="B107" s="450"/>
      <c r="C107" s="450"/>
      <c r="D107" s="450"/>
      <c r="E107" s="54"/>
      <c r="F107" s="53">
        <f>F106+F101+F91</f>
        <v>14136.993</v>
      </c>
      <c r="G107" s="53"/>
      <c r="H107" s="53">
        <f>H106+H101+H91</f>
        <v>3374.31</v>
      </c>
      <c r="I107" s="183"/>
    </row>
    <row r="108" spans="1:9" ht="18.75">
      <c r="A108" s="444" t="s">
        <v>106</v>
      </c>
      <c r="B108" s="445"/>
      <c r="C108" s="445"/>
      <c r="D108" s="445"/>
      <c r="E108" s="445"/>
      <c r="F108" s="445"/>
      <c r="G108" s="445"/>
      <c r="H108" s="446"/>
      <c r="I108" s="183"/>
    </row>
    <row r="109" spans="1:9" ht="19.5">
      <c r="A109" s="70">
        <v>5.0999999999999996</v>
      </c>
      <c r="B109" s="76" t="s">
        <v>107</v>
      </c>
      <c r="C109" s="51" t="s">
        <v>12</v>
      </c>
      <c r="D109" s="71">
        <v>560</v>
      </c>
      <c r="E109" s="72">
        <v>1</v>
      </c>
      <c r="F109" s="75">
        <f>D109*E109</f>
        <v>560</v>
      </c>
      <c r="G109" s="197">
        <v>0</v>
      </c>
      <c r="H109" s="185">
        <v>0</v>
      </c>
      <c r="I109" s="183"/>
    </row>
    <row r="110" spans="1:9" ht="18.75">
      <c r="A110" s="443" t="s">
        <v>108</v>
      </c>
      <c r="B110" s="443"/>
      <c r="C110" s="443"/>
      <c r="D110" s="443"/>
      <c r="E110" s="54"/>
      <c r="F110" s="53">
        <f>F109</f>
        <v>560</v>
      </c>
      <c r="G110" s="53"/>
      <c r="H110" s="53">
        <f>H109</f>
        <v>0</v>
      </c>
      <c r="I110" s="183"/>
    </row>
    <row r="111" spans="1:9" ht="18.75">
      <c r="A111" s="444" t="s">
        <v>109</v>
      </c>
      <c r="B111" s="445"/>
      <c r="C111" s="445"/>
      <c r="D111" s="445"/>
      <c r="E111" s="445"/>
      <c r="F111" s="445"/>
      <c r="G111" s="445"/>
      <c r="H111" s="446"/>
      <c r="I111" s="183"/>
    </row>
    <row r="112" spans="1:9" ht="18.75">
      <c r="A112" s="447" t="s">
        <v>118</v>
      </c>
      <c r="B112" s="448"/>
      <c r="C112" s="26"/>
      <c r="D112" s="26"/>
      <c r="E112" s="26"/>
      <c r="F112" s="26"/>
      <c r="G112" s="26"/>
      <c r="H112" s="26"/>
      <c r="I112" s="183"/>
    </row>
    <row r="113" spans="1:9" ht="19.5">
      <c r="A113" s="70">
        <v>6.1</v>
      </c>
      <c r="B113" s="77" t="s">
        <v>110</v>
      </c>
      <c r="C113" s="78" t="s">
        <v>12</v>
      </c>
      <c r="D113" s="79">
        <v>2416.67</v>
      </c>
      <c r="E113" s="80">
        <v>1</v>
      </c>
      <c r="F113" s="379">
        <f>D113*E113</f>
        <v>2416.67</v>
      </c>
      <c r="G113" s="194">
        <v>1</v>
      </c>
      <c r="H113" s="185">
        <v>2416.67</v>
      </c>
      <c r="I113" s="183"/>
    </row>
    <row r="114" spans="1:9" ht="19.5">
      <c r="A114" s="70">
        <v>6.2</v>
      </c>
      <c r="B114" s="77" t="s">
        <v>111</v>
      </c>
      <c r="C114" s="78" t="s">
        <v>12</v>
      </c>
      <c r="D114" s="79">
        <v>1404.1790000000001</v>
      </c>
      <c r="E114" s="80">
        <v>2</v>
      </c>
      <c r="F114" s="379">
        <f t="shared" ref="F114:F120" si="10">D114*E114</f>
        <v>2808.3580000000002</v>
      </c>
      <c r="G114" s="194">
        <v>0</v>
      </c>
      <c r="H114" s="185">
        <v>0</v>
      </c>
      <c r="I114" s="183"/>
    </row>
    <row r="115" spans="1:9" ht="19.5">
      <c r="A115" s="70">
        <v>6.3</v>
      </c>
      <c r="B115" s="77" t="s">
        <v>112</v>
      </c>
      <c r="C115" s="78" t="s">
        <v>12</v>
      </c>
      <c r="D115" s="79">
        <v>1375</v>
      </c>
      <c r="E115" s="80">
        <v>6</v>
      </c>
      <c r="F115" s="379">
        <f t="shared" si="10"/>
        <v>8250</v>
      </c>
      <c r="G115" s="194">
        <v>2</v>
      </c>
      <c r="H115" s="185">
        <v>2750</v>
      </c>
      <c r="I115" s="183"/>
    </row>
    <row r="116" spans="1:9" ht="19.5">
      <c r="A116" s="70">
        <v>6.4</v>
      </c>
      <c r="B116" s="77" t="s">
        <v>113</v>
      </c>
      <c r="C116" s="78" t="s">
        <v>12</v>
      </c>
      <c r="D116" s="79">
        <v>3656.6</v>
      </c>
      <c r="E116" s="80">
        <v>1</v>
      </c>
      <c r="F116" s="379">
        <f t="shared" si="10"/>
        <v>3656.6</v>
      </c>
      <c r="G116" s="194">
        <v>0</v>
      </c>
      <c r="H116" s="185">
        <v>0</v>
      </c>
      <c r="I116" s="183"/>
    </row>
    <row r="117" spans="1:9" ht="19.5">
      <c r="A117" s="70">
        <v>6.5</v>
      </c>
      <c r="B117" s="77" t="s">
        <v>114</v>
      </c>
      <c r="C117" s="78" t="s">
        <v>12</v>
      </c>
      <c r="D117" s="79">
        <v>1140.1690000000001</v>
      </c>
      <c r="E117" s="80">
        <v>6</v>
      </c>
      <c r="F117" s="379">
        <f t="shared" si="10"/>
        <v>6841.014000000001</v>
      </c>
      <c r="G117" s="194">
        <v>0</v>
      </c>
      <c r="H117" s="185">
        <v>0</v>
      </c>
      <c r="I117" s="183"/>
    </row>
    <row r="118" spans="1:9" ht="19.5">
      <c r="A118" s="70">
        <v>6.6</v>
      </c>
      <c r="B118" s="77" t="s">
        <v>115</v>
      </c>
      <c r="C118" s="78" t="s">
        <v>12</v>
      </c>
      <c r="D118" s="79">
        <v>1725.75</v>
      </c>
      <c r="E118" s="80">
        <v>1</v>
      </c>
      <c r="F118" s="379">
        <f t="shared" si="10"/>
        <v>1725.75</v>
      </c>
      <c r="G118" s="194">
        <v>0</v>
      </c>
      <c r="H118" s="185">
        <v>0</v>
      </c>
      <c r="I118" s="183"/>
    </row>
    <row r="119" spans="1:9" ht="19.5">
      <c r="A119" s="70">
        <v>6.7</v>
      </c>
      <c r="B119" s="77" t="s">
        <v>116</v>
      </c>
      <c r="C119" s="78" t="s">
        <v>12</v>
      </c>
      <c r="D119" s="79">
        <v>515.13900000000001</v>
      </c>
      <c r="E119" s="80">
        <v>5</v>
      </c>
      <c r="F119" s="379">
        <f t="shared" si="10"/>
        <v>2575.6950000000002</v>
      </c>
      <c r="G119" s="194">
        <v>0</v>
      </c>
      <c r="H119" s="185">
        <v>0</v>
      </c>
      <c r="I119" s="183"/>
    </row>
    <row r="120" spans="1:9" ht="19.5">
      <c r="A120" s="70">
        <v>6.8</v>
      </c>
      <c r="B120" s="77" t="s">
        <v>117</v>
      </c>
      <c r="C120" s="78" t="s">
        <v>12</v>
      </c>
      <c r="D120" s="79">
        <v>432.00666000000001</v>
      </c>
      <c r="E120" s="80">
        <v>13</v>
      </c>
      <c r="F120" s="379">
        <f t="shared" si="10"/>
        <v>5616.0865800000001</v>
      </c>
      <c r="G120" s="194">
        <v>0</v>
      </c>
      <c r="H120" s="185">
        <v>0</v>
      </c>
      <c r="I120" s="183"/>
    </row>
    <row r="121" spans="1:9" ht="18.75">
      <c r="A121" s="443" t="s">
        <v>119</v>
      </c>
      <c r="B121" s="443"/>
      <c r="C121" s="443"/>
      <c r="D121" s="443"/>
      <c r="E121" s="54"/>
      <c r="F121" s="53">
        <f>SUM(F113:F120)</f>
        <v>33890.173580000002</v>
      </c>
      <c r="G121" s="53"/>
      <c r="H121" s="53">
        <f>SUM(H113:H120)</f>
        <v>5166.67</v>
      </c>
      <c r="I121" s="183"/>
    </row>
    <row r="122" spans="1:9" ht="18.75">
      <c r="A122" s="444" t="s">
        <v>146</v>
      </c>
      <c r="B122" s="445"/>
      <c r="C122" s="445"/>
      <c r="D122" s="445"/>
      <c r="E122" s="445"/>
      <c r="F122" s="445"/>
      <c r="G122" s="445"/>
      <c r="H122" s="446"/>
      <c r="I122" s="183"/>
    </row>
    <row r="123" spans="1:9" ht="19.5">
      <c r="A123" s="70">
        <v>7.1</v>
      </c>
      <c r="B123" s="81" t="s">
        <v>120</v>
      </c>
      <c r="C123" s="78" t="s">
        <v>12</v>
      </c>
      <c r="D123" s="79">
        <v>9.5</v>
      </c>
      <c r="E123" s="85">
        <v>16</v>
      </c>
      <c r="F123" s="186">
        <f>E123*D123</f>
        <v>152</v>
      </c>
      <c r="G123" s="85">
        <v>0</v>
      </c>
      <c r="H123" s="186">
        <v>0</v>
      </c>
      <c r="I123" s="183"/>
    </row>
    <row r="124" spans="1:9" ht="19.5">
      <c r="A124" s="70">
        <v>7.2</v>
      </c>
      <c r="B124" s="81" t="s">
        <v>121</v>
      </c>
      <c r="C124" s="78" t="s">
        <v>12</v>
      </c>
      <c r="D124" s="79">
        <v>15.7</v>
      </c>
      <c r="E124" s="85">
        <v>12</v>
      </c>
      <c r="F124" s="186">
        <f t="shared" ref="F124:F149" si="11">E124*D124</f>
        <v>188.39999999999998</v>
      </c>
      <c r="G124" s="85">
        <v>0</v>
      </c>
      <c r="H124" s="186">
        <v>0</v>
      </c>
      <c r="I124" s="183"/>
    </row>
    <row r="125" spans="1:9" ht="19.5">
      <c r="A125" s="70">
        <v>7.3</v>
      </c>
      <c r="B125" s="82" t="s">
        <v>122</v>
      </c>
      <c r="C125" s="78" t="s">
        <v>12</v>
      </c>
      <c r="D125" s="79">
        <v>12.5</v>
      </c>
      <c r="E125" s="85">
        <v>1</v>
      </c>
      <c r="F125" s="186">
        <f t="shared" si="11"/>
        <v>12.5</v>
      </c>
      <c r="G125" s="85">
        <v>0</v>
      </c>
      <c r="H125" s="186">
        <v>0</v>
      </c>
      <c r="I125" s="183"/>
    </row>
    <row r="126" spans="1:9" ht="19.5">
      <c r="A126" s="70">
        <v>7.4</v>
      </c>
      <c r="B126" s="81" t="s">
        <v>123</v>
      </c>
      <c r="C126" s="78" t="s">
        <v>12</v>
      </c>
      <c r="D126" s="79">
        <v>19.5</v>
      </c>
      <c r="E126" s="85">
        <v>15</v>
      </c>
      <c r="F126" s="186">
        <f t="shared" si="11"/>
        <v>292.5</v>
      </c>
      <c r="G126" s="85">
        <v>8</v>
      </c>
      <c r="H126" s="186">
        <v>156</v>
      </c>
      <c r="I126" s="183"/>
    </row>
    <row r="127" spans="1:9" ht="19.5">
      <c r="A127" s="70">
        <v>7.5</v>
      </c>
      <c r="B127" s="81" t="s">
        <v>124</v>
      </c>
      <c r="C127" s="78" t="s">
        <v>12</v>
      </c>
      <c r="D127" s="79">
        <v>20.5</v>
      </c>
      <c r="E127" s="85">
        <v>15</v>
      </c>
      <c r="F127" s="186">
        <f t="shared" si="11"/>
        <v>307.5</v>
      </c>
      <c r="G127" s="85">
        <v>0</v>
      </c>
      <c r="H127" s="186">
        <v>0</v>
      </c>
      <c r="I127" s="183"/>
    </row>
    <row r="128" spans="1:9" ht="19.5">
      <c r="A128" s="70">
        <v>7.6</v>
      </c>
      <c r="B128" s="82" t="s">
        <v>125</v>
      </c>
      <c r="C128" s="78" t="s">
        <v>12</v>
      </c>
      <c r="D128" s="79">
        <v>19.5</v>
      </c>
      <c r="E128" s="85">
        <v>5</v>
      </c>
      <c r="F128" s="186">
        <f t="shared" si="11"/>
        <v>97.5</v>
      </c>
      <c r="G128" s="85">
        <v>0</v>
      </c>
      <c r="H128" s="186">
        <v>0</v>
      </c>
      <c r="I128" s="183"/>
    </row>
    <row r="129" spans="1:9" ht="19.5">
      <c r="A129" s="70">
        <v>7.7</v>
      </c>
      <c r="B129" s="82" t="s">
        <v>126</v>
      </c>
      <c r="C129" s="78" t="s">
        <v>12</v>
      </c>
      <c r="D129" s="79">
        <v>12.298999999999999</v>
      </c>
      <c r="E129" s="85">
        <v>5</v>
      </c>
      <c r="F129" s="186">
        <f t="shared" si="11"/>
        <v>61.494999999999997</v>
      </c>
      <c r="G129" s="85">
        <v>2</v>
      </c>
      <c r="H129" s="186">
        <v>24.6</v>
      </c>
      <c r="I129" s="183"/>
    </row>
    <row r="130" spans="1:9" ht="19.5">
      <c r="A130" s="70">
        <v>7.8</v>
      </c>
      <c r="B130" s="81" t="s">
        <v>127</v>
      </c>
      <c r="C130" s="78" t="s">
        <v>12</v>
      </c>
      <c r="D130" s="79">
        <v>17.556999999999999</v>
      </c>
      <c r="E130" s="85">
        <v>10</v>
      </c>
      <c r="F130" s="186">
        <f t="shared" si="11"/>
        <v>175.57</v>
      </c>
      <c r="G130" s="85">
        <v>4</v>
      </c>
      <c r="H130" s="186">
        <v>70.23</v>
      </c>
      <c r="I130" s="183"/>
    </row>
    <row r="131" spans="1:9" ht="19.5">
      <c r="A131" s="70">
        <v>7.9</v>
      </c>
      <c r="B131" s="82" t="s">
        <v>128</v>
      </c>
      <c r="C131" s="78" t="s">
        <v>12</v>
      </c>
      <c r="D131" s="79">
        <v>71.84</v>
      </c>
      <c r="E131" s="85">
        <v>1</v>
      </c>
      <c r="F131" s="186">
        <f t="shared" si="11"/>
        <v>71.84</v>
      </c>
      <c r="G131" s="85">
        <v>0</v>
      </c>
      <c r="H131" s="186">
        <v>0</v>
      </c>
      <c r="I131" s="183"/>
    </row>
    <row r="132" spans="1:9" ht="19.5">
      <c r="A132" s="74">
        <v>7.1</v>
      </c>
      <c r="B132" s="81" t="s">
        <v>129</v>
      </c>
      <c r="C132" s="78" t="s">
        <v>12</v>
      </c>
      <c r="D132" s="79">
        <v>69.349999999999994</v>
      </c>
      <c r="E132" s="85">
        <v>7</v>
      </c>
      <c r="F132" s="186">
        <f t="shared" si="11"/>
        <v>485.44999999999993</v>
      </c>
      <c r="G132" s="85">
        <v>0</v>
      </c>
      <c r="H132" s="186">
        <v>0</v>
      </c>
      <c r="I132" s="183"/>
    </row>
    <row r="133" spans="1:9" ht="19.5">
      <c r="A133" s="74">
        <v>7.11</v>
      </c>
      <c r="B133" s="83" t="s">
        <v>130</v>
      </c>
      <c r="C133" s="78" t="s">
        <v>12</v>
      </c>
      <c r="D133" s="79">
        <v>19.5</v>
      </c>
      <c r="E133" s="85">
        <v>1</v>
      </c>
      <c r="F133" s="186">
        <f t="shared" si="11"/>
        <v>19.5</v>
      </c>
      <c r="G133" s="85">
        <v>0</v>
      </c>
      <c r="H133" s="186">
        <v>0</v>
      </c>
      <c r="I133" s="183"/>
    </row>
    <row r="134" spans="1:9" ht="19.5">
      <c r="A134" s="74">
        <v>7.12</v>
      </c>
      <c r="B134" s="81" t="s">
        <v>131</v>
      </c>
      <c r="C134" s="78" t="s">
        <v>12</v>
      </c>
      <c r="D134" s="79">
        <v>97.534999999999997</v>
      </c>
      <c r="E134" s="85">
        <v>2</v>
      </c>
      <c r="F134" s="186">
        <f t="shared" si="11"/>
        <v>195.07</v>
      </c>
      <c r="G134" s="85">
        <v>1</v>
      </c>
      <c r="H134" s="186">
        <v>97.54</v>
      </c>
      <c r="I134" s="183"/>
    </row>
    <row r="135" spans="1:9" ht="37.5">
      <c r="A135" s="74">
        <v>7.13</v>
      </c>
      <c r="B135" s="84" t="s">
        <v>132</v>
      </c>
      <c r="C135" s="78" t="s">
        <v>12</v>
      </c>
      <c r="D135" s="79">
        <v>27.558</v>
      </c>
      <c r="E135" s="85">
        <v>3</v>
      </c>
      <c r="F135" s="186">
        <f t="shared" si="11"/>
        <v>82.674000000000007</v>
      </c>
      <c r="G135" s="85">
        <v>0</v>
      </c>
      <c r="H135" s="186">
        <v>0</v>
      </c>
      <c r="I135" s="183"/>
    </row>
    <row r="136" spans="1:9" ht="19.5">
      <c r="A136" s="74">
        <v>7.14</v>
      </c>
      <c r="B136" s="82" t="s">
        <v>133</v>
      </c>
      <c r="C136" s="78" t="s">
        <v>12</v>
      </c>
      <c r="D136" s="79">
        <v>24.975000000000001</v>
      </c>
      <c r="E136" s="85">
        <v>3</v>
      </c>
      <c r="F136" s="186">
        <f t="shared" si="11"/>
        <v>74.925000000000011</v>
      </c>
      <c r="G136" s="85">
        <v>0</v>
      </c>
      <c r="H136" s="186">
        <v>0</v>
      </c>
      <c r="I136" s="183"/>
    </row>
    <row r="137" spans="1:9" ht="19.5">
      <c r="A137" s="74">
        <v>7.15</v>
      </c>
      <c r="B137" s="82" t="s">
        <v>134</v>
      </c>
      <c r="C137" s="78" t="s">
        <v>12</v>
      </c>
      <c r="D137" s="79">
        <v>16.75</v>
      </c>
      <c r="E137" s="85">
        <v>1</v>
      </c>
      <c r="F137" s="186">
        <f t="shared" si="11"/>
        <v>16.75</v>
      </c>
      <c r="G137" s="85">
        <v>0</v>
      </c>
      <c r="H137" s="186">
        <v>0</v>
      </c>
      <c r="I137" s="183"/>
    </row>
    <row r="138" spans="1:9" ht="19.5">
      <c r="A138" s="74">
        <v>7.16</v>
      </c>
      <c r="B138" s="82" t="s">
        <v>135</v>
      </c>
      <c r="C138" s="78" t="s">
        <v>12</v>
      </c>
      <c r="D138" s="79">
        <v>11.75</v>
      </c>
      <c r="E138" s="85">
        <v>8</v>
      </c>
      <c r="F138" s="186">
        <f t="shared" si="11"/>
        <v>94</v>
      </c>
      <c r="G138" s="85">
        <v>0</v>
      </c>
      <c r="H138" s="186">
        <v>0</v>
      </c>
      <c r="I138" s="183"/>
    </row>
    <row r="139" spans="1:9" ht="19.5">
      <c r="A139" s="74">
        <v>7.17</v>
      </c>
      <c r="B139" s="82" t="s">
        <v>136</v>
      </c>
      <c r="C139" s="78" t="s">
        <v>12</v>
      </c>
      <c r="D139" s="79">
        <v>8.69</v>
      </c>
      <c r="E139" s="85">
        <v>2</v>
      </c>
      <c r="F139" s="186">
        <f t="shared" si="11"/>
        <v>17.38</v>
      </c>
      <c r="G139" s="85">
        <v>0</v>
      </c>
      <c r="H139" s="186">
        <v>0</v>
      </c>
      <c r="I139" s="183"/>
    </row>
    <row r="140" spans="1:9" ht="19.5">
      <c r="A140" s="74">
        <v>7.1800000000000104</v>
      </c>
      <c r="B140" s="82" t="s">
        <v>137</v>
      </c>
      <c r="C140" s="78" t="s">
        <v>12</v>
      </c>
      <c r="D140" s="79">
        <v>11.7</v>
      </c>
      <c r="E140" s="85">
        <v>1</v>
      </c>
      <c r="F140" s="186">
        <f t="shared" si="11"/>
        <v>11.7</v>
      </c>
      <c r="G140" s="85">
        <v>1</v>
      </c>
      <c r="H140" s="186">
        <v>11.7</v>
      </c>
      <c r="I140" s="183"/>
    </row>
    <row r="141" spans="1:9" ht="19.5">
      <c r="A141" s="74">
        <v>7.1900000000000102</v>
      </c>
      <c r="B141" s="83" t="s">
        <v>138</v>
      </c>
      <c r="C141" s="78" t="s">
        <v>12</v>
      </c>
      <c r="D141" s="79">
        <v>34.979999999999997</v>
      </c>
      <c r="E141" s="85">
        <v>3</v>
      </c>
      <c r="F141" s="186">
        <f t="shared" si="11"/>
        <v>104.94</v>
      </c>
      <c r="G141" s="85">
        <v>2</v>
      </c>
      <c r="H141" s="186">
        <v>69.959999999999994</v>
      </c>
      <c r="I141" s="183"/>
    </row>
    <row r="142" spans="1:9" ht="19.5">
      <c r="A142" s="74">
        <v>7.2000000000000099</v>
      </c>
      <c r="B142" s="82" t="s">
        <v>139</v>
      </c>
      <c r="C142" s="78" t="s">
        <v>12</v>
      </c>
      <c r="D142" s="79">
        <v>21.465</v>
      </c>
      <c r="E142" s="85">
        <v>16</v>
      </c>
      <c r="F142" s="186">
        <f t="shared" si="11"/>
        <v>343.44</v>
      </c>
      <c r="G142" s="85">
        <v>4</v>
      </c>
      <c r="H142" s="186">
        <v>85.86</v>
      </c>
      <c r="I142" s="183"/>
    </row>
    <row r="143" spans="1:9" ht="19.5">
      <c r="A143" s="74">
        <v>7.2100000000000097</v>
      </c>
      <c r="B143" s="82" t="s">
        <v>140</v>
      </c>
      <c r="C143" s="78" t="s">
        <v>12</v>
      </c>
      <c r="D143" s="79">
        <v>109.625</v>
      </c>
      <c r="E143" s="85">
        <v>1</v>
      </c>
      <c r="F143" s="186">
        <f t="shared" si="11"/>
        <v>109.625</v>
      </c>
      <c r="G143" s="85">
        <v>1</v>
      </c>
      <c r="H143" s="186">
        <v>109.63</v>
      </c>
      <c r="I143" s="183"/>
    </row>
    <row r="144" spans="1:9" ht="19.5">
      <c r="A144" s="74">
        <v>7.2200000000000104</v>
      </c>
      <c r="B144" s="82" t="s">
        <v>141</v>
      </c>
      <c r="C144" s="78" t="s">
        <v>12</v>
      </c>
      <c r="D144" s="79">
        <v>374.33</v>
      </c>
      <c r="E144" s="85">
        <v>1</v>
      </c>
      <c r="F144" s="186">
        <f t="shared" si="11"/>
        <v>374.33</v>
      </c>
      <c r="G144" s="85">
        <v>0</v>
      </c>
      <c r="H144" s="186">
        <v>0</v>
      </c>
      <c r="I144" s="183"/>
    </row>
    <row r="145" spans="1:10" ht="19.5">
      <c r="A145" s="74">
        <v>7.2300000000000102</v>
      </c>
      <c r="B145" s="82" t="s">
        <v>142</v>
      </c>
      <c r="C145" s="78" t="s">
        <v>12</v>
      </c>
      <c r="D145" s="79">
        <v>61.1</v>
      </c>
      <c r="E145" s="85">
        <v>2</v>
      </c>
      <c r="F145" s="186">
        <f t="shared" si="11"/>
        <v>122.2</v>
      </c>
      <c r="G145" s="85">
        <v>0</v>
      </c>
      <c r="H145" s="186">
        <v>0</v>
      </c>
      <c r="I145" s="183"/>
    </row>
    <row r="146" spans="1:10" ht="19.5">
      <c r="A146" s="74">
        <v>7.24000000000001</v>
      </c>
      <c r="B146" s="82" t="s">
        <v>143</v>
      </c>
      <c r="C146" s="78" t="s">
        <v>12</v>
      </c>
      <c r="D146" s="79">
        <v>43.32</v>
      </c>
      <c r="E146" s="85">
        <v>1</v>
      </c>
      <c r="F146" s="186">
        <f t="shared" si="11"/>
        <v>43.32</v>
      </c>
      <c r="G146" s="85">
        <v>0</v>
      </c>
      <c r="H146" s="186">
        <v>0</v>
      </c>
      <c r="I146" s="183"/>
    </row>
    <row r="147" spans="1:10" ht="19.5">
      <c r="A147" s="74">
        <v>7.2500000000000098</v>
      </c>
      <c r="B147" s="82" t="s">
        <v>664</v>
      </c>
      <c r="C147" s="78" t="s">
        <v>12</v>
      </c>
      <c r="D147" s="79">
        <v>220.28</v>
      </c>
      <c r="E147" s="85">
        <v>2</v>
      </c>
      <c r="F147" s="186">
        <f t="shared" si="11"/>
        <v>440.56</v>
      </c>
      <c r="G147" s="85">
        <v>0</v>
      </c>
      <c r="H147" s="186">
        <v>0</v>
      </c>
      <c r="I147" s="183"/>
    </row>
    <row r="148" spans="1:10" ht="19.5">
      <c r="A148" s="74">
        <v>7.2600000000000096</v>
      </c>
      <c r="B148" s="82" t="s">
        <v>144</v>
      </c>
      <c r="C148" s="78" t="s">
        <v>12</v>
      </c>
      <c r="D148" s="79">
        <v>34</v>
      </c>
      <c r="E148" s="85">
        <v>3</v>
      </c>
      <c r="F148" s="186">
        <f t="shared" si="11"/>
        <v>102</v>
      </c>
      <c r="G148" s="85">
        <v>0</v>
      </c>
      <c r="H148" s="186">
        <v>0</v>
      </c>
      <c r="I148" s="183"/>
    </row>
    <row r="149" spans="1:10" ht="19.5">
      <c r="A149" s="74">
        <v>7.2700000000000102</v>
      </c>
      <c r="B149" s="82" t="s">
        <v>145</v>
      </c>
      <c r="C149" s="78" t="s">
        <v>12</v>
      </c>
      <c r="D149" s="79">
        <v>137.5</v>
      </c>
      <c r="E149" s="85">
        <v>3</v>
      </c>
      <c r="F149" s="186">
        <f t="shared" si="11"/>
        <v>412.5</v>
      </c>
      <c r="G149" s="85">
        <v>0</v>
      </c>
      <c r="H149" s="186">
        <v>0</v>
      </c>
      <c r="I149" s="183"/>
    </row>
    <row r="150" spans="1:10" ht="18.75">
      <c r="A150" s="443" t="s">
        <v>147</v>
      </c>
      <c r="B150" s="443"/>
      <c r="C150" s="443"/>
      <c r="D150" s="443"/>
      <c r="E150" s="54"/>
      <c r="F150" s="53">
        <f>SUM(F123:F149)</f>
        <v>4409.6689999999999</v>
      </c>
      <c r="G150" s="53"/>
      <c r="H150" s="53">
        <f>SUM(H123:H149)</f>
        <v>625.52</v>
      </c>
      <c r="I150" s="183"/>
    </row>
    <row r="151" spans="1:10" ht="18.75">
      <c r="A151" s="443" t="s">
        <v>148</v>
      </c>
      <c r="B151" s="443"/>
      <c r="C151" s="443"/>
      <c r="D151" s="443"/>
      <c r="E151" s="54"/>
      <c r="F151" s="53">
        <f>F150+F121+F110+F107+F82+F60+F41</f>
        <v>700000.0030603105</v>
      </c>
      <c r="G151" s="53"/>
      <c r="H151" s="53">
        <f>H150+H121+H110+H107+H82+H60+H41</f>
        <v>99995.82613193999</v>
      </c>
      <c r="I151" s="183"/>
      <c r="J151" s="198"/>
    </row>
  </sheetData>
  <mergeCells count="39">
    <mergeCell ref="A42:H42"/>
    <mergeCell ref="A43:B43"/>
    <mergeCell ref="A51:B51"/>
    <mergeCell ref="A52:B52"/>
    <mergeCell ref="A6:H6"/>
    <mergeCell ref="A41:E41"/>
    <mergeCell ref="A1:H1"/>
    <mergeCell ref="A2:A4"/>
    <mergeCell ref="B2:B4"/>
    <mergeCell ref="C2:C4"/>
    <mergeCell ref="D2:D4"/>
    <mergeCell ref="E2:F2"/>
    <mergeCell ref="E3:E4"/>
    <mergeCell ref="F3:F4"/>
    <mergeCell ref="G2:H2"/>
    <mergeCell ref="G3:G4"/>
    <mergeCell ref="H3:H4"/>
    <mergeCell ref="A55:B55"/>
    <mergeCell ref="A107:D107"/>
    <mergeCell ref="A59:B59"/>
    <mergeCell ref="A60:E60"/>
    <mergeCell ref="A61:H61"/>
    <mergeCell ref="A82:D82"/>
    <mergeCell ref="A83:H83"/>
    <mergeCell ref="A84:B84"/>
    <mergeCell ref="A91:B91"/>
    <mergeCell ref="A92:B92"/>
    <mergeCell ref="A101:B101"/>
    <mergeCell ref="A102:B102"/>
    <mergeCell ref="A106:B106"/>
    <mergeCell ref="A56:B56"/>
    <mergeCell ref="A150:D150"/>
    <mergeCell ref="A151:D151"/>
    <mergeCell ref="A108:H108"/>
    <mergeCell ref="A110:D110"/>
    <mergeCell ref="A111:H111"/>
    <mergeCell ref="A112:B112"/>
    <mergeCell ref="A121:D121"/>
    <mergeCell ref="A122:H122"/>
  </mergeCells>
  <pageMargins left="0.39370078740157483" right="0.39370078740157483" top="0.55118110236220474" bottom="0.62992125984251968" header="0" footer="0"/>
  <pageSetup paperSize="9" scale="38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7"/>
  <sheetViews>
    <sheetView view="pageBreakPreview" topLeftCell="A40" zoomScale="60" zoomScaleNormal="70" workbookViewId="0">
      <selection activeCell="B52" sqref="B52"/>
    </sheetView>
  </sheetViews>
  <sheetFormatPr defaultRowHeight="12.75"/>
  <cols>
    <col min="1" max="1" width="6.28515625" style="4" customWidth="1"/>
    <col min="2" max="2" width="52.7109375" style="4" customWidth="1"/>
    <col min="3" max="3" width="8.5703125" style="4" customWidth="1"/>
    <col min="4" max="4" width="14" style="4" customWidth="1"/>
    <col min="5" max="5" width="10.140625" style="4" customWidth="1"/>
    <col min="6" max="6" width="29.5703125" style="4" customWidth="1"/>
    <col min="7" max="7" width="8.5703125" style="4" customWidth="1"/>
    <col min="8" max="8" width="15.85546875" style="4" customWidth="1"/>
    <col min="9" max="9" width="9" style="4" customWidth="1"/>
    <col min="10" max="10" width="9.85546875" style="4" customWidth="1"/>
    <col min="11" max="11" width="20.140625" style="4" customWidth="1"/>
    <col min="12" max="12" width="13.85546875" style="4" customWidth="1"/>
    <col min="13" max="13" width="14" style="4" customWidth="1"/>
    <col min="14" max="14" width="10.85546875" style="4" customWidth="1"/>
    <col min="15" max="15" width="9.5703125" style="4" customWidth="1"/>
    <col min="16" max="16" width="9.7109375" style="4" bestFit="1" customWidth="1"/>
    <col min="17" max="17" width="9.28515625" style="4" bestFit="1" customWidth="1"/>
    <col min="18" max="16384" width="9.140625" style="4"/>
  </cols>
  <sheetData>
    <row r="1" spans="1:15" s="1" customFormat="1" ht="21" customHeight="1">
      <c r="A1" s="496" t="s">
        <v>663</v>
      </c>
      <c r="B1" s="497"/>
      <c r="C1" s="497"/>
      <c r="D1" s="497"/>
      <c r="E1" s="497"/>
      <c r="F1" s="497"/>
      <c r="G1" s="497"/>
      <c r="H1" s="497"/>
      <c r="I1" s="497"/>
      <c r="J1" s="497"/>
      <c r="K1" s="498"/>
      <c r="L1" s="498"/>
      <c r="M1" s="498"/>
      <c r="N1" s="498"/>
      <c r="O1" s="498"/>
    </row>
    <row r="2" spans="1:15" s="1" customFormat="1" ht="18.75" customHeight="1">
      <c r="A2" s="499" t="s">
        <v>0</v>
      </c>
      <c r="B2" s="499" t="s">
        <v>1</v>
      </c>
      <c r="C2" s="499" t="s">
        <v>2</v>
      </c>
      <c r="D2" s="500" t="s">
        <v>3</v>
      </c>
      <c r="E2" s="501" t="s">
        <v>4</v>
      </c>
      <c r="F2" s="501"/>
      <c r="G2" s="502" t="s">
        <v>527</v>
      </c>
      <c r="H2" s="503"/>
      <c r="I2" s="503"/>
      <c r="J2" s="504"/>
      <c r="K2" s="505" t="s">
        <v>528</v>
      </c>
      <c r="L2" s="506" t="s">
        <v>529</v>
      </c>
      <c r="M2" s="506" t="s">
        <v>530</v>
      </c>
      <c r="N2" s="506" t="s">
        <v>531</v>
      </c>
      <c r="O2" s="505" t="s">
        <v>5</v>
      </c>
    </row>
    <row r="3" spans="1:15" s="1" customFormat="1" ht="33.75" customHeight="1">
      <c r="A3" s="499"/>
      <c r="B3" s="499"/>
      <c r="C3" s="499"/>
      <c r="D3" s="500"/>
      <c r="E3" s="499" t="s">
        <v>6</v>
      </c>
      <c r="F3" s="499" t="s">
        <v>7</v>
      </c>
      <c r="G3" s="509" t="s">
        <v>532</v>
      </c>
      <c r="H3" s="510"/>
      <c r="I3" s="509" t="s">
        <v>533</v>
      </c>
      <c r="J3" s="510"/>
      <c r="K3" s="505"/>
      <c r="L3" s="507"/>
      <c r="M3" s="507"/>
      <c r="N3" s="507"/>
      <c r="O3" s="505"/>
    </row>
    <row r="4" spans="1:15" s="1" customFormat="1" ht="63.75" customHeight="1">
      <c r="A4" s="499"/>
      <c r="B4" s="499"/>
      <c r="C4" s="499"/>
      <c r="D4" s="500"/>
      <c r="E4" s="499"/>
      <c r="F4" s="499"/>
      <c r="G4" s="25" t="s">
        <v>534</v>
      </c>
      <c r="H4" s="25" t="s">
        <v>535</v>
      </c>
      <c r="I4" s="25" t="s">
        <v>534</v>
      </c>
      <c r="J4" s="25" t="s">
        <v>535</v>
      </c>
      <c r="K4" s="505"/>
      <c r="L4" s="508"/>
      <c r="M4" s="508"/>
      <c r="N4" s="508"/>
      <c r="O4" s="505"/>
    </row>
    <row r="5" spans="1:15" s="3" customFormat="1" ht="17.2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19</v>
      </c>
      <c r="L5" s="2">
        <v>20</v>
      </c>
      <c r="M5" s="2">
        <v>21</v>
      </c>
      <c r="N5" s="2">
        <v>22</v>
      </c>
      <c r="O5" s="2">
        <v>23</v>
      </c>
    </row>
    <row r="6" spans="1:15" ht="18.75">
      <c r="A6" s="444" t="s">
        <v>8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91"/>
      <c r="N6" s="491"/>
      <c r="O6" s="446"/>
    </row>
    <row r="7" spans="1:15" ht="31.5">
      <c r="A7" s="227">
        <v>1.1000000000000001</v>
      </c>
      <c r="B7" s="341" t="s">
        <v>9</v>
      </c>
      <c r="C7" s="319" t="s">
        <v>10</v>
      </c>
      <c r="D7" s="201">
        <v>551.63200878457201</v>
      </c>
      <c r="E7" s="281">
        <v>72.855000000000004</v>
      </c>
      <c r="F7" s="202">
        <v>40189.149999999994</v>
      </c>
      <c r="G7" s="281">
        <f>E7</f>
        <v>72.855000000000004</v>
      </c>
      <c r="H7" s="347">
        <f>F7</f>
        <v>40189.149999999994</v>
      </c>
      <c r="I7" s="311"/>
      <c r="J7" s="311"/>
      <c r="K7" s="311"/>
      <c r="L7" s="311"/>
      <c r="M7" s="311"/>
      <c r="N7" s="311"/>
      <c r="O7" s="311"/>
    </row>
    <row r="8" spans="1:15" ht="31.5">
      <c r="A8" s="227">
        <v>1.2</v>
      </c>
      <c r="B8" s="341" t="s">
        <v>11</v>
      </c>
      <c r="C8" s="319" t="s">
        <v>12</v>
      </c>
      <c r="D8" s="201">
        <v>1.0415328000000001</v>
      </c>
      <c r="E8" s="245">
        <v>1992</v>
      </c>
      <c r="F8" s="202">
        <v>2074.7333376000001</v>
      </c>
      <c r="G8" s="245">
        <f t="shared" ref="G8:G16" si="0">E8</f>
        <v>1992</v>
      </c>
      <c r="H8" s="347">
        <f t="shared" ref="H8:H16" si="1">F8</f>
        <v>2074.7333376000001</v>
      </c>
      <c r="I8" s="311"/>
      <c r="J8" s="311"/>
      <c r="K8" s="311"/>
      <c r="L8" s="311"/>
      <c r="M8" s="311"/>
      <c r="N8" s="311"/>
      <c r="O8" s="311"/>
    </row>
    <row r="9" spans="1:15" ht="31.5">
      <c r="A9" s="227">
        <v>1.3</v>
      </c>
      <c r="B9" s="341" t="s">
        <v>13</v>
      </c>
      <c r="C9" s="319" t="s">
        <v>12</v>
      </c>
      <c r="D9" s="201">
        <v>1.9513955999999999</v>
      </c>
      <c r="E9" s="245">
        <v>810</v>
      </c>
      <c r="F9" s="202">
        <v>1580.6304359999999</v>
      </c>
      <c r="G9" s="245">
        <f t="shared" si="0"/>
        <v>810</v>
      </c>
      <c r="H9" s="347">
        <f t="shared" si="1"/>
        <v>1580.6304359999999</v>
      </c>
      <c r="I9" s="311"/>
      <c r="J9" s="311"/>
      <c r="K9" s="311"/>
      <c r="L9" s="311"/>
      <c r="M9" s="311"/>
      <c r="N9" s="311"/>
      <c r="O9" s="311"/>
    </row>
    <row r="10" spans="1:15" ht="18.75">
      <c r="A10" s="227">
        <v>1.4</v>
      </c>
      <c r="B10" s="341" t="s">
        <v>149</v>
      </c>
      <c r="C10" s="319" t="s">
        <v>10</v>
      </c>
      <c r="D10" s="201">
        <v>561.01638814886667</v>
      </c>
      <c r="E10" s="281">
        <v>4.1289999999999996</v>
      </c>
      <c r="F10" s="202">
        <v>2316.4366666666701</v>
      </c>
      <c r="G10" s="281">
        <f t="shared" si="0"/>
        <v>4.1289999999999996</v>
      </c>
      <c r="H10" s="347">
        <f t="shared" si="1"/>
        <v>2316.4366666666701</v>
      </c>
      <c r="I10" s="311"/>
      <c r="J10" s="311"/>
      <c r="K10" s="311"/>
      <c r="L10" s="311"/>
      <c r="M10" s="311"/>
      <c r="N10" s="311"/>
      <c r="O10" s="311"/>
    </row>
    <row r="11" spans="1:15" ht="18.75">
      <c r="A11" s="227">
        <v>1.5</v>
      </c>
      <c r="B11" s="341" t="s">
        <v>14</v>
      </c>
      <c r="C11" s="319" t="s">
        <v>12</v>
      </c>
      <c r="D11" s="201">
        <v>441.10799999999995</v>
      </c>
      <c r="E11" s="245">
        <v>15</v>
      </c>
      <c r="F11" s="202">
        <f>'5.1.1'!G265</f>
        <v>6616.619999999999</v>
      </c>
      <c r="G11" s="245">
        <f t="shared" si="0"/>
        <v>15</v>
      </c>
      <c r="H11" s="347">
        <f t="shared" si="1"/>
        <v>6616.619999999999</v>
      </c>
      <c r="I11" s="311"/>
      <c r="J11" s="311"/>
      <c r="K11" s="311"/>
      <c r="L11" s="311"/>
      <c r="M11" s="311"/>
      <c r="N11" s="311"/>
      <c r="O11" s="311"/>
    </row>
    <row r="12" spans="1:15" ht="18.75">
      <c r="A12" s="227">
        <v>1.6</v>
      </c>
      <c r="B12" s="341" t="s">
        <v>15</v>
      </c>
      <c r="C12" s="319" t="s">
        <v>10</v>
      </c>
      <c r="D12" s="201">
        <v>854.96697895868533</v>
      </c>
      <c r="E12" s="281">
        <v>13.022</v>
      </c>
      <c r="F12" s="202">
        <v>11133.380000000001</v>
      </c>
      <c r="G12" s="281">
        <f t="shared" si="0"/>
        <v>13.022</v>
      </c>
      <c r="H12" s="347">
        <f t="shared" si="1"/>
        <v>11133.380000000001</v>
      </c>
      <c r="I12" s="311"/>
      <c r="J12" s="311"/>
      <c r="K12" s="311"/>
      <c r="L12" s="311"/>
      <c r="M12" s="311"/>
      <c r="N12" s="311"/>
      <c r="O12" s="311"/>
    </row>
    <row r="13" spans="1:15" ht="18.75">
      <c r="A13" s="227">
        <v>1.9</v>
      </c>
      <c r="B13" s="341" t="s">
        <v>18</v>
      </c>
      <c r="C13" s="319" t="s">
        <v>12</v>
      </c>
      <c r="D13" s="201">
        <v>29.893466666666669</v>
      </c>
      <c r="E13" s="245">
        <f>'5.1.1'!F174</f>
        <v>144</v>
      </c>
      <c r="F13" s="202">
        <f>'5.1.1'!G174</f>
        <v>4304.6592000000001</v>
      </c>
      <c r="G13" s="245">
        <f t="shared" si="0"/>
        <v>144</v>
      </c>
      <c r="H13" s="347">
        <f t="shared" si="1"/>
        <v>4304.6592000000001</v>
      </c>
      <c r="I13" s="311"/>
      <c r="J13" s="311"/>
      <c r="K13" s="311"/>
      <c r="L13" s="311"/>
      <c r="M13" s="311"/>
      <c r="N13" s="311"/>
      <c r="O13" s="311"/>
    </row>
    <row r="14" spans="1:15" ht="18.75">
      <c r="A14" s="227" t="s">
        <v>559</v>
      </c>
      <c r="B14" s="341" t="s">
        <v>19</v>
      </c>
      <c r="C14" s="319" t="s">
        <v>12</v>
      </c>
      <c r="D14" s="201">
        <v>4.5384615384615383</v>
      </c>
      <c r="E14" s="245">
        <f>'5.1.1'!F175</f>
        <v>131</v>
      </c>
      <c r="F14" s="202">
        <f>'5.1.1'!G175</f>
        <v>594.53846153846155</v>
      </c>
      <c r="G14" s="245">
        <f t="shared" si="0"/>
        <v>131</v>
      </c>
      <c r="H14" s="347">
        <f t="shared" si="1"/>
        <v>594.53846153846155</v>
      </c>
      <c r="I14" s="311"/>
      <c r="J14" s="311"/>
      <c r="K14" s="311"/>
      <c r="L14" s="311"/>
      <c r="M14" s="311"/>
      <c r="N14" s="311"/>
      <c r="O14" s="311"/>
    </row>
    <row r="15" spans="1:15" ht="31.5">
      <c r="A15" s="227">
        <v>1.1299999999999999</v>
      </c>
      <c r="B15" s="341" t="s">
        <v>22</v>
      </c>
      <c r="C15" s="319" t="s">
        <v>12</v>
      </c>
      <c r="D15" s="201">
        <v>5840</v>
      </c>
      <c r="E15" s="245">
        <v>1</v>
      </c>
      <c r="F15" s="202">
        <v>5840</v>
      </c>
      <c r="G15" s="245">
        <f>E15</f>
        <v>1</v>
      </c>
      <c r="H15" s="347">
        <f>F15</f>
        <v>5840</v>
      </c>
      <c r="I15" s="311"/>
      <c r="J15" s="311"/>
      <c r="K15" s="311"/>
      <c r="L15" s="311"/>
      <c r="M15" s="311"/>
      <c r="N15" s="311"/>
      <c r="O15" s="311"/>
    </row>
    <row r="16" spans="1:15" ht="31.5">
      <c r="A16" s="227" t="s">
        <v>560</v>
      </c>
      <c r="B16" s="341" t="s">
        <v>558</v>
      </c>
      <c r="C16" s="319" t="s">
        <v>12</v>
      </c>
      <c r="D16" s="201">
        <v>350</v>
      </c>
      <c r="E16" s="245">
        <v>1</v>
      </c>
      <c r="F16" s="202">
        <v>350</v>
      </c>
      <c r="G16" s="245">
        <f t="shared" si="0"/>
        <v>1</v>
      </c>
      <c r="H16" s="347">
        <f t="shared" si="1"/>
        <v>350</v>
      </c>
      <c r="I16" s="311"/>
      <c r="J16" s="311"/>
      <c r="K16" s="311"/>
      <c r="L16" s="311"/>
      <c r="M16" s="311"/>
      <c r="N16" s="311"/>
      <c r="O16" s="311"/>
    </row>
    <row r="17" spans="1:15" ht="15.75">
      <c r="A17" s="469" t="s">
        <v>54</v>
      </c>
      <c r="B17" s="469"/>
      <c r="C17" s="236"/>
      <c r="D17" s="237"/>
      <c r="E17" s="238"/>
      <c r="F17" s="239">
        <f>SUM(F7:F16)</f>
        <v>75000.148101805127</v>
      </c>
      <c r="G17" s="239"/>
      <c r="H17" s="239">
        <f>SUM(H7:H16)</f>
        <v>75000.148101805127</v>
      </c>
      <c r="I17" s="239"/>
      <c r="J17" s="239">
        <f t="shared" ref="J17" si="2">SUM(J7:J16)</f>
        <v>0</v>
      </c>
      <c r="K17" s="240"/>
      <c r="L17" s="240"/>
      <c r="M17" s="240"/>
      <c r="N17" s="240"/>
      <c r="O17" s="240"/>
    </row>
    <row r="18" spans="1:15" s="251" customFormat="1" ht="15.75">
      <c r="A18" s="313" t="s">
        <v>554</v>
      </c>
      <c r="B18" s="345"/>
      <c r="C18" s="319"/>
      <c r="D18" s="322"/>
      <c r="E18" s="323"/>
      <c r="F18" s="320"/>
      <c r="G18" s="320"/>
      <c r="H18" s="320"/>
      <c r="I18" s="325"/>
      <c r="J18" s="325"/>
      <c r="K18" s="234"/>
      <c r="L18" s="342"/>
      <c r="M18" s="234"/>
      <c r="N18" s="343"/>
      <c r="O18" s="343"/>
    </row>
    <row r="19" spans="1:15" s="251" customFormat="1" ht="31.5">
      <c r="A19" s="227">
        <v>1.1000000000000001</v>
      </c>
      <c r="B19" s="341" t="s">
        <v>9</v>
      </c>
      <c r="C19" s="319" t="s">
        <v>10</v>
      </c>
      <c r="D19" s="201">
        <v>505.31964187740056</v>
      </c>
      <c r="E19" s="281">
        <f>'5.1.1'!D30</f>
        <v>400.97999999999985</v>
      </c>
      <c r="F19" s="202">
        <f>'5.1.1'!E30</f>
        <v>202623.07</v>
      </c>
      <c r="G19" s="281">
        <f>E19</f>
        <v>400.97999999999985</v>
      </c>
      <c r="H19" s="347">
        <f>F19</f>
        <v>202623.07</v>
      </c>
      <c r="I19" s="325"/>
      <c r="J19" s="325"/>
      <c r="K19" s="12"/>
      <c r="L19" s="342"/>
      <c r="M19" s="234"/>
      <c r="N19" s="343"/>
      <c r="O19" s="343"/>
    </row>
    <row r="20" spans="1:15" s="251" customFormat="1" ht="31.5">
      <c r="A20" s="227">
        <v>1.2</v>
      </c>
      <c r="B20" s="341" t="s">
        <v>11</v>
      </c>
      <c r="C20" s="319" t="s">
        <v>12</v>
      </c>
      <c r="D20" s="201">
        <v>1.0415328000000001</v>
      </c>
      <c r="E20" s="245">
        <v>3515</v>
      </c>
      <c r="F20" s="202">
        <v>3660.9877920000004</v>
      </c>
      <c r="G20" s="245">
        <f t="shared" ref="G20:G52" si="3">E20</f>
        <v>3515</v>
      </c>
      <c r="H20" s="347">
        <f t="shared" ref="H20:H52" si="4">F20</f>
        <v>3660.9877920000004</v>
      </c>
      <c r="I20" s="325"/>
      <c r="J20" s="325"/>
      <c r="K20" s="12"/>
      <c r="L20" s="342"/>
      <c r="M20" s="234"/>
      <c r="N20" s="343"/>
      <c r="O20" s="343"/>
    </row>
    <row r="21" spans="1:15" s="251" customFormat="1" ht="31.5">
      <c r="A21" s="227">
        <v>1.3</v>
      </c>
      <c r="B21" s="341" t="s">
        <v>13</v>
      </c>
      <c r="C21" s="319" t="s">
        <v>12</v>
      </c>
      <c r="D21" s="201">
        <v>1.9513955999999999</v>
      </c>
      <c r="E21" s="245">
        <v>2400</v>
      </c>
      <c r="F21" s="202">
        <v>4683.34944</v>
      </c>
      <c r="G21" s="245">
        <f t="shared" si="3"/>
        <v>2400</v>
      </c>
      <c r="H21" s="347">
        <f t="shared" si="4"/>
        <v>4683.34944</v>
      </c>
      <c r="I21" s="325"/>
      <c r="J21" s="325"/>
      <c r="K21" s="12"/>
      <c r="L21" s="342"/>
      <c r="M21" s="234"/>
      <c r="N21" s="343"/>
      <c r="O21" s="343"/>
    </row>
    <row r="22" spans="1:15" s="251" customFormat="1" ht="15.75">
      <c r="A22" s="227">
        <v>1.4</v>
      </c>
      <c r="B22" s="341" t="s">
        <v>149</v>
      </c>
      <c r="C22" s="319" t="s">
        <v>10</v>
      </c>
      <c r="D22" s="201">
        <v>498.72147904232713</v>
      </c>
      <c r="E22" s="323">
        <v>4.8589999999999991</v>
      </c>
      <c r="F22" s="202">
        <v>2423.2876666666671</v>
      </c>
      <c r="G22" s="323">
        <f t="shared" si="3"/>
        <v>4.8589999999999991</v>
      </c>
      <c r="H22" s="347">
        <f t="shared" si="4"/>
        <v>2423.2876666666671</v>
      </c>
      <c r="I22" s="325"/>
      <c r="J22" s="325"/>
      <c r="K22" s="12"/>
      <c r="L22" s="342"/>
      <c r="M22" s="234"/>
      <c r="N22" s="343"/>
      <c r="O22" s="343"/>
    </row>
    <row r="23" spans="1:15" s="251" customFormat="1" ht="15.75">
      <c r="A23" s="227">
        <v>1.5</v>
      </c>
      <c r="B23" s="341" t="s">
        <v>14</v>
      </c>
      <c r="C23" s="319" t="s">
        <v>12</v>
      </c>
      <c r="D23" s="201">
        <v>414.31222222222215</v>
      </c>
      <c r="E23" s="333">
        <v>18</v>
      </c>
      <c r="F23" s="202">
        <f>'5.1.1'!E265</f>
        <v>7457.619999999999</v>
      </c>
      <c r="G23" s="333">
        <f t="shared" si="3"/>
        <v>18</v>
      </c>
      <c r="H23" s="347">
        <f t="shared" si="4"/>
        <v>7457.619999999999</v>
      </c>
      <c r="I23" s="325"/>
      <c r="J23" s="325"/>
      <c r="K23" s="12"/>
      <c r="L23" s="342"/>
      <c r="M23" s="234"/>
      <c r="N23" s="343"/>
      <c r="O23" s="343"/>
    </row>
    <row r="24" spans="1:15" s="251" customFormat="1" ht="15.75">
      <c r="A24" s="227">
        <v>1.6</v>
      </c>
      <c r="B24" s="341" t="s">
        <v>15</v>
      </c>
      <c r="C24" s="319" t="s">
        <v>10</v>
      </c>
      <c r="D24" s="201">
        <v>830.44563037492776</v>
      </c>
      <c r="E24" s="323">
        <v>29.419</v>
      </c>
      <c r="F24" s="202">
        <v>24430.880000000001</v>
      </c>
      <c r="G24" s="323">
        <f t="shared" si="3"/>
        <v>29.419</v>
      </c>
      <c r="H24" s="347">
        <f t="shared" si="4"/>
        <v>24430.880000000001</v>
      </c>
      <c r="I24" s="325"/>
      <c r="J24" s="325"/>
      <c r="K24" s="12"/>
      <c r="L24" s="342"/>
      <c r="M24" s="234"/>
      <c r="N24" s="343"/>
      <c r="O24" s="343"/>
    </row>
    <row r="25" spans="1:15" s="251" customFormat="1" ht="15.75">
      <c r="A25" s="227">
        <v>1.7</v>
      </c>
      <c r="B25" s="341" t="s">
        <v>16</v>
      </c>
      <c r="C25" s="319" t="s">
        <v>12</v>
      </c>
      <c r="D25" s="201">
        <v>417</v>
      </c>
      <c r="E25" s="333">
        <v>35</v>
      </c>
      <c r="F25" s="202">
        <v>14595</v>
      </c>
      <c r="G25" s="333">
        <f t="shared" si="3"/>
        <v>35</v>
      </c>
      <c r="H25" s="347">
        <f t="shared" si="4"/>
        <v>14595</v>
      </c>
      <c r="I25" s="325"/>
      <c r="J25" s="325"/>
      <c r="K25" s="12"/>
      <c r="L25" s="342"/>
      <c r="M25" s="234"/>
      <c r="N25" s="343"/>
      <c r="O25" s="343"/>
    </row>
    <row r="26" spans="1:15" s="251" customFormat="1" ht="15.75">
      <c r="A26" s="227">
        <v>1.8</v>
      </c>
      <c r="B26" s="341" t="s">
        <v>17</v>
      </c>
      <c r="C26" s="319" t="s">
        <v>12</v>
      </c>
      <c r="D26" s="201">
        <v>100</v>
      </c>
      <c r="E26" s="333">
        <v>35</v>
      </c>
      <c r="F26" s="202">
        <v>3500</v>
      </c>
      <c r="G26" s="333">
        <f t="shared" si="3"/>
        <v>35</v>
      </c>
      <c r="H26" s="347">
        <f t="shared" si="4"/>
        <v>3500</v>
      </c>
      <c r="I26" s="325"/>
      <c r="J26" s="325"/>
      <c r="K26" s="12"/>
      <c r="L26" s="342"/>
      <c r="M26" s="234"/>
      <c r="N26" s="343"/>
      <c r="O26" s="343"/>
    </row>
    <row r="27" spans="1:15" s="251" customFormat="1" ht="15.75">
      <c r="A27" s="227">
        <v>1.9</v>
      </c>
      <c r="B27" s="341" t="s">
        <v>18</v>
      </c>
      <c r="C27" s="319" t="s">
        <v>12</v>
      </c>
      <c r="D27" s="201">
        <v>29.893466666666669</v>
      </c>
      <c r="E27" s="333">
        <v>150</v>
      </c>
      <c r="F27" s="202">
        <v>4484.0200000000004</v>
      </c>
      <c r="G27" s="333">
        <f t="shared" si="3"/>
        <v>150</v>
      </c>
      <c r="H27" s="347">
        <f t="shared" si="4"/>
        <v>4484.0200000000004</v>
      </c>
      <c r="I27" s="325"/>
      <c r="J27" s="325"/>
      <c r="K27" s="12"/>
      <c r="L27" s="342"/>
      <c r="M27" s="234"/>
      <c r="N27" s="343"/>
      <c r="O27" s="343"/>
    </row>
    <row r="28" spans="1:15" s="251" customFormat="1" ht="15.75">
      <c r="A28" s="227" t="s">
        <v>559</v>
      </c>
      <c r="B28" s="341" t="s">
        <v>19</v>
      </c>
      <c r="C28" s="319" t="s">
        <v>12</v>
      </c>
      <c r="D28" s="201">
        <v>4.5384615384615383</v>
      </c>
      <c r="E28" s="333">
        <v>130</v>
      </c>
      <c r="F28" s="202">
        <v>590</v>
      </c>
      <c r="G28" s="333">
        <f t="shared" si="3"/>
        <v>130</v>
      </c>
      <c r="H28" s="347">
        <f t="shared" si="4"/>
        <v>590</v>
      </c>
      <c r="I28" s="325"/>
      <c r="J28" s="325"/>
      <c r="K28" s="12"/>
      <c r="L28" s="342"/>
      <c r="M28" s="234"/>
      <c r="N28" s="343"/>
      <c r="O28" s="343"/>
    </row>
    <row r="29" spans="1:15" s="251" customFormat="1" ht="15.75">
      <c r="A29" s="227">
        <v>1.1100000000000001</v>
      </c>
      <c r="B29" s="341" t="s">
        <v>20</v>
      </c>
      <c r="C29" s="319" t="s">
        <v>12</v>
      </c>
      <c r="D29" s="201">
        <v>6817.2036609999996</v>
      </c>
      <c r="E29" s="333">
        <v>1</v>
      </c>
      <c r="F29" s="202">
        <v>6817.2036609999996</v>
      </c>
      <c r="G29" s="333">
        <f t="shared" si="3"/>
        <v>1</v>
      </c>
      <c r="H29" s="347">
        <f t="shared" si="4"/>
        <v>6817.2036609999996</v>
      </c>
      <c r="I29" s="325"/>
      <c r="J29" s="325"/>
      <c r="K29" s="12"/>
      <c r="L29" s="342"/>
      <c r="M29" s="234"/>
      <c r="N29" s="343"/>
      <c r="O29" s="343"/>
    </row>
    <row r="30" spans="1:15" s="251" customFormat="1" ht="15.75">
      <c r="A30" s="227">
        <v>1.1200000000000001</v>
      </c>
      <c r="B30" s="341" t="s">
        <v>21</v>
      </c>
      <c r="C30" s="319" t="s">
        <v>12</v>
      </c>
      <c r="D30" s="201">
        <v>444.44444444444446</v>
      </c>
      <c r="E30" s="333">
        <v>9</v>
      </c>
      <c r="F30" s="202">
        <v>4000</v>
      </c>
      <c r="G30" s="333">
        <f t="shared" si="3"/>
        <v>9</v>
      </c>
      <c r="H30" s="347">
        <f t="shared" si="4"/>
        <v>4000</v>
      </c>
      <c r="I30" s="325"/>
      <c r="J30" s="325"/>
      <c r="K30" s="12"/>
      <c r="L30" s="342"/>
      <c r="M30" s="234"/>
      <c r="N30" s="343"/>
      <c r="O30" s="343"/>
    </row>
    <row r="31" spans="1:15" s="251" customFormat="1" ht="31.5">
      <c r="A31" s="227">
        <v>1.1299999999999999</v>
      </c>
      <c r="B31" s="341" t="s">
        <v>22</v>
      </c>
      <c r="C31" s="319" t="s">
        <v>12</v>
      </c>
      <c r="D31" s="201">
        <v>5840</v>
      </c>
      <c r="E31" s="333">
        <v>1</v>
      </c>
      <c r="F31" s="202">
        <v>5840</v>
      </c>
      <c r="G31" s="333">
        <f t="shared" si="3"/>
        <v>1</v>
      </c>
      <c r="H31" s="347">
        <f t="shared" si="4"/>
        <v>5840</v>
      </c>
      <c r="I31" s="325"/>
      <c r="J31" s="325"/>
      <c r="K31" s="12"/>
      <c r="L31" s="342"/>
      <c r="M31" s="234"/>
      <c r="N31" s="343"/>
      <c r="O31" s="343"/>
    </row>
    <row r="32" spans="1:15" s="251" customFormat="1" ht="31.5">
      <c r="A32" s="227">
        <v>1.1399999999999999</v>
      </c>
      <c r="B32" s="341" t="s">
        <v>23</v>
      </c>
      <c r="C32" s="319" t="s">
        <v>12</v>
      </c>
      <c r="D32" s="201">
        <v>5750</v>
      </c>
      <c r="E32" s="333">
        <v>1</v>
      </c>
      <c r="F32" s="202">
        <v>5750</v>
      </c>
      <c r="G32" s="333">
        <f t="shared" si="3"/>
        <v>1</v>
      </c>
      <c r="H32" s="347">
        <f t="shared" si="4"/>
        <v>5750</v>
      </c>
      <c r="I32" s="325"/>
      <c r="J32" s="325"/>
      <c r="K32" s="12"/>
      <c r="L32" s="342"/>
      <c r="M32" s="234"/>
      <c r="N32" s="343"/>
      <c r="O32" s="343"/>
    </row>
    <row r="33" spans="1:21" s="251" customFormat="1" ht="47.25">
      <c r="A33" s="227">
        <v>1.1499999999999999</v>
      </c>
      <c r="B33" s="341" t="s">
        <v>24</v>
      </c>
      <c r="C33" s="319" t="s">
        <v>12</v>
      </c>
      <c r="D33" s="201">
        <v>4950</v>
      </c>
      <c r="E33" s="333">
        <v>1</v>
      </c>
      <c r="F33" s="202">
        <v>4950</v>
      </c>
      <c r="G33" s="333">
        <f t="shared" si="3"/>
        <v>1</v>
      </c>
      <c r="H33" s="347">
        <f t="shared" si="4"/>
        <v>4950</v>
      </c>
      <c r="I33" s="325"/>
      <c r="J33" s="325"/>
      <c r="K33" s="12"/>
      <c r="L33" s="342"/>
      <c r="M33" s="234"/>
      <c r="N33" s="343"/>
      <c r="O33" s="343"/>
    </row>
    <row r="34" spans="1:21" s="251" customFormat="1" ht="63">
      <c r="A34" s="227">
        <v>1.1599999999999999</v>
      </c>
      <c r="B34" s="341" t="s">
        <v>557</v>
      </c>
      <c r="C34" s="319" t="s">
        <v>12</v>
      </c>
      <c r="D34" s="201">
        <v>3815</v>
      </c>
      <c r="E34" s="333">
        <v>2</v>
      </c>
      <c r="F34" s="202">
        <v>7630</v>
      </c>
      <c r="G34" s="333">
        <f t="shared" si="3"/>
        <v>2</v>
      </c>
      <c r="H34" s="347">
        <f t="shared" si="4"/>
        <v>7630</v>
      </c>
      <c r="I34" s="325"/>
      <c r="J34" s="325"/>
      <c r="K34" s="12"/>
      <c r="L34" s="342"/>
      <c r="M34" s="234"/>
      <c r="N34" s="343"/>
      <c r="O34" s="343"/>
    </row>
    <row r="35" spans="1:21" s="251" customFormat="1" ht="47.25">
      <c r="A35" s="227">
        <v>1.17</v>
      </c>
      <c r="B35" s="341" t="s">
        <v>25</v>
      </c>
      <c r="C35" s="319" t="s">
        <v>12</v>
      </c>
      <c r="D35" s="201">
        <v>4097.5</v>
      </c>
      <c r="E35" s="333">
        <v>4</v>
      </c>
      <c r="F35" s="202">
        <v>16390</v>
      </c>
      <c r="G35" s="333">
        <f t="shared" si="3"/>
        <v>4</v>
      </c>
      <c r="H35" s="347">
        <f t="shared" si="4"/>
        <v>16390</v>
      </c>
      <c r="I35" s="325"/>
      <c r="J35" s="325"/>
      <c r="K35" s="12"/>
      <c r="L35" s="342"/>
      <c r="M35" s="234"/>
      <c r="N35" s="343"/>
      <c r="O35" s="343"/>
    </row>
    <row r="36" spans="1:21" s="9" customFormat="1" ht="47.25">
      <c r="A36" s="227">
        <v>1.18</v>
      </c>
      <c r="B36" s="341" t="s">
        <v>26</v>
      </c>
      <c r="C36" s="200" t="s">
        <v>12</v>
      </c>
      <c r="D36" s="201">
        <v>4950</v>
      </c>
      <c r="E36" s="346">
        <v>1</v>
      </c>
      <c r="F36" s="202">
        <v>4950</v>
      </c>
      <c r="G36" s="333">
        <f t="shared" si="3"/>
        <v>1</v>
      </c>
      <c r="H36" s="347">
        <f t="shared" si="4"/>
        <v>4950</v>
      </c>
      <c r="I36" s="203"/>
      <c r="J36" s="203"/>
      <c r="K36" s="12"/>
      <c r="L36" s="204"/>
      <c r="M36" s="205"/>
      <c r="N36" s="206"/>
      <c r="O36" s="207"/>
      <c r="P36" s="208"/>
      <c r="Q36" s="209"/>
    </row>
    <row r="37" spans="1:21" s="9" customFormat="1" ht="47.25">
      <c r="A37" s="227">
        <v>1.19</v>
      </c>
      <c r="B37" s="341" t="s">
        <v>27</v>
      </c>
      <c r="C37" s="200" t="s">
        <v>12</v>
      </c>
      <c r="D37" s="201">
        <v>420</v>
      </c>
      <c r="E37" s="213">
        <v>17</v>
      </c>
      <c r="F37" s="202">
        <v>7140</v>
      </c>
      <c r="G37" s="333">
        <f t="shared" si="3"/>
        <v>17</v>
      </c>
      <c r="H37" s="347">
        <f t="shared" si="4"/>
        <v>7140</v>
      </c>
      <c r="I37" s="211"/>
      <c r="J37" s="211"/>
      <c r="K37" s="12"/>
      <c r="L37" s="204"/>
      <c r="M37" s="205"/>
      <c r="N37" s="206"/>
      <c r="O37" s="19"/>
    </row>
    <row r="38" spans="1:21" s="9" customFormat="1" ht="47.25">
      <c r="A38" s="227">
        <v>1.2</v>
      </c>
      <c r="B38" s="341" t="s">
        <v>28</v>
      </c>
      <c r="C38" s="212" t="s">
        <v>12</v>
      </c>
      <c r="D38" s="201">
        <v>420</v>
      </c>
      <c r="E38" s="213">
        <v>16</v>
      </c>
      <c r="F38" s="202">
        <v>6720</v>
      </c>
      <c r="G38" s="333">
        <f t="shared" si="3"/>
        <v>16</v>
      </c>
      <c r="H38" s="347">
        <f t="shared" si="4"/>
        <v>6720</v>
      </c>
      <c r="I38" s="211"/>
      <c r="J38" s="211"/>
      <c r="K38" s="12"/>
      <c r="L38" s="204"/>
      <c r="M38" s="205"/>
      <c r="N38" s="206"/>
      <c r="O38" s="19"/>
      <c r="U38" s="15"/>
    </row>
    <row r="39" spans="1:21" s="9" customFormat="1" ht="31.5">
      <c r="A39" s="227">
        <v>1.21</v>
      </c>
      <c r="B39" s="341" t="s">
        <v>29</v>
      </c>
      <c r="C39" s="212" t="s">
        <v>12</v>
      </c>
      <c r="D39" s="201">
        <v>3400</v>
      </c>
      <c r="E39" s="214">
        <v>1</v>
      </c>
      <c r="F39" s="202">
        <v>3400</v>
      </c>
      <c r="G39" s="333">
        <f t="shared" si="3"/>
        <v>1</v>
      </c>
      <c r="H39" s="347">
        <f t="shared" si="4"/>
        <v>3400</v>
      </c>
      <c r="I39" s="203"/>
      <c r="J39" s="203"/>
      <c r="K39" s="12"/>
      <c r="L39" s="204"/>
      <c r="M39" s="205"/>
      <c r="N39" s="206"/>
      <c r="O39" s="19"/>
    </row>
    <row r="40" spans="1:21" s="9" customFormat="1" ht="31.5">
      <c r="A40" s="227">
        <v>1.22</v>
      </c>
      <c r="B40" s="341" t="s">
        <v>30</v>
      </c>
      <c r="C40" s="212" t="s">
        <v>12</v>
      </c>
      <c r="D40" s="201">
        <v>1700</v>
      </c>
      <c r="E40" s="214">
        <v>1</v>
      </c>
      <c r="F40" s="202">
        <v>1700</v>
      </c>
      <c r="G40" s="333">
        <f t="shared" si="3"/>
        <v>1</v>
      </c>
      <c r="H40" s="347">
        <f t="shared" si="4"/>
        <v>1700</v>
      </c>
      <c r="I40" s="202"/>
      <c r="J40" s="202"/>
      <c r="K40" s="12"/>
      <c r="L40" s="12"/>
      <c r="M40" s="205"/>
      <c r="N40" s="12"/>
      <c r="O40" s="19"/>
    </row>
    <row r="41" spans="1:21" s="9" customFormat="1" ht="15.75">
      <c r="A41" s="227">
        <v>1.23</v>
      </c>
      <c r="B41" s="341" t="s">
        <v>31</v>
      </c>
      <c r="C41" s="200" t="s">
        <v>12</v>
      </c>
      <c r="D41" s="201">
        <v>16311.93</v>
      </c>
      <c r="E41" s="214">
        <v>1</v>
      </c>
      <c r="F41" s="202">
        <v>16311.93</v>
      </c>
      <c r="G41" s="333">
        <f t="shared" si="3"/>
        <v>1</v>
      </c>
      <c r="H41" s="347">
        <f t="shared" si="4"/>
        <v>16311.93</v>
      </c>
      <c r="I41" s="202"/>
      <c r="J41" s="202"/>
      <c r="K41" s="12"/>
      <c r="L41" s="204"/>
      <c r="M41" s="205"/>
      <c r="N41" s="206"/>
      <c r="O41" s="19"/>
    </row>
    <row r="42" spans="1:21" s="9" customFormat="1" ht="31.5">
      <c r="A42" s="227">
        <v>1.24</v>
      </c>
      <c r="B42" s="341" t="s">
        <v>32</v>
      </c>
      <c r="C42" s="212" t="s">
        <v>12</v>
      </c>
      <c r="D42" s="201">
        <v>720</v>
      </c>
      <c r="E42" s="214">
        <v>1</v>
      </c>
      <c r="F42" s="202">
        <v>720</v>
      </c>
      <c r="G42" s="333">
        <f t="shared" si="3"/>
        <v>1</v>
      </c>
      <c r="H42" s="347">
        <f t="shared" si="4"/>
        <v>720</v>
      </c>
      <c r="I42" s="202"/>
      <c r="J42" s="202"/>
      <c r="K42" s="12"/>
      <c r="L42" s="12"/>
      <c r="M42" s="205"/>
      <c r="N42" s="12"/>
      <c r="O42" s="19"/>
    </row>
    <row r="43" spans="1:21" s="9" customFormat="1" ht="31.5">
      <c r="A43" s="227">
        <v>1.25</v>
      </c>
      <c r="B43" s="341" t="s">
        <v>33</v>
      </c>
      <c r="C43" s="212" t="s">
        <v>12</v>
      </c>
      <c r="D43" s="201">
        <v>780</v>
      </c>
      <c r="E43" s="214">
        <v>1</v>
      </c>
      <c r="F43" s="202">
        <v>780</v>
      </c>
      <c r="G43" s="333">
        <f t="shared" si="3"/>
        <v>1</v>
      </c>
      <c r="H43" s="347">
        <f t="shared" si="4"/>
        <v>780</v>
      </c>
      <c r="I43" s="202"/>
      <c r="J43" s="202"/>
      <c r="K43" s="12"/>
      <c r="L43" s="12"/>
      <c r="M43" s="205"/>
      <c r="N43" s="12"/>
      <c r="O43" s="19"/>
    </row>
    <row r="44" spans="1:21" s="9" customFormat="1" ht="31.5">
      <c r="A44" s="227">
        <v>1.26</v>
      </c>
      <c r="B44" s="341" t="s">
        <v>34</v>
      </c>
      <c r="C44" s="212" t="s">
        <v>12</v>
      </c>
      <c r="D44" s="201">
        <v>290</v>
      </c>
      <c r="E44" s="214">
        <v>1</v>
      </c>
      <c r="F44" s="202">
        <v>290</v>
      </c>
      <c r="G44" s="333">
        <f t="shared" si="3"/>
        <v>1</v>
      </c>
      <c r="H44" s="347">
        <f t="shared" si="4"/>
        <v>290</v>
      </c>
      <c r="I44" s="202"/>
      <c r="J44" s="202"/>
      <c r="K44" s="12"/>
      <c r="L44" s="12"/>
      <c r="M44" s="205"/>
      <c r="N44" s="12"/>
      <c r="O44" s="19"/>
    </row>
    <row r="45" spans="1:21" s="9" customFormat="1" ht="31.5">
      <c r="A45" s="227">
        <v>1.27</v>
      </c>
      <c r="B45" s="341" t="s">
        <v>35</v>
      </c>
      <c r="C45" s="212" t="s">
        <v>12</v>
      </c>
      <c r="D45" s="201">
        <v>2300</v>
      </c>
      <c r="E45" s="214">
        <v>1</v>
      </c>
      <c r="F45" s="202">
        <v>2300</v>
      </c>
      <c r="G45" s="333">
        <f t="shared" si="3"/>
        <v>1</v>
      </c>
      <c r="H45" s="347">
        <f t="shared" si="4"/>
        <v>2300</v>
      </c>
      <c r="I45" s="202"/>
      <c r="J45" s="202"/>
      <c r="K45" s="12"/>
      <c r="L45" s="12"/>
      <c r="M45" s="205"/>
      <c r="N45" s="12"/>
      <c r="O45" s="19"/>
    </row>
    <row r="46" spans="1:21" s="9" customFormat="1" ht="31.5">
      <c r="A46" s="227">
        <v>1.28</v>
      </c>
      <c r="B46" s="341" t="s">
        <v>36</v>
      </c>
      <c r="C46" s="212" t="s">
        <v>12</v>
      </c>
      <c r="D46" s="201">
        <v>2300</v>
      </c>
      <c r="E46" s="214">
        <v>1</v>
      </c>
      <c r="F46" s="202">
        <v>2300</v>
      </c>
      <c r="G46" s="333">
        <f t="shared" si="3"/>
        <v>1</v>
      </c>
      <c r="H46" s="347">
        <f t="shared" si="4"/>
        <v>2300</v>
      </c>
      <c r="I46" s="202"/>
      <c r="J46" s="202"/>
      <c r="K46" s="12"/>
      <c r="L46" s="12"/>
      <c r="M46" s="205"/>
      <c r="N46" s="12"/>
      <c r="O46" s="19"/>
    </row>
    <row r="47" spans="1:21" s="9" customFormat="1" ht="15.75">
      <c r="A47" s="227">
        <v>1.29</v>
      </c>
      <c r="B47" s="341" t="s">
        <v>37</v>
      </c>
      <c r="C47" s="212" t="s">
        <v>12</v>
      </c>
      <c r="D47" s="201">
        <v>95802.2</v>
      </c>
      <c r="E47" s="214">
        <v>1</v>
      </c>
      <c r="F47" s="202">
        <v>95802.2</v>
      </c>
      <c r="G47" s="333">
        <f t="shared" si="3"/>
        <v>1</v>
      </c>
      <c r="H47" s="347">
        <f t="shared" si="4"/>
        <v>95802.2</v>
      </c>
      <c r="I47" s="202"/>
      <c r="J47" s="202"/>
      <c r="K47" s="12"/>
      <c r="L47" s="12"/>
      <c r="M47" s="205"/>
      <c r="N47" s="12"/>
      <c r="O47" s="19"/>
    </row>
    <row r="48" spans="1:21" s="9" customFormat="1" ht="47.25">
      <c r="A48" s="227">
        <v>1.3</v>
      </c>
      <c r="B48" s="341" t="s">
        <v>629</v>
      </c>
      <c r="C48" s="212" t="s">
        <v>12</v>
      </c>
      <c r="D48" s="201">
        <v>470</v>
      </c>
      <c r="E48" s="214">
        <v>25</v>
      </c>
      <c r="F48" s="202">
        <v>11750</v>
      </c>
      <c r="G48" s="333">
        <f t="shared" si="3"/>
        <v>25</v>
      </c>
      <c r="H48" s="347">
        <f t="shared" si="4"/>
        <v>11750</v>
      </c>
      <c r="I48" s="215"/>
      <c r="J48" s="215"/>
      <c r="K48" s="12"/>
      <c r="L48" s="12"/>
      <c r="M48" s="205"/>
      <c r="N48" s="12"/>
      <c r="O48" s="19"/>
    </row>
    <row r="49" spans="1:16" s="9" customFormat="1" ht="47.25">
      <c r="A49" s="227">
        <v>1.31</v>
      </c>
      <c r="B49" s="341" t="s">
        <v>631</v>
      </c>
      <c r="C49" s="212" t="s">
        <v>12</v>
      </c>
      <c r="D49" s="201">
        <v>470</v>
      </c>
      <c r="E49" s="214">
        <v>19</v>
      </c>
      <c r="F49" s="202">
        <v>8930</v>
      </c>
      <c r="G49" s="333">
        <f t="shared" si="3"/>
        <v>19</v>
      </c>
      <c r="H49" s="347">
        <f t="shared" si="4"/>
        <v>8930</v>
      </c>
      <c r="I49" s="215"/>
      <c r="J49" s="215"/>
      <c r="K49" s="12"/>
      <c r="L49" s="12"/>
      <c r="M49" s="205"/>
      <c r="N49" s="12"/>
      <c r="O49" s="19"/>
    </row>
    <row r="50" spans="1:16" s="9" customFormat="1" ht="47.25">
      <c r="A50" s="227">
        <v>1.32</v>
      </c>
      <c r="B50" s="341" t="s">
        <v>633</v>
      </c>
      <c r="C50" s="212" t="s">
        <v>12</v>
      </c>
      <c r="D50" s="201">
        <v>470</v>
      </c>
      <c r="E50" s="214">
        <v>32</v>
      </c>
      <c r="F50" s="202">
        <v>15040</v>
      </c>
      <c r="G50" s="333">
        <f t="shared" si="3"/>
        <v>32</v>
      </c>
      <c r="H50" s="347">
        <f t="shared" si="4"/>
        <v>15040</v>
      </c>
      <c r="I50" s="215"/>
      <c r="J50" s="215"/>
      <c r="K50" s="12"/>
      <c r="L50" s="12"/>
      <c r="M50" s="205"/>
      <c r="N50" s="12"/>
      <c r="O50" s="19"/>
    </row>
    <row r="51" spans="1:16" s="375" customFormat="1" ht="47.25">
      <c r="A51" s="227">
        <v>1.33</v>
      </c>
      <c r="B51" s="404" t="s">
        <v>635</v>
      </c>
      <c r="C51" s="212" t="s">
        <v>12</v>
      </c>
      <c r="D51" s="201">
        <v>470</v>
      </c>
      <c r="E51" s="214">
        <v>26</v>
      </c>
      <c r="F51" s="202">
        <v>12220</v>
      </c>
      <c r="G51" s="333">
        <f t="shared" ref="G51" si="5">E51</f>
        <v>26</v>
      </c>
      <c r="H51" s="347">
        <f t="shared" ref="H51" si="6">F51</f>
        <v>12220</v>
      </c>
      <c r="I51" s="215"/>
      <c r="J51" s="215"/>
      <c r="K51" s="12"/>
      <c r="L51" s="12"/>
      <c r="M51" s="205"/>
      <c r="N51" s="12"/>
      <c r="O51" s="19"/>
    </row>
    <row r="52" spans="1:16" s="9" customFormat="1" ht="31.5">
      <c r="A52" s="227" t="s">
        <v>560</v>
      </c>
      <c r="B52" s="159" t="s">
        <v>666</v>
      </c>
      <c r="C52" s="212" t="s">
        <v>12</v>
      </c>
      <c r="D52" s="201">
        <v>2000</v>
      </c>
      <c r="E52" s="214">
        <v>1</v>
      </c>
      <c r="F52" s="202">
        <v>2000</v>
      </c>
      <c r="G52" s="333">
        <f t="shared" si="3"/>
        <v>1</v>
      </c>
      <c r="H52" s="347">
        <f t="shared" si="4"/>
        <v>2000</v>
      </c>
      <c r="I52" s="215"/>
      <c r="J52" s="215"/>
      <c r="K52" s="12"/>
      <c r="L52" s="12"/>
      <c r="M52" s="205"/>
      <c r="N52" s="12"/>
      <c r="O52" s="19"/>
    </row>
    <row r="53" spans="1:16" s="9" customFormat="1" ht="15.75">
      <c r="A53" s="469" t="s">
        <v>54</v>
      </c>
      <c r="B53" s="469"/>
      <c r="C53" s="236"/>
      <c r="D53" s="237"/>
      <c r="E53" s="238"/>
      <c r="F53" s="239">
        <f>SUM(F19:F52)</f>
        <v>512179.54855966673</v>
      </c>
      <c r="G53" s="239"/>
      <c r="H53" s="239">
        <f t="shared" ref="H53" si="7">SUM(H19:H52)</f>
        <v>512179.54855966673</v>
      </c>
      <c r="I53" s="239"/>
      <c r="J53" s="239">
        <f t="shared" ref="J53" si="8">SUM(J19:J52)</f>
        <v>0</v>
      </c>
      <c r="K53" s="240"/>
      <c r="L53" s="240"/>
      <c r="M53" s="240"/>
      <c r="N53" s="240"/>
      <c r="O53" s="240"/>
    </row>
    <row r="54" spans="1:16" s="219" customFormat="1" ht="15.75">
      <c r="A54" s="482" t="s">
        <v>536</v>
      </c>
      <c r="B54" s="482"/>
      <c r="C54" s="482"/>
      <c r="D54" s="482"/>
      <c r="E54" s="482"/>
      <c r="F54" s="216">
        <f>F53+F17</f>
        <v>587179.69666147185</v>
      </c>
      <c r="G54" s="216"/>
      <c r="H54" s="216">
        <f t="shared" ref="H54:J54" si="9">H53+H17</f>
        <v>587179.69666147185</v>
      </c>
      <c r="I54" s="216"/>
      <c r="J54" s="216">
        <f t="shared" si="9"/>
        <v>0</v>
      </c>
      <c r="K54" s="217"/>
      <c r="L54" s="217"/>
      <c r="M54" s="217"/>
      <c r="N54" s="217"/>
      <c r="O54" s="218"/>
    </row>
    <row r="55" spans="1:16" s="219" customFormat="1" ht="33.75" customHeight="1">
      <c r="A55" s="467" t="s">
        <v>555</v>
      </c>
      <c r="B55" s="468"/>
      <c r="C55" s="317"/>
      <c r="D55" s="317"/>
      <c r="E55" s="317"/>
      <c r="F55" s="344">
        <f>F53</f>
        <v>512179.54855966673</v>
      </c>
      <c r="G55" s="344"/>
      <c r="H55" s="344">
        <f t="shared" ref="H55:J55" si="10">H53</f>
        <v>512179.54855966673</v>
      </c>
      <c r="I55" s="344"/>
      <c r="J55" s="344">
        <f t="shared" si="10"/>
        <v>0</v>
      </c>
      <c r="K55" s="217"/>
      <c r="L55" s="217"/>
      <c r="M55" s="217"/>
      <c r="N55" s="217"/>
      <c r="O55" s="218"/>
      <c r="P55" s="349"/>
    </row>
    <row r="56" spans="1:16" ht="18.75">
      <c r="A56" s="444" t="s">
        <v>39</v>
      </c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3"/>
    </row>
    <row r="57" spans="1:16" s="226" customFormat="1" ht="15.75">
      <c r="A57" s="494" t="s">
        <v>40</v>
      </c>
      <c r="B57" s="495"/>
      <c r="C57" s="220"/>
      <c r="D57" s="221"/>
      <c r="E57" s="222"/>
      <c r="F57" s="223"/>
      <c r="G57" s="223"/>
      <c r="H57" s="223"/>
      <c r="I57" s="223"/>
      <c r="J57" s="223"/>
      <c r="K57" s="224"/>
      <c r="L57" s="224"/>
      <c r="M57" s="225"/>
      <c r="N57" s="224"/>
      <c r="O57" s="224"/>
    </row>
    <row r="58" spans="1:16" s="226" customFormat="1" ht="31.5">
      <c r="A58" s="227">
        <v>2.1</v>
      </c>
      <c r="B58" s="228" t="s">
        <v>537</v>
      </c>
      <c r="C58" s="220"/>
      <c r="D58" s="221"/>
      <c r="E58" s="222"/>
      <c r="F58" s="223"/>
      <c r="G58" s="223"/>
      <c r="H58" s="223"/>
      <c r="I58" s="223"/>
      <c r="J58" s="223"/>
      <c r="K58" s="224"/>
      <c r="L58" s="224"/>
      <c r="M58" s="225"/>
      <c r="N58" s="224"/>
      <c r="O58" s="224"/>
    </row>
    <row r="59" spans="1:16" s="226" customFormat="1" ht="31.5">
      <c r="A59" s="227" t="s">
        <v>167</v>
      </c>
      <c r="B59" s="229" t="s">
        <v>538</v>
      </c>
      <c r="C59" s="230" t="s">
        <v>12</v>
      </c>
      <c r="D59" s="201">
        <v>1.7277024999999999</v>
      </c>
      <c r="E59" s="231">
        <v>5058</v>
      </c>
      <c r="F59" s="232">
        <v>8738.7192450000002</v>
      </c>
      <c r="G59" s="233">
        <v>5058</v>
      </c>
      <c r="H59" s="232">
        <v>8738.7192450000002</v>
      </c>
      <c r="I59" s="232"/>
      <c r="J59" s="232"/>
      <c r="K59" s="12"/>
      <c r="L59" s="234"/>
      <c r="M59" s="225"/>
      <c r="N59" s="224"/>
      <c r="O59" s="224"/>
    </row>
    <row r="60" spans="1:16" s="226" customFormat="1" ht="31.5">
      <c r="A60" s="227" t="s">
        <v>539</v>
      </c>
      <c r="B60" s="229" t="s">
        <v>540</v>
      </c>
      <c r="C60" s="230" t="s">
        <v>12</v>
      </c>
      <c r="D60" s="201">
        <v>3.7285299999999992</v>
      </c>
      <c r="E60" s="231">
        <v>646</v>
      </c>
      <c r="F60" s="232">
        <v>2408.6303799999996</v>
      </c>
      <c r="G60" s="233">
        <v>646</v>
      </c>
      <c r="H60" s="232">
        <v>2408.6303799999996</v>
      </c>
      <c r="I60" s="232"/>
      <c r="J60" s="232"/>
      <c r="K60" s="12"/>
      <c r="L60" s="234"/>
      <c r="M60" s="225"/>
      <c r="N60" s="224"/>
      <c r="O60" s="224"/>
    </row>
    <row r="61" spans="1:16" s="226" customFormat="1" ht="15.75">
      <c r="A61" s="227" t="s">
        <v>541</v>
      </c>
      <c r="B61" s="229" t="s">
        <v>542</v>
      </c>
      <c r="C61" s="230" t="s">
        <v>12</v>
      </c>
      <c r="D61" s="201">
        <v>12.454154999999998</v>
      </c>
      <c r="E61" s="231">
        <v>32</v>
      </c>
      <c r="F61" s="232">
        <v>398.53295999999995</v>
      </c>
      <c r="G61" s="233">
        <v>32</v>
      </c>
      <c r="H61" s="232">
        <v>398.53295999999995</v>
      </c>
      <c r="I61" s="232"/>
      <c r="J61" s="232"/>
      <c r="K61" s="12"/>
      <c r="L61" s="234"/>
      <c r="M61" s="225"/>
      <c r="N61" s="224"/>
      <c r="O61" s="224"/>
    </row>
    <row r="62" spans="1:16" s="226" customFormat="1" ht="15.75">
      <c r="A62" s="227" t="s">
        <v>543</v>
      </c>
      <c r="B62" s="229" t="s">
        <v>544</v>
      </c>
      <c r="C62" s="230" t="s">
        <v>12</v>
      </c>
      <c r="D62" s="201">
        <v>21.999154999999998</v>
      </c>
      <c r="E62" s="231">
        <v>50</v>
      </c>
      <c r="F62" s="232">
        <v>1099.9577499999998</v>
      </c>
      <c r="G62" s="233">
        <v>50</v>
      </c>
      <c r="H62" s="232">
        <v>1099.9577499999998</v>
      </c>
      <c r="I62" s="232"/>
      <c r="J62" s="232"/>
      <c r="K62" s="12"/>
      <c r="L62" s="234"/>
      <c r="M62" s="225"/>
      <c r="N62" s="224"/>
      <c r="O62" s="224"/>
    </row>
    <row r="63" spans="1:16" s="226" customFormat="1" ht="15.75">
      <c r="A63" s="227" t="s">
        <v>545</v>
      </c>
      <c r="B63" s="229" t="s">
        <v>51</v>
      </c>
      <c r="C63" s="230" t="s">
        <v>12</v>
      </c>
      <c r="D63" s="201">
        <v>3.3691549999999992</v>
      </c>
      <c r="E63" s="231">
        <v>82</v>
      </c>
      <c r="F63" s="232">
        <v>276.27070999999995</v>
      </c>
      <c r="G63" s="233">
        <v>82</v>
      </c>
      <c r="H63" s="232">
        <v>276.27070999999995</v>
      </c>
      <c r="I63" s="232"/>
      <c r="J63" s="232"/>
      <c r="K63" s="12"/>
      <c r="L63" s="234"/>
      <c r="M63" s="225"/>
      <c r="N63" s="224"/>
      <c r="O63" s="224"/>
    </row>
    <row r="64" spans="1:16" s="226" customFormat="1" ht="15.75">
      <c r="A64" s="227" t="s">
        <v>546</v>
      </c>
      <c r="B64" s="229" t="s">
        <v>547</v>
      </c>
      <c r="C64" s="230" t="s">
        <v>12</v>
      </c>
      <c r="D64" s="201">
        <v>0.87060749999999976</v>
      </c>
      <c r="E64" s="231">
        <v>246</v>
      </c>
      <c r="F64" s="232">
        <v>214.16944499999994</v>
      </c>
      <c r="G64" s="233">
        <v>246</v>
      </c>
      <c r="H64" s="232">
        <v>214.16944499999994</v>
      </c>
      <c r="I64" s="232"/>
      <c r="J64" s="232"/>
      <c r="K64" s="12"/>
      <c r="L64" s="234"/>
      <c r="M64" s="225"/>
      <c r="N64" s="224"/>
      <c r="O64" s="224"/>
    </row>
    <row r="65" spans="1:15" s="226" customFormat="1" ht="15.75">
      <c r="A65" s="469" t="s">
        <v>54</v>
      </c>
      <c r="B65" s="469"/>
      <c r="C65" s="236"/>
      <c r="D65" s="237"/>
      <c r="E65" s="238"/>
      <c r="F65" s="239">
        <f>SUM(F59:F64)</f>
        <v>13136.280489999999</v>
      </c>
      <c r="G65" s="239"/>
      <c r="H65" s="239">
        <f>SUM(H59:H64)</f>
        <v>13136.280489999999</v>
      </c>
      <c r="I65" s="239"/>
      <c r="J65" s="239">
        <f t="shared" ref="J65" si="11">SUM(J59:J64)</f>
        <v>0</v>
      </c>
      <c r="K65" s="240"/>
      <c r="L65" s="240"/>
      <c r="M65" s="240"/>
      <c r="N65" s="240"/>
      <c r="O65" s="240"/>
    </row>
    <row r="66" spans="1:15" s="226" customFormat="1" ht="15.75">
      <c r="A66" s="313" t="s">
        <v>554</v>
      </c>
      <c r="B66" s="312"/>
      <c r="C66" s="220"/>
      <c r="D66" s="221"/>
      <c r="E66" s="222"/>
      <c r="F66" s="223"/>
      <c r="G66" s="223"/>
      <c r="H66" s="223"/>
      <c r="I66" s="223"/>
      <c r="J66" s="223"/>
      <c r="K66" s="224"/>
      <c r="L66" s="224"/>
      <c r="M66" s="225"/>
      <c r="N66" s="224"/>
      <c r="O66" s="224"/>
    </row>
    <row r="67" spans="1:15" s="235" customFormat="1" ht="31.5">
      <c r="A67" s="227" t="s">
        <v>167</v>
      </c>
      <c r="B67" s="229" t="s">
        <v>538</v>
      </c>
      <c r="C67" s="230" t="s">
        <v>12</v>
      </c>
      <c r="D67" s="201">
        <v>1.7277024999999999</v>
      </c>
      <c r="E67" s="231">
        <v>39025</v>
      </c>
      <c r="F67" s="232">
        <v>67423.590062499992</v>
      </c>
      <c r="G67" s="233">
        <v>39025</v>
      </c>
      <c r="H67" s="232">
        <v>67423.590062499992</v>
      </c>
      <c r="I67" s="232"/>
      <c r="J67" s="232"/>
      <c r="K67" s="12"/>
      <c r="L67" s="234"/>
      <c r="M67" s="225"/>
      <c r="N67" s="234"/>
      <c r="O67" s="234"/>
    </row>
    <row r="68" spans="1:15" s="235" customFormat="1" ht="31.5">
      <c r="A68" s="227" t="s">
        <v>539</v>
      </c>
      <c r="B68" s="229" t="s">
        <v>540</v>
      </c>
      <c r="C68" s="230" t="s">
        <v>12</v>
      </c>
      <c r="D68" s="201">
        <v>3.7285299999999992</v>
      </c>
      <c r="E68" s="231">
        <v>6523</v>
      </c>
      <c r="F68" s="232">
        <v>24321.201189999996</v>
      </c>
      <c r="G68" s="233">
        <v>6523</v>
      </c>
      <c r="H68" s="232">
        <v>24321.201189999996</v>
      </c>
      <c r="I68" s="232"/>
      <c r="J68" s="232"/>
      <c r="K68" s="12"/>
      <c r="L68" s="234"/>
      <c r="M68" s="225"/>
      <c r="N68" s="234"/>
      <c r="O68" s="234"/>
    </row>
    <row r="69" spans="1:15" s="235" customFormat="1" ht="15.75">
      <c r="A69" s="227" t="s">
        <v>541</v>
      </c>
      <c r="B69" s="229" t="s">
        <v>542</v>
      </c>
      <c r="C69" s="230" t="s">
        <v>12</v>
      </c>
      <c r="D69" s="201">
        <v>12.454154999999998</v>
      </c>
      <c r="E69" s="231">
        <v>768</v>
      </c>
      <c r="F69" s="232">
        <v>9564.7910399999982</v>
      </c>
      <c r="G69" s="233">
        <v>768</v>
      </c>
      <c r="H69" s="232">
        <v>9564.7910399999982</v>
      </c>
      <c r="I69" s="232"/>
      <c r="J69" s="232"/>
      <c r="K69" s="12"/>
      <c r="L69" s="234"/>
      <c r="M69" s="225"/>
      <c r="N69" s="234"/>
      <c r="O69" s="234"/>
    </row>
    <row r="70" spans="1:15" s="235" customFormat="1" ht="15.75">
      <c r="A70" s="227" t="s">
        <v>543</v>
      </c>
      <c r="B70" s="229" t="s">
        <v>544</v>
      </c>
      <c r="C70" s="230" t="s">
        <v>12</v>
      </c>
      <c r="D70" s="201">
        <v>21.999154999999998</v>
      </c>
      <c r="E70" s="231">
        <v>416</v>
      </c>
      <c r="F70" s="232">
        <v>9151.6484799999998</v>
      </c>
      <c r="G70" s="233">
        <v>416</v>
      </c>
      <c r="H70" s="232">
        <v>9151.6484799999998</v>
      </c>
      <c r="I70" s="232"/>
      <c r="J70" s="232"/>
      <c r="K70" s="12"/>
      <c r="L70" s="234"/>
      <c r="M70" s="225"/>
      <c r="N70" s="234"/>
      <c r="O70" s="234"/>
    </row>
    <row r="71" spans="1:15" s="235" customFormat="1" ht="15.75">
      <c r="A71" s="227" t="s">
        <v>545</v>
      </c>
      <c r="B71" s="229" t="s">
        <v>51</v>
      </c>
      <c r="C71" s="230" t="s">
        <v>12</v>
      </c>
      <c r="D71" s="201">
        <v>3.3691549999999992</v>
      </c>
      <c r="E71" s="231">
        <v>1184</v>
      </c>
      <c r="F71" s="232">
        <v>3989.0795199999993</v>
      </c>
      <c r="G71" s="233">
        <v>1184</v>
      </c>
      <c r="H71" s="232">
        <v>3989.0795199999993</v>
      </c>
      <c r="I71" s="232"/>
      <c r="J71" s="232"/>
      <c r="K71" s="12"/>
      <c r="L71" s="234"/>
      <c r="M71" s="225"/>
      <c r="N71" s="234"/>
      <c r="O71" s="234"/>
    </row>
    <row r="72" spans="1:15" s="235" customFormat="1" ht="15.75">
      <c r="A72" s="227" t="s">
        <v>546</v>
      </c>
      <c r="B72" s="229" t="s">
        <v>547</v>
      </c>
      <c r="C72" s="230" t="s">
        <v>12</v>
      </c>
      <c r="D72" s="201">
        <v>0.87060749999999976</v>
      </c>
      <c r="E72" s="231">
        <v>3552</v>
      </c>
      <c r="F72" s="232">
        <v>3092.3978399999992</v>
      </c>
      <c r="G72" s="233">
        <v>3552</v>
      </c>
      <c r="H72" s="232">
        <v>3092.3978399999992</v>
      </c>
      <c r="I72" s="232"/>
      <c r="J72" s="232"/>
      <c r="K72" s="12"/>
      <c r="L72" s="234"/>
      <c r="M72" s="225"/>
      <c r="N72" s="234"/>
      <c r="O72" s="234"/>
    </row>
    <row r="73" spans="1:15" s="226" customFormat="1" ht="15.75">
      <c r="A73" s="469" t="s">
        <v>54</v>
      </c>
      <c r="B73" s="469"/>
      <c r="C73" s="236"/>
      <c r="D73" s="237"/>
      <c r="E73" s="238"/>
      <c r="F73" s="239">
        <f>SUM(F67:F72)</f>
        <v>117542.70813249999</v>
      </c>
      <c r="G73" s="239"/>
      <c r="H73" s="239">
        <f>SUM(H67:H72)</f>
        <v>117542.70813249999</v>
      </c>
      <c r="I73" s="239"/>
      <c r="J73" s="239">
        <f t="shared" ref="J73" si="12">SUM(J67:J72)</f>
        <v>0</v>
      </c>
      <c r="K73" s="240"/>
      <c r="L73" s="240"/>
      <c r="M73" s="240"/>
      <c r="N73" s="240"/>
      <c r="O73" s="240"/>
    </row>
    <row r="74" spans="1:15" s="226" customFormat="1" ht="15.75">
      <c r="A74" s="489" t="s">
        <v>58</v>
      </c>
      <c r="B74" s="490"/>
      <c r="C74" s="220"/>
      <c r="D74" s="221"/>
      <c r="E74" s="241"/>
      <c r="F74" s="242"/>
      <c r="G74" s="242"/>
      <c r="H74" s="242"/>
      <c r="I74" s="242"/>
      <c r="J74" s="242"/>
      <c r="K74" s="224"/>
      <c r="L74" s="224"/>
      <c r="M74" s="225"/>
      <c r="N74" s="224"/>
      <c r="O74" s="224"/>
    </row>
    <row r="75" spans="1:15" s="226" customFormat="1" ht="31.5">
      <c r="A75" s="199">
        <v>2.2000000000000002</v>
      </c>
      <c r="B75" s="243" t="s">
        <v>59</v>
      </c>
      <c r="C75" s="230" t="s">
        <v>12</v>
      </c>
      <c r="D75" s="221">
        <v>0</v>
      </c>
      <c r="E75" s="315">
        <v>0</v>
      </c>
      <c r="F75" s="242">
        <v>0</v>
      </c>
      <c r="G75" s="316">
        <v>0</v>
      </c>
      <c r="H75" s="242">
        <v>0</v>
      </c>
      <c r="I75" s="242"/>
      <c r="J75" s="242"/>
      <c r="K75" s="12"/>
      <c r="L75" s="224"/>
      <c r="M75" s="225"/>
      <c r="N75" s="224"/>
      <c r="O75" s="224"/>
    </row>
    <row r="76" spans="1:15" s="226" customFormat="1" ht="31.5">
      <c r="A76" s="199">
        <v>2.2999999999999998</v>
      </c>
      <c r="B76" s="243" t="s">
        <v>60</v>
      </c>
      <c r="C76" s="230" t="s">
        <v>12</v>
      </c>
      <c r="D76" s="221">
        <v>0</v>
      </c>
      <c r="E76" s="315">
        <v>0</v>
      </c>
      <c r="F76" s="242">
        <v>0</v>
      </c>
      <c r="G76" s="316">
        <v>0</v>
      </c>
      <c r="H76" s="242">
        <v>0</v>
      </c>
      <c r="I76" s="242"/>
      <c r="J76" s="242"/>
      <c r="K76" s="12"/>
      <c r="L76" s="224"/>
      <c r="M76" s="225"/>
      <c r="N76" s="224"/>
      <c r="O76" s="224"/>
    </row>
    <row r="77" spans="1:15" s="226" customFormat="1" ht="15.75">
      <c r="A77" s="469" t="s">
        <v>54</v>
      </c>
      <c r="B77" s="469"/>
      <c r="C77" s="236"/>
      <c r="D77" s="247"/>
      <c r="E77" s="248"/>
      <c r="F77" s="239">
        <f>SUM(F75:F76)</f>
        <v>0</v>
      </c>
      <c r="G77" s="239"/>
      <c r="H77" s="239">
        <f>SUM(H75:H76)</f>
        <v>0</v>
      </c>
      <c r="I77" s="239"/>
      <c r="J77" s="239">
        <f t="shared" ref="J77" si="13">SUM(J75:J76)</f>
        <v>0</v>
      </c>
      <c r="K77" s="240"/>
      <c r="L77" s="240"/>
      <c r="M77" s="240"/>
      <c r="N77" s="240"/>
      <c r="O77" s="240"/>
    </row>
    <row r="78" spans="1:15" s="226" customFormat="1" ht="15.75">
      <c r="A78" s="313" t="s">
        <v>554</v>
      </c>
      <c r="B78" s="314"/>
      <c r="C78" s="220"/>
      <c r="D78" s="221"/>
      <c r="E78" s="241"/>
      <c r="F78" s="242"/>
      <c r="G78" s="242"/>
      <c r="H78" s="242"/>
      <c r="I78" s="242"/>
      <c r="J78" s="242"/>
      <c r="K78" s="224"/>
      <c r="L78" s="224"/>
      <c r="M78" s="225"/>
      <c r="N78" s="224"/>
      <c r="O78" s="224"/>
    </row>
    <row r="79" spans="1:15" s="235" customFormat="1" ht="31.5">
      <c r="A79" s="199">
        <v>2.2000000000000002</v>
      </c>
      <c r="B79" s="243" t="s">
        <v>59</v>
      </c>
      <c r="C79" s="230" t="s">
        <v>12</v>
      </c>
      <c r="D79" s="244">
        <v>1.1527025</v>
      </c>
      <c r="E79" s="245">
        <v>2000</v>
      </c>
      <c r="F79" s="232">
        <v>2305.4049999999997</v>
      </c>
      <c r="G79" s="245">
        <f>E79</f>
        <v>2000</v>
      </c>
      <c r="H79" s="232">
        <f>F79</f>
        <v>2305.4049999999997</v>
      </c>
      <c r="I79" s="232"/>
      <c r="J79" s="232"/>
      <c r="K79" s="12"/>
      <c r="L79" s="234"/>
      <c r="M79" s="246"/>
      <c r="N79" s="234"/>
      <c r="O79" s="234"/>
    </row>
    <row r="80" spans="1:15" s="235" customFormat="1" ht="31.5">
      <c r="A80" s="199">
        <v>2.2999999999999998</v>
      </c>
      <c r="B80" s="243" t="s">
        <v>60</v>
      </c>
      <c r="C80" s="230" t="s">
        <v>12</v>
      </c>
      <c r="D80" s="244">
        <v>2.4491549999999993</v>
      </c>
      <c r="E80" s="213">
        <v>1000</v>
      </c>
      <c r="F80" s="232">
        <v>2449.1549999999993</v>
      </c>
      <c r="G80" s="245">
        <f>E80</f>
        <v>1000</v>
      </c>
      <c r="H80" s="232">
        <f>F80</f>
        <v>2449.1549999999993</v>
      </c>
      <c r="I80" s="232"/>
      <c r="J80" s="232"/>
      <c r="K80" s="12"/>
      <c r="L80" s="234"/>
      <c r="M80" s="246"/>
      <c r="N80" s="234"/>
      <c r="O80" s="234"/>
    </row>
    <row r="81" spans="1:16" s="226" customFormat="1" ht="15.75">
      <c r="A81" s="469" t="s">
        <v>54</v>
      </c>
      <c r="B81" s="469"/>
      <c r="C81" s="236"/>
      <c r="D81" s="247"/>
      <c r="E81" s="248"/>
      <c r="F81" s="239">
        <f>SUM(F79:F80)</f>
        <v>4754.5599999999995</v>
      </c>
      <c r="G81" s="239"/>
      <c r="H81" s="239">
        <f>SUM(H79:H80)</f>
        <v>4754.5599999999995</v>
      </c>
      <c r="I81" s="239"/>
      <c r="J81" s="239">
        <f t="shared" ref="J81" si="14">SUM(J79:J80)</f>
        <v>0</v>
      </c>
      <c r="K81" s="240"/>
      <c r="L81" s="240"/>
      <c r="M81" s="240"/>
      <c r="N81" s="240"/>
      <c r="O81" s="240"/>
    </row>
    <row r="82" spans="1:16" s="226" customFormat="1" ht="31.5">
      <c r="A82" s="199">
        <v>2.4</v>
      </c>
      <c r="B82" s="243" t="s">
        <v>59</v>
      </c>
      <c r="C82" s="319" t="s">
        <v>12</v>
      </c>
      <c r="D82" s="210">
        <v>0.70349685125000005</v>
      </c>
      <c r="E82" s="245">
        <v>1992</v>
      </c>
      <c r="F82" s="281">
        <v>1401.3637356900001</v>
      </c>
      <c r="G82" s="245">
        <f>E82</f>
        <v>1992</v>
      </c>
      <c r="H82" s="281">
        <f>F82</f>
        <v>1401.3637356900001</v>
      </c>
      <c r="I82" s="320"/>
      <c r="J82" s="320"/>
      <c r="K82" s="12"/>
      <c r="L82" s="234"/>
      <c r="M82" s="234"/>
      <c r="N82" s="234"/>
      <c r="O82" s="234"/>
    </row>
    <row r="83" spans="1:16" s="226" customFormat="1" ht="31.5">
      <c r="A83" s="199">
        <v>2.5</v>
      </c>
      <c r="B83" s="243" t="s">
        <v>60</v>
      </c>
      <c r="C83" s="319" t="s">
        <v>12</v>
      </c>
      <c r="D83" s="210">
        <v>0.57080806500000003</v>
      </c>
      <c r="E83" s="245">
        <v>810</v>
      </c>
      <c r="F83" s="281">
        <v>462.35453265000001</v>
      </c>
      <c r="G83" s="245">
        <f>E83</f>
        <v>810</v>
      </c>
      <c r="H83" s="281">
        <f>F83</f>
        <v>462.35453265000001</v>
      </c>
      <c r="I83" s="320"/>
      <c r="J83" s="320"/>
      <c r="K83" s="12"/>
      <c r="L83" s="234"/>
      <c r="M83" s="234"/>
      <c r="N83" s="234"/>
      <c r="O83" s="234"/>
    </row>
    <row r="84" spans="1:16" s="226" customFormat="1" ht="15.75">
      <c r="A84" s="469" t="s">
        <v>54</v>
      </c>
      <c r="B84" s="469"/>
      <c r="C84" s="236"/>
      <c r="D84" s="237"/>
      <c r="E84" s="238"/>
      <c r="F84" s="239">
        <f>SUM(F82:F83)</f>
        <v>1863.7182683400001</v>
      </c>
      <c r="G84" s="239"/>
      <c r="H84" s="239">
        <f t="shared" ref="H84:J84" si="15">SUM(H82:H83)</f>
        <v>1863.7182683400001</v>
      </c>
      <c r="I84" s="239"/>
      <c r="J84" s="239">
        <f t="shared" si="15"/>
        <v>0</v>
      </c>
      <c r="K84" s="240"/>
      <c r="L84" s="240"/>
      <c r="M84" s="240"/>
      <c r="N84" s="240"/>
      <c r="O84" s="240"/>
    </row>
    <row r="85" spans="1:16" s="226" customFormat="1" ht="15.75">
      <c r="A85" s="321" t="s">
        <v>554</v>
      </c>
      <c r="B85" s="318"/>
      <c r="C85" s="319"/>
      <c r="D85" s="322"/>
      <c r="E85" s="323"/>
      <c r="F85" s="320"/>
      <c r="G85" s="320"/>
      <c r="H85" s="320"/>
      <c r="I85" s="320"/>
      <c r="J85" s="320"/>
      <c r="K85" s="234"/>
      <c r="L85" s="234"/>
      <c r="M85" s="234"/>
      <c r="N85" s="234"/>
      <c r="O85" s="234"/>
    </row>
    <row r="86" spans="1:16" s="226" customFormat="1" ht="31.5">
      <c r="A86" s="199">
        <v>2.4</v>
      </c>
      <c r="B86" s="243" t="s">
        <v>59</v>
      </c>
      <c r="C86" s="319" t="s">
        <v>12</v>
      </c>
      <c r="D86" s="210">
        <v>0.70349685125000005</v>
      </c>
      <c r="E86" s="245">
        <v>3515</v>
      </c>
      <c r="F86" s="281">
        <v>2472.7914321437502</v>
      </c>
      <c r="G86" s="245">
        <f>E86</f>
        <v>3515</v>
      </c>
      <c r="H86" s="281">
        <f>F86</f>
        <v>2472.7914321437502</v>
      </c>
      <c r="I86" s="320"/>
      <c r="J86" s="320"/>
      <c r="K86" s="12"/>
      <c r="L86" s="234"/>
      <c r="M86" s="234"/>
      <c r="N86" s="234"/>
      <c r="O86" s="234"/>
    </row>
    <row r="87" spans="1:16" s="226" customFormat="1" ht="31.5">
      <c r="A87" s="199">
        <v>2.5</v>
      </c>
      <c r="B87" s="243" t="s">
        <v>60</v>
      </c>
      <c r="C87" s="319" t="s">
        <v>12</v>
      </c>
      <c r="D87" s="210">
        <v>0.57080806500000003</v>
      </c>
      <c r="E87" s="245">
        <v>2400</v>
      </c>
      <c r="F87" s="281">
        <v>1369.9393560000001</v>
      </c>
      <c r="G87" s="245">
        <f>E87</f>
        <v>2400</v>
      </c>
      <c r="H87" s="281">
        <f>F87</f>
        <v>1369.9393560000001</v>
      </c>
      <c r="I87" s="320"/>
      <c r="J87" s="320"/>
      <c r="K87" s="12"/>
      <c r="L87" s="234"/>
      <c r="M87" s="234"/>
      <c r="N87" s="234"/>
      <c r="O87" s="234"/>
    </row>
    <row r="88" spans="1:16" s="226" customFormat="1" ht="15.75">
      <c r="A88" s="469" t="s">
        <v>54</v>
      </c>
      <c r="B88" s="469"/>
      <c r="C88" s="236"/>
      <c r="D88" s="237"/>
      <c r="E88" s="238"/>
      <c r="F88" s="239">
        <f>SUM(F86:F87)</f>
        <v>3842.73078814375</v>
      </c>
      <c r="G88" s="239"/>
      <c r="H88" s="239">
        <f t="shared" ref="H88:J88" si="16">SUM(H86:H87)</f>
        <v>3842.73078814375</v>
      </c>
      <c r="I88" s="239"/>
      <c r="J88" s="239">
        <f t="shared" si="16"/>
        <v>0</v>
      </c>
      <c r="K88" s="240"/>
      <c r="L88" s="240"/>
      <c r="M88" s="240"/>
      <c r="N88" s="240"/>
      <c r="O88" s="240"/>
    </row>
    <row r="89" spans="1:16" s="251" customFormat="1" ht="15.75">
      <c r="A89" s="482" t="s">
        <v>61</v>
      </c>
      <c r="B89" s="482"/>
      <c r="C89" s="482"/>
      <c r="D89" s="482"/>
      <c r="E89" s="482"/>
      <c r="F89" s="249">
        <f t="shared" ref="F89" si="17">F65+F73+F77+F81+F84+F88</f>
        <v>141139.99767898375</v>
      </c>
      <c r="G89" s="249"/>
      <c r="H89" s="249">
        <f>H65+H73+H77+H81+H84+H88</f>
        <v>141139.99767898375</v>
      </c>
      <c r="I89" s="249"/>
      <c r="J89" s="249">
        <f>J65+J73+J77+J81</f>
        <v>0</v>
      </c>
      <c r="K89" s="250"/>
      <c r="L89" s="250"/>
      <c r="M89" s="250"/>
      <c r="N89" s="250"/>
      <c r="O89" s="250"/>
    </row>
    <row r="90" spans="1:16" s="251" customFormat="1" ht="33" customHeight="1">
      <c r="A90" s="467" t="s">
        <v>555</v>
      </c>
      <c r="B90" s="468"/>
      <c r="C90" s="317"/>
      <c r="D90" s="317"/>
      <c r="E90" s="317"/>
      <c r="F90" s="249">
        <f>F81+F73+F88</f>
        <v>126139.99892064373</v>
      </c>
      <c r="G90" s="249"/>
      <c r="H90" s="249">
        <f t="shared" ref="H90" si="18">H81+H73+H88</f>
        <v>126139.99892064373</v>
      </c>
      <c r="I90" s="249"/>
      <c r="J90" s="249">
        <f>J81+J73</f>
        <v>0</v>
      </c>
      <c r="K90" s="250"/>
      <c r="L90" s="250"/>
      <c r="M90" s="250"/>
      <c r="N90" s="250"/>
      <c r="O90" s="250"/>
      <c r="P90" s="324"/>
    </row>
    <row r="91" spans="1:16" ht="18.75">
      <c r="A91" s="484" t="s">
        <v>62</v>
      </c>
      <c r="B91" s="485"/>
      <c r="C91" s="485"/>
      <c r="D91" s="485"/>
      <c r="E91" s="485"/>
      <c r="F91" s="485"/>
      <c r="G91" s="485"/>
      <c r="H91" s="485"/>
      <c r="I91" s="485"/>
      <c r="J91" s="485"/>
      <c r="K91" s="252"/>
      <c r="L91" s="252"/>
      <c r="M91" s="252"/>
      <c r="N91" s="252"/>
      <c r="O91" s="252"/>
    </row>
    <row r="92" spans="1:16" s="264" customFormat="1" ht="31.5">
      <c r="A92" s="253">
        <v>3.1</v>
      </c>
      <c r="B92" s="243" t="s">
        <v>63</v>
      </c>
      <c r="C92" s="255" t="s">
        <v>12</v>
      </c>
      <c r="D92" s="256">
        <v>659.78</v>
      </c>
      <c r="E92" s="257">
        <v>1</v>
      </c>
      <c r="F92" s="258">
        <v>659.78</v>
      </c>
      <c r="G92" s="259">
        <v>1</v>
      </c>
      <c r="H92" s="260">
        <f>F92</f>
        <v>659.78</v>
      </c>
      <c r="I92" s="260"/>
      <c r="J92" s="260"/>
      <c r="K92" s="12"/>
      <c r="L92" s="262"/>
      <c r="M92" s="263"/>
      <c r="N92" s="262"/>
      <c r="O92" s="262"/>
    </row>
    <row r="93" spans="1:16" s="264" customFormat="1" ht="31.5">
      <c r="A93" s="253">
        <v>3.2</v>
      </c>
      <c r="B93" s="243" t="s">
        <v>64</v>
      </c>
      <c r="C93" s="255" t="s">
        <v>12</v>
      </c>
      <c r="D93" s="256">
        <v>169.4</v>
      </c>
      <c r="E93" s="257">
        <v>1</v>
      </c>
      <c r="F93" s="260">
        <v>169.4</v>
      </c>
      <c r="G93" s="259">
        <v>1</v>
      </c>
      <c r="H93" s="260">
        <f>F93</f>
        <v>169.4</v>
      </c>
      <c r="I93" s="260"/>
      <c r="J93" s="260"/>
      <c r="K93" s="12"/>
      <c r="L93" s="262"/>
      <c r="M93" s="263"/>
      <c r="N93" s="262"/>
      <c r="O93" s="262"/>
    </row>
    <row r="94" spans="1:16" s="264" customFormat="1" ht="15.75">
      <c r="A94" s="469" t="s">
        <v>54</v>
      </c>
      <c r="B94" s="469"/>
      <c r="C94" s="236"/>
      <c r="D94" s="237"/>
      <c r="E94" s="238"/>
      <c r="F94" s="239">
        <f>SUM(F92:F93)</f>
        <v>829.18</v>
      </c>
      <c r="G94" s="239"/>
      <c r="H94" s="239">
        <f t="shared" ref="H94:J94" si="19">SUM(H92:H93)</f>
        <v>829.18</v>
      </c>
      <c r="I94" s="239"/>
      <c r="J94" s="239">
        <f t="shared" si="19"/>
        <v>0</v>
      </c>
      <c r="K94" s="240"/>
      <c r="L94" s="240"/>
      <c r="M94" s="240"/>
      <c r="N94" s="240"/>
      <c r="O94" s="240"/>
    </row>
    <row r="95" spans="1:16" s="251" customFormat="1" ht="15.75">
      <c r="A95" s="321" t="s">
        <v>554</v>
      </c>
      <c r="B95" s="318"/>
      <c r="C95" s="319"/>
      <c r="D95" s="322"/>
      <c r="E95" s="323"/>
      <c r="F95" s="325"/>
      <c r="G95" s="325"/>
      <c r="H95" s="325"/>
      <c r="I95" s="325"/>
      <c r="J95" s="325"/>
      <c r="K95" s="234"/>
      <c r="L95" s="234"/>
      <c r="M95" s="246"/>
      <c r="N95" s="234"/>
      <c r="O95" s="234"/>
    </row>
    <row r="96" spans="1:16" s="264" customFormat="1" ht="31.5">
      <c r="A96" s="253">
        <v>3.1</v>
      </c>
      <c r="B96" s="254" t="s">
        <v>63</v>
      </c>
      <c r="C96" s="255" t="s">
        <v>12</v>
      </c>
      <c r="D96" s="256">
        <v>659.78</v>
      </c>
      <c r="E96" s="257">
        <v>1</v>
      </c>
      <c r="F96" s="260">
        <v>659.78</v>
      </c>
      <c r="G96" s="259">
        <f>E96</f>
        <v>1</v>
      </c>
      <c r="H96" s="260">
        <f>F96</f>
        <v>659.78</v>
      </c>
      <c r="I96" s="260"/>
      <c r="J96" s="260"/>
      <c r="K96" s="12"/>
      <c r="L96" s="262"/>
      <c r="M96" s="263"/>
      <c r="N96" s="262"/>
      <c r="O96" s="262"/>
    </row>
    <row r="97" spans="1:15" s="264" customFormat="1" ht="31.5">
      <c r="A97" s="253">
        <v>3.2</v>
      </c>
      <c r="B97" s="254" t="s">
        <v>64</v>
      </c>
      <c r="C97" s="255" t="s">
        <v>12</v>
      </c>
      <c r="D97" s="256">
        <v>169.4</v>
      </c>
      <c r="E97" s="257">
        <v>1</v>
      </c>
      <c r="F97" s="260">
        <v>169.4</v>
      </c>
      <c r="G97" s="259">
        <f t="shared" ref="G97:G115" si="20">E97</f>
        <v>1</v>
      </c>
      <c r="H97" s="260">
        <f t="shared" ref="H97:H115" si="21">F97</f>
        <v>169.4</v>
      </c>
      <c r="I97" s="260"/>
      <c r="J97" s="260"/>
      <c r="K97" s="12"/>
      <c r="L97" s="262"/>
      <c r="M97" s="263"/>
      <c r="N97" s="262"/>
      <c r="O97" s="262"/>
    </row>
    <row r="98" spans="1:15" s="264" customFormat="1" ht="31.5">
      <c r="A98" s="253">
        <v>3.3</v>
      </c>
      <c r="B98" s="254" t="s">
        <v>65</v>
      </c>
      <c r="C98" s="255" t="s">
        <v>12</v>
      </c>
      <c r="D98" s="256">
        <v>745.36000000000013</v>
      </c>
      <c r="E98" s="257">
        <v>1</v>
      </c>
      <c r="F98" s="260">
        <v>745.36000000000013</v>
      </c>
      <c r="G98" s="259">
        <f t="shared" si="20"/>
        <v>1</v>
      </c>
      <c r="H98" s="260">
        <f t="shared" si="21"/>
        <v>745.36000000000013</v>
      </c>
      <c r="I98" s="260"/>
      <c r="J98" s="260"/>
      <c r="K98" s="12"/>
      <c r="L98" s="262"/>
      <c r="M98" s="263"/>
      <c r="N98" s="262"/>
      <c r="O98" s="262"/>
    </row>
    <row r="99" spans="1:15" s="264" customFormat="1" ht="47.25">
      <c r="A99" s="253">
        <v>3.4</v>
      </c>
      <c r="B99" s="254" t="s">
        <v>66</v>
      </c>
      <c r="C99" s="255" t="s">
        <v>12</v>
      </c>
      <c r="D99" s="256">
        <v>169.4</v>
      </c>
      <c r="E99" s="257">
        <v>1</v>
      </c>
      <c r="F99" s="260">
        <v>169.4</v>
      </c>
      <c r="G99" s="259">
        <f t="shared" si="20"/>
        <v>1</v>
      </c>
      <c r="H99" s="260">
        <f t="shared" si="21"/>
        <v>169.4</v>
      </c>
      <c r="I99" s="260"/>
      <c r="J99" s="260"/>
      <c r="K99" s="12"/>
      <c r="L99" s="262"/>
      <c r="M99" s="263"/>
      <c r="N99" s="262"/>
      <c r="O99" s="262"/>
    </row>
    <row r="100" spans="1:15" s="264" customFormat="1" ht="31.5">
      <c r="A100" s="253">
        <v>3.5</v>
      </c>
      <c r="B100" s="254" t="s">
        <v>67</v>
      </c>
      <c r="C100" s="255" t="s">
        <v>12</v>
      </c>
      <c r="D100" s="256">
        <v>788.15000000000009</v>
      </c>
      <c r="E100" s="257">
        <v>1</v>
      </c>
      <c r="F100" s="260">
        <v>788.15000000000009</v>
      </c>
      <c r="G100" s="259">
        <f t="shared" si="20"/>
        <v>1</v>
      </c>
      <c r="H100" s="260">
        <f t="shared" si="21"/>
        <v>788.15000000000009</v>
      </c>
      <c r="I100" s="260"/>
      <c r="J100" s="260"/>
      <c r="K100" s="12"/>
      <c r="L100" s="262"/>
      <c r="M100" s="263"/>
      <c r="N100" s="262"/>
      <c r="O100" s="262"/>
    </row>
    <row r="101" spans="1:15" s="264" customFormat="1" ht="31.5">
      <c r="A101" s="253">
        <v>3.6</v>
      </c>
      <c r="B101" s="254" t="s">
        <v>68</v>
      </c>
      <c r="C101" s="255" t="s">
        <v>12</v>
      </c>
      <c r="D101" s="256">
        <v>169.4</v>
      </c>
      <c r="E101" s="257">
        <v>1</v>
      </c>
      <c r="F101" s="260">
        <v>169.4</v>
      </c>
      <c r="G101" s="259">
        <f t="shared" si="20"/>
        <v>1</v>
      </c>
      <c r="H101" s="260">
        <f t="shared" si="21"/>
        <v>169.4</v>
      </c>
      <c r="I101" s="260"/>
      <c r="J101" s="260"/>
      <c r="K101" s="12"/>
      <c r="L101" s="262"/>
      <c r="M101" s="263"/>
      <c r="N101" s="262"/>
      <c r="O101" s="262"/>
    </row>
    <row r="102" spans="1:15" s="264" customFormat="1" ht="31.5">
      <c r="A102" s="253">
        <v>3.7</v>
      </c>
      <c r="B102" s="254" t="s">
        <v>69</v>
      </c>
      <c r="C102" s="255" t="s">
        <v>12</v>
      </c>
      <c r="D102" s="256">
        <v>531.41000000000008</v>
      </c>
      <c r="E102" s="257">
        <v>1</v>
      </c>
      <c r="F102" s="260">
        <v>531.41000000000008</v>
      </c>
      <c r="G102" s="259">
        <f t="shared" si="20"/>
        <v>1</v>
      </c>
      <c r="H102" s="260">
        <f t="shared" si="21"/>
        <v>531.41000000000008</v>
      </c>
      <c r="I102" s="260"/>
      <c r="J102" s="260"/>
      <c r="K102" s="12"/>
      <c r="L102" s="262"/>
      <c r="M102" s="263"/>
      <c r="N102" s="262"/>
      <c r="O102" s="262"/>
    </row>
    <row r="103" spans="1:15" s="264" customFormat="1" ht="31.5">
      <c r="A103" s="253">
        <v>3.8</v>
      </c>
      <c r="B103" s="254" t="s">
        <v>70</v>
      </c>
      <c r="C103" s="255" t="s">
        <v>12</v>
      </c>
      <c r="D103" s="256">
        <v>169.4</v>
      </c>
      <c r="E103" s="257">
        <v>1</v>
      </c>
      <c r="F103" s="260">
        <v>169.4</v>
      </c>
      <c r="G103" s="259">
        <f t="shared" si="20"/>
        <v>1</v>
      </c>
      <c r="H103" s="260">
        <f t="shared" si="21"/>
        <v>169.4</v>
      </c>
      <c r="I103" s="260"/>
      <c r="J103" s="260"/>
      <c r="K103" s="12"/>
      <c r="L103" s="262"/>
      <c r="M103" s="263"/>
      <c r="N103" s="262"/>
      <c r="O103" s="262"/>
    </row>
    <row r="104" spans="1:15" s="264" customFormat="1" ht="31.5">
      <c r="A104" s="253">
        <v>3.9</v>
      </c>
      <c r="B104" s="254" t="s">
        <v>71</v>
      </c>
      <c r="C104" s="255" t="s">
        <v>12</v>
      </c>
      <c r="D104" s="256">
        <v>788.15000000000009</v>
      </c>
      <c r="E104" s="257">
        <v>1</v>
      </c>
      <c r="F104" s="260">
        <v>788.15000000000009</v>
      </c>
      <c r="G104" s="259">
        <f t="shared" si="20"/>
        <v>1</v>
      </c>
      <c r="H104" s="260">
        <f t="shared" si="21"/>
        <v>788.15000000000009</v>
      </c>
      <c r="I104" s="260"/>
      <c r="J104" s="260"/>
      <c r="K104" s="12"/>
      <c r="L104" s="262"/>
      <c r="M104" s="263"/>
      <c r="N104" s="262"/>
      <c r="O104" s="262"/>
    </row>
    <row r="105" spans="1:15" s="264" customFormat="1" ht="31.5">
      <c r="A105" s="276">
        <v>3.1</v>
      </c>
      <c r="B105" s="254" t="s">
        <v>72</v>
      </c>
      <c r="C105" s="255" t="s">
        <v>12</v>
      </c>
      <c r="D105" s="256">
        <v>169.4</v>
      </c>
      <c r="E105" s="257">
        <v>1</v>
      </c>
      <c r="F105" s="260">
        <v>169.4</v>
      </c>
      <c r="G105" s="259">
        <f t="shared" si="20"/>
        <v>1</v>
      </c>
      <c r="H105" s="260">
        <f t="shared" si="21"/>
        <v>169.4</v>
      </c>
      <c r="I105" s="260"/>
      <c r="J105" s="260"/>
      <c r="K105" s="12"/>
      <c r="L105" s="262"/>
      <c r="M105" s="263"/>
      <c r="N105" s="262"/>
      <c r="O105" s="262"/>
    </row>
    <row r="106" spans="1:15" s="264" customFormat="1" ht="31.5">
      <c r="A106" s="253">
        <v>3.11</v>
      </c>
      <c r="B106" s="254" t="s">
        <v>73</v>
      </c>
      <c r="C106" s="255" t="s">
        <v>12</v>
      </c>
      <c r="D106" s="256">
        <v>745.36</v>
      </c>
      <c r="E106" s="257">
        <v>1</v>
      </c>
      <c r="F106" s="260">
        <v>745.36</v>
      </c>
      <c r="G106" s="259">
        <f t="shared" si="20"/>
        <v>1</v>
      </c>
      <c r="H106" s="260">
        <f t="shared" si="21"/>
        <v>745.36</v>
      </c>
      <c r="I106" s="260"/>
      <c r="J106" s="260"/>
      <c r="K106" s="12"/>
      <c r="L106" s="262"/>
      <c r="M106" s="263"/>
      <c r="N106" s="262"/>
      <c r="O106" s="262"/>
    </row>
    <row r="107" spans="1:15" s="264" customFormat="1" ht="31.5">
      <c r="A107" s="253">
        <v>3.12</v>
      </c>
      <c r="B107" s="254" t="s">
        <v>74</v>
      </c>
      <c r="C107" s="255" t="s">
        <v>12</v>
      </c>
      <c r="D107" s="256">
        <v>169.4</v>
      </c>
      <c r="E107" s="257">
        <v>1</v>
      </c>
      <c r="F107" s="260">
        <v>169.4</v>
      </c>
      <c r="G107" s="259">
        <f t="shared" si="20"/>
        <v>1</v>
      </c>
      <c r="H107" s="260">
        <f t="shared" si="21"/>
        <v>169.4</v>
      </c>
      <c r="I107" s="260"/>
      <c r="J107" s="260"/>
      <c r="K107" s="12"/>
      <c r="L107" s="262"/>
      <c r="M107" s="263"/>
      <c r="N107" s="262"/>
      <c r="O107" s="262"/>
    </row>
    <row r="108" spans="1:15" s="264" customFormat="1" ht="31.5">
      <c r="A108" s="253">
        <v>3.13</v>
      </c>
      <c r="B108" s="254" t="s">
        <v>75</v>
      </c>
      <c r="C108" s="255" t="s">
        <v>12</v>
      </c>
      <c r="D108" s="256">
        <v>531.41000000000008</v>
      </c>
      <c r="E108" s="257">
        <v>1</v>
      </c>
      <c r="F108" s="260">
        <v>531.41000000000008</v>
      </c>
      <c r="G108" s="259">
        <f t="shared" si="20"/>
        <v>1</v>
      </c>
      <c r="H108" s="260">
        <f t="shared" si="21"/>
        <v>531.41000000000008</v>
      </c>
      <c r="I108" s="260"/>
      <c r="J108" s="260"/>
      <c r="K108" s="12"/>
      <c r="L108" s="262"/>
      <c r="M108" s="263"/>
      <c r="N108" s="262"/>
      <c r="O108" s="262"/>
    </row>
    <row r="109" spans="1:15" s="264" customFormat="1" ht="31.5">
      <c r="A109" s="253">
        <v>3.14</v>
      </c>
      <c r="B109" s="254" t="s">
        <v>76</v>
      </c>
      <c r="C109" s="255" t="s">
        <v>12</v>
      </c>
      <c r="D109" s="256">
        <v>169.4</v>
      </c>
      <c r="E109" s="257">
        <v>1</v>
      </c>
      <c r="F109" s="260">
        <v>169.4</v>
      </c>
      <c r="G109" s="259">
        <f t="shared" si="20"/>
        <v>1</v>
      </c>
      <c r="H109" s="260">
        <f t="shared" si="21"/>
        <v>169.4</v>
      </c>
      <c r="I109" s="260"/>
      <c r="J109" s="260"/>
      <c r="K109" s="12"/>
      <c r="L109" s="262"/>
      <c r="M109" s="263"/>
      <c r="N109" s="262"/>
      <c r="O109" s="262"/>
    </row>
    <row r="110" spans="1:15" s="264" customFormat="1" ht="31.5">
      <c r="A110" s="253">
        <v>3.15</v>
      </c>
      <c r="B110" s="254" t="s">
        <v>77</v>
      </c>
      <c r="C110" s="255" t="s">
        <v>12</v>
      </c>
      <c r="D110" s="256">
        <v>659.78</v>
      </c>
      <c r="E110" s="257">
        <v>1</v>
      </c>
      <c r="F110" s="260">
        <v>659.78</v>
      </c>
      <c r="G110" s="259">
        <f t="shared" si="20"/>
        <v>1</v>
      </c>
      <c r="H110" s="260">
        <f t="shared" si="21"/>
        <v>659.78</v>
      </c>
      <c r="I110" s="260"/>
      <c r="J110" s="260"/>
      <c r="K110" s="12"/>
      <c r="L110" s="262"/>
      <c r="M110" s="263"/>
      <c r="N110" s="262"/>
      <c r="O110" s="262"/>
    </row>
    <row r="111" spans="1:15" s="264" customFormat="1" ht="31.5">
      <c r="A111" s="253">
        <v>3.16</v>
      </c>
      <c r="B111" s="254" t="s">
        <v>78</v>
      </c>
      <c r="C111" s="255" t="s">
        <v>12</v>
      </c>
      <c r="D111" s="256">
        <v>169.4</v>
      </c>
      <c r="E111" s="257">
        <v>1</v>
      </c>
      <c r="F111" s="260">
        <v>169.4</v>
      </c>
      <c r="G111" s="259">
        <f t="shared" si="20"/>
        <v>1</v>
      </c>
      <c r="H111" s="260">
        <f t="shared" si="21"/>
        <v>169.4</v>
      </c>
      <c r="I111" s="260"/>
      <c r="J111" s="260"/>
      <c r="K111" s="12"/>
      <c r="L111" s="262"/>
      <c r="M111" s="263"/>
      <c r="N111" s="262"/>
      <c r="O111" s="262"/>
    </row>
    <row r="112" spans="1:15" s="264" customFormat="1" ht="31.5">
      <c r="A112" s="253">
        <v>3.17</v>
      </c>
      <c r="B112" s="254" t="s">
        <v>79</v>
      </c>
      <c r="C112" s="255" t="s">
        <v>12</v>
      </c>
      <c r="D112" s="256">
        <v>794.86000000000013</v>
      </c>
      <c r="E112" s="257">
        <v>1</v>
      </c>
      <c r="F112" s="260">
        <v>794.86000000000013</v>
      </c>
      <c r="G112" s="259">
        <f t="shared" si="20"/>
        <v>1</v>
      </c>
      <c r="H112" s="260">
        <f t="shared" si="21"/>
        <v>794.86000000000013</v>
      </c>
      <c r="I112" s="260"/>
      <c r="J112" s="260"/>
      <c r="K112" s="12"/>
      <c r="L112" s="262"/>
      <c r="M112" s="263"/>
      <c r="N112" s="262"/>
      <c r="O112" s="262"/>
    </row>
    <row r="113" spans="1:15" s="264" customFormat="1" ht="31.5">
      <c r="A113" s="253">
        <v>3.18</v>
      </c>
      <c r="B113" s="254" t="s">
        <v>80</v>
      </c>
      <c r="C113" s="255" t="s">
        <v>12</v>
      </c>
      <c r="D113" s="256">
        <v>169.4</v>
      </c>
      <c r="E113" s="257">
        <v>1</v>
      </c>
      <c r="F113" s="260">
        <v>169.4</v>
      </c>
      <c r="G113" s="259">
        <f t="shared" si="20"/>
        <v>1</v>
      </c>
      <c r="H113" s="260">
        <f t="shared" si="21"/>
        <v>169.4</v>
      </c>
      <c r="I113" s="260"/>
      <c r="J113" s="260"/>
      <c r="K113" s="12"/>
      <c r="L113" s="262"/>
      <c r="M113" s="263"/>
      <c r="N113" s="262"/>
      <c r="O113" s="262"/>
    </row>
    <row r="114" spans="1:15" s="264" customFormat="1" ht="31.5">
      <c r="A114" s="253">
        <v>3.19</v>
      </c>
      <c r="B114" s="254" t="s">
        <v>81</v>
      </c>
      <c r="C114" s="255" t="s">
        <v>12</v>
      </c>
      <c r="D114" s="256">
        <v>745.36000000000013</v>
      </c>
      <c r="E114" s="257">
        <v>1</v>
      </c>
      <c r="F114" s="260">
        <v>745.36000000000013</v>
      </c>
      <c r="G114" s="259">
        <f t="shared" si="20"/>
        <v>1</v>
      </c>
      <c r="H114" s="260">
        <f t="shared" si="21"/>
        <v>745.36000000000013</v>
      </c>
      <c r="I114" s="260"/>
      <c r="J114" s="260"/>
      <c r="K114" s="12"/>
      <c r="L114" s="262"/>
      <c r="M114" s="263"/>
      <c r="N114" s="262"/>
      <c r="O114" s="262"/>
    </row>
    <row r="115" spans="1:15" s="264" customFormat="1" ht="31.5">
      <c r="A115" s="276">
        <v>3.2</v>
      </c>
      <c r="B115" s="254" t="s">
        <v>82</v>
      </c>
      <c r="C115" s="255" t="s">
        <v>12</v>
      </c>
      <c r="D115" s="256">
        <v>169.4</v>
      </c>
      <c r="E115" s="257">
        <v>1</v>
      </c>
      <c r="F115" s="260">
        <v>169.4</v>
      </c>
      <c r="G115" s="259">
        <f t="shared" si="20"/>
        <v>1</v>
      </c>
      <c r="H115" s="260">
        <f t="shared" si="21"/>
        <v>169.4</v>
      </c>
      <c r="I115" s="260"/>
      <c r="J115" s="260"/>
      <c r="K115" s="12"/>
      <c r="L115" s="262"/>
      <c r="M115" s="263"/>
      <c r="N115" s="262"/>
      <c r="O115" s="262"/>
    </row>
    <row r="116" spans="1:15" s="264" customFormat="1" ht="15.75">
      <c r="A116" s="469" t="s">
        <v>54</v>
      </c>
      <c r="B116" s="469"/>
      <c r="C116" s="236"/>
      <c r="D116" s="237"/>
      <c r="E116" s="238"/>
      <c r="F116" s="239">
        <f>SUM(F96:F115)</f>
        <v>8683.619999999999</v>
      </c>
      <c r="G116" s="239"/>
      <c r="H116" s="239">
        <f t="shared" ref="H116:J116" si="22">SUM(H96:H115)</f>
        <v>8683.619999999999</v>
      </c>
      <c r="I116" s="239"/>
      <c r="J116" s="239">
        <f t="shared" si="22"/>
        <v>0</v>
      </c>
      <c r="K116" s="240"/>
      <c r="L116" s="240"/>
      <c r="M116" s="240"/>
      <c r="N116" s="240"/>
      <c r="O116" s="240"/>
    </row>
    <row r="117" spans="1:15" ht="15.75">
      <c r="A117" s="482" t="s">
        <v>83</v>
      </c>
      <c r="B117" s="482"/>
      <c r="C117" s="482"/>
      <c r="D117" s="482"/>
      <c r="E117" s="482"/>
      <c r="F117" s="265">
        <f>F116+F94</f>
        <v>9512.7999999999993</v>
      </c>
      <c r="G117" s="265"/>
      <c r="H117" s="265">
        <f t="shared" ref="H117" si="23">H116+H94</f>
        <v>9512.7999999999993</v>
      </c>
      <c r="I117" s="265"/>
      <c r="J117" s="265">
        <f>J92</f>
        <v>0</v>
      </c>
      <c r="K117" s="266"/>
      <c r="L117" s="266"/>
      <c r="M117" s="266"/>
      <c r="N117" s="266"/>
      <c r="O117" s="266"/>
    </row>
    <row r="118" spans="1:15" ht="33" customHeight="1">
      <c r="A118" s="467" t="s">
        <v>555</v>
      </c>
      <c r="B118" s="468"/>
      <c r="C118" s="317"/>
      <c r="D118" s="317"/>
      <c r="E118" s="317"/>
      <c r="F118" s="326">
        <f>F116</f>
        <v>8683.619999999999</v>
      </c>
      <c r="G118" s="326"/>
      <c r="H118" s="326">
        <f t="shared" ref="H118" si="24">H116</f>
        <v>8683.619999999999</v>
      </c>
      <c r="I118" s="326"/>
      <c r="J118" s="265">
        <f>J93</f>
        <v>0</v>
      </c>
      <c r="K118" s="266"/>
      <c r="L118" s="266"/>
      <c r="M118" s="266"/>
      <c r="N118" s="266"/>
      <c r="O118" s="266"/>
    </row>
    <row r="119" spans="1:15" ht="18.75">
      <c r="A119" s="484" t="s">
        <v>84</v>
      </c>
      <c r="B119" s="485"/>
      <c r="C119" s="485"/>
      <c r="D119" s="485"/>
      <c r="E119" s="485"/>
      <c r="F119" s="485"/>
      <c r="G119" s="485"/>
      <c r="H119" s="485"/>
      <c r="I119" s="485"/>
      <c r="J119" s="485"/>
      <c r="K119" s="252"/>
      <c r="L119" s="252"/>
      <c r="M119" s="252"/>
      <c r="N119" s="252"/>
      <c r="O119" s="252"/>
    </row>
    <row r="120" spans="1:15" ht="15.75">
      <c r="A120" s="473" t="s">
        <v>85</v>
      </c>
      <c r="B120" s="474"/>
      <c r="C120" s="267"/>
      <c r="D120" s="267"/>
      <c r="E120" s="268"/>
      <c r="F120" s="268"/>
      <c r="G120" s="268"/>
      <c r="H120" s="268"/>
      <c r="I120" s="268"/>
      <c r="J120" s="268"/>
      <c r="K120" s="262"/>
      <c r="L120" s="262"/>
      <c r="M120" s="262"/>
      <c r="N120" s="262"/>
      <c r="O120" s="262"/>
    </row>
    <row r="121" spans="1:15" ht="15.75">
      <c r="A121" s="253">
        <v>4.0999999999999996</v>
      </c>
      <c r="B121" s="270" t="s">
        <v>85</v>
      </c>
      <c r="C121" s="271" t="s">
        <v>12</v>
      </c>
      <c r="D121" s="272">
        <v>21.681260000000002</v>
      </c>
      <c r="E121" s="273">
        <v>31</v>
      </c>
      <c r="F121" s="274">
        <v>672.12</v>
      </c>
      <c r="G121" s="275">
        <f>E121</f>
        <v>31</v>
      </c>
      <c r="H121" s="274">
        <f>F121</f>
        <v>672.12</v>
      </c>
      <c r="I121" s="275"/>
      <c r="J121" s="274"/>
      <c r="K121" s="12"/>
      <c r="L121" s="262"/>
      <c r="M121" s="269"/>
      <c r="N121" s="262"/>
      <c r="O121" s="262"/>
    </row>
    <row r="122" spans="1:15" ht="31.5">
      <c r="A122" s="277">
        <v>4.2</v>
      </c>
      <c r="B122" s="270" t="s">
        <v>86</v>
      </c>
      <c r="C122" s="271" t="s">
        <v>12</v>
      </c>
      <c r="D122" s="272">
        <v>25.3</v>
      </c>
      <c r="E122" s="273">
        <v>6</v>
      </c>
      <c r="F122" s="274">
        <v>151.80000000000001</v>
      </c>
      <c r="G122" s="275">
        <f t="shared" ref="G122:G123" si="25">E122</f>
        <v>6</v>
      </c>
      <c r="H122" s="274">
        <f t="shared" ref="H122:H123" si="26">F122</f>
        <v>151.80000000000001</v>
      </c>
      <c r="I122" s="275"/>
      <c r="J122" s="274"/>
      <c r="K122" s="12"/>
      <c r="L122" s="262"/>
      <c r="M122" s="269"/>
      <c r="N122" s="262"/>
      <c r="O122" s="262"/>
    </row>
    <row r="123" spans="1:15" ht="31.5">
      <c r="A123" s="277">
        <v>4.3</v>
      </c>
      <c r="B123" s="270" t="s">
        <v>87</v>
      </c>
      <c r="C123" s="271" t="s">
        <v>12</v>
      </c>
      <c r="D123" s="272">
        <v>34.5</v>
      </c>
      <c r="E123" s="273">
        <v>6</v>
      </c>
      <c r="F123" s="274">
        <v>207</v>
      </c>
      <c r="G123" s="275">
        <f t="shared" si="25"/>
        <v>6</v>
      </c>
      <c r="H123" s="274">
        <f t="shared" si="26"/>
        <v>207</v>
      </c>
      <c r="I123" s="275"/>
      <c r="J123" s="274"/>
      <c r="K123" s="12"/>
      <c r="L123" s="262"/>
      <c r="M123" s="269"/>
      <c r="N123" s="262"/>
      <c r="O123" s="262"/>
    </row>
    <row r="124" spans="1:15" ht="15.75">
      <c r="A124" s="469" t="s">
        <v>54</v>
      </c>
      <c r="B124" s="469"/>
      <c r="C124" s="236"/>
      <c r="D124" s="237"/>
      <c r="E124" s="238"/>
      <c r="F124" s="239">
        <f>SUM(F121:F123)</f>
        <v>1030.92</v>
      </c>
      <c r="G124" s="239"/>
      <c r="H124" s="239">
        <f t="shared" ref="H124" si="27">SUM(H121:H123)</f>
        <v>1030.92</v>
      </c>
      <c r="I124" s="239"/>
      <c r="J124" s="239">
        <f t="shared" ref="J124" si="28">SUM(J121:J123)</f>
        <v>0</v>
      </c>
      <c r="K124" s="240"/>
      <c r="L124" s="240"/>
      <c r="M124" s="240"/>
      <c r="N124" s="240"/>
      <c r="O124" s="240"/>
    </row>
    <row r="125" spans="1:15" ht="15.75">
      <c r="A125" s="321" t="s">
        <v>554</v>
      </c>
      <c r="B125" s="270"/>
      <c r="C125" s="271"/>
      <c r="D125" s="272"/>
      <c r="E125" s="273"/>
      <c r="F125" s="274"/>
      <c r="G125" s="275"/>
      <c r="H125" s="274"/>
      <c r="I125" s="275"/>
      <c r="J125" s="274"/>
      <c r="K125" s="12"/>
      <c r="L125" s="262"/>
      <c r="M125" s="269"/>
      <c r="N125" s="262"/>
      <c r="O125" s="262"/>
    </row>
    <row r="126" spans="1:15" ht="15.75">
      <c r="A126" s="277">
        <v>4.0999999999999996</v>
      </c>
      <c r="B126" s="270" t="s">
        <v>85</v>
      </c>
      <c r="C126" s="271" t="s">
        <v>12</v>
      </c>
      <c r="D126" s="272">
        <v>21.681260000000002</v>
      </c>
      <c r="E126" s="273">
        <v>150</v>
      </c>
      <c r="F126" s="274">
        <v>3252.1890000000003</v>
      </c>
      <c r="G126" s="275">
        <f>E126</f>
        <v>150</v>
      </c>
      <c r="H126" s="274">
        <f>F126</f>
        <v>3252.1890000000003</v>
      </c>
      <c r="I126" s="275"/>
      <c r="J126" s="274"/>
      <c r="K126" s="12"/>
      <c r="L126" s="262"/>
      <c r="M126" s="269"/>
      <c r="N126" s="262"/>
      <c r="O126" s="262"/>
    </row>
    <row r="127" spans="1:15" ht="31.5">
      <c r="A127" s="277">
        <v>4.2</v>
      </c>
      <c r="B127" s="270" t="s">
        <v>86</v>
      </c>
      <c r="C127" s="271" t="s">
        <v>12</v>
      </c>
      <c r="D127" s="272">
        <v>25.3</v>
      </c>
      <c r="E127" s="273">
        <v>20</v>
      </c>
      <c r="F127" s="274">
        <v>506</v>
      </c>
      <c r="G127" s="275">
        <f t="shared" ref="G127:G131" si="29">E127</f>
        <v>20</v>
      </c>
      <c r="H127" s="274">
        <f t="shared" ref="H127:H131" si="30">F127</f>
        <v>506</v>
      </c>
      <c r="I127" s="275"/>
      <c r="J127" s="274"/>
      <c r="K127" s="12"/>
      <c r="L127" s="262"/>
      <c r="M127" s="269"/>
      <c r="N127" s="262"/>
      <c r="O127" s="262"/>
    </row>
    <row r="128" spans="1:15" ht="31.5">
      <c r="A128" s="277">
        <v>4.3</v>
      </c>
      <c r="B128" s="270" t="s">
        <v>87</v>
      </c>
      <c r="C128" s="271" t="s">
        <v>12</v>
      </c>
      <c r="D128" s="272">
        <v>34.5</v>
      </c>
      <c r="E128" s="273">
        <v>25</v>
      </c>
      <c r="F128" s="274">
        <v>862.5</v>
      </c>
      <c r="G128" s="275">
        <f t="shared" si="29"/>
        <v>25</v>
      </c>
      <c r="H128" s="274">
        <f t="shared" si="30"/>
        <v>862.5</v>
      </c>
      <c r="I128" s="275"/>
      <c r="J128" s="274"/>
      <c r="K128" s="12"/>
      <c r="L128" s="262"/>
      <c r="M128" s="269"/>
      <c r="N128" s="262"/>
      <c r="O128" s="262"/>
    </row>
    <row r="129" spans="1:15" ht="31.5">
      <c r="A129" s="277">
        <v>4.4000000000000004</v>
      </c>
      <c r="B129" s="270" t="s">
        <v>88</v>
      </c>
      <c r="C129" s="271" t="s">
        <v>12</v>
      </c>
      <c r="D129" s="272">
        <v>16.7</v>
      </c>
      <c r="E129" s="273">
        <v>5</v>
      </c>
      <c r="F129" s="274">
        <v>83.5</v>
      </c>
      <c r="G129" s="275">
        <f t="shared" si="29"/>
        <v>5</v>
      </c>
      <c r="H129" s="274">
        <f t="shared" si="30"/>
        <v>83.5</v>
      </c>
      <c r="I129" s="275"/>
      <c r="J129" s="274"/>
      <c r="K129" s="12"/>
      <c r="L129" s="262"/>
      <c r="M129" s="269"/>
      <c r="N129" s="262"/>
      <c r="O129" s="262"/>
    </row>
    <row r="130" spans="1:15" ht="15.75">
      <c r="A130" s="277">
        <v>4.5</v>
      </c>
      <c r="B130" s="270" t="s">
        <v>89</v>
      </c>
      <c r="C130" s="271" t="s">
        <v>12</v>
      </c>
      <c r="D130" s="272">
        <v>40</v>
      </c>
      <c r="E130" s="273">
        <v>2</v>
      </c>
      <c r="F130" s="274">
        <v>80</v>
      </c>
      <c r="G130" s="275">
        <f t="shared" si="29"/>
        <v>2</v>
      </c>
      <c r="H130" s="274">
        <f t="shared" si="30"/>
        <v>80</v>
      </c>
      <c r="I130" s="275"/>
      <c r="J130" s="274"/>
      <c r="K130" s="12"/>
      <c r="L130" s="262"/>
      <c r="M130" s="269"/>
      <c r="N130" s="262"/>
      <c r="O130" s="262"/>
    </row>
    <row r="131" spans="1:15" ht="15.75">
      <c r="A131" s="277">
        <v>4.5999999999999996</v>
      </c>
      <c r="B131" s="270" t="s">
        <v>90</v>
      </c>
      <c r="C131" s="271" t="s">
        <v>12</v>
      </c>
      <c r="D131" s="272">
        <v>8.5</v>
      </c>
      <c r="E131" s="273">
        <v>16</v>
      </c>
      <c r="F131" s="274">
        <v>136</v>
      </c>
      <c r="G131" s="275">
        <f t="shared" si="29"/>
        <v>16</v>
      </c>
      <c r="H131" s="274">
        <f t="shared" si="30"/>
        <v>136</v>
      </c>
      <c r="I131" s="275"/>
      <c r="J131" s="274"/>
      <c r="K131" s="12"/>
      <c r="L131" s="262"/>
      <c r="M131" s="269"/>
      <c r="N131" s="262"/>
      <c r="O131" s="262"/>
    </row>
    <row r="132" spans="1:15" ht="15.75">
      <c r="A132" s="469" t="s">
        <v>54</v>
      </c>
      <c r="B132" s="469"/>
      <c r="C132" s="236"/>
      <c r="D132" s="237"/>
      <c r="E132" s="238"/>
      <c r="F132" s="239">
        <f>SUM(F126:F131)</f>
        <v>4920.1890000000003</v>
      </c>
      <c r="G132" s="239"/>
      <c r="H132" s="239">
        <f t="shared" ref="H132:J132" si="31">SUM(H126:H131)</f>
        <v>4920.1890000000003</v>
      </c>
      <c r="I132" s="239"/>
      <c r="J132" s="239">
        <f t="shared" si="31"/>
        <v>0</v>
      </c>
      <c r="K132" s="240"/>
      <c r="L132" s="240"/>
      <c r="M132" s="240"/>
      <c r="N132" s="240"/>
      <c r="O132" s="240"/>
    </row>
    <row r="133" spans="1:15" s="264" customFormat="1" ht="15.75">
      <c r="A133" s="473" t="s">
        <v>92</v>
      </c>
      <c r="B133" s="475"/>
      <c r="C133" s="474"/>
      <c r="D133" s="278"/>
      <c r="E133" s="278"/>
      <c r="F133" s="278"/>
      <c r="G133" s="278"/>
      <c r="H133" s="278"/>
      <c r="I133" s="279"/>
      <c r="J133" s="279"/>
      <c r="K133" s="262"/>
      <c r="L133" s="262"/>
      <c r="M133" s="262"/>
      <c r="N133" s="262"/>
      <c r="O133" s="262"/>
    </row>
    <row r="134" spans="1:15" s="264" customFormat="1" ht="31.5">
      <c r="A134" s="277">
        <v>4.7</v>
      </c>
      <c r="B134" s="270" t="s">
        <v>93</v>
      </c>
      <c r="C134" s="255" t="s">
        <v>12</v>
      </c>
      <c r="D134" s="272">
        <v>197.64</v>
      </c>
      <c r="E134" s="273">
        <v>1</v>
      </c>
      <c r="F134" s="274">
        <v>197.64</v>
      </c>
      <c r="G134" s="273">
        <f>E134</f>
        <v>1</v>
      </c>
      <c r="H134" s="274">
        <f>F134</f>
        <v>197.64</v>
      </c>
      <c r="I134" s="280"/>
      <c r="J134" s="280"/>
      <c r="K134" s="12"/>
      <c r="L134" s="262"/>
      <c r="M134" s="262"/>
      <c r="N134" s="262"/>
      <c r="O134" s="262"/>
    </row>
    <row r="135" spans="1:15" s="264" customFormat="1" ht="31.5">
      <c r="A135" s="277">
        <v>4.9000000000000004</v>
      </c>
      <c r="B135" s="270" t="s">
        <v>95</v>
      </c>
      <c r="C135" s="255" t="s">
        <v>12</v>
      </c>
      <c r="D135" s="272">
        <v>177.75</v>
      </c>
      <c r="E135" s="273">
        <v>1</v>
      </c>
      <c r="F135" s="274">
        <v>177.75</v>
      </c>
      <c r="G135" s="273">
        <f t="shared" ref="G135:G136" si="32">E135</f>
        <v>1</v>
      </c>
      <c r="H135" s="274">
        <f t="shared" ref="H135:H136" si="33">F135</f>
        <v>177.75</v>
      </c>
      <c r="I135" s="280"/>
      <c r="J135" s="280"/>
      <c r="K135" s="12"/>
      <c r="L135" s="262"/>
      <c r="M135" s="262"/>
      <c r="N135" s="262"/>
      <c r="O135" s="262"/>
    </row>
    <row r="136" spans="1:15" s="264" customFormat="1" ht="31.5">
      <c r="A136" s="277">
        <v>4.12</v>
      </c>
      <c r="B136" s="270" t="s">
        <v>98</v>
      </c>
      <c r="C136" s="255" t="s">
        <v>12</v>
      </c>
      <c r="D136" s="272">
        <v>1010</v>
      </c>
      <c r="E136" s="273">
        <v>1</v>
      </c>
      <c r="F136" s="274">
        <v>1010</v>
      </c>
      <c r="G136" s="273">
        <f t="shared" si="32"/>
        <v>1</v>
      </c>
      <c r="H136" s="274">
        <f t="shared" si="33"/>
        <v>1010</v>
      </c>
      <c r="I136" s="280"/>
      <c r="J136" s="280"/>
      <c r="K136" s="12"/>
      <c r="L136" s="262"/>
      <c r="M136" s="262"/>
      <c r="N136" s="262"/>
      <c r="O136" s="262"/>
    </row>
    <row r="137" spans="1:15" s="264" customFormat="1" ht="15.75">
      <c r="A137" s="469" t="s">
        <v>54</v>
      </c>
      <c r="B137" s="469"/>
      <c r="C137" s="236"/>
      <c r="D137" s="237"/>
      <c r="E137" s="238"/>
      <c r="F137" s="239">
        <f>SUM(F134:F136)</f>
        <v>1385.3899999999999</v>
      </c>
      <c r="G137" s="239"/>
      <c r="H137" s="239">
        <f t="shared" ref="H137" si="34">SUM(H134:H136)</f>
        <v>1385.3899999999999</v>
      </c>
      <c r="I137" s="239"/>
      <c r="J137" s="239">
        <f t="shared" ref="J137" si="35">SUM(J131:J136)</f>
        <v>0</v>
      </c>
      <c r="K137" s="240"/>
      <c r="L137" s="240"/>
      <c r="M137" s="240"/>
      <c r="N137" s="240"/>
      <c r="O137" s="240"/>
    </row>
    <row r="138" spans="1:15" s="251" customFormat="1" ht="15.75">
      <c r="A138" s="321" t="s">
        <v>554</v>
      </c>
      <c r="B138" s="318"/>
      <c r="C138" s="319"/>
      <c r="D138" s="322"/>
      <c r="E138" s="323"/>
      <c r="F138" s="320"/>
      <c r="G138" s="320"/>
      <c r="H138" s="320"/>
      <c r="I138" s="320"/>
      <c r="J138" s="320"/>
      <c r="K138" s="234"/>
      <c r="L138" s="234"/>
      <c r="M138" s="234"/>
      <c r="N138" s="234"/>
      <c r="O138" s="234"/>
    </row>
    <row r="139" spans="1:15" s="264" customFormat="1" ht="31.5">
      <c r="A139" s="277">
        <v>4.7</v>
      </c>
      <c r="B139" s="270" t="s">
        <v>93</v>
      </c>
      <c r="C139" s="255" t="s">
        <v>12</v>
      </c>
      <c r="D139" s="272">
        <v>197.64</v>
      </c>
      <c r="E139" s="273">
        <v>4</v>
      </c>
      <c r="F139" s="274">
        <v>790.56</v>
      </c>
      <c r="G139" s="273">
        <f>E139</f>
        <v>4</v>
      </c>
      <c r="H139" s="274">
        <f>F139</f>
        <v>790.56</v>
      </c>
      <c r="I139" s="280"/>
      <c r="J139" s="280"/>
      <c r="K139" s="12"/>
      <c r="L139" s="262"/>
      <c r="M139" s="262"/>
      <c r="N139" s="262"/>
      <c r="O139" s="262"/>
    </row>
    <row r="140" spans="1:15" s="264" customFormat="1" ht="15.75">
      <c r="A140" s="277">
        <v>4.8</v>
      </c>
      <c r="B140" s="270" t="s">
        <v>94</v>
      </c>
      <c r="C140" s="255" t="s">
        <v>12</v>
      </c>
      <c r="D140" s="272">
        <v>685</v>
      </c>
      <c r="E140" s="273">
        <v>1</v>
      </c>
      <c r="F140" s="274">
        <v>685</v>
      </c>
      <c r="G140" s="273">
        <f t="shared" ref="G140:G146" si="36">E140</f>
        <v>1</v>
      </c>
      <c r="H140" s="274">
        <f t="shared" ref="H140:H146" si="37">F140</f>
        <v>685</v>
      </c>
      <c r="I140" s="280"/>
      <c r="J140" s="280"/>
      <c r="K140" s="12"/>
      <c r="L140" s="262"/>
      <c r="M140" s="262"/>
      <c r="N140" s="262"/>
      <c r="O140" s="262"/>
    </row>
    <row r="141" spans="1:15" s="264" customFormat="1" ht="31.5">
      <c r="A141" s="277">
        <v>4.9000000000000004</v>
      </c>
      <c r="B141" s="270" t="s">
        <v>95</v>
      </c>
      <c r="C141" s="255" t="s">
        <v>12</v>
      </c>
      <c r="D141" s="272">
        <v>177.75</v>
      </c>
      <c r="E141" s="273">
        <v>4</v>
      </c>
      <c r="F141" s="274">
        <v>711</v>
      </c>
      <c r="G141" s="273">
        <f t="shared" si="36"/>
        <v>4</v>
      </c>
      <c r="H141" s="274">
        <f t="shared" si="37"/>
        <v>711</v>
      </c>
      <c r="I141" s="280"/>
      <c r="J141" s="280"/>
      <c r="K141" s="12"/>
      <c r="L141" s="262"/>
      <c r="M141" s="262"/>
      <c r="N141" s="262"/>
      <c r="O141" s="262"/>
    </row>
    <row r="142" spans="1:15" s="264" customFormat="1" ht="47.25">
      <c r="A142" s="328">
        <v>4.0999999999999996</v>
      </c>
      <c r="B142" s="270" t="s">
        <v>96</v>
      </c>
      <c r="C142" s="255" t="s">
        <v>12</v>
      </c>
      <c r="D142" s="272">
        <v>15.4</v>
      </c>
      <c r="E142" s="273">
        <v>112</v>
      </c>
      <c r="F142" s="274">
        <v>1724.8</v>
      </c>
      <c r="G142" s="273">
        <f t="shared" si="36"/>
        <v>112</v>
      </c>
      <c r="H142" s="274">
        <f t="shared" si="37"/>
        <v>1724.8</v>
      </c>
      <c r="I142" s="280"/>
      <c r="J142" s="280"/>
      <c r="K142" s="12"/>
      <c r="L142" s="262"/>
      <c r="M142" s="262"/>
      <c r="N142" s="262"/>
      <c r="O142" s="262"/>
    </row>
    <row r="143" spans="1:15" s="264" customFormat="1" ht="15.75">
      <c r="A143" s="277">
        <v>4.1100000000000003</v>
      </c>
      <c r="B143" s="270" t="s">
        <v>97</v>
      </c>
      <c r="C143" s="255" t="s">
        <v>12</v>
      </c>
      <c r="D143" s="272">
        <v>482.6</v>
      </c>
      <c r="E143" s="273">
        <v>1</v>
      </c>
      <c r="F143" s="274">
        <v>482.6</v>
      </c>
      <c r="G143" s="273">
        <f t="shared" si="36"/>
        <v>1</v>
      </c>
      <c r="H143" s="274">
        <f t="shared" si="37"/>
        <v>482.6</v>
      </c>
      <c r="I143" s="280"/>
      <c r="J143" s="280"/>
      <c r="K143" s="12"/>
      <c r="L143" s="262"/>
      <c r="M143" s="262"/>
      <c r="N143" s="262"/>
      <c r="O143" s="262"/>
    </row>
    <row r="144" spans="1:15" s="264" customFormat="1" ht="31.5">
      <c r="A144" s="277">
        <v>4.12</v>
      </c>
      <c r="B144" s="270" t="s">
        <v>98</v>
      </c>
      <c r="C144" s="255" t="s">
        <v>12</v>
      </c>
      <c r="D144" s="272">
        <v>1010</v>
      </c>
      <c r="E144" s="273">
        <v>2</v>
      </c>
      <c r="F144" s="274">
        <v>2020</v>
      </c>
      <c r="G144" s="273">
        <f t="shared" si="36"/>
        <v>2</v>
      </c>
      <c r="H144" s="274">
        <f t="shared" si="37"/>
        <v>2020</v>
      </c>
      <c r="I144" s="280"/>
      <c r="J144" s="280"/>
      <c r="K144" s="12"/>
      <c r="L144" s="262"/>
      <c r="M144" s="262"/>
      <c r="N144" s="262"/>
      <c r="O144" s="262"/>
    </row>
    <row r="145" spans="1:17" s="264" customFormat="1" ht="31.5">
      <c r="A145" s="277">
        <v>4.13</v>
      </c>
      <c r="B145" s="270" t="s">
        <v>99</v>
      </c>
      <c r="C145" s="255" t="s">
        <v>12</v>
      </c>
      <c r="D145" s="272">
        <v>62.519999999999996</v>
      </c>
      <c r="E145" s="273">
        <v>1</v>
      </c>
      <c r="F145" s="274">
        <v>62.519999999999996</v>
      </c>
      <c r="G145" s="273">
        <f t="shared" si="36"/>
        <v>1</v>
      </c>
      <c r="H145" s="274">
        <f t="shared" si="37"/>
        <v>62.519999999999996</v>
      </c>
      <c r="I145" s="280"/>
      <c r="J145" s="280"/>
      <c r="K145" s="12"/>
      <c r="L145" s="262"/>
      <c r="M145" s="262"/>
      <c r="N145" s="262"/>
      <c r="O145" s="262"/>
    </row>
    <row r="146" spans="1:17" s="264" customFormat="1" ht="47.25">
      <c r="A146" s="277">
        <v>4.1399999999999997</v>
      </c>
      <c r="B146" s="270" t="s">
        <v>100</v>
      </c>
      <c r="C146" s="255" t="s">
        <v>12</v>
      </c>
      <c r="D146" s="272">
        <v>18.899999999999999</v>
      </c>
      <c r="E146" s="273">
        <v>5</v>
      </c>
      <c r="F146" s="274">
        <v>94.5</v>
      </c>
      <c r="G146" s="273">
        <f t="shared" si="36"/>
        <v>5</v>
      </c>
      <c r="H146" s="274">
        <f t="shared" si="37"/>
        <v>94.5</v>
      </c>
      <c r="I146" s="280"/>
      <c r="J146" s="280"/>
      <c r="K146" s="12"/>
      <c r="L146" s="262"/>
      <c r="M146" s="262"/>
      <c r="N146" s="262"/>
      <c r="O146" s="262"/>
    </row>
    <row r="147" spans="1:17" s="264" customFormat="1" ht="15.75">
      <c r="A147" s="469" t="s">
        <v>54</v>
      </c>
      <c r="B147" s="469"/>
      <c r="C147" s="236"/>
      <c r="D147" s="237"/>
      <c r="E147" s="238"/>
      <c r="F147" s="239">
        <f>SUM(F139:F146)</f>
        <v>6570.9800000000005</v>
      </c>
      <c r="G147" s="239"/>
      <c r="H147" s="239">
        <f t="shared" ref="H147" si="38">SUM(H139:H146)</f>
        <v>6570.9800000000005</v>
      </c>
      <c r="I147" s="239"/>
      <c r="J147" s="239">
        <f t="shared" ref="J147" si="39">SUM(J141:J146)</f>
        <v>0</v>
      </c>
      <c r="K147" s="240"/>
      <c r="L147" s="240"/>
      <c r="M147" s="240"/>
      <c r="N147" s="240"/>
      <c r="O147" s="240"/>
    </row>
    <row r="148" spans="1:17" s="264" customFormat="1" ht="14.25">
      <c r="A148" s="476" t="s">
        <v>101</v>
      </c>
      <c r="B148" s="477"/>
      <c r="C148" s="279"/>
      <c r="D148" s="278"/>
      <c r="E148" s="278"/>
      <c r="F148" s="278"/>
      <c r="G148" s="278"/>
      <c r="H148" s="278"/>
      <c r="I148" s="279"/>
      <c r="J148" s="279"/>
      <c r="K148" s="262"/>
      <c r="L148" s="262"/>
      <c r="M148" s="262"/>
      <c r="N148" s="262"/>
      <c r="O148" s="262"/>
    </row>
    <row r="149" spans="1:17" s="264" customFormat="1" ht="15.75">
      <c r="A149" s="277">
        <v>4.16</v>
      </c>
      <c r="B149" s="270" t="s">
        <v>103</v>
      </c>
      <c r="C149" s="255" t="s">
        <v>12</v>
      </c>
      <c r="D149" s="272">
        <v>680</v>
      </c>
      <c r="E149" s="273">
        <v>1</v>
      </c>
      <c r="F149" s="274">
        <v>680</v>
      </c>
      <c r="G149" s="273">
        <f>E149</f>
        <v>1</v>
      </c>
      <c r="H149" s="274">
        <f>F149</f>
        <v>680</v>
      </c>
      <c r="I149" s="280"/>
      <c r="J149" s="280"/>
      <c r="K149" s="12"/>
      <c r="L149" s="262"/>
      <c r="M149" s="262"/>
      <c r="N149" s="262"/>
      <c r="O149" s="262"/>
    </row>
    <row r="150" spans="1:17" s="264" customFormat="1" ht="15.75">
      <c r="A150" s="277">
        <v>4.17</v>
      </c>
      <c r="B150" s="270" t="s">
        <v>104</v>
      </c>
      <c r="C150" s="255" t="s">
        <v>12</v>
      </c>
      <c r="D150" s="272">
        <v>278</v>
      </c>
      <c r="E150" s="273">
        <v>1</v>
      </c>
      <c r="F150" s="274">
        <v>278</v>
      </c>
      <c r="G150" s="273">
        <f>E150</f>
        <v>1</v>
      </c>
      <c r="H150" s="274">
        <f>F150</f>
        <v>278</v>
      </c>
      <c r="I150" s="280"/>
      <c r="J150" s="280"/>
      <c r="K150" s="12"/>
      <c r="L150" s="262"/>
      <c r="M150" s="262"/>
      <c r="N150" s="262"/>
      <c r="O150" s="262"/>
    </row>
    <row r="151" spans="1:17" s="264" customFormat="1" ht="15.75">
      <c r="A151" s="469" t="s">
        <v>54</v>
      </c>
      <c r="B151" s="469"/>
      <c r="C151" s="236"/>
      <c r="D151" s="237"/>
      <c r="E151" s="238"/>
      <c r="F151" s="239">
        <f>SUM(F149:F150)</f>
        <v>958</v>
      </c>
      <c r="G151" s="239"/>
      <c r="H151" s="239">
        <f>SUM(H149:H150)</f>
        <v>958</v>
      </c>
      <c r="I151" s="239"/>
      <c r="J151" s="239">
        <f t="shared" ref="J151" si="40">SUM(J145:J150)</f>
        <v>0</v>
      </c>
      <c r="K151" s="240"/>
      <c r="L151" s="240"/>
      <c r="M151" s="240"/>
      <c r="N151" s="240"/>
      <c r="O151" s="240"/>
    </row>
    <row r="152" spans="1:17" s="264" customFormat="1" ht="15.75">
      <c r="A152" s="321" t="s">
        <v>554</v>
      </c>
      <c r="B152" s="318"/>
      <c r="C152" s="319"/>
      <c r="D152" s="322"/>
      <c r="E152" s="323"/>
      <c r="F152" s="320"/>
      <c r="G152" s="320"/>
      <c r="H152" s="320"/>
      <c r="I152" s="320"/>
      <c r="J152" s="320"/>
      <c r="K152" s="234"/>
      <c r="L152" s="234"/>
      <c r="M152" s="234"/>
      <c r="N152" s="234"/>
      <c r="O152" s="234"/>
    </row>
    <row r="153" spans="1:17" s="264" customFormat="1" ht="31.5">
      <c r="A153" s="277">
        <v>4.1500000000000004</v>
      </c>
      <c r="B153" s="270" t="s">
        <v>102</v>
      </c>
      <c r="C153" s="255" t="s">
        <v>12</v>
      </c>
      <c r="D153" s="272">
        <v>140.65199999999999</v>
      </c>
      <c r="E153" s="273">
        <v>12</v>
      </c>
      <c r="F153" s="274">
        <v>1687.8239999999998</v>
      </c>
      <c r="G153" s="273">
        <f>E153</f>
        <v>12</v>
      </c>
      <c r="H153" s="274">
        <f>F153</f>
        <v>1687.8239999999998</v>
      </c>
      <c r="I153" s="320"/>
      <c r="J153" s="320"/>
      <c r="K153" s="12"/>
      <c r="L153" s="234"/>
      <c r="M153" s="234"/>
      <c r="N153" s="234"/>
      <c r="O153" s="234"/>
    </row>
    <row r="154" spans="1:17" s="264" customFormat="1" ht="15.75">
      <c r="A154" s="277">
        <v>4.16</v>
      </c>
      <c r="B154" s="270" t="s">
        <v>103</v>
      </c>
      <c r="C154" s="255" t="s">
        <v>12</v>
      </c>
      <c r="D154" s="272">
        <v>680</v>
      </c>
      <c r="E154" s="273">
        <v>1</v>
      </c>
      <c r="F154" s="274">
        <v>680</v>
      </c>
      <c r="G154" s="273">
        <f t="shared" ref="G154:G155" si="41">E154</f>
        <v>1</v>
      </c>
      <c r="H154" s="274">
        <f t="shared" ref="H154:H155" si="42">F154</f>
        <v>680</v>
      </c>
      <c r="I154" s="320"/>
      <c r="J154" s="320"/>
      <c r="K154" s="12"/>
      <c r="L154" s="234"/>
      <c r="M154" s="234"/>
      <c r="N154" s="234"/>
      <c r="O154" s="234"/>
    </row>
    <row r="155" spans="1:17" s="264" customFormat="1" ht="15.75">
      <c r="A155" s="277">
        <v>4.17</v>
      </c>
      <c r="B155" s="270" t="s">
        <v>104</v>
      </c>
      <c r="C155" s="255" t="s">
        <v>12</v>
      </c>
      <c r="D155" s="272">
        <v>278</v>
      </c>
      <c r="E155" s="273">
        <v>1</v>
      </c>
      <c r="F155" s="274">
        <v>278</v>
      </c>
      <c r="G155" s="273">
        <f t="shared" si="41"/>
        <v>1</v>
      </c>
      <c r="H155" s="274">
        <f t="shared" si="42"/>
        <v>278</v>
      </c>
      <c r="I155" s="320"/>
      <c r="J155" s="320"/>
      <c r="K155" s="12"/>
      <c r="L155" s="234"/>
      <c r="M155" s="234"/>
      <c r="N155" s="234"/>
      <c r="O155" s="234"/>
    </row>
    <row r="156" spans="1:17" s="264" customFormat="1" ht="15.75">
      <c r="A156" s="469" t="s">
        <v>54</v>
      </c>
      <c r="B156" s="469"/>
      <c r="C156" s="236"/>
      <c r="D156" s="237"/>
      <c r="E156" s="238"/>
      <c r="F156" s="239">
        <f>SUM(F153:F155)</f>
        <v>2645.8239999999996</v>
      </c>
      <c r="G156" s="239"/>
      <c r="H156" s="239">
        <f t="shared" ref="H156" si="43">SUM(H153:H155)</f>
        <v>2645.8239999999996</v>
      </c>
      <c r="I156" s="239"/>
      <c r="J156" s="239">
        <f t="shared" ref="J156" si="44">SUM(J150:J155)</f>
        <v>0</v>
      </c>
      <c r="K156" s="240"/>
      <c r="L156" s="240"/>
      <c r="M156" s="240"/>
      <c r="N156" s="240"/>
      <c r="O156" s="240"/>
    </row>
    <row r="157" spans="1:17" s="264" customFormat="1" ht="15.75">
      <c r="A157" s="482" t="s">
        <v>105</v>
      </c>
      <c r="B157" s="482"/>
      <c r="C157" s="482"/>
      <c r="D157" s="482"/>
      <c r="E157" s="482"/>
      <c r="F157" s="282">
        <f>F156+F151+F147+F137+F132+F124</f>
        <v>17511.303</v>
      </c>
      <c r="G157" s="282"/>
      <c r="H157" s="282">
        <f t="shared" ref="H157:J157" si="45">H156+H151+H147+H137+H132+H124</f>
        <v>17511.303</v>
      </c>
      <c r="I157" s="282"/>
      <c r="J157" s="282">
        <f t="shared" si="45"/>
        <v>0</v>
      </c>
      <c r="K157" s="266"/>
      <c r="L157" s="266"/>
      <c r="M157" s="266"/>
      <c r="N157" s="266"/>
      <c r="O157" s="266"/>
    </row>
    <row r="158" spans="1:17" s="264" customFormat="1" ht="32.25" customHeight="1">
      <c r="A158" s="467" t="s">
        <v>555</v>
      </c>
      <c r="B158" s="468"/>
      <c r="C158" s="317"/>
      <c r="D158" s="317"/>
      <c r="E158" s="317"/>
      <c r="F158" s="282">
        <f>F156+F147+F132</f>
        <v>14136.993</v>
      </c>
      <c r="G158" s="282"/>
      <c r="H158" s="282">
        <f t="shared" ref="H158:J158" si="46">H156+H147+H132</f>
        <v>14136.993</v>
      </c>
      <c r="I158" s="282"/>
      <c r="J158" s="282">
        <f t="shared" si="46"/>
        <v>0</v>
      </c>
      <c r="K158" s="266"/>
      <c r="L158" s="266"/>
      <c r="M158" s="266"/>
      <c r="N158" s="266"/>
      <c r="O158" s="266"/>
      <c r="Q158" s="329"/>
    </row>
    <row r="159" spans="1:17" ht="18.75">
      <c r="A159" s="483" t="s">
        <v>106</v>
      </c>
      <c r="B159" s="483"/>
      <c r="C159" s="483"/>
      <c r="D159" s="483"/>
      <c r="E159" s="483"/>
      <c r="F159" s="483"/>
      <c r="G159" s="483"/>
      <c r="H159" s="483"/>
      <c r="I159" s="483"/>
      <c r="J159" s="483"/>
      <c r="K159" s="252"/>
      <c r="L159" s="252"/>
      <c r="M159" s="252"/>
      <c r="N159" s="252"/>
      <c r="O159" s="252"/>
    </row>
    <row r="160" spans="1:17" ht="18.75">
      <c r="A160" s="277">
        <v>5.0999999999999996</v>
      </c>
      <c r="B160" s="270" t="s">
        <v>107</v>
      </c>
      <c r="C160" s="255" t="s">
        <v>12</v>
      </c>
      <c r="D160" s="272">
        <v>0</v>
      </c>
      <c r="E160" s="273">
        <v>0</v>
      </c>
      <c r="F160" s="272">
        <v>0</v>
      </c>
      <c r="G160" s="273">
        <v>0</v>
      </c>
      <c r="H160" s="272">
        <v>0</v>
      </c>
      <c r="I160" s="330"/>
      <c r="J160" s="330"/>
      <c r="K160" s="12"/>
      <c r="L160" s="331"/>
      <c r="M160" s="331"/>
      <c r="N160" s="331"/>
      <c r="O160" s="331"/>
    </row>
    <row r="161" spans="1:15" ht="15.75">
      <c r="A161" s="469" t="s">
        <v>54</v>
      </c>
      <c r="B161" s="469"/>
      <c r="C161" s="236"/>
      <c r="D161" s="237"/>
      <c r="E161" s="238"/>
      <c r="F161" s="239">
        <f>SUM(F160)</f>
        <v>0</v>
      </c>
      <c r="G161" s="239"/>
      <c r="H161" s="239">
        <f>SUM(H160)</f>
        <v>0</v>
      </c>
      <c r="I161" s="239"/>
      <c r="J161" s="239">
        <f t="shared" ref="J161" si="47">SUM(J160)</f>
        <v>0</v>
      </c>
      <c r="K161" s="240"/>
      <c r="L161" s="240"/>
      <c r="M161" s="240"/>
      <c r="N161" s="240"/>
      <c r="O161" s="240"/>
    </row>
    <row r="162" spans="1:15" s="251" customFormat="1" ht="15.75">
      <c r="A162" s="321" t="s">
        <v>554</v>
      </c>
      <c r="B162" s="318"/>
      <c r="C162" s="319"/>
      <c r="D162" s="322"/>
      <c r="E162" s="323"/>
      <c r="F162" s="320"/>
      <c r="G162" s="320"/>
      <c r="H162" s="320"/>
      <c r="I162" s="325"/>
      <c r="J162" s="325"/>
      <c r="K162" s="234"/>
      <c r="L162" s="234"/>
      <c r="M162" s="234"/>
      <c r="N162" s="234"/>
      <c r="O162" s="234"/>
    </row>
    <row r="163" spans="1:15" ht="18.75">
      <c r="A163" s="277">
        <v>5.0999999999999996</v>
      </c>
      <c r="B163" s="270" t="s">
        <v>107</v>
      </c>
      <c r="C163" s="255" t="s">
        <v>12</v>
      </c>
      <c r="D163" s="272">
        <v>560</v>
      </c>
      <c r="E163" s="273">
        <v>1</v>
      </c>
      <c r="F163" s="274">
        <v>560</v>
      </c>
      <c r="G163" s="273">
        <f>E163</f>
        <v>1</v>
      </c>
      <c r="H163" s="274">
        <f>F163</f>
        <v>560</v>
      </c>
      <c r="I163" s="330"/>
      <c r="J163" s="330"/>
      <c r="K163" s="12"/>
      <c r="L163" s="331"/>
      <c r="M163" s="331"/>
      <c r="N163" s="331"/>
      <c r="O163" s="331"/>
    </row>
    <row r="164" spans="1:15" ht="15.75">
      <c r="A164" s="469" t="s">
        <v>54</v>
      </c>
      <c r="B164" s="469"/>
      <c r="C164" s="236"/>
      <c r="D164" s="237"/>
      <c r="E164" s="238"/>
      <c r="F164" s="239">
        <f>SUM(F163)</f>
        <v>560</v>
      </c>
      <c r="G164" s="239"/>
      <c r="H164" s="239">
        <f>SUM(H163)</f>
        <v>560</v>
      </c>
      <c r="I164" s="239"/>
      <c r="J164" s="239">
        <f t="shared" ref="J164" si="48">SUM(J163)</f>
        <v>0</v>
      </c>
      <c r="K164" s="240"/>
      <c r="L164" s="240"/>
      <c r="M164" s="240"/>
      <c r="N164" s="240"/>
      <c r="O164" s="240"/>
    </row>
    <row r="165" spans="1:15" ht="15.75">
      <c r="A165" s="482" t="s">
        <v>108</v>
      </c>
      <c r="B165" s="482"/>
      <c r="C165" s="482"/>
      <c r="D165" s="482"/>
      <c r="E165" s="482"/>
      <c r="F165" s="283">
        <f>F164</f>
        <v>560</v>
      </c>
      <c r="G165" s="283"/>
      <c r="H165" s="283">
        <f>H164</f>
        <v>560</v>
      </c>
      <c r="I165" s="283"/>
      <c r="J165" s="283">
        <v>0</v>
      </c>
      <c r="K165" s="266"/>
      <c r="L165" s="266"/>
      <c r="M165" s="266"/>
      <c r="N165" s="266"/>
      <c r="O165" s="266"/>
    </row>
    <row r="166" spans="1:15" ht="33.75" customHeight="1">
      <c r="A166" s="467" t="s">
        <v>555</v>
      </c>
      <c r="B166" s="468"/>
      <c r="C166" s="317"/>
      <c r="D166" s="317"/>
      <c r="E166" s="317"/>
      <c r="F166" s="332">
        <f>F164</f>
        <v>560</v>
      </c>
      <c r="G166" s="332"/>
      <c r="H166" s="332">
        <f t="shared" ref="H166:J166" si="49">H164</f>
        <v>560</v>
      </c>
      <c r="I166" s="332"/>
      <c r="J166" s="332">
        <f t="shared" si="49"/>
        <v>0</v>
      </c>
      <c r="K166" s="266"/>
      <c r="L166" s="266"/>
      <c r="M166" s="266"/>
      <c r="N166" s="266"/>
      <c r="O166" s="266"/>
    </row>
    <row r="167" spans="1:15" ht="18.75">
      <c r="A167" s="484" t="s">
        <v>109</v>
      </c>
      <c r="B167" s="485"/>
      <c r="C167" s="485"/>
      <c r="D167" s="485"/>
      <c r="E167" s="485"/>
      <c r="F167" s="485"/>
      <c r="G167" s="485"/>
      <c r="H167" s="485"/>
      <c r="I167" s="485"/>
      <c r="J167" s="485"/>
      <c r="K167" s="252"/>
      <c r="L167" s="252"/>
      <c r="M167" s="252"/>
      <c r="N167" s="252"/>
      <c r="O167" s="252"/>
    </row>
    <row r="168" spans="1:15" s="264" customFormat="1" ht="15.75">
      <c r="A168" s="284" t="s">
        <v>118</v>
      </c>
      <c r="B168" s="285"/>
      <c r="C168" s="285"/>
      <c r="D168" s="285"/>
      <c r="E168" s="285"/>
      <c r="F168" s="285"/>
      <c r="G168" s="285"/>
      <c r="H168" s="285"/>
      <c r="I168" s="285"/>
      <c r="J168" s="285"/>
      <c r="K168" s="286"/>
      <c r="L168" s="286"/>
      <c r="M168" s="286"/>
      <c r="N168" s="286"/>
      <c r="O168" s="286"/>
    </row>
    <row r="169" spans="1:15" s="251" customFormat="1" ht="15.75">
      <c r="A169" s="277">
        <v>6.1</v>
      </c>
      <c r="B169" s="270" t="s">
        <v>110</v>
      </c>
      <c r="C169" s="255" t="s">
        <v>12</v>
      </c>
      <c r="D169" s="272">
        <v>2416.67</v>
      </c>
      <c r="E169" s="273">
        <v>1</v>
      </c>
      <c r="F169" s="274">
        <v>2416.67</v>
      </c>
      <c r="G169" s="273">
        <f>E169</f>
        <v>1</v>
      </c>
      <c r="H169" s="274">
        <f>F169</f>
        <v>2416.67</v>
      </c>
      <c r="I169" s="327"/>
      <c r="J169" s="327"/>
      <c r="K169" s="12"/>
      <c r="L169" s="331"/>
      <c r="M169" s="331"/>
      <c r="N169" s="331"/>
      <c r="O169" s="331"/>
    </row>
    <row r="170" spans="1:15" s="251" customFormat="1" ht="15.75">
      <c r="A170" s="277">
        <v>6.3</v>
      </c>
      <c r="B170" s="270" t="s">
        <v>112</v>
      </c>
      <c r="C170" s="255" t="s">
        <v>12</v>
      </c>
      <c r="D170" s="272">
        <v>1375</v>
      </c>
      <c r="E170" s="273">
        <v>2</v>
      </c>
      <c r="F170" s="274">
        <v>2750</v>
      </c>
      <c r="G170" s="273">
        <f>E170</f>
        <v>2</v>
      </c>
      <c r="H170" s="274">
        <f>F170</f>
        <v>2750</v>
      </c>
      <c r="I170" s="327"/>
      <c r="J170" s="327"/>
      <c r="K170" s="12"/>
      <c r="L170" s="331"/>
      <c r="M170" s="331"/>
      <c r="N170" s="331"/>
      <c r="O170" s="331"/>
    </row>
    <row r="171" spans="1:15" s="251" customFormat="1" ht="15.75">
      <c r="A171" s="469" t="s">
        <v>54</v>
      </c>
      <c r="B171" s="469"/>
      <c r="C171" s="236"/>
      <c r="D171" s="237"/>
      <c r="E171" s="238"/>
      <c r="F171" s="239">
        <f>SUM(F169:F170)</f>
        <v>5166.67</v>
      </c>
      <c r="G171" s="239"/>
      <c r="H171" s="239">
        <f>SUM(H169:H170)</f>
        <v>5166.67</v>
      </c>
      <c r="I171" s="239"/>
      <c r="J171" s="239">
        <f t="shared" ref="J171" si="50">SUM(J169:J170)</f>
        <v>0</v>
      </c>
      <c r="K171" s="240"/>
      <c r="L171" s="240"/>
      <c r="M171" s="240"/>
      <c r="N171" s="240"/>
      <c r="O171" s="240"/>
    </row>
    <row r="172" spans="1:15" s="251" customFormat="1" ht="15.75">
      <c r="A172" s="321" t="s">
        <v>554</v>
      </c>
      <c r="B172" s="318"/>
      <c r="C172" s="319"/>
      <c r="D172" s="322"/>
      <c r="E172" s="323"/>
      <c r="F172" s="320"/>
      <c r="G172" s="325"/>
      <c r="H172" s="325"/>
      <c r="I172" s="325"/>
      <c r="J172" s="325"/>
      <c r="K172" s="234"/>
      <c r="L172" s="234"/>
      <c r="M172" s="234"/>
      <c r="N172" s="234"/>
      <c r="O172" s="234"/>
    </row>
    <row r="173" spans="1:15" s="251" customFormat="1" ht="15.75">
      <c r="A173" s="277">
        <v>6.1</v>
      </c>
      <c r="B173" s="270" t="s">
        <v>110</v>
      </c>
      <c r="C173" s="319" t="s">
        <v>12</v>
      </c>
      <c r="D173" s="322">
        <v>2416.67</v>
      </c>
      <c r="E173" s="333">
        <v>1</v>
      </c>
      <c r="F173" s="274">
        <v>2416.67</v>
      </c>
      <c r="G173" s="273">
        <f>E173</f>
        <v>1</v>
      </c>
      <c r="H173" s="274">
        <f>F173</f>
        <v>2416.67</v>
      </c>
      <c r="I173" s="325"/>
      <c r="J173" s="325"/>
      <c r="K173" s="12"/>
      <c r="L173" s="234"/>
      <c r="M173" s="234"/>
      <c r="N173" s="234"/>
      <c r="O173" s="234"/>
    </row>
    <row r="174" spans="1:15" s="251" customFormat="1" ht="15.75">
      <c r="A174" s="277">
        <v>6.2</v>
      </c>
      <c r="B174" s="270" t="s">
        <v>111</v>
      </c>
      <c r="C174" s="319" t="s">
        <v>12</v>
      </c>
      <c r="D174" s="322">
        <v>1404.1790000000001</v>
      </c>
      <c r="E174" s="333">
        <v>2</v>
      </c>
      <c r="F174" s="274">
        <v>2808.3580000000002</v>
      </c>
      <c r="G174" s="273">
        <f t="shared" ref="G174:G180" si="51">E174</f>
        <v>2</v>
      </c>
      <c r="H174" s="274">
        <f t="shared" ref="H174:H180" si="52">F174</f>
        <v>2808.3580000000002</v>
      </c>
      <c r="I174" s="325"/>
      <c r="J174" s="325"/>
      <c r="K174" s="12"/>
      <c r="L174" s="234"/>
      <c r="M174" s="234"/>
      <c r="N174" s="234"/>
      <c r="O174" s="234"/>
    </row>
    <row r="175" spans="1:15" s="251" customFormat="1" ht="15.75">
      <c r="A175" s="277">
        <v>6.3</v>
      </c>
      <c r="B175" s="270" t="s">
        <v>112</v>
      </c>
      <c r="C175" s="319" t="s">
        <v>12</v>
      </c>
      <c r="D175" s="322">
        <v>1375</v>
      </c>
      <c r="E175" s="333">
        <v>6</v>
      </c>
      <c r="F175" s="274">
        <v>8250</v>
      </c>
      <c r="G175" s="273">
        <f t="shared" si="51"/>
        <v>6</v>
      </c>
      <c r="H175" s="274">
        <f t="shared" si="52"/>
        <v>8250</v>
      </c>
      <c r="I175" s="325"/>
      <c r="J175" s="325"/>
      <c r="K175" s="12"/>
      <c r="L175" s="234"/>
      <c r="M175" s="234"/>
      <c r="N175" s="234"/>
      <c r="O175" s="234"/>
    </row>
    <row r="176" spans="1:15" s="251" customFormat="1" ht="15.75">
      <c r="A176" s="277">
        <v>6.4</v>
      </c>
      <c r="B176" s="270" t="s">
        <v>113</v>
      </c>
      <c r="C176" s="319" t="s">
        <v>12</v>
      </c>
      <c r="D176" s="322">
        <v>3656.6</v>
      </c>
      <c r="E176" s="333">
        <v>1</v>
      </c>
      <c r="F176" s="274">
        <v>3656.6</v>
      </c>
      <c r="G176" s="273">
        <f t="shared" si="51"/>
        <v>1</v>
      </c>
      <c r="H176" s="274">
        <f t="shared" si="52"/>
        <v>3656.6</v>
      </c>
      <c r="I176" s="325"/>
      <c r="J176" s="325"/>
      <c r="K176" s="12"/>
      <c r="L176" s="234"/>
      <c r="M176" s="234"/>
      <c r="N176" s="234"/>
      <c r="O176" s="234"/>
    </row>
    <row r="177" spans="1:17" s="251" customFormat="1" ht="15.75">
      <c r="A177" s="277">
        <v>6.5</v>
      </c>
      <c r="B177" s="270" t="s">
        <v>114</v>
      </c>
      <c r="C177" s="319" t="s">
        <v>12</v>
      </c>
      <c r="D177" s="322">
        <v>1140.1690000000001</v>
      </c>
      <c r="E177" s="333">
        <v>6</v>
      </c>
      <c r="F177" s="274">
        <v>6841.01</v>
      </c>
      <c r="G177" s="273">
        <f t="shared" si="51"/>
        <v>6</v>
      </c>
      <c r="H177" s="274">
        <f t="shared" si="52"/>
        <v>6841.01</v>
      </c>
      <c r="I177" s="325"/>
      <c r="J177" s="325"/>
      <c r="K177" s="12"/>
      <c r="L177" s="234"/>
      <c r="M177" s="234"/>
      <c r="N177" s="234"/>
      <c r="O177" s="234"/>
    </row>
    <row r="178" spans="1:17" s="251" customFormat="1" ht="15.75">
      <c r="A178" s="277">
        <v>6.6</v>
      </c>
      <c r="B178" s="270" t="s">
        <v>115</v>
      </c>
      <c r="C178" s="319" t="s">
        <v>12</v>
      </c>
      <c r="D178" s="322">
        <v>1725.75</v>
      </c>
      <c r="E178" s="333">
        <v>1</v>
      </c>
      <c r="F178" s="274">
        <v>1725.75</v>
      </c>
      <c r="G178" s="273">
        <f t="shared" si="51"/>
        <v>1</v>
      </c>
      <c r="H178" s="274">
        <f t="shared" si="52"/>
        <v>1725.75</v>
      </c>
      <c r="I178" s="325"/>
      <c r="J178" s="325"/>
      <c r="K178" s="12"/>
      <c r="L178" s="234"/>
      <c r="M178" s="234"/>
      <c r="N178" s="234"/>
      <c r="O178" s="234"/>
    </row>
    <row r="179" spans="1:17" s="251" customFormat="1" ht="15.75">
      <c r="A179" s="277">
        <v>6.7</v>
      </c>
      <c r="B179" s="270" t="s">
        <v>116</v>
      </c>
      <c r="C179" s="319" t="s">
        <v>12</v>
      </c>
      <c r="D179" s="322">
        <v>515.13900000000001</v>
      </c>
      <c r="E179" s="333">
        <v>5</v>
      </c>
      <c r="F179" s="274">
        <v>2575.6950000000002</v>
      </c>
      <c r="G179" s="273">
        <f t="shared" si="51"/>
        <v>5</v>
      </c>
      <c r="H179" s="274">
        <f t="shared" si="52"/>
        <v>2575.6950000000002</v>
      </c>
      <c r="I179" s="325"/>
      <c r="J179" s="325"/>
      <c r="K179" s="12"/>
      <c r="L179" s="234"/>
      <c r="M179" s="234"/>
      <c r="N179" s="234"/>
      <c r="O179" s="234"/>
    </row>
    <row r="180" spans="1:17" s="251" customFormat="1" ht="15.75">
      <c r="A180" s="277">
        <v>6.8</v>
      </c>
      <c r="B180" s="270" t="s">
        <v>117</v>
      </c>
      <c r="C180" s="319" t="s">
        <v>12</v>
      </c>
      <c r="D180" s="322">
        <v>432.00666000000001</v>
      </c>
      <c r="E180" s="333">
        <v>13</v>
      </c>
      <c r="F180" s="274">
        <v>5616.09</v>
      </c>
      <c r="G180" s="273">
        <f t="shared" si="51"/>
        <v>13</v>
      </c>
      <c r="H180" s="274">
        <f t="shared" si="52"/>
        <v>5616.09</v>
      </c>
      <c r="I180" s="325"/>
      <c r="J180" s="325"/>
      <c r="K180" s="12"/>
      <c r="L180" s="234"/>
      <c r="M180" s="234"/>
      <c r="N180" s="234"/>
      <c r="O180" s="234"/>
    </row>
    <row r="181" spans="1:17" s="9" customFormat="1" ht="15.75" customHeight="1">
      <c r="A181" s="465" t="s">
        <v>54</v>
      </c>
      <c r="B181" s="466"/>
      <c r="C181" s="236"/>
      <c r="D181" s="237"/>
      <c r="E181" s="238"/>
      <c r="F181" s="239">
        <f>SUM(F173:F180)</f>
        <v>33890.172999999995</v>
      </c>
      <c r="G181" s="239"/>
      <c r="H181" s="239">
        <f>SUM(H173:H180)</f>
        <v>33890.172999999995</v>
      </c>
      <c r="I181" s="239"/>
      <c r="J181" s="239">
        <f>SUM(J173:J180)</f>
        <v>0</v>
      </c>
      <c r="K181" s="240"/>
      <c r="L181" s="240"/>
      <c r="M181" s="240"/>
      <c r="N181" s="240"/>
      <c r="O181" s="240"/>
    </row>
    <row r="182" spans="1:17" ht="15.75">
      <c r="A182" s="470" t="s">
        <v>119</v>
      </c>
      <c r="B182" s="486"/>
      <c r="C182" s="486"/>
      <c r="D182" s="486"/>
      <c r="E182" s="487"/>
      <c r="F182" s="265">
        <f>F181+F171</f>
        <v>39056.842999999993</v>
      </c>
      <c r="G182" s="265"/>
      <c r="H182" s="265">
        <f>H181+H171</f>
        <v>39056.842999999993</v>
      </c>
      <c r="I182" s="265"/>
      <c r="J182" s="265">
        <f>J181</f>
        <v>0</v>
      </c>
      <c r="K182" s="266"/>
      <c r="L182" s="266"/>
      <c r="M182" s="266"/>
      <c r="N182" s="266"/>
      <c r="O182" s="266"/>
    </row>
    <row r="183" spans="1:17" ht="33.75" customHeight="1">
      <c r="A183" s="467" t="s">
        <v>555</v>
      </c>
      <c r="B183" s="468"/>
      <c r="C183" s="317"/>
      <c r="D183" s="317"/>
      <c r="E183" s="317"/>
      <c r="F183" s="326">
        <f>F181</f>
        <v>33890.172999999995</v>
      </c>
      <c r="G183" s="326"/>
      <c r="H183" s="326">
        <f t="shared" ref="H183:J183" si="53">H181</f>
        <v>33890.172999999995</v>
      </c>
      <c r="I183" s="326"/>
      <c r="J183" s="326">
        <f t="shared" si="53"/>
        <v>0</v>
      </c>
      <c r="K183" s="266"/>
      <c r="L183" s="266"/>
      <c r="M183" s="334"/>
      <c r="N183" s="266"/>
      <c r="O183" s="266"/>
      <c r="Q183" s="335"/>
    </row>
    <row r="184" spans="1:17" ht="18.75">
      <c r="A184" s="484" t="s">
        <v>146</v>
      </c>
      <c r="B184" s="485"/>
      <c r="C184" s="485"/>
      <c r="D184" s="485"/>
      <c r="E184" s="485"/>
      <c r="F184" s="485"/>
      <c r="G184" s="485"/>
      <c r="H184" s="485"/>
      <c r="I184" s="485"/>
      <c r="J184" s="488"/>
      <c r="K184" s="252"/>
      <c r="L184" s="252"/>
      <c r="M184" s="287"/>
      <c r="N184" s="252"/>
      <c r="O184" s="252"/>
    </row>
    <row r="185" spans="1:17" s="264" customFormat="1" ht="15.75">
      <c r="A185" s="288">
        <v>7.4</v>
      </c>
      <c r="B185" s="289" t="s">
        <v>123</v>
      </c>
      <c r="C185" s="230" t="s">
        <v>12</v>
      </c>
      <c r="D185" s="290">
        <v>19.5</v>
      </c>
      <c r="E185" s="291">
        <v>8</v>
      </c>
      <c r="F185" s="292">
        <v>156</v>
      </c>
      <c r="G185" s="291">
        <f>E185</f>
        <v>8</v>
      </c>
      <c r="H185" s="292">
        <f>F185</f>
        <v>156</v>
      </c>
      <c r="I185" s="293"/>
      <c r="J185" s="293"/>
      <c r="K185" s="12"/>
      <c r="L185" s="12"/>
      <c r="M185" s="12"/>
      <c r="N185" s="261"/>
      <c r="O185" s="262"/>
    </row>
    <row r="186" spans="1:17" s="264" customFormat="1" ht="15.75">
      <c r="A186" s="288">
        <v>7.7</v>
      </c>
      <c r="B186" s="294" t="s">
        <v>126</v>
      </c>
      <c r="C186" s="230" t="s">
        <v>12</v>
      </c>
      <c r="D186" s="290">
        <v>12.298999999999999</v>
      </c>
      <c r="E186" s="291">
        <v>2</v>
      </c>
      <c r="F186" s="292">
        <v>24.6</v>
      </c>
      <c r="G186" s="291">
        <f t="shared" ref="G186:G192" si="54">E186</f>
        <v>2</v>
      </c>
      <c r="H186" s="292">
        <f t="shared" ref="H186:H192" si="55">F186</f>
        <v>24.6</v>
      </c>
      <c r="I186" s="293"/>
      <c r="J186" s="293"/>
      <c r="K186" s="12"/>
      <c r="L186" s="295"/>
      <c r="M186" s="12"/>
      <c r="N186" s="261"/>
      <c r="O186" s="262"/>
    </row>
    <row r="187" spans="1:17" s="264" customFormat="1" ht="15.75">
      <c r="A187" s="288">
        <v>7.8</v>
      </c>
      <c r="B187" s="296" t="s">
        <v>127</v>
      </c>
      <c r="C187" s="230" t="s">
        <v>12</v>
      </c>
      <c r="D187" s="290">
        <v>17.556999999999999</v>
      </c>
      <c r="E187" s="291">
        <v>4</v>
      </c>
      <c r="F187" s="292">
        <v>70.23</v>
      </c>
      <c r="G187" s="291">
        <f t="shared" si="54"/>
        <v>4</v>
      </c>
      <c r="H187" s="292">
        <f t="shared" si="55"/>
        <v>70.23</v>
      </c>
      <c r="I187" s="293"/>
      <c r="J187" s="293"/>
      <c r="K187" s="12"/>
      <c r="L187" s="295"/>
      <c r="M187" s="12"/>
      <c r="N187" s="261"/>
      <c r="O187" s="262"/>
    </row>
    <row r="188" spans="1:17" s="264" customFormat="1" ht="15.75">
      <c r="A188" s="288">
        <v>7.12</v>
      </c>
      <c r="B188" s="296" t="s">
        <v>131</v>
      </c>
      <c r="C188" s="230" t="s">
        <v>12</v>
      </c>
      <c r="D188" s="290">
        <v>97.534999999999997</v>
      </c>
      <c r="E188" s="291">
        <v>1</v>
      </c>
      <c r="F188" s="292">
        <v>97.54</v>
      </c>
      <c r="G188" s="291">
        <f t="shared" si="54"/>
        <v>1</v>
      </c>
      <c r="H188" s="292">
        <f t="shared" si="55"/>
        <v>97.54</v>
      </c>
      <c r="I188" s="293"/>
      <c r="J188" s="293"/>
      <c r="K188" s="12"/>
      <c r="L188" s="295"/>
      <c r="M188" s="12"/>
      <c r="N188" s="261"/>
      <c r="O188" s="262"/>
    </row>
    <row r="189" spans="1:17" s="264" customFormat="1" ht="31.5">
      <c r="A189" s="288">
        <v>7.1800000000000104</v>
      </c>
      <c r="B189" s="296" t="s">
        <v>137</v>
      </c>
      <c r="C189" s="230" t="s">
        <v>12</v>
      </c>
      <c r="D189" s="290">
        <v>11.7</v>
      </c>
      <c r="E189" s="291">
        <v>1</v>
      </c>
      <c r="F189" s="292">
        <v>11.7</v>
      </c>
      <c r="G189" s="291">
        <f t="shared" si="54"/>
        <v>1</v>
      </c>
      <c r="H189" s="292">
        <f t="shared" si="55"/>
        <v>11.7</v>
      </c>
      <c r="I189" s="293"/>
      <c r="J189" s="293"/>
      <c r="K189" s="12"/>
      <c r="L189" s="295"/>
      <c r="M189" s="12"/>
      <c r="N189" s="261"/>
      <c r="O189" s="262"/>
    </row>
    <row r="190" spans="1:17" s="264" customFormat="1" ht="15.75">
      <c r="A190" s="288">
        <v>7.1900000000000102</v>
      </c>
      <c r="B190" s="296" t="s">
        <v>138</v>
      </c>
      <c r="C190" s="230" t="s">
        <v>12</v>
      </c>
      <c r="D190" s="290">
        <v>34.979999999999997</v>
      </c>
      <c r="E190" s="291">
        <v>2</v>
      </c>
      <c r="F190" s="292">
        <v>69.959999999999994</v>
      </c>
      <c r="G190" s="291">
        <f t="shared" si="54"/>
        <v>2</v>
      </c>
      <c r="H190" s="292">
        <f t="shared" si="55"/>
        <v>69.959999999999994</v>
      </c>
      <c r="I190" s="293"/>
      <c r="J190" s="293"/>
      <c r="K190" s="12"/>
      <c r="L190" s="295"/>
      <c r="M190" s="12"/>
      <c r="N190" s="261"/>
      <c r="O190" s="262"/>
    </row>
    <row r="191" spans="1:17" s="264" customFormat="1" ht="15.75">
      <c r="A191" s="288">
        <v>7.2000000000000099</v>
      </c>
      <c r="B191" s="296" t="s">
        <v>139</v>
      </c>
      <c r="C191" s="230" t="s">
        <v>12</v>
      </c>
      <c r="D191" s="290">
        <v>21.465</v>
      </c>
      <c r="E191" s="291">
        <v>4</v>
      </c>
      <c r="F191" s="292">
        <v>85.86</v>
      </c>
      <c r="G191" s="291">
        <f t="shared" si="54"/>
        <v>4</v>
      </c>
      <c r="H191" s="292">
        <f t="shared" si="55"/>
        <v>85.86</v>
      </c>
      <c r="I191" s="293"/>
      <c r="J191" s="293"/>
      <c r="K191" s="12"/>
      <c r="L191" s="295"/>
      <c r="M191" s="12"/>
      <c r="N191" s="261"/>
      <c r="O191" s="262"/>
    </row>
    <row r="192" spans="1:17" s="264" customFormat="1" ht="15.75">
      <c r="A192" s="288">
        <v>7.2100000000000097</v>
      </c>
      <c r="B192" s="296" t="s">
        <v>140</v>
      </c>
      <c r="C192" s="230" t="s">
        <v>12</v>
      </c>
      <c r="D192" s="290">
        <v>109.625</v>
      </c>
      <c r="E192" s="291">
        <v>1</v>
      </c>
      <c r="F192" s="292">
        <v>109.63</v>
      </c>
      <c r="G192" s="291">
        <f t="shared" si="54"/>
        <v>1</v>
      </c>
      <c r="H192" s="292">
        <f t="shared" si="55"/>
        <v>109.63</v>
      </c>
      <c r="I192" s="293"/>
      <c r="J192" s="293"/>
      <c r="K192" s="12"/>
      <c r="L192" s="295"/>
      <c r="M192" s="12"/>
      <c r="N192" s="261"/>
      <c r="O192" s="262"/>
    </row>
    <row r="193" spans="1:15" s="264" customFormat="1" ht="15.75">
      <c r="A193" s="465" t="s">
        <v>54</v>
      </c>
      <c r="B193" s="466"/>
      <c r="C193" s="236"/>
      <c r="D193" s="237"/>
      <c r="E193" s="238"/>
      <c r="F193" s="239">
        <f>SUM(F185:F192)</f>
        <v>625.52</v>
      </c>
      <c r="G193" s="239"/>
      <c r="H193" s="239">
        <f t="shared" ref="H193:J193" si="56">SUM(H185:H192)</f>
        <v>625.52</v>
      </c>
      <c r="I193" s="239"/>
      <c r="J193" s="239">
        <f t="shared" si="56"/>
        <v>0</v>
      </c>
      <c r="K193" s="240"/>
      <c r="L193" s="240"/>
      <c r="M193" s="240"/>
      <c r="N193" s="240"/>
      <c r="O193" s="240"/>
    </row>
    <row r="194" spans="1:15" s="264" customFormat="1" ht="15.75">
      <c r="A194" s="321" t="s">
        <v>554</v>
      </c>
      <c r="B194" s="296"/>
      <c r="C194" s="230"/>
      <c r="D194" s="290"/>
      <c r="E194" s="291"/>
      <c r="F194" s="292"/>
      <c r="G194" s="291"/>
      <c r="H194" s="292"/>
      <c r="I194" s="293"/>
      <c r="J194" s="293"/>
      <c r="K194" s="12"/>
      <c r="L194" s="295"/>
      <c r="M194" s="12"/>
      <c r="N194" s="261"/>
      <c r="O194" s="262"/>
    </row>
    <row r="195" spans="1:15" s="264" customFormat="1" ht="15.75">
      <c r="A195" s="399">
        <v>7.1</v>
      </c>
      <c r="B195" s="296" t="s">
        <v>120</v>
      </c>
      <c r="C195" s="230" t="s">
        <v>12</v>
      </c>
      <c r="D195" s="290">
        <v>9.5</v>
      </c>
      <c r="E195" s="291">
        <v>16</v>
      </c>
      <c r="F195" s="292">
        <v>152</v>
      </c>
      <c r="G195" s="291">
        <f>E195</f>
        <v>16</v>
      </c>
      <c r="H195" s="292">
        <f>F195</f>
        <v>152</v>
      </c>
      <c r="I195" s="293"/>
      <c r="J195" s="293"/>
      <c r="K195" s="12"/>
      <c r="L195" s="295"/>
      <c r="M195" s="12"/>
      <c r="N195" s="261"/>
      <c r="O195" s="262"/>
    </row>
    <row r="196" spans="1:15" s="264" customFormat="1" ht="15.75">
      <c r="A196" s="399">
        <v>7.2</v>
      </c>
      <c r="B196" s="296" t="s">
        <v>121</v>
      </c>
      <c r="C196" s="230" t="s">
        <v>12</v>
      </c>
      <c r="D196" s="290">
        <v>15.7</v>
      </c>
      <c r="E196" s="291">
        <v>12</v>
      </c>
      <c r="F196" s="292">
        <v>188.39999999999998</v>
      </c>
      <c r="G196" s="291">
        <f t="shared" ref="G196:G221" si="57">E196</f>
        <v>12</v>
      </c>
      <c r="H196" s="292">
        <f t="shared" ref="H196:H221" si="58">F196</f>
        <v>188.39999999999998</v>
      </c>
      <c r="I196" s="293"/>
      <c r="J196" s="293"/>
      <c r="K196" s="12"/>
      <c r="L196" s="295"/>
      <c r="M196" s="12"/>
      <c r="N196" s="261"/>
      <c r="O196" s="262"/>
    </row>
    <row r="197" spans="1:15" s="264" customFormat="1" ht="15.75">
      <c r="A197" s="399">
        <v>7.3</v>
      </c>
      <c r="B197" s="296" t="s">
        <v>122</v>
      </c>
      <c r="C197" s="230" t="s">
        <v>12</v>
      </c>
      <c r="D197" s="290">
        <v>12.5</v>
      </c>
      <c r="E197" s="291">
        <v>1</v>
      </c>
      <c r="F197" s="292">
        <v>12.5</v>
      </c>
      <c r="G197" s="291">
        <f t="shared" si="57"/>
        <v>1</v>
      </c>
      <c r="H197" s="292">
        <f t="shared" si="58"/>
        <v>12.5</v>
      </c>
      <c r="I197" s="293"/>
      <c r="J197" s="293"/>
      <c r="K197" s="12"/>
      <c r="L197" s="295"/>
      <c r="M197" s="12"/>
      <c r="N197" s="261"/>
      <c r="O197" s="262"/>
    </row>
    <row r="198" spans="1:15" s="264" customFormat="1" ht="15.75">
      <c r="A198" s="399">
        <v>7.4</v>
      </c>
      <c r="B198" s="296" t="s">
        <v>123</v>
      </c>
      <c r="C198" s="230" t="s">
        <v>12</v>
      </c>
      <c r="D198" s="290">
        <v>19.5</v>
      </c>
      <c r="E198" s="291">
        <v>15</v>
      </c>
      <c r="F198" s="292">
        <v>292.5</v>
      </c>
      <c r="G198" s="291">
        <f t="shared" si="57"/>
        <v>15</v>
      </c>
      <c r="H198" s="292">
        <f t="shared" si="58"/>
        <v>292.5</v>
      </c>
      <c r="I198" s="293"/>
      <c r="J198" s="293"/>
      <c r="K198" s="12"/>
      <c r="L198" s="295"/>
      <c r="M198" s="12"/>
      <c r="N198" s="261"/>
      <c r="O198" s="262"/>
    </row>
    <row r="199" spans="1:15" s="264" customFormat="1" ht="15.75">
      <c r="A199" s="399">
        <v>7.5</v>
      </c>
      <c r="B199" s="296" t="s">
        <v>124</v>
      </c>
      <c r="C199" s="230" t="s">
        <v>12</v>
      </c>
      <c r="D199" s="290">
        <v>20.5</v>
      </c>
      <c r="E199" s="291">
        <v>15</v>
      </c>
      <c r="F199" s="292">
        <v>307.5</v>
      </c>
      <c r="G199" s="291">
        <f t="shared" si="57"/>
        <v>15</v>
      </c>
      <c r="H199" s="292">
        <f t="shared" si="58"/>
        <v>307.5</v>
      </c>
      <c r="I199" s="293"/>
      <c r="J199" s="293"/>
      <c r="K199" s="12"/>
      <c r="L199" s="295"/>
      <c r="M199" s="12"/>
      <c r="N199" s="261"/>
      <c r="O199" s="262"/>
    </row>
    <row r="200" spans="1:15" s="264" customFormat="1" ht="15.75">
      <c r="A200" s="399">
        <v>7.6</v>
      </c>
      <c r="B200" s="296" t="s">
        <v>125</v>
      </c>
      <c r="C200" s="230" t="s">
        <v>12</v>
      </c>
      <c r="D200" s="290">
        <v>19.5</v>
      </c>
      <c r="E200" s="291">
        <v>5</v>
      </c>
      <c r="F200" s="292">
        <v>97.5</v>
      </c>
      <c r="G200" s="291">
        <f t="shared" si="57"/>
        <v>5</v>
      </c>
      <c r="H200" s="292">
        <f t="shared" si="58"/>
        <v>97.5</v>
      </c>
      <c r="I200" s="293"/>
      <c r="J200" s="293"/>
      <c r="K200" s="12"/>
      <c r="L200" s="295"/>
      <c r="M200" s="12"/>
      <c r="N200" s="261"/>
      <c r="O200" s="262"/>
    </row>
    <row r="201" spans="1:15" s="264" customFormat="1" ht="15.75">
      <c r="A201" s="399">
        <v>7.7</v>
      </c>
      <c r="B201" s="296" t="s">
        <v>126</v>
      </c>
      <c r="C201" s="230" t="s">
        <v>12</v>
      </c>
      <c r="D201" s="290">
        <v>12.298999999999999</v>
      </c>
      <c r="E201" s="291">
        <v>5</v>
      </c>
      <c r="F201" s="292">
        <v>61.494999999999997</v>
      </c>
      <c r="G201" s="291">
        <f t="shared" si="57"/>
        <v>5</v>
      </c>
      <c r="H201" s="292">
        <f t="shared" si="58"/>
        <v>61.494999999999997</v>
      </c>
      <c r="I201" s="293"/>
      <c r="J201" s="293"/>
      <c r="K201" s="12"/>
      <c r="L201" s="295"/>
      <c r="M201" s="12"/>
      <c r="N201" s="261"/>
      <c r="O201" s="262"/>
    </row>
    <row r="202" spans="1:15" s="264" customFormat="1" ht="15.75">
      <c r="A202" s="399">
        <v>7.8</v>
      </c>
      <c r="B202" s="296" t="s">
        <v>127</v>
      </c>
      <c r="C202" s="230" t="s">
        <v>12</v>
      </c>
      <c r="D202" s="290">
        <v>17.556999999999999</v>
      </c>
      <c r="E202" s="291">
        <v>10</v>
      </c>
      <c r="F202" s="292">
        <v>175.57</v>
      </c>
      <c r="G202" s="291">
        <f t="shared" si="57"/>
        <v>10</v>
      </c>
      <c r="H202" s="292">
        <f t="shared" si="58"/>
        <v>175.57</v>
      </c>
      <c r="I202" s="293"/>
      <c r="J202" s="293"/>
      <c r="K202" s="12"/>
      <c r="L202" s="295"/>
      <c r="M202" s="12"/>
      <c r="N202" s="261"/>
      <c r="O202" s="262"/>
    </row>
    <row r="203" spans="1:15" s="264" customFormat="1" ht="15.75">
      <c r="A203" s="399">
        <v>7.9</v>
      </c>
      <c r="B203" s="296" t="s">
        <v>128</v>
      </c>
      <c r="C203" s="230" t="s">
        <v>12</v>
      </c>
      <c r="D203" s="290">
        <v>71.84</v>
      </c>
      <c r="E203" s="291">
        <v>1</v>
      </c>
      <c r="F203" s="292">
        <v>71.84</v>
      </c>
      <c r="G203" s="291">
        <f t="shared" si="57"/>
        <v>1</v>
      </c>
      <c r="H203" s="292">
        <f t="shared" si="58"/>
        <v>71.84</v>
      </c>
      <c r="I203" s="293"/>
      <c r="J203" s="293"/>
      <c r="K203" s="12"/>
      <c r="L203" s="295"/>
      <c r="M203" s="12"/>
      <c r="N203" s="261"/>
      <c r="O203" s="262"/>
    </row>
    <row r="204" spans="1:15" s="264" customFormat="1" ht="15.75">
      <c r="A204" s="222">
        <v>7.1</v>
      </c>
      <c r="B204" s="296" t="s">
        <v>129</v>
      </c>
      <c r="C204" s="230" t="s">
        <v>12</v>
      </c>
      <c r="D204" s="290">
        <v>69.349999999999994</v>
      </c>
      <c r="E204" s="291">
        <v>7</v>
      </c>
      <c r="F204" s="292">
        <v>485.45</v>
      </c>
      <c r="G204" s="291">
        <f t="shared" si="57"/>
        <v>7</v>
      </c>
      <c r="H204" s="292">
        <f t="shared" si="58"/>
        <v>485.45</v>
      </c>
      <c r="I204" s="293"/>
      <c r="J204" s="293"/>
      <c r="K204" s="12"/>
      <c r="L204" s="295"/>
      <c r="M204" s="12"/>
      <c r="N204" s="261"/>
      <c r="O204" s="262"/>
    </row>
    <row r="205" spans="1:15" s="264" customFormat="1" ht="31.5">
      <c r="A205" s="222">
        <v>7.11</v>
      </c>
      <c r="B205" s="296" t="s">
        <v>130</v>
      </c>
      <c r="C205" s="230" t="s">
        <v>12</v>
      </c>
      <c r="D205" s="290">
        <v>19.5</v>
      </c>
      <c r="E205" s="291">
        <v>1</v>
      </c>
      <c r="F205" s="292">
        <v>19.5</v>
      </c>
      <c r="G205" s="291">
        <f t="shared" si="57"/>
        <v>1</v>
      </c>
      <c r="H205" s="292">
        <f t="shared" si="58"/>
        <v>19.5</v>
      </c>
      <c r="I205" s="293"/>
      <c r="J205" s="293"/>
      <c r="K205" s="12"/>
      <c r="L205" s="295"/>
      <c r="M205" s="12"/>
      <c r="N205" s="261"/>
      <c r="O205" s="262"/>
    </row>
    <row r="206" spans="1:15" s="264" customFormat="1" ht="15.75">
      <c r="A206" s="222">
        <v>7.12</v>
      </c>
      <c r="B206" s="296" t="s">
        <v>131</v>
      </c>
      <c r="C206" s="230" t="s">
        <v>12</v>
      </c>
      <c r="D206" s="290">
        <v>97.534999999999997</v>
      </c>
      <c r="E206" s="291">
        <v>2</v>
      </c>
      <c r="F206" s="292">
        <v>195.07</v>
      </c>
      <c r="G206" s="291">
        <f t="shared" si="57"/>
        <v>2</v>
      </c>
      <c r="H206" s="292">
        <f t="shared" si="58"/>
        <v>195.07</v>
      </c>
      <c r="I206" s="293"/>
      <c r="J206" s="293"/>
      <c r="K206" s="12"/>
      <c r="L206" s="295"/>
      <c r="M206" s="12"/>
      <c r="N206" s="261"/>
      <c r="O206" s="262"/>
    </row>
    <row r="207" spans="1:15" s="264" customFormat="1" ht="31.5">
      <c r="A207" s="222">
        <v>7.13</v>
      </c>
      <c r="B207" s="296" t="s">
        <v>132</v>
      </c>
      <c r="C207" s="230" t="s">
        <v>12</v>
      </c>
      <c r="D207" s="290">
        <v>27.558</v>
      </c>
      <c r="E207" s="291">
        <v>3</v>
      </c>
      <c r="F207" s="292">
        <v>82.674000000000007</v>
      </c>
      <c r="G207" s="291">
        <f t="shared" si="57"/>
        <v>3</v>
      </c>
      <c r="H207" s="292">
        <f t="shared" si="58"/>
        <v>82.674000000000007</v>
      </c>
      <c r="I207" s="293"/>
      <c r="J207" s="293"/>
      <c r="K207" s="12"/>
      <c r="L207" s="295"/>
      <c r="M207" s="12"/>
      <c r="N207" s="261"/>
      <c r="O207" s="262"/>
    </row>
    <row r="208" spans="1:15" s="264" customFormat="1" ht="15.75">
      <c r="A208" s="222">
        <v>7.14</v>
      </c>
      <c r="B208" s="296" t="s">
        <v>133</v>
      </c>
      <c r="C208" s="230" t="s">
        <v>12</v>
      </c>
      <c r="D208" s="290">
        <v>24.975000000000001</v>
      </c>
      <c r="E208" s="291">
        <v>3</v>
      </c>
      <c r="F208" s="292">
        <v>74.925000000000011</v>
      </c>
      <c r="G208" s="291">
        <f t="shared" si="57"/>
        <v>3</v>
      </c>
      <c r="H208" s="292">
        <f t="shared" si="58"/>
        <v>74.925000000000011</v>
      </c>
      <c r="I208" s="293"/>
      <c r="J208" s="293"/>
      <c r="K208" s="12"/>
      <c r="L208" s="295"/>
      <c r="M208" s="12"/>
      <c r="N208" s="261"/>
      <c r="O208" s="262"/>
    </row>
    <row r="209" spans="1:17" s="264" customFormat="1" ht="15.75">
      <c r="A209" s="222">
        <v>7.15</v>
      </c>
      <c r="B209" s="296" t="s">
        <v>134</v>
      </c>
      <c r="C209" s="230" t="s">
        <v>12</v>
      </c>
      <c r="D209" s="290">
        <v>16.75</v>
      </c>
      <c r="E209" s="291">
        <v>1</v>
      </c>
      <c r="F209" s="292">
        <v>16.75</v>
      </c>
      <c r="G209" s="291">
        <f t="shared" si="57"/>
        <v>1</v>
      </c>
      <c r="H209" s="292">
        <f t="shared" si="58"/>
        <v>16.75</v>
      </c>
      <c r="I209" s="293"/>
      <c r="J209" s="293"/>
      <c r="K209" s="12"/>
      <c r="L209" s="295"/>
      <c r="M209" s="12"/>
      <c r="N209" s="261"/>
      <c r="O209" s="262"/>
    </row>
    <row r="210" spans="1:17" s="264" customFormat="1" ht="15.75">
      <c r="A210" s="222">
        <v>7.16</v>
      </c>
      <c r="B210" s="296" t="s">
        <v>135</v>
      </c>
      <c r="C210" s="230" t="s">
        <v>12</v>
      </c>
      <c r="D210" s="290">
        <v>11.75</v>
      </c>
      <c r="E210" s="291">
        <v>8</v>
      </c>
      <c r="F210" s="292">
        <v>94</v>
      </c>
      <c r="G210" s="291">
        <f t="shared" si="57"/>
        <v>8</v>
      </c>
      <c r="H210" s="292">
        <f t="shared" si="58"/>
        <v>94</v>
      </c>
      <c r="I210" s="293"/>
      <c r="J210" s="293"/>
      <c r="K210" s="12"/>
      <c r="L210" s="295"/>
      <c r="M210" s="12"/>
      <c r="N210" s="261"/>
      <c r="O210" s="262"/>
    </row>
    <row r="211" spans="1:17" s="264" customFormat="1" ht="15.75">
      <c r="A211" s="222">
        <v>7.17</v>
      </c>
      <c r="B211" s="296" t="s">
        <v>136</v>
      </c>
      <c r="C211" s="230" t="s">
        <v>12</v>
      </c>
      <c r="D211" s="290">
        <v>8.69</v>
      </c>
      <c r="E211" s="291">
        <v>2</v>
      </c>
      <c r="F211" s="292">
        <v>17.38</v>
      </c>
      <c r="G211" s="291">
        <f t="shared" si="57"/>
        <v>2</v>
      </c>
      <c r="H211" s="292">
        <f t="shared" si="58"/>
        <v>17.38</v>
      </c>
      <c r="I211" s="293"/>
      <c r="J211" s="293"/>
      <c r="K211" s="12"/>
      <c r="L211" s="295"/>
      <c r="M211" s="12"/>
      <c r="N211" s="261"/>
      <c r="O211" s="262"/>
    </row>
    <row r="212" spans="1:17" s="264" customFormat="1" ht="31.5">
      <c r="A212" s="222">
        <v>7.1800000000000104</v>
      </c>
      <c r="B212" s="296" t="s">
        <v>137</v>
      </c>
      <c r="C212" s="230" t="s">
        <v>12</v>
      </c>
      <c r="D212" s="290">
        <v>11.7</v>
      </c>
      <c r="E212" s="291">
        <v>1</v>
      </c>
      <c r="F212" s="292">
        <v>11.7</v>
      </c>
      <c r="G212" s="291">
        <f t="shared" si="57"/>
        <v>1</v>
      </c>
      <c r="H212" s="292">
        <f t="shared" si="58"/>
        <v>11.7</v>
      </c>
      <c r="I212" s="293"/>
      <c r="J212" s="293"/>
      <c r="K212" s="12"/>
      <c r="L212" s="295"/>
      <c r="M212" s="12"/>
      <c r="N212" s="261"/>
      <c r="O212" s="262"/>
    </row>
    <row r="213" spans="1:17" s="264" customFormat="1" ht="15.75">
      <c r="A213" s="222">
        <v>7.1900000000000102</v>
      </c>
      <c r="B213" s="296" t="s">
        <v>138</v>
      </c>
      <c r="C213" s="230" t="s">
        <v>12</v>
      </c>
      <c r="D213" s="290">
        <v>34.979999999999997</v>
      </c>
      <c r="E213" s="291">
        <v>3</v>
      </c>
      <c r="F213" s="292">
        <v>104.94</v>
      </c>
      <c r="G213" s="291">
        <f t="shared" si="57"/>
        <v>3</v>
      </c>
      <c r="H213" s="292">
        <f t="shared" si="58"/>
        <v>104.94</v>
      </c>
      <c r="I213" s="293"/>
      <c r="J213" s="293"/>
      <c r="K213" s="12"/>
      <c r="L213" s="295"/>
      <c r="M213" s="12"/>
      <c r="N213" s="261"/>
      <c r="O213" s="262"/>
    </row>
    <row r="214" spans="1:17" s="264" customFormat="1" ht="15.75">
      <c r="A214" s="222">
        <v>7.2000000000000099</v>
      </c>
      <c r="B214" s="296" t="s">
        <v>139</v>
      </c>
      <c r="C214" s="230" t="s">
        <v>12</v>
      </c>
      <c r="D214" s="290">
        <v>21.465</v>
      </c>
      <c r="E214" s="291">
        <v>16</v>
      </c>
      <c r="F214" s="292">
        <v>343.44</v>
      </c>
      <c r="G214" s="291">
        <f t="shared" si="57"/>
        <v>16</v>
      </c>
      <c r="H214" s="292">
        <f t="shared" si="58"/>
        <v>343.44</v>
      </c>
      <c r="I214" s="293"/>
      <c r="J214" s="293"/>
      <c r="K214" s="12"/>
      <c r="L214" s="295"/>
      <c r="M214" s="12"/>
      <c r="N214" s="261"/>
      <c r="O214" s="262"/>
    </row>
    <row r="215" spans="1:17" s="264" customFormat="1" ht="15.75">
      <c r="A215" s="222">
        <v>7.2100000000000097</v>
      </c>
      <c r="B215" s="296" t="s">
        <v>140</v>
      </c>
      <c r="C215" s="230" t="s">
        <v>12</v>
      </c>
      <c r="D215" s="290">
        <v>109.625</v>
      </c>
      <c r="E215" s="291">
        <v>1</v>
      </c>
      <c r="F215" s="292">
        <v>109.625</v>
      </c>
      <c r="G215" s="291">
        <f t="shared" si="57"/>
        <v>1</v>
      </c>
      <c r="H215" s="292">
        <f t="shared" si="58"/>
        <v>109.625</v>
      </c>
      <c r="I215" s="293"/>
      <c r="J215" s="293"/>
      <c r="K215" s="12"/>
      <c r="L215" s="295"/>
      <c r="M215" s="12"/>
      <c r="N215" s="261"/>
      <c r="O215" s="262"/>
    </row>
    <row r="216" spans="1:17" s="264" customFormat="1" ht="31.5">
      <c r="A216" s="222">
        <v>7.2200000000000104</v>
      </c>
      <c r="B216" s="296" t="s">
        <v>141</v>
      </c>
      <c r="C216" s="230" t="s">
        <v>12</v>
      </c>
      <c r="D216" s="290">
        <v>374.5</v>
      </c>
      <c r="E216" s="291">
        <v>1</v>
      </c>
      <c r="F216" s="292">
        <v>374.33</v>
      </c>
      <c r="G216" s="291">
        <f t="shared" si="57"/>
        <v>1</v>
      </c>
      <c r="H216" s="292">
        <f t="shared" si="58"/>
        <v>374.33</v>
      </c>
      <c r="I216" s="293"/>
      <c r="J216" s="293"/>
      <c r="K216" s="12"/>
      <c r="L216" s="295"/>
      <c r="M216" s="12"/>
      <c r="N216" s="261"/>
      <c r="O216" s="262"/>
    </row>
    <row r="217" spans="1:17" s="264" customFormat="1" ht="15.75">
      <c r="A217" s="222">
        <v>7.2300000000000102</v>
      </c>
      <c r="B217" s="296" t="s">
        <v>142</v>
      </c>
      <c r="C217" s="230" t="s">
        <v>12</v>
      </c>
      <c r="D217" s="290">
        <v>61.1</v>
      </c>
      <c r="E217" s="291">
        <v>2</v>
      </c>
      <c r="F217" s="292">
        <v>122.2</v>
      </c>
      <c r="G217" s="291">
        <f t="shared" si="57"/>
        <v>2</v>
      </c>
      <c r="H217" s="292">
        <f t="shared" si="58"/>
        <v>122.2</v>
      </c>
      <c r="I217" s="293"/>
      <c r="J217" s="293"/>
      <c r="K217" s="12"/>
      <c r="L217" s="295"/>
      <c r="M217" s="12"/>
      <c r="N217" s="261"/>
      <c r="O217" s="262"/>
    </row>
    <row r="218" spans="1:17" s="264" customFormat="1" ht="31.5">
      <c r="A218" s="222">
        <v>7.24000000000001</v>
      </c>
      <c r="B218" s="296" t="s">
        <v>143</v>
      </c>
      <c r="C218" s="230" t="s">
        <v>12</v>
      </c>
      <c r="D218" s="290">
        <v>43.32</v>
      </c>
      <c r="E218" s="291">
        <v>1</v>
      </c>
      <c r="F218" s="292">
        <v>43.32</v>
      </c>
      <c r="G218" s="291">
        <f t="shared" si="57"/>
        <v>1</v>
      </c>
      <c r="H218" s="292">
        <f t="shared" si="58"/>
        <v>43.32</v>
      </c>
      <c r="I218" s="293"/>
      <c r="J218" s="293"/>
      <c r="K218" s="12"/>
      <c r="L218" s="295"/>
      <c r="M218" s="12"/>
      <c r="N218" s="261"/>
      <c r="O218" s="262"/>
    </row>
    <row r="219" spans="1:17" s="264" customFormat="1" ht="31.5">
      <c r="A219" s="222">
        <v>7.2500000000000098</v>
      </c>
      <c r="B219" s="296" t="s">
        <v>664</v>
      </c>
      <c r="C219" s="230" t="s">
        <v>12</v>
      </c>
      <c r="D219" s="290">
        <v>220.28</v>
      </c>
      <c r="E219" s="291">
        <v>2</v>
      </c>
      <c r="F219" s="292">
        <v>440.56</v>
      </c>
      <c r="G219" s="291">
        <f t="shared" si="57"/>
        <v>2</v>
      </c>
      <c r="H219" s="292">
        <f t="shared" si="58"/>
        <v>440.56</v>
      </c>
      <c r="I219" s="293"/>
      <c r="J219" s="293"/>
      <c r="K219" s="12"/>
      <c r="L219" s="295"/>
      <c r="M219" s="12"/>
      <c r="N219" s="261"/>
      <c r="O219" s="262"/>
    </row>
    <row r="220" spans="1:17" s="264" customFormat="1" ht="31.5">
      <c r="A220" s="222">
        <v>7.2600000000000096</v>
      </c>
      <c r="B220" s="296" t="s">
        <v>144</v>
      </c>
      <c r="C220" s="230" t="s">
        <v>12</v>
      </c>
      <c r="D220" s="290">
        <v>34</v>
      </c>
      <c r="E220" s="291">
        <v>3</v>
      </c>
      <c r="F220" s="292">
        <v>102</v>
      </c>
      <c r="G220" s="291">
        <f t="shared" si="57"/>
        <v>3</v>
      </c>
      <c r="H220" s="292">
        <f t="shared" si="58"/>
        <v>102</v>
      </c>
      <c r="I220" s="293"/>
      <c r="J220" s="293"/>
      <c r="K220" s="12"/>
      <c r="L220" s="295"/>
      <c r="M220" s="12"/>
      <c r="N220" s="261"/>
      <c r="O220" s="262"/>
    </row>
    <row r="221" spans="1:17" s="264" customFormat="1" ht="31.5">
      <c r="A221" s="222">
        <v>7.2700000000000102</v>
      </c>
      <c r="B221" s="296" t="s">
        <v>145</v>
      </c>
      <c r="C221" s="230" t="s">
        <v>12</v>
      </c>
      <c r="D221" s="290">
        <v>137.5</v>
      </c>
      <c r="E221" s="291">
        <v>3</v>
      </c>
      <c r="F221" s="292">
        <v>412.5</v>
      </c>
      <c r="G221" s="291">
        <f t="shared" si="57"/>
        <v>3</v>
      </c>
      <c r="H221" s="292">
        <f t="shared" si="58"/>
        <v>412.5</v>
      </c>
      <c r="I221" s="293"/>
      <c r="J221" s="293"/>
      <c r="K221" s="12"/>
      <c r="L221" s="295"/>
      <c r="M221" s="12"/>
      <c r="N221" s="261"/>
      <c r="O221" s="262"/>
    </row>
    <row r="222" spans="1:17" s="264" customFormat="1" ht="15.75">
      <c r="A222" s="465" t="s">
        <v>54</v>
      </c>
      <c r="B222" s="466"/>
      <c r="C222" s="236"/>
      <c r="D222" s="237"/>
      <c r="E222" s="238"/>
      <c r="F222" s="239">
        <f>SUM(F195:F221)</f>
        <v>4409.6689999999999</v>
      </c>
      <c r="G222" s="239"/>
      <c r="H222" s="239">
        <f t="shared" ref="H222:J222" si="59">SUM(H195:H221)</f>
        <v>4409.6689999999999</v>
      </c>
      <c r="I222" s="239"/>
      <c r="J222" s="239">
        <f t="shared" si="59"/>
        <v>0</v>
      </c>
      <c r="K222" s="240"/>
      <c r="L222" s="240"/>
      <c r="M222" s="240"/>
      <c r="N222" s="240"/>
      <c r="O222" s="240"/>
    </row>
    <row r="223" spans="1:17" ht="15.75">
      <c r="A223" s="470" t="s">
        <v>147</v>
      </c>
      <c r="B223" s="471"/>
      <c r="C223" s="471"/>
      <c r="D223" s="471"/>
      <c r="E223" s="472"/>
      <c r="F223" s="297">
        <f>F222+F193</f>
        <v>5035.1890000000003</v>
      </c>
      <c r="G223" s="297"/>
      <c r="H223" s="297">
        <f>H222+H193</f>
        <v>5035.1890000000003</v>
      </c>
      <c r="I223" s="297"/>
      <c r="J223" s="297">
        <f>SUM(J185:J192)</f>
        <v>0</v>
      </c>
      <c r="K223" s="266"/>
      <c r="L223" s="266"/>
      <c r="M223" s="298"/>
      <c r="N223" s="266"/>
      <c r="O223" s="266"/>
    </row>
    <row r="224" spans="1:17" ht="31.5" customHeight="1">
      <c r="A224" s="467" t="s">
        <v>555</v>
      </c>
      <c r="B224" s="468"/>
      <c r="C224" s="336"/>
      <c r="D224" s="336"/>
      <c r="E224" s="336"/>
      <c r="F224" s="297">
        <f>F222</f>
        <v>4409.6689999999999</v>
      </c>
      <c r="G224" s="297"/>
      <c r="H224" s="297">
        <f t="shared" ref="H224:J224" si="60">H222</f>
        <v>4409.6689999999999</v>
      </c>
      <c r="I224" s="297"/>
      <c r="J224" s="297">
        <f t="shared" si="60"/>
        <v>0</v>
      </c>
      <c r="K224" s="266"/>
      <c r="L224" s="266"/>
      <c r="M224" s="298"/>
      <c r="N224" s="266"/>
      <c r="O224" s="266"/>
      <c r="Q224" s="335"/>
    </row>
    <row r="225" spans="1:16" ht="16.5">
      <c r="A225" s="478" t="s">
        <v>148</v>
      </c>
      <c r="B225" s="478"/>
      <c r="C225" s="478"/>
      <c r="D225" s="478"/>
      <c r="E225" s="478"/>
      <c r="F225" s="299">
        <f>F223+F182+F165+F157+F117+F89+F54</f>
        <v>799995.82934045559</v>
      </c>
      <c r="G225" s="299"/>
      <c r="H225" s="299">
        <f>H223+H182+H165+H157+H117+H89+H54</f>
        <v>799995.82934045559</v>
      </c>
      <c r="I225" s="299"/>
      <c r="J225" s="299">
        <f>J223+J182+J157+J117+J89+J54</f>
        <v>0</v>
      </c>
      <c r="K225" s="266"/>
      <c r="L225" s="266"/>
      <c r="M225" s="266"/>
      <c r="N225" s="266"/>
      <c r="O225" s="266"/>
      <c r="P225" s="198"/>
    </row>
    <row r="226" spans="1:16" ht="16.5">
      <c r="A226" s="337" t="s">
        <v>556</v>
      </c>
      <c r="B226" s="337"/>
      <c r="C226" s="337"/>
      <c r="D226" s="337"/>
      <c r="E226" s="337"/>
      <c r="F226" s="299">
        <f>F224+F183+F166+F158+F118+F90+F55</f>
        <v>700000.00248031039</v>
      </c>
      <c r="G226" s="299"/>
      <c r="H226" s="299">
        <f>H224+H183+H166+H158+H118+H90+H55</f>
        <v>700000.00248031039</v>
      </c>
      <c r="I226" s="299"/>
      <c r="J226" s="299">
        <f>J224+J183+J166+J158+J118+J90+J55</f>
        <v>0</v>
      </c>
      <c r="K226" s="266"/>
      <c r="L226" s="266"/>
      <c r="M226" s="266"/>
      <c r="N226" s="266"/>
      <c r="O226" s="266"/>
    </row>
    <row r="227" spans="1:16" ht="15">
      <c r="A227" s="300"/>
      <c r="B227" s="479" t="s">
        <v>548</v>
      </c>
      <c r="C227" s="479"/>
      <c r="D227" s="479"/>
      <c r="E227" s="479"/>
      <c r="F227" s="479"/>
      <c r="G227" s="479"/>
      <c r="H227" s="479"/>
      <c r="I227" s="479"/>
      <c r="J227" s="479"/>
      <c r="K227" s="301"/>
      <c r="L227" s="301"/>
      <c r="M227" s="301"/>
      <c r="N227" s="301"/>
      <c r="O227" s="301"/>
    </row>
    <row r="228" spans="1:16" ht="15.75">
      <c r="A228" s="302"/>
      <c r="B228" s="302"/>
      <c r="C228" s="302"/>
      <c r="D228" s="302"/>
      <c r="E228" s="302"/>
      <c r="F228" s="303"/>
      <c r="G228" s="302"/>
      <c r="H228" s="303"/>
      <c r="I228" s="302"/>
      <c r="J228" s="302"/>
    </row>
    <row r="229" spans="1:16" ht="18.75">
      <c r="A229" s="304"/>
      <c r="B229" s="305" t="s">
        <v>549</v>
      </c>
      <c r="C229" s="306"/>
      <c r="D229" s="306"/>
      <c r="E229" s="306"/>
      <c r="F229" s="480" t="s">
        <v>550</v>
      </c>
      <c r="G229" s="480"/>
      <c r="H229" s="480"/>
      <c r="I229" s="480"/>
      <c r="J229" s="480"/>
      <c r="K229" s="400"/>
    </row>
    <row r="230" spans="1:16" ht="18.75">
      <c r="A230" s="304"/>
      <c r="B230" s="307" t="s">
        <v>551</v>
      </c>
      <c r="C230" s="306"/>
      <c r="D230" s="306"/>
      <c r="E230" s="306"/>
      <c r="F230" s="481" t="s">
        <v>552</v>
      </c>
      <c r="G230" s="481"/>
      <c r="H230" s="481"/>
      <c r="I230" s="481"/>
      <c r="J230" s="481"/>
    </row>
    <row r="231" spans="1:16" ht="18.75">
      <c r="A231" s="304"/>
      <c r="B231" s="307"/>
      <c r="C231" s="306"/>
      <c r="D231" s="306"/>
      <c r="E231" s="306"/>
      <c r="F231" s="306"/>
      <c r="G231" s="306"/>
      <c r="H231" s="306"/>
      <c r="I231" s="306"/>
      <c r="J231" s="306"/>
    </row>
    <row r="232" spans="1:16" ht="18.75">
      <c r="A232" s="304"/>
      <c r="B232" s="308" t="s">
        <v>653</v>
      </c>
      <c r="C232" s="306"/>
      <c r="D232" s="306"/>
      <c r="E232" s="306"/>
      <c r="F232" s="306"/>
      <c r="G232" s="306"/>
      <c r="H232" s="306"/>
      <c r="I232" s="306"/>
      <c r="J232" s="306"/>
    </row>
    <row r="233" spans="1:16" ht="18.75">
      <c r="A233" s="304"/>
      <c r="B233" s="309" t="s">
        <v>553</v>
      </c>
      <c r="C233" s="310"/>
      <c r="D233" s="310"/>
      <c r="E233" s="310"/>
      <c r="F233" s="310"/>
      <c r="G233" s="310"/>
      <c r="H233" s="310"/>
      <c r="I233" s="310"/>
      <c r="J233" s="310"/>
    </row>
    <row r="234" spans="1:16" ht="15">
      <c r="A234" s="300"/>
      <c r="B234" s="300"/>
      <c r="C234" s="300"/>
      <c r="D234" s="300"/>
      <c r="E234" s="300"/>
      <c r="F234" s="300"/>
      <c r="G234" s="300"/>
      <c r="H234" s="300"/>
      <c r="I234" s="300"/>
      <c r="J234" s="300"/>
    </row>
    <row r="235" spans="1:16" ht="15">
      <c r="A235" s="300"/>
      <c r="B235" s="300"/>
      <c r="C235" s="300"/>
      <c r="D235" s="300"/>
      <c r="E235" s="300"/>
      <c r="F235" s="300"/>
      <c r="G235" s="300"/>
      <c r="H235" s="300"/>
      <c r="I235" s="300"/>
      <c r="J235" s="300"/>
    </row>
    <row r="236" spans="1:16" ht="15">
      <c r="A236" s="300"/>
      <c r="B236" s="300"/>
      <c r="C236" s="300"/>
      <c r="D236" s="300"/>
      <c r="E236" s="300"/>
      <c r="F236" s="300"/>
      <c r="G236" s="300"/>
      <c r="H236" s="300"/>
      <c r="I236" s="300"/>
      <c r="J236" s="300"/>
    </row>
    <row r="237" spans="1:16" ht="15">
      <c r="A237" s="300"/>
      <c r="B237" s="300"/>
      <c r="C237" s="300"/>
      <c r="D237" s="300"/>
      <c r="E237" s="300"/>
      <c r="F237" s="300"/>
      <c r="G237" s="300"/>
      <c r="H237" s="300"/>
      <c r="I237" s="300"/>
      <c r="J237" s="300"/>
    </row>
    <row r="238" spans="1:16" ht="15">
      <c r="A238" s="300"/>
      <c r="B238" s="300"/>
      <c r="C238" s="300"/>
      <c r="D238" s="300"/>
      <c r="E238" s="300"/>
      <c r="F238" s="300"/>
      <c r="G238" s="300"/>
      <c r="H238" s="300"/>
      <c r="I238" s="300"/>
      <c r="J238" s="300"/>
    </row>
    <row r="239" spans="1:16" ht="15">
      <c r="A239" s="300"/>
      <c r="B239" s="300"/>
      <c r="C239" s="300"/>
      <c r="D239" s="300"/>
      <c r="E239" s="300"/>
      <c r="F239" s="300"/>
      <c r="G239" s="300"/>
      <c r="H239" s="300"/>
      <c r="I239" s="300"/>
      <c r="J239" s="300"/>
    </row>
    <row r="240" spans="1:16" ht="15">
      <c r="A240" s="300"/>
      <c r="B240" s="300"/>
      <c r="C240" s="300"/>
      <c r="D240" s="300"/>
      <c r="E240" s="300"/>
      <c r="F240" s="300"/>
      <c r="G240" s="300"/>
      <c r="H240" s="300"/>
      <c r="I240" s="300"/>
      <c r="J240" s="300"/>
    </row>
    <row r="241" spans="1:10" ht="15">
      <c r="A241" s="300"/>
      <c r="B241" s="300"/>
      <c r="C241" s="300"/>
      <c r="D241" s="300"/>
      <c r="E241" s="300"/>
      <c r="F241" s="300"/>
      <c r="G241" s="300"/>
      <c r="H241" s="300"/>
      <c r="I241" s="300"/>
      <c r="J241" s="300"/>
    </row>
    <row r="242" spans="1:10" ht="15">
      <c r="A242" s="300"/>
      <c r="B242" s="300"/>
      <c r="C242" s="300"/>
      <c r="D242" s="300"/>
      <c r="E242" s="300"/>
      <c r="F242" s="300"/>
      <c r="G242" s="300"/>
      <c r="H242" s="300"/>
      <c r="I242" s="300"/>
      <c r="J242" s="300"/>
    </row>
    <row r="243" spans="1:10" ht="15">
      <c r="A243" s="300"/>
      <c r="B243" s="300"/>
      <c r="C243" s="300"/>
      <c r="D243" s="300"/>
      <c r="E243" s="300"/>
      <c r="F243" s="300"/>
      <c r="G243" s="300"/>
      <c r="H243" s="300"/>
      <c r="I243" s="300"/>
      <c r="J243" s="300"/>
    </row>
    <row r="244" spans="1:10" ht="15">
      <c r="A244" s="300"/>
      <c r="B244" s="300"/>
      <c r="C244" s="300"/>
      <c r="D244" s="300"/>
      <c r="E244" s="300"/>
      <c r="F244" s="300"/>
      <c r="G244" s="300"/>
      <c r="H244" s="300"/>
      <c r="I244" s="300"/>
      <c r="J244" s="300"/>
    </row>
    <row r="245" spans="1:10" ht="15">
      <c r="A245" s="300"/>
      <c r="B245" s="300"/>
      <c r="C245" s="300"/>
      <c r="D245" s="300"/>
      <c r="E245" s="300"/>
      <c r="F245" s="300"/>
      <c r="G245" s="300"/>
      <c r="H245" s="300"/>
      <c r="I245" s="300"/>
      <c r="J245" s="300"/>
    </row>
    <row r="246" spans="1:10" ht="15">
      <c r="A246" s="300"/>
      <c r="B246" s="300"/>
      <c r="C246" s="300"/>
      <c r="D246" s="300"/>
      <c r="E246" s="300"/>
      <c r="F246" s="300"/>
      <c r="G246" s="300"/>
      <c r="H246" s="300"/>
      <c r="I246" s="300"/>
      <c r="J246" s="300"/>
    </row>
    <row r="247" spans="1:10" ht="15">
      <c r="A247" s="300"/>
      <c r="B247" s="300"/>
      <c r="C247" s="300"/>
      <c r="D247" s="300"/>
      <c r="E247" s="300"/>
      <c r="F247" s="300"/>
      <c r="G247" s="300"/>
      <c r="H247" s="300"/>
      <c r="I247" s="300"/>
      <c r="J247" s="300"/>
    </row>
    <row r="248" spans="1:10" ht="15">
      <c r="A248" s="300"/>
      <c r="B248" s="300"/>
      <c r="C248" s="300"/>
      <c r="D248" s="300"/>
      <c r="E248" s="300"/>
      <c r="F248" s="300"/>
      <c r="G248" s="300"/>
      <c r="H248" s="300"/>
      <c r="I248" s="300"/>
      <c r="J248" s="300"/>
    </row>
    <row r="249" spans="1:10" ht="15">
      <c r="A249" s="300"/>
      <c r="B249" s="300"/>
      <c r="C249" s="300"/>
      <c r="D249" s="300"/>
      <c r="E249" s="300"/>
      <c r="F249" s="300"/>
      <c r="G249" s="300"/>
      <c r="H249" s="300"/>
      <c r="I249" s="300"/>
      <c r="J249" s="300"/>
    </row>
    <row r="250" spans="1:10" ht="15">
      <c r="A250" s="300"/>
      <c r="B250" s="300"/>
      <c r="C250" s="300"/>
      <c r="D250" s="300"/>
      <c r="E250" s="300"/>
      <c r="F250" s="300"/>
      <c r="G250" s="300"/>
      <c r="H250" s="300"/>
      <c r="I250" s="300"/>
      <c r="J250" s="300"/>
    </row>
    <row r="251" spans="1:10" ht="15">
      <c r="A251" s="300"/>
      <c r="B251" s="300"/>
      <c r="C251" s="300"/>
      <c r="D251" s="300"/>
      <c r="E251" s="300"/>
      <c r="F251" s="300"/>
      <c r="G251" s="300"/>
      <c r="H251" s="300"/>
      <c r="I251" s="300"/>
      <c r="J251" s="300"/>
    </row>
    <row r="252" spans="1:10" ht="15">
      <c r="A252" s="300"/>
      <c r="B252" s="300"/>
      <c r="C252" s="300"/>
      <c r="D252" s="300"/>
      <c r="E252" s="300"/>
      <c r="F252" s="300"/>
      <c r="G252" s="300"/>
      <c r="H252" s="300"/>
      <c r="I252" s="300"/>
      <c r="J252" s="300"/>
    </row>
    <row r="253" spans="1:10" ht="15">
      <c r="A253" s="300"/>
      <c r="B253" s="300"/>
      <c r="C253" s="300"/>
      <c r="D253" s="300"/>
      <c r="E253" s="300"/>
      <c r="F253" s="300"/>
      <c r="G253" s="300"/>
      <c r="H253" s="300"/>
      <c r="I253" s="300"/>
      <c r="J253" s="300"/>
    </row>
    <row r="254" spans="1:10" ht="15">
      <c r="A254" s="300"/>
      <c r="B254" s="300"/>
      <c r="C254" s="300"/>
      <c r="D254" s="300"/>
      <c r="E254" s="300"/>
      <c r="F254" s="300"/>
      <c r="G254" s="300"/>
      <c r="H254" s="300"/>
      <c r="I254" s="300"/>
      <c r="J254" s="300"/>
    </row>
    <row r="255" spans="1:10" ht="15">
      <c r="A255" s="300"/>
      <c r="B255" s="300"/>
      <c r="C255" s="300"/>
      <c r="D255" s="300"/>
      <c r="E255" s="300"/>
      <c r="F255" s="300"/>
      <c r="G255" s="300"/>
      <c r="H255" s="300"/>
      <c r="I255" s="300"/>
      <c r="J255" s="300"/>
    </row>
    <row r="256" spans="1:10" ht="15">
      <c r="A256" s="300"/>
      <c r="B256" s="300"/>
      <c r="C256" s="300"/>
      <c r="D256" s="300"/>
      <c r="E256" s="300"/>
      <c r="F256" s="300"/>
      <c r="G256" s="300"/>
      <c r="H256" s="300"/>
      <c r="I256" s="300"/>
      <c r="J256" s="300"/>
    </row>
    <row r="257" spans="1:10" ht="15">
      <c r="A257" s="300"/>
      <c r="B257" s="300"/>
      <c r="C257" s="300"/>
      <c r="D257" s="300"/>
      <c r="E257" s="300"/>
      <c r="F257" s="300"/>
      <c r="G257" s="300"/>
      <c r="H257" s="300"/>
      <c r="I257" s="300"/>
      <c r="J257" s="300"/>
    </row>
  </sheetData>
  <mergeCells count="68">
    <mergeCell ref="A1:O1"/>
    <mergeCell ref="A2:A4"/>
    <mergeCell ref="B2:B4"/>
    <mergeCell ref="C2:C4"/>
    <mergeCell ref="D2:D4"/>
    <mergeCell ref="E2:F2"/>
    <mergeCell ref="G2:J2"/>
    <mergeCell ref="K2:K4"/>
    <mergeCell ref="L2:L4"/>
    <mergeCell ref="M2:M4"/>
    <mergeCell ref="N2:N4"/>
    <mergeCell ref="O2:O4"/>
    <mergeCell ref="E3:E4"/>
    <mergeCell ref="F3:F4"/>
    <mergeCell ref="G3:H3"/>
    <mergeCell ref="I3:J3"/>
    <mergeCell ref="A6:O6"/>
    <mergeCell ref="A54:E54"/>
    <mergeCell ref="A56:O56"/>
    <mergeCell ref="A57:B57"/>
    <mergeCell ref="A73:B73"/>
    <mergeCell ref="A53:B53"/>
    <mergeCell ref="A17:B17"/>
    <mergeCell ref="A124:B124"/>
    <mergeCell ref="A132:B132"/>
    <mergeCell ref="A137:B137"/>
    <mergeCell ref="A147:B147"/>
    <mergeCell ref="A74:B74"/>
    <mergeCell ref="A81:B81"/>
    <mergeCell ref="A89:E89"/>
    <mergeCell ref="A91:J91"/>
    <mergeCell ref="A117:E117"/>
    <mergeCell ref="A119:J119"/>
    <mergeCell ref="A94:B94"/>
    <mergeCell ref="A116:B116"/>
    <mergeCell ref="A118:B118"/>
    <mergeCell ref="A225:E225"/>
    <mergeCell ref="B227:J227"/>
    <mergeCell ref="F229:J229"/>
    <mergeCell ref="F230:J230"/>
    <mergeCell ref="A65:B65"/>
    <mergeCell ref="A77:B77"/>
    <mergeCell ref="A90:B90"/>
    <mergeCell ref="A84:B84"/>
    <mergeCell ref="A88:B88"/>
    <mergeCell ref="A157:E157"/>
    <mergeCell ref="A159:J159"/>
    <mergeCell ref="A165:E165"/>
    <mergeCell ref="A167:J167"/>
    <mergeCell ref="A182:E182"/>
    <mergeCell ref="A184:J184"/>
    <mergeCell ref="A171:B171"/>
    <mergeCell ref="A193:B193"/>
    <mergeCell ref="A222:B222"/>
    <mergeCell ref="A224:B224"/>
    <mergeCell ref="A55:B55"/>
    <mergeCell ref="A151:B151"/>
    <mergeCell ref="A156:B156"/>
    <mergeCell ref="A158:B158"/>
    <mergeCell ref="A161:B161"/>
    <mergeCell ref="A164:B164"/>
    <mergeCell ref="A166:B166"/>
    <mergeCell ref="A223:E223"/>
    <mergeCell ref="A181:B181"/>
    <mergeCell ref="A183:B183"/>
    <mergeCell ref="A120:B120"/>
    <mergeCell ref="A133:C133"/>
    <mergeCell ref="A148:B148"/>
  </mergeCells>
  <pageMargins left="0.7" right="0.7" top="0.75" bottom="0.75" header="0.3" footer="0.3"/>
  <pageSetup paperSize="9" scale="3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5</vt:lpstr>
      <vt:lpstr>5.1.1</vt:lpstr>
      <vt:lpstr>2018</vt:lpstr>
      <vt:lpstr>6</vt:lpstr>
      <vt:lpstr>'2018'!Область_печати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volodymyr.yanchuk</dc:creator>
  <cp:lastModifiedBy>volodymyr.yanchuk</cp:lastModifiedBy>
  <cp:lastPrinted>2017-07-20T07:15:56Z</cp:lastPrinted>
  <dcterms:created xsi:type="dcterms:W3CDTF">2017-06-27T10:12:00Z</dcterms:created>
  <dcterms:modified xsi:type="dcterms:W3CDTF">2017-08-16T10:39:28Z</dcterms:modified>
</cp:coreProperties>
</file>