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ЭтаКнига" defaultThemeVersion="124226"/>
  <bookViews>
    <workbookView xWindow="420" yWindow="285" windowWidth="9060" windowHeight="4065" tabRatio="905" firstSheet="24" activeTab="31"/>
  </bookViews>
  <sheets>
    <sheet name="Титульна сторінка" sheetId="47" r:id="rId1"/>
    <sheet name="1. Незавершене будівництво" sheetId="30" r:id="rId2"/>
    <sheet name="2. Джерела фінансування " sheetId="56" r:id="rId3"/>
    <sheet name="3. План інвестицій " sheetId="57" r:id="rId4"/>
    <sheet name="4. Технічний стан" sheetId="75" r:id="rId5"/>
    <sheet name="4.1. Характеристика мереж " sheetId="76" r:id="rId6"/>
    <sheet name="4.2. Облік " sheetId="69" r:id="rId7"/>
    <sheet name="4.2.1. Облік промспоживачів " sheetId="61" r:id="rId8"/>
    <sheet name="4.2.2. Облік промспоживачів" sheetId="19" r:id="rId9"/>
    <sheet name="4.2.3. Облік населення" sheetId="20" r:id="rId10"/>
    <sheet name="4.2.4. Облік населення" sheetId="21" r:id="rId11"/>
    <sheet name="4.3. Стан комерційного обліку " sheetId="62" r:id="rId12"/>
    <sheet name="4.3.1. Техн стан вимір Т" sheetId="45" r:id="rId13"/>
    <sheet name="4.4. Технічний облік " sheetId="63" r:id="rId14"/>
    <sheet name="4.5. Стан комп'ютерної техніки" sheetId="35" r:id="rId15"/>
    <sheet name="4.6. Стан транспорту" sheetId="73" r:id="rId16"/>
    <sheet name="4.6.1." sheetId="72" r:id="rId17"/>
    <sheet name="4.6.2" sheetId="74" r:id="rId18"/>
    <sheet name="4.7. Витрати" sheetId="37" r:id="rId19"/>
    <sheet name="4.8. Характеристика за 5 років" sheetId="29" r:id="rId20"/>
    <sheet name="5. Загальний опис робіт" sheetId="54" r:id="rId21"/>
    <sheet name="5.1. Електричні мережі" sheetId="36" r:id="rId22"/>
    <sheet name="5.1.1. Обсяги робіт" sheetId="38" r:id="rId23"/>
    <sheet name="5.2. Зниження понаднорматива" sheetId="3" r:id="rId24"/>
    <sheet name="5.3. АСДТК " sheetId="77" r:id="rId25"/>
    <sheet name="5.3.1  " sheetId="78" r:id="rId26"/>
    <sheet name="5.4. Інформаційні технологі" sheetId="79" r:id="rId27"/>
    <sheet name="5.5. Зв'язок " sheetId="80" r:id="rId28"/>
    <sheet name="5.5.1 " sheetId="81" r:id="rId29"/>
    <sheet name="5.6. Транс" sheetId="52" r:id="rId30"/>
    <sheet name="5.7. Інше" sheetId="9" r:id="rId31"/>
    <sheet name="6. Проведення закупівлі" sheetId="55" r:id="rId32"/>
    <sheet name="7. Інновації" sheetId="39" r:id="rId33"/>
  </sheets>
  <externalReferences>
    <externalReference r:id="rId34"/>
  </externalReferences>
  <definedNames>
    <definedName name="_xlnm._FilterDatabase" localSheetId="5" hidden="1">'4.1. Характеристика мереж '!$A$1:$J$183</definedName>
    <definedName name="_xlnm._FilterDatabase" localSheetId="16" hidden="1">'4.6.1.'!$F$1:$F$468</definedName>
    <definedName name="_xlnm.Print_Area" localSheetId="1">'1. Незавершене будівництво'!$A$1:$M$24</definedName>
    <definedName name="_xlnm.Print_Area" localSheetId="3">'3. План інвестицій '!$A$1:$F$11</definedName>
    <definedName name="_xlnm.Print_Area" localSheetId="4">'4. Технічний стан'!$A$1:$F$96</definedName>
    <definedName name="_xlnm.Print_Area" localSheetId="5">'4.1. Характеристика мереж '!$A$1:$I$183</definedName>
    <definedName name="_xlnm.Print_Area" localSheetId="6">'4.2. Облік '!$A$1:$AR$45</definedName>
    <definedName name="_xlnm.Print_Area" localSheetId="9">'4.2.3. Облік населення'!$A$1:$H$13</definedName>
    <definedName name="_xlnm.Print_Area" localSheetId="10">'4.2.4. Облік населення'!$A$1:$F$12</definedName>
    <definedName name="_xlnm.Print_Area" localSheetId="11">'4.3. Стан комерційного обліку '!$A$1:$M$122</definedName>
    <definedName name="_xlnm.Print_Area" localSheetId="14">'4.5. Стан комп''ютерної техніки'!$A$1:$D$11</definedName>
    <definedName name="_xlnm.Print_Area" localSheetId="15">'4.6. Стан транспорту'!$A$1:$G$73</definedName>
    <definedName name="_xlnm.Print_Area" localSheetId="16">'4.6.1.'!$A$1:$Q$471</definedName>
    <definedName name="_xlnm.Print_Area" localSheetId="19">'4.8. Характеристика за 5 років'!$A$1:$G$55</definedName>
    <definedName name="_xlnm.Print_Area" localSheetId="20">'5. Загальний опис робіт'!$A$1:$J$19</definedName>
    <definedName name="_xlnm.Print_Area" localSheetId="21">'5.1. Електричні мережі'!$A$1:$N$34</definedName>
    <definedName name="_xlnm.Print_Area" localSheetId="22">'5.1.1. Обсяги робіт'!$A$1:$H$275</definedName>
    <definedName name="_xlnm.Print_Area" localSheetId="23">'5.2. Зниження понаднорматива'!$A$1:$M$19</definedName>
    <definedName name="_xlnm.Print_Area" localSheetId="24">'5.3. АСДТК '!$A$1:$J$69</definedName>
    <definedName name="_xlnm.Print_Area" localSheetId="26">'5.4. Інформаційні технологі'!$A$1:$J$32</definedName>
    <definedName name="_xlnm.Print_Area" localSheetId="29">'5.6. Транс'!$A$1:$K$13</definedName>
    <definedName name="_xlnm.Print_Area" localSheetId="31">'6. Проведення закупівлі'!$A$1:$W$80</definedName>
    <definedName name="_xlnm.Print_Area" localSheetId="0">'Титульна сторінка'!$A$1:$G$19</definedName>
  </definedNames>
  <calcPr calcId="125725"/>
</workbook>
</file>

<file path=xl/calcChain.xml><?xml version="1.0" encoding="utf-8"?>
<calcChain xmlns="http://schemas.openxmlformats.org/spreadsheetml/2006/main">
  <c r="C187" i="38"/>
  <c r="E267"/>
  <c r="D267"/>
  <c r="C267"/>
  <c r="C266"/>
  <c r="C265"/>
  <c r="C264"/>
  <c r="E263"/>
  <c r="C263"/>
  <c r="C262"/>
  <c r="C261"/>
  <c r="C260"/>
  <c r="E259"/>
  <c r="C259"/>
  <c r="E255"/>
  <c r="C253"/>
  <c r="C252"/>
  <c r="C251"/>
  <c r="E250"/>
  <c r="C250"/>
  <c r="C249"/>
  <c r="C248"/>
  <c r="C247"/>
  <c r="E246"/>
  <c r="C246" s="1"/>
  <c r="C245"/>
  <c r="C244"/>
  <c r="C243"/>
  <c r="C242"/>
  <c r="E241"/>
  <c r="C241" s="1"/>
  <c r="C240"/>
  <c r="C239"/>
  <c r="C238"/>
  <c r="E237"/>
  <c r="C237"/>
  <c r="C235"/>
  <c r="C234"/>
  <c r="C233"/>
  <c r="E232"/>
  <c r="C232" s="1"/>
  <c r="C231"/>
  <c r="C230"/>
  <c r="C229"/>
  <c r="E228"/>
  <c r="C228"/>
  <c r="C226"/>
  <c r="C225"/>
  <c r="C224"/>
  <c r="E223"/>
  <c r="C223" s="1"/>
  <c r="D221"/>
  <c r="E218"/>
  <c r="E213" s="1"/>
  <c r="E211"/>
  <c r="D211"/>
  <c r="C211"/>
  <c r="C210"/>
  <c r="C209"/>
  <c r="C208"/>
  <c r="E207"/>
  <c r="D207"/>
  <c r="C207"/>
  <c r="C206"/>
  <c r="E205"/>
  <c r="E204" s="1"/>
  <c r="D205"/>
  <c r="C205"/>
  <c r="C198"/>
  <c r="C197"/>
  <c r="C196"/>
  <c r="C194"/>
  <c r="C193"/>
  <c r="C192"/>
  <c r="E190"/>
  <c r="E187" s="1"/>
  <c r="D190"/>
  <c r="D187"/>
  <c r="C176"/>
  <c r="C175"/>
  <c r="C174"/>
  <c r="C173"/>
  <c r="E172"/>
  <c r="C171"/>
  <c r="C170"/>
  <c r="E169"/>
  <c r="C169" s="1"/>
  <c r="C168"/>
  <c r="C167"/>
  <c r="C166"/>
  <c r="E165"/>
  <c r="C165"/>
  <c r="C163"/>
  <c r="E162"/>
  <c r="C162" s="1"/>
  <c r="C160"/>
  <c r="C159"/>
  <c r="C158"/>
  <c r="E157"/>
  <c r="C157"/>
  <c r="C155"/>
  <c r="E154"/>
  <c r="C154" s="1"/>
  <c r="C152"/>
  <c r="E151"/>
  <c r="C151"/>
  <c r="C150"/>
  <c r="E149"/>
  <c r="C149" s="1"/>
  <c r="C147"/>
  <c r="C146"/>
  <c r="E145"/>
  <c r="C145" s="1"/>
  <c r="C144"/>
  <c r="C143"/>
  <c r="C142"/>
  <c r="E141"/>
  <c r="C141"/>
  <c r="C140"/>
  <c r="C139"/>
  <c r="C138"/>
  <c r="E137"/>
  <c r="C137" s="1"/>
  <c r="C135"/>
  <c r="C134"/>
  <c r="C133"/>
  <c r="E132"/>
  <c r="C132"/>
  <c r="C131"/>
  <c r="C130"/>
  <c r="E129"/>
  <c r="C129"/>
  <c r="C128"/>
  <c r="C127"/>
  <c r="E126"/>
  <c r="C126"/>
  <c r="C124"/>
  <c r="E123"/>
  <c r="C123" s="1"/>
  <c r="C122"/>
  <c r="E121"/>
  <c r="C121"/>
  <c r="C120"/>
  <c r="C119"/>
  <c r="C118"/>
  <c r="C117"/>
  <c r="E116"/>
  <c r="C116"/>
  <c r="C114"/>
  <c r="C113"/>
  <c r="E112"/>
  <c r="C112"/>
  <c r="C110"/>
  <c r="E109"/>
  <c r="C109" s="1"/>
  <c r="C108"/>
  <c r="E107"/>
  <c r="C107"/>
  <c r="C106"/>
  <c r="C105"/>
  <c r="E104"/>
  <c r="C104"/>
  <c r="C103"/>
  <c r="C102"/>
  <c r="E101"/>
  <c r="C101"/>
  <c r="C100"/>
  <c r="C99"/>
  <c r="E98"/>
  <c r="C98"/>
  <c r="C97"/>
  <c r="C96"/>
  <c r="E95"/>
  <c r="C95"/>
  <c r="C94"/>
  <c r="C93"/>
  <c r="C92"/>
  <c r="C91"/>
  <c r="E90"/>
  <c r="C90"/>
  <c r="C89"/>
  <c r="C88"/>
  <c r="C87"/>
  <c r="C86"/>
  <c r="E85"/>
  <c r="C85"/>
  <c r="C83"/>
  <c r="C82"/>
  <c r="C81"/>
  <c r="E80"/>
  <c r="C80" s="1"/>
  <c r="C79"/>
  <c r="E78"/>
  <c r="C78"/>
  <c r="C76"/>
  <c r="C75"/>
  <c r="E74"/>
  <c r="C74"/>
  <c r="C73"/>
  <c r="E72"/>
  <c r="C72" s="1"/>
  <c r="C71"/>
  <c r="C70"/>
  <c r="C69"/>
  <c r="E68"/>
  <c r="C68"/>
  <c r="C67"/>
  <c r="E66"/>
  <c r="C66" s="1"/>
  <c r="C64"/>
  <c r="E63"/>
  <c r="C63"/>
  <c r="C62"/>
  <c r="E61"/>
  <c r="C61" s="1"/>
  <c r="C60"/>
  <c r="C59"/>
  <c r="E58"/>
  <c r="C58" s="1"/>
  <c r="C57"/>
  <c r="E56"/>
  <c r="C56"/>
  <c r="C55"/>
  <c r="C54"/>
  <c r="C53"/>
  <c r="E52"/>
  <c r="C52" s="1"/>
  <c r="C51"/>
  <c r="C50"/>
  <c r="C49"/>
  <c r="C48"/>
  <c r="E47"/>
  <c r="C47" s="1"/>
  <c r="C45"/>
  <c r="C44"/>
  <c r="C43"/>
  <c r="E42"/>
  <c r="C42"/>
  <c r="C41"/>
  <c r="C40"/>
  <c r="C39"/>
  <c r="E38"/>
  <c r="C38" s="1"/>
  <c r="C37"/>
  <c r="C36"/>
  <c r="C35"/>
  <c r="E34"/>
  <c r="C34"/>
  <c r="D32"/>
  <c r="D31" s="1"/>
  <c r="C27"/>
  <c r="E26"/>
  <c r="C26" s="1"/>
  <c r="C24"/>
  <c r="E23"/>
  <c r="C23" s="1"/>
  <c r="E21"/>
  <c r="C21" s="1"/>
  <c r="D21"/>
  <c r="C20"/>
  <c r="C19"/>
  <c r="E18"/>
  <c r="E16" s="1"/>
  <c r="C16" s="1"/>
  <c r="D16"/>
  <c r="D15" s="1"/>
  <c r="C18" l="1"/>
  <c r="E15"/>
  <c r="C190"/>
  <c r="E221"/>
  <c r="E32"/>
  <c r="E220" l="1"/>
  <c r="C221"/>
  <c r="C32"/>
  <c r="E28"/>
  <c r="E31"/>
  <c r="C31" s="1"/>
  <c r="E271" l="1"/>
  <c r="N20" i="36" l="1"/>
  <c r="M20"/>
  <c r="L20"/>
  <c r="K20"/>
  <c r="F29" i="55" l="1"/>
  <c r="E29"/>
  <c r="F28"/>
  <c r="E28"/>
  <c r="F27"/>
  <c r="E27"/>
  <c r="F26"/>
  <c r="E26"/>
  <c r="F25"/>
  <c r="E25"/>
  <c r="F24"/>
  <c r="E24"/>
  <c r="J19" i="74" l="1"/>
  <c r="I19"/>
  <c r="I18"/>
  <c r="J18" s="1"/>
  <c r="I17"/>
  <c r="J17" s="1"/>
  <c r="F26" i="36" l="1"/>
  <c r="F22"/>
  <c r="F33"/>
  <c r="E21" i="79" l="1"/>
  <c r="E15"/>
  <c r="E9"/>
  <c r="E10" i="54"/>
  <c r="R72" i="55"/>
  <c r="P72"/>
  <c r="L72"/>
  <c r="J72"/>
  <c r="F72"/>
  <c r="E12" i="54" s="1"/>
  <c r="H71" i="55"/>
  <c r="N71" s="1"/>
  <c r="G71"/>
  <c r="D71"/>
  <c r="H70"/>
  <c r="N70" s="1"/>
  <c r="G70"/>
  <c r="D70"/>
  <c r="H69"/>
  <c r="G69"/>
  <c r="D69"/>
  <c r="H68"/>
  <c r="G68"/>
  <c r="D68"/>
  <c r="H67"/>
  <c r="G67"/>
  <c r="D67"/>
  <c r="H66"/>
  <c r="G66"/>
  <c r="D66"/>
  <c r="H65"/>
  <c r="G65"/>
  <c r="D65"/>
  <c r="H64"/>
  <c r="G64"/>
  <c r="D64"/>
  <c r="H63"/>
  <c r="G63"/>
  <c r="D63"/>
  <c r="R61"/>
  <c r="J61"/>
  <c r="P60"/>
  <c r="P61" s="1"/>
  <c r="N60"/>
  <c r="L60"/>
  <c r="L61" s="1"/>
  <c r="G60"/>
  <c r="F60"/>
  <c r="F61" s="1"/>
  <c r="E11" i="54" s="1"/>
  <c r="H59" i="55"/>
  <c r="G59"/>
  <c r="D59"/>
  <c r="N59" s="1"/>
  <c r="R53"/>
  <c r="P53"/>
  <c r="N53"/>
  <c r="J53"/>
  <c r="F53"/>
  <c r="L52"/>
  <c r="L53" s="1"/>
  <c r="H52"/>
  <c r="H53" s="1"/>
  <c r="G52"/>
  <c r="R50"/>
  <c r="P50"/>
  <c r="L49"/>
  <c r="L50" s="1"/>
  <c r="J49"/>
  <c r="F49"/>
  <c r="E16" i="79" s="1"/>
  <c r="N48" i="55"/>
  <c r="J48"/>
  <c r="H48"/>
  <c r="F48"/>
  <c r="N47"/>
  <c r="N50" s="1"/>
  <c r="F47"/>
  <c r="E13" i="79" s="1"/>
  <c r="R45" i="55"/>
  <c r="P45"/>
  <c r="N45"/>
  <c r="L44"/>
  <c r="J44"/>
  <c r="J45" s="1"/>
  <c r="H44"/>
  <c r="F44"/>
  <c r="E11" i="79" s="1"/>
  <c r="L43" i="55"/>
  <c r="G43"/>
  <c r="H43" s="1"/>
  <c r="F43"/>
  <c r="E10" i="79" s="1"/>
  <c r="L42" i="55"/>
  <c r="F42"/>
  <c r="R39"/>
  <c r="P39"/>
  <c r="L39"/>
  <c r="J39"/>
  <c r="F39"/>
  <c r="E8" i="54" s="1"/>
  <c r="N38" i="55"/>
  <c r="H38"/>
  <c r="N37"/>
  <c r="H37"/>
  <c r="J35"/>
  <c r="F34"/>
  <c r="P33"/>
  <c r="N33"/>
  <c r="L33"/>
  <c r="H33"/>
  <c r="G33"/>
  <c r="R32"/>
  <c r="R34" s="1"/>
  <c r="P32"/>
  <c r="N32"/>
  <c r="L32"/>
  <c r="H32"/>
  <c r="G32"/>
  <c r="F30"/>
  <c r="Q29"/>
  <c r="R29" s="1"/>
  <c r="O29"/>
  <c r="P29" s="1"/>
  <c r="M29"/>
  <c r="N29" s="1"/>
  <c r="K29"/>
  <c r="L29" s="1"/>
  <c r="H29"/>
  <c r="G29"/>
  <c r="R28"/>
  <c r="P28"/>
  <c r="N28"/>
  <c r="L28"/>
  <c r="H28"/>
  <c r="G28"/>
  <c r="R27"/>
  <c r="P27"/>
  <c r="N27"/>
  <c r="L27"/>
  <c r="H27"/>
  <c r="G27"/>
  <c r="R26"/>
  <c r="P26"/>
  <c r="N26"/>
  <c r="L26"/>
  <c r="H26"/>
  <c r="G26"/>
  <c r="R25"/>
  <c r="P25"/>
  <c r="N25"/>
  <c r="L25"/>
  <c r="H25"/>
  <c r="G25"/>
  <c r="R24"/>
  <c r="P24"/>
  <c r="N24"/>
  <c r="L24"/>
  <c r="H24"/>
  <c r="G24"/>
  <c r="R20"/>
  <c r="P20"/>
  <c r="N20"/>
  <c r="L20"/>
  <c r="J20"/>
  <c r="F20"/>
  <c r="E6" i="54" s="1"/>
  <c r="H19" i="55"/>
  <c r="G19"/>
  <c r="D19"/>
  <c r="H18"/>
  <c r="G18"/>
  <c r="Q18" s="1"/>
  <c r="D18"/>
  <c r="H17"/>
  <c r="G17"/>
  <c r="Q17" s="1"/>
  <c r="D17"/>
  <c r="H16"/>
  <c r="G16"/>
  <c r="Q16" s="1"/>
  <c r="D16"/>
  <c r="H15"/>
  <c r="G15"/>
  <c r="Q15" s="1"/>
  <c r="D15"/>
  <c r="H14"/>
  <c r="G14"/>
  <c r="Q14" s="1"/>
  <c r="D14"/>
  <c r="H13"/>
  <c r="G13"/>
  <c r="D13"/>
  <c r="H12"/>
  <c r="G12"/>
  <c r="D12"/>
  <c r="H11"/>
  <c r="G11"/>
  <c r="D11"/>
  <c r="H10"/>
  <c r="G10"/>
  <c r="H9"/>
  <c r="G9"/>
  <c r="H8"/>
  <c r="E8"/>
  <c r="D8" s="1"/>
  <c r="N34" l="1"/>
  <c r="H39"/>
  <c r="N54"/>
  <c r="N39"/>
  <c r="F50"/>
  <c r="H45"/>
  <c r="H30"/>
  <c r="R30"/>
  <c r="R35" s="1"/>
  <c r="P34"/>
  <c r="L34"/>
  <c r="L45"/>
  <c r="H47"/>
  <c r="H50" s="1"/>
  <c r="J50"/>
  <c r="J54" s="1"/>
  <c r="J73" s="1"/>
  <c r="N61"/>
  <c r="P30"/>
  <c r="F35"/>
  <c r="E7" i="54" s="1"/>
  <c r="N72" i="55"/>
  <c r="N30"/>
  <c r="P54"/>
  <c r="H60"/>
  <c r="H61" s="1"/>
  <c r="H20"/>
  <c r="L30"/>
  <c r="H34"/>
  <c r="H35" s="1"/>
  <c r="F45"/>
  <c r="R54"/>
  <c r="H72"/>
  <c r="L54"/>
  <c r="G8"/>
  <c r="N35" l="1"/>
  <c r="N73" s="1"/>
  <c r="F54"/>
  <c r="E9" i="54" s="1"/>
  <c r="R73" i="55"/>
  <c r="H54"/>
  <c r="H73" s="1"/>
  <c r="L35"/>
  <c r="L73" s="1"/>
  <c r="P35"/>
  <c r="P73" s="1"/>
  <c r="F73"/>
  <c r="H8" i="9" l="1"/>
  <c r="I8" s="1"/>
  <c r="J8" s="1"/>
  <c r="K8" s="1"/>
  <c r="H9"/>
  <c r="I9" s="1"/>
  <c r="J9" s="1"/>
  <c r="K9" s="1"/>
  <c r="H10"/>
  <c r="H11"/>
  <c r="I11" s="1"/>
  <c r="H12"/>
  <c r="I12" s="1"/>
  <c r="J12" s="1"/>
  <c r="H13"/>
  <c r="I13" s="1"/>
  <c r="H14"/>
  <c r="I14" s="1"/>
  <c r="H15"/>
  <c r="I15" s="1"/>
  <c r="H10" i="52"/>
  <c r="I10" s="1"/>
  <c r="J10" s="1"/>
  <c r="K10" s="1"/>
  <c r="E11"/>
  <c r="F9" s="1"/>
  <c r="G11" i="79"/>
  <c r="H11" s="1"/>
  <c r="I11" s="1"/>
  <c r="J11" s="1"/>
  <c r="C16"/>
  <c r="F10" i="52" l="1"/>
  <c r="F11" s="1"/>
  <c r="K12" i="9"/>
  <c r="C12" s="1"/>
  <c r="C13"/>
  <c r="J13"/>
  <c r="K13" s="1"/>
  <c r="J14"/>
  <c r="K14" s="1"/>
  <c r="J15"/>
  <c r="K15" s="1"/>
  <c r="J11"/>
  <c r="K11" s="1"/>
  <c r="I10"/>
  <c r="J10" s="1"/>
  <c r="K10" s="1"/>
  <c r="C9"/>
  <c r="C10" i="52"/>
  <c r="C11" i="79"/>
  <c r="K28" i="36"/>
  <c r="L28" s="1"/>
  <c r="M28" s="1"/>
  <c r="N28" s="1"/>
  <c r="G27"/>
  <c r="F25"/>
  <c r="G26" s="1"/>
  <c r="C14" i="9" l="1"/>
  <c r="C11"/>
  <c r="C10"/>
  <c r="C15"/>
  <c r="G28" i="36"/>
  <c r="G22" i="29" l="1"/>
  <c r="G17"/>
  <c r="G12"/>
  <c r="G11" s="1"/>
  <c r="J16" i="74" l="1"/>
  <c r="I16"/>
  <c r="I15"/>
  <c r="J15" s="1"/>
  <c r="I14"/>
  <c r="J14" s="1"/>
  <c r="G31" i="76" l="1"/>
  <c r="E91" i="75"/>
  <c r="N19" i="36" l="1"/>
  <c r="M19"/>
  <c r="K19"/>
  <c r="L19"/>
  <c r="I13" i="74"/>
  <c r="J13" s="1"/>
  <c r="I12"/>
  <c r="J12" s="1"/>
  <c r="F65" i="75" l="1"/>
  <c r="G58" i="76"/>
  <c r="K26" i="36" l="1"/>
  <c r="K25" s="1"/>
  <c r="K12"/>
  <c r="K9" s="1"/>
  <c r="K22"/>
  <c r="L22" s="1"/>
  <c r="M22" s="1"/>
  <c r="N22" s="1"/>
  <c r="K23"/>
  <c r="L23" s="1"/>
  <c r="M23" s="1"/>
  <c r="N23" s="1"/>
  <c r="K24"/>
  <c r="L24" s="1"/>
  <c r="M24" s="1"/>
  <c r="N24" s="1"/>
  <c r="K30"/>
  <c r="K31"/>
  <c r="K32"/>
  <c r="K33"/>
  <c r="L33" s="1"/>
  <c r="M33" s="1"/>
  <c r="N33" s="1"/>
  <c r="F9"/>
  <c r="G12" s="1"/>
  <c r="F19"/>
  <c r="F15" s="1"/>
  <c r="G19" s="1"/>
  <c r="G20" s="1"/>
  <c r="F21"/>
  <c r="G22" l="1"/>
  <c r="G23"/>
  <c r="G24"/>
  <c r="L26"/>
  <c r="L12"/>
  <c r="F8"/>
  <c r="G15" s="1"/>
  <c r="G18"/>
  <c r="M26" l="1"/>
  <c r="L25"/>
  <c r="M12"/>
  <c r="L9"/>
  <c r="G25"/>
  <c r="F34"/>
  <c r="G33" s="1"/>
  <c r="G21"/>
  <c r="G9"/>
  <c r="I11" i="74"/>
  <c r="J11" s="1"/>
  <c r="I10"/>
  <c r="J10" s="1"/>
  <c r="I9"/>
  <c r="J9" s="1"/>
  <c r="I8"/>
  <c r="J8" s="1"/>
  <c r="I7"/>
  <c r="J7" s="1"/>
  <c r="I468" i="72"/>
  <c r="I466"/>
  <c r="I465"/>
  <c r="I464"/>
  <c r="I463"/>
  <c r="I462"/>
  <c r="I461"/>
  <c r="I460"/>
  <c r="I459"/>
  <c r="I458"/>
  <c r="I457"/>
  <c r="I456"/>
  <c r="I455"/>
  <c r="I454"/>
  <c r="I453"/>
  <c r="I452"/>
  <c r="I451"/>
  <c r="I450"/>
  <c r="I449"/>
  <c r="I448"/>
  <c r="I447"/>
  <c r="I446"/>
  <c r="I445"/>
  <c r="I444"/>
  <c r="I443"/>
  <c r="I442"/>
  <c r="I441"/>
  <c r="I440"/>
  <c r="I439"/>
  <c r="I438"/>
  <c r="I437"/>
  <c r="I436"/>
  <c r="I435"/>
  <c r="I434"/>
  <c r="I433"/>
  <c r="I432"/>
  <c r="I431"/>
  <c r="I430"/>
  <c r="I429"/>
  <c r="I428"/>
  <c r="I427"/>
  <c r="I426"/>
  <c r="I425"/>
  <c r="I424"/>
  <c r="I423"/>
  <c r="I422"/>
  <c r="I421"/>
  <c r="I420"/>
  <c r="I419"/>
  <c r="I418"/>
  <c r="I417"/>
  <c r="I416"/>
  <c r="I415"/>
  <c r="I414"/>
  <c r="I413"/>
  <c r="I412"/>
  <c r="I411"/>
  <c r="I410"/>
  <c r="I409"/>
  <c r="I408"/>
  <c r="I407"/>
  <c r="I406"/>
  <c r="I405"/>
  <c r="I404"/>
  <c r="I403"/>
  <c r="I402"/>
  <c r="I401"/>
  <c r="I400"/>
  <c r="I399"/>
  <c r="I398"/>
  <c r="I397"/>
  <c r="I396"/>
  <c r="I395"/>
  <c r="I394"/>
  <c r="I393"/>
  <c r="I392"/>
  <c r="I391"/>
  <c r="I390"/>
  <c r="I389"/>
  <c r="I388"/>
  <c r="I387"/>
  <c r="I386"/>
  <c r="I385"/>
  <c r="I384"/>
  <c r="I383"/>
  <c r="I382"/>
  <c r="I381"/>
  <c r="I380"/>
  <c r="I379"/>
  <c r="I378"/>
  <c r="I377"/>
  <c r="I376"/>
  <c r="I375"/>
  <c r="I374"/>
  <c r="I373"/>
  <c r="I372"/>
  <c r="I371"/>
  <c r="I370"/>
  <c r="I369"/>
  <c r="I368"/>
  <c r="I367"/>
  <c r="I366"/>
  <c r="I365"/>
  <c r="I364"/>
  <c r="I363"/>
  <c r="I362"/>
  <c r="I361"/>
  <c r="I360"/>
  <c r="I359"/>
  <c r="I358"/>
  <c r="I357"/>
  <c r="I356"/>
  <c r="I355"/>
  <c r="I354"/>
  <c r="I353"/>
  <c r="I352"/>
  <c r="I351"/>
  <c r="I350"/>
  <c r="I349"/>
  <c r="I348"/>
  <c r="I347"/>
  <c r="I346"/>
  <c r="I345"/>
  <c r="I344"/>
  <c r="I343"/>
  <c r="I342"/>
  <c r="I341"/>
  <c r="I340"/>
  <c r="I339"/>
  <c r="I338"/>
  <c r="I337"/>
  <c r="I336"/>
  <c r="I335"/>
  <c r="I334"/>
  <c r="I333"/>
  <c r="I332"/>
  <c r="I331"/>
  <c r="I330"/>
  <c r="I329"/>
  <c r="I328"/>
  <c r="I327"/>
  <c r="I326"/>
  <c r="I325"/>
  <c r="I324"/>
  <c r="I323"/>
  <c r="I322"/>
  <c r="I321"/>
  <c r="I320"/>
  <c r="I319"/>
  <c r="I318"/>
  <c r="I317"/>
  <c r="I316"/>
  <c r="I315"/>
  <c r="I314"/>
  <c r="I313"/>
  <c r="I312"/>
  <c r="I311"/>
  <c r="I310"/>
  <c r="I309"/>
  <c r="I308"/>
  <c r="I307"/>
  <c r="I306"/>
  <c r="I305"/>
  <c r="I304"/>
  <c r="I303"/>
  <c r="I302"/>
  <c r="I301"/>
  <c r="I300"/>
  <c r="I299"/>
  <c r="I298"/>
  <c r="I297"/>
  <c r="I296"/>
  <c r="I295"/>
  <c r="I294"/>
  <c r="I293"/>
  <c r="I292"/>
  <c r="I291"/>
  <c r="I290"/>
  <c r="I289"/>
  <c r="I288"/>
  <c r="I287"/>
  <c r="I286"/>
  <c r="I285"/>
  <c r="I284"/>
  <c r="I283"/>
  <c r="I282"/>
  <c r="I281"/>
  <c r="I280"/>
  <c r="I279"/>
  <c r="I278"/>
  <c r="I277"/>
  <c r="I276"/>
  <c r="I275"/>
  <c r="I274"/>
  <c r="I273"/>
  <c r="I272"/>
  <c r="I271"/>
  <c r="I270"/>
  <c r="I269"/>
  <c r="I268"/>
  <c r="I267"/>
  <c r="I266"/>
  <c r="I265"/>
  <c r="I264"/>
  <c r="I263"/>
  <c r="I262"/>
  <c r="I261"/>
  <c r="I260"/>
  <c r="I259"/>
  <c r="I258"/>
  <c r="I257"/>
  <c r="I256"/>
  <c r="I255"/>
  <c r="I254"/>
  <c r="I253"/>
  <c r="I252"/>
  <c r="I251"/>
  <c r="I250"/>
  <c r="I249"/>
  <c r="I248"/>
  <c r="I247"/>
  <c r="I246"/>
  <c r="I245"/>
  <c r="I244"/>
  <c r="I243"/>
  <c r="I242"/>
  <c r="I241"/>
  <c r="I240"/>
  <c r="I239"/>
  <c r="I238"/>
  <c r="I237"/>
  <c r="I236"/>
  <c r="I235"/>
  <c r="I234"/>
  <c r="I233"/>
  <c r="I232"/>
  <c r="I231"/>
  <c r="I230"/>
  <c r="I229"/>
  <c r="I228"/>
  <c r="I227"/>
  <c r="I226"/>
  <c r="I225"/>
  <c r="I224"/>
  <c r="I223"/>
  <c r="I222"/>
  <c r="I221"/>
  <c r="I220"/>
  <c r="I219"/>
  <c r="I218"/>
  <c r="I217"/>
  <c r="I216"/>
  <c r="I215"/>
  <c r="I214"/>
  <c r="I213"/>
  <c r="I212"/>
  <c r="I211"/>
  <c r="I210"/>
  <c r="I209"/>
  <c r="I208"/>
  <c r="I207"/>
  <c r="I206"/>
  <c r="I205"/>
  <c r="I204"/>
  <c r="I203"/>
  <c r="I202"/>
  <c r="I201"/>
  <c r="I200"/>
  <c r="I199"/>
  <c r="I198"/>
  <c r="I197"/>
  <c r="I196"/>
  <c r="I195"/>
  <c r="I194"/>
  <c r="I193"/>
  <c r="I192"/>
  <c r="I191"/>
  <c r="I190"/>
  <c r="I189"/>
  <c r="I188"/>
  <c r="I187"/>
  <c r="I186"/>
  <c r="I185"/>
  <c r="I184"/>
  <c r="I183"/>
  <c r="I182"/>
  <c r="I181"/>
  <c r="I180"/>
  <c r="I179"/>
  <c r="I178"/>
  <c r="I177"/>
  <c r="I176"/>
  <c r="I175"/>
  <c r="I174"/>
  <c r="I173"/>
  <c r="I172"/>
  <c r="I171"/>
  <c r="I170"/>
  <c r="I169"/>
  <c r="I168"/>
  <c r="I167"/>
  <c r="I166"/>
  <c r="I165"/>
  <c r="I164"/>
  <c r="I163"/>
  <c r="I162"/>
  <c r="I161"/>
  <c r="I160"/>
  <c r="I159"/>
  <c r="I158"/>
  <c r="I157"/>
  <c r="I156"/>
  <c r="I155"/>
  <c r="I154"/>
  <c r="I153"/>
  <c r="I152"/>
  <c r="I151"/>
  <c r="I150"/>
  <c r="I149"/>
  <c r="I148"/>
  <c r="I147"/>
  <c r="I146"/>
  <c r="I145"/>
  <c r="I144"/>
  <c r="I143"/>
  <c r="I142"/>
  <c r="I141"/>
  <c r="I140"/>
  <c r="I139"/>
  <c r="I138"/>
  <c r="I137"/>
  <c r="I136"/>
  <c r="I135"/>
  <c r="I134"/>
  <c r="I133"/>
  <c r="I132"/>
  <c r="I131"/>
  <c r="I130"/>
  <c r="I129"/>
  <c r="I128"/>
  <c r="I127"/>
  <c r="I126"/>
  <c r="I125"/>
  <c r="I124"/>
  <c r="I123"/>
  <c r="I122"/>
  <c r="I121"/>
  <c r="I120"/>
  <c r="I119"/>
  <c r="I118"/>
  <c r="I117"/>
  <c r="I116"/>
  <c r="I115"/>
  <c r="I114"/>
  <c r="I113"/>
  <c r="I112"/>
  <c r="I111"/>
  <c r="I110"/>
  <c r="I109"/>
  <c r="I108"/>
  <c r="I107"/>
  <c r="I106"/>
  <c r="I105"/>
  <c r="I104"/>
  <c r="I103"/>
  <c r="I102"/>
  <c r="I101"/>
  <c r="I100"/>
  <c r="I99"/>
  <c r="I98"/>
  <c r="I97"/>
  <c r="I96"/>
  <c r="I95"/>
  <c r="I94"/>
  <c r="I93"/>
  <c r="I92"/>
  <c r="I90"/>
  <c r="I89"/>
  <c r="I88"/>
  <c r="I87"/>
  <c r="I86"/>
  <c r="I85"/>
  <c r="I84"/>
  <c r="I83"/>
  <c r="I82"/>
  <c r="I81"/>
  <c r="I80"/>
  <c r="I79"/>
  <c r="I78"/>
  <c r="I77"/>
  <c r="I76"/>
  <c r="I75"/>
  <c r="I74"/>
  <c r="I73"/>
  <c r="I72"/>
  <c r="I71"/>
  <c r="I70"/>
  <c r="I69"/>
  <c r="I68"/>
  <c r="I67"/>
  <c r="I66"/>
  <c r="I65"/>
  <c r="I64"/>
  <c r="I63"/>
  <c r="I62"/>
  <c r="I61"/>
  <c r="I60"/>
  <c r="I59"/>
  <c r="I58"/>
  <c r="I57"/>
  <c r="I56"/>
  <c r="I55"/>
  <c r="I54"/>
  <c r="I53"/>
  <c r="I52"/>
  <c r="I51"/>
  <c r="I50"/>
  <c r="I49"/>
  <c r="I48"/>
  <c r="I47"/>
  <c r="I46"/>
  <c r="I45"/>
  <c r="I44"/>
  <c r="I43"/>
  <c r="I42"/>
  <c r="I41"/>
  <c r="I40"/>
  <c r="I39"/>
  <c r="I38"/>
  <c r="I37"/>
  <c r="I36"/>
  <c r="I35"/>
  <c r="I34"/>
  <c r="I33"/>
  <c r="I32"/>
  <c r="I31"/>
  <c r="I30"/>
  <c r="I29"/>
  <c r="I28"/>
  <c r="I27"/>
  <c r="I26"/>
  <c r="I25"/>
  <c r="I24"/>
  <c r="I23"/>
  <c r="I22"/>
  <c r="I21"/>
  <c r="I20"/>
  <c r="I19"/>
  <c r="I18"/>
  <c r="I17"/>
  <c r="I16"/>
  <c r="I15"/>
  <c r="I14"/>
  <c r="I13"/>
  <c r="I12"/>
  <c r="I11"/>
  <c r="I10"/>
  <c r="I9"/>
  <c r="I8"/>
  <c r="I7"/>
  <c r="I6"/>
  <c r="I5"/>
  <c r="E20" i="79" l="1"/>
  <c r="C15"/>
  <c r="C14" s="1"/>
  <c r="E14"/>
  <c r="C13"/>
  <c r="C12" s="1"/>
  <c r="E12"/>
  <c r="C9"/>
  <c r="E8"/>
  <c r="E16" i="9"/>
  <c r="H7"/>
  <c r="I7" s="1"/>
  <c r="J7" s="1"/>
  <c r="K7" s="1"/>
  <c r="M25" i="36"/>
  <c r="N26"/>
  <c r="N25" s="1"/>
  <c r="M9"/>
  <c r="N12"/>
  <c r="N9" s="1"/>
  <c r="G8"/>
  <c r="G21" i="79"/>
  <c r="G10"/>
  <c r="F15" i="9" l="1"/>
  <c r="F8"/>
  <c r="F12"/>
  <c r="F7"/>
  <c r="F11"/>
  <c r="F10"/>
  <c r="F14"/>
  <c r="F9"/>
  <c r="F13"/>
  <c r="H21" i="79"/>
  <c r="G20"/>
  <c r="H10"/>
  <c r="G8"/>
  <c r="C8" i="9"/>
  <c r="I10" i="79" l="1"/>
  <c r="H8"/>
  <c r="I21"/>
  <c r="H20"/>
  <c r="J21" l="1"/>
  <c r="J20" s="1"/>
  <c r="I20"/>
  <c r="J10"/>
  <c r="J8" s="1"/>
  <c r="I8"/>
  <c r="G5" i="73"/>
  <c r="C7" i="9"/>
  <c r="C10" i="79" l="1"/>
  <c r="C8" s="1"/>
  <c r="C21"/>
  <c r="C20" s="1"/>
  <c r="J23"/>
  <c r="G23"/>
  <c r="H23"/>
  <c r="I23"/>
  <c r="D9" i="36" l="1"/>
  <c r="D10"/>
  <c r="D11"/>
  <c r="D12"/>
  <c r="D13"/>
  <c r="D14"/>
  <c r="D16"/>
  <c r="D17"/>
  <c r="D23"/>
  <c r="D24"/>
  <c r="D25"/>
  <c r="D26"/>
  <c r="D27"/>
  <c r="D28"/>
  <c r="D31"/>
  <c r="D32"/>
  <c r="D33"/>
  <c r="F67" i="73"/>
  <c r="F55"/>
  <c r="F52"/>
  <c r="F49"/>
  <c r="F46"/>
  <c r="F43"/>
  <c r="F37"/>
  <c r="F34"/>
  <c r="F31"/>
  <c r="F28"/>
  <c r="F22"/>
  <c r="F19"/>
  <c r="F16"/>
  <c r="F13"/>
  <c r="F10"/>
  <c r="F6"/>
  <c r="F7" s="1"/>
  <c r="F5"/>
  <c r="K29" i="36" l="1"/>
  <c r="L30"/>
  <c r="K21"/>
  <c r="L21"/>
  <c r="K18"/>
  <c r="L18" s="1"/>
  <c r="M18" s="1"/>
  <c r="N18" s="1"/>
  <c r="J15" i="3"/>
  <c r="K15" s="1"/>
  <c r="L15" s="1"/>
  <c r="M15" s="1"/>
  <c r="J14"/>
  <c r="K14" s="1"/>
  <c r="L14" s="1"/>
  <c r="M14" s="1"/>
  <c r="M21" i="36" l="1"/>
  <c r="K15"/>
  <c r="D19"/>
  <c r="D18"/>
  <c r="D20"/>
  <c r="M30"/>
  <c r="L29"/>
  <c r="M15"/>
  <c r="N15"/>
  <c r="L15"/>
  <c r="N21" l="1"/>
  <c r="D21" s="1"/>
  <c r="L8"/>
  <c r="L34" s="1"/>
  <c r="K8"/>
  <c r="D15"/>
  <c r="N30"/>
  <c r="N29" s="1"/>
  <c r="M29"/>
  <c r="N8" l="1"/>
  <c r="N34" s="1"/>
  <c r="D22"/>
  <c r="D30"/>
  <c r="D29"/>
  <c r="M8"/>
  <c r="M34" s="1"/>
  <c r="K34"/>
  <c r="G156" i="76"/>
  <c r="G149" s="1"/>
  <c r="D8" i="36" l="1"/>
  <c r="D34"/>
  <c r="F92" i="75"/>
  <c r="D91"/>
  <c r="E87"/>
  <c r="F87"/>
  <c r="D87"/>
  <c r="E74"/>
  <c r="F75" s="1"/>
  <c r="D74"/>
  <c r="D64"/>
  <c r="E69"/>
  <c r="F69"/>
  <c r="D69"/>
  <c r="E64"/>
  <c r="F66"/>
  <c r="F64" s="1"/>
  <c r="E53"/>
  <c r="D53"/>
  <c r="D47"/>
  <c r="E47"/>
  <c r="E41"/>
  <c r="F41"/>
  <c r="D41"/>
  <c r="E19"/>
  <c r="D19"/>
  <c r="E14"/>
  <c r="D14"/>
  <c r="E9"/>
  <c r="D9"/>
  <c r="H20" i="81" l="1"/>
  <c r="H19"/>
  <c r="E5"/>
  <c r="F5"/>
  <c r="G5"/>
  <c r="H5"/>
  <c r="D20"/>
  <c r="D19"/>
  <c r="D5"/>
  <c r="J19" i="79"/>
  <c r="I19"/>
  <c r="H19"/>
  <c r="G19"/>
  <c r="J12"/>
  <c r="I12"/>
  <c r="H12"/>
  <c r="G12"/>
  <c r="D21"/>
  <c r="C67" i="77"/>
  <c r="C8"/>
  <c r="D14" s="1"/>
  <c r="H9" i="52"/>
  <c r="D17" i="3"/>
  <c r="D16"/>
  <c r="D15"/>
  <c r="D14"/>
  <c r="M13"/>
  <c r="L13"/>
  <c r="L8" s="1"/>
  <c r="K13"/>
  <c r="K8" s="1"/>
  <c r="J13"/>
  <c r="J8" s="1"/>
  <c r="H13"/>
  <c r="H8" s="1"/>
  <c r="I8" s="1"/>
  <c r="F13"/>
  <c r="F8" s="1"/>
  <c r="G8" s="1"/>
  <c r="D12"/>
  <c r="D11"/>
  <c r="D10"/>
  <c r="D9"/>
  <c r="I9" i="52" l="1"/>
  <c r="I11" s="1"/>
  <c r="H11"/>
  <c r="F15" i="79"/>
  <c r="F16"/>
  <c r="D16"/>
  <c r="G15" i="3"/>
  <c r="I14"/>
  <c r="D49" i="77"/>
  <c r="D45"/>
  <c r="D41"/>
  <c r="D37"/>
  <c r="D33"/>
  <c r="D29"/>
  <c r="D25"/>
  <c r="D21"/>
  <c r="D17"/>
  <c r="D13"/>
  <c r="F13" i="79"/>
  <c r="F21"/>
  <c r="G7"/>
  <c r="D48" i="77"/>
  <c r="D44"/>
  <c r="D40"/>
  <c r="D36"/>
  <c r="D32"/>
  <c r="D28"/>
  <c r="D24"/>
  <c r="D20"/>
  <c r="D16"/>
  <c r="D12"/>
  <c r="C19" i="79"/>
  <c r="D20" s="1"/>
  <c r="D15"/>
  <c r="H7"/>
  <c r="I15" i="3"/>
  <c r="D47" i="77"/>
  <c r="D43"/>
  <c r="D39"/>
  <c r="D35"/>
  <c r="D31"/>
  <c r="D27"/>
  <c r="D23"/>
  <c r="D19"/>
  <c r="D15"/>
  <c r="D11"/>
  <c r="D13" i="79"/>
  <c r="I7"/>
  <c r="C7" i="77"/>
  <c r="D46"/>
  <c r="D42"/>
  <c r="D38"/>
  <c r="D34"/>
  <c r="D30"/>
  <c r="D26"/>
  <c r="D22"/>
  <c r="D18"/>
  <c r="D13" i="3"/>
  <c r="E14" s="1"/>
  <c r="G14"/>
  <c r="E19" i="79"/>
  <c r="F20" s="1"/>
  <c r="I13" i="3"/>
  <c r="I12"/>
  <c r="I11"/>
  <c r="I10"/>
  <c r="I9"/>
  <c r="I16"/>
  <c r="M8"/>
  <c r="D8" s="1"/>
  <c r="E8" s="1"/>
  <c r="G13"/>
  <c r="G16"/>
  <c r="G9"/>
  <c r="G10"/>
  <c r="G11"/>
  <c r="G12"/>
  <c r="E24" i="37"/>
  <c r="E23"/>
  <c r="E22"/>
  <c r="E21"/>
  <c r="E20"/>
  <c r="E19"/>
  <c r="E18"/>
  <c r="E17"/>
  <c r="K12"/>
  <c r="K11"/>
  <c r="K10"/>
  <c r="K9"/>
  <c r="K8"/>
  <c r="K7"/>
  <c r="K6"/>
  <c r="K5"/>
  <c r="H12"/>
  <c r="E12"/>
  <c r="H11"/>
  <c r="E11"/>
  <c r="H10"/>
  <c r="E10"/>
  <c r="H9"/>
  <c r="E9"/>
  <c r="H8"/>
  <c r="E8"/>
  <c r="H7"/>
  <c r="E7"/>
  <c r="H6"/>
  <c r="E6"/>
  <c r="H5"/>
  <c r="E5"/>
  <c r="G67" i="73"/>
  <c r="E67"/>
  <c r="D67"/>
  <c r="G55"/>
  <c r="E55"/>
  <c r="D55"/>
  <c r="G52"/>
  <c r="E52"/>
  <c r="D52"/>
  <c r="G49"/>
  <c r="E49"/>
  <c r="D49"/>
  <c r="G46"/>
  <c r="E46"/>
  <c r="D46"/>
  <c r="G43"/>
  <c r="E43"/>
  <c r="D43"/>
  <c r="G37"/>
  <c r="E37"/>
  <c r="D37"/>
  <c r="G34"/>
  <c r="E34"/>
  <c r="D34"/>
  <c r="G31"/>
  <c r="E31"/>
  <c r="D31"/>
  <c r="G28"/>
  <c r="E28"/>
  <c r="D28"/>
  <c r="G22"/>
  <c r="E22"/>
  <c r="D22"/>
  <c r="G19"/>
  <c r="E19"/>
  <c r="D19"/>
  <c r="G16"/>
  <c r="D16"/>
  <c r="G13"/>
  <c r="E13"/>
  <c r="D13"/>
  <c r="G10"/>
  <c r="E10"/>
  <c r="D10"/>
  <c r="G6"/>
  <c r="E6"/>
  <c r="D6"/>
  <c r="E5"/>
  <c r="D5"/>
  <c r="I107" i="62"/>
  <c r="I106"/>
  <c r="I105"/>
  <c r="D33" i="61"/>
  <c r="H32"/>
  <c r="D32"/>
  <c r="AM39" i="69"/>
  <c r="AL39"/>
  <c r="AK39"/>
  <c r="AJ39"/>
  <c r="AI39"/>
  <c r="AG39"/>
  <c r="AF39"/>
  <c r="AE39"/>
  <c r="AD39"/>
  <c r="AB39"/>
  <c r="AA39"/>
  <c r="Z39"/>
  <c r="Y39"/>
  <c r="S39"/>
  <c r="R39"/>
  <c r="P39"/>
  <c r="O39"/>
  <c r="M39"/>
  <c r="L39"/>
  <c r="K39"/>
  <c r="J39"/>
  <c r="I39"/>
  <c r="G39"/>
  <c r="F39"/>
  <c r="D39"/>
  <c r="V39" s="1"/>
  <c r="C39"/>
  <c r="B39"/>
  <c r="AM38"/>
  <c r="AM40" s="1"/>
  <c r="AL38"/>
  <c r="AL40" s="1"/>
  <c r="AK38"/>
  <c r="AK40" s="1"/>
  <c r="AJ38"/>
  <c r="AJ40" s="1"/>
  <c r="AI38"/>
  <c r="AI40" s="1"/>
  <c r="AG38"/>
  <c r="AG40" s="1"/>
  <c r="AF38"/>
  <c r="AF40" s="1"/>
  <c r="AE38"/>
  <c r="AE40" s="1"/>
  <c r="AD38"/>
  <c r="AD40" s="1"/>
  <c r="AB38"/>
  <c r="AB40" s="1"/>
  <c r="AA38"/>
  <c r="AA40" s="1"/>
  <c r="Z38"/>
  <c r="Z40" s="1"/>
  <c r="Y38"/>
  <c r="S38"/>
  <c r="S40" s="1"/>
  <c r="R38"/>
  <c r="R40" s="1"/>
  <c r="P38"/>
  <c r="P40" s="1"/>
  <c r="O38"/>
  <c r="M38"/>
  <c r="M40" s="1"/>
  <c r="L38"/>
  <c r="L40" s="1"/>
  <c r="K38"/>
  <c r="K40" s="1"/>
  <c r="J38"/>
  <c r="I38"/>
  <c r="I40" s="1"/>
  <c r="G38"/>
  <c r="G40" s="1"/>
  <c r="F38"/>
  <c r="F40" s="1"/>
  <c r="D38"/>
  <c r="C38"/>
  <c r="C40" s="1"/>
  <c r="B38"/>
  <c r="B40" s="1"/>
  <c r="AM30"/>
  <c r="AL30"/>
  <c r="AK30"/>
  <c r="AJ30"/>
  <c r="AI30"/>
  <c r="AG30"/>
  <c r="AF30"/>
  <c r="AE30"/>
  <c r="AD30"/>
  <c r="AB30"/>
  <c r="AA30"/>
  <c r="Z30"/>
  <c r="Y30"/>
  <c r="Q30"/>
  <c r="P30"/>
  <c r="N30"/>
  <c r="M30"/>
  <c r="L30" s="1"/>
  <c r="K30"/>
  <c r="J30"/>
  <c r="I30"/>
  <c r="G30"/>
  <c r="F30"/>
  <c r="D30"/>
  <c r="C30"/>
  <c r="B30"/>
  <c r="AO29"/>
  <c r="AN29"/>
  <c r="AH29"/>
  <c r="AC29"/>
  <c r="O29"/>
  <c r="U29" s="1"/>
  <c r="L29"/>
  <c r="T29" s="1"/>
  <c r="H29"/>
  <c r="E29"/>
  <c r="AO28"/>
  <c r="AN28"/>
  <c r="AH28"/>
  <c r="AC28"/>
  <c r="O28"/>
  <c r="O30" s="1"/>
  <c r="L28"/>
  <c r="T28" s="1"/>
  <c r="H28"/>
  <c r="E28"/>
  <c r="AM20"/>
  <c r="AL20"/>
  <c r="AK20"/>
  <c r="AJ20"/>
  <c r="AI20"/>
  <c r="AG20"/>
  <c r="AF20"/>
  <c r="AE20"/>
  <c r="AD20"/>
  <c r="AB20"/>
  <c r="AA20"/>
  <c r="Z20"/>
  <c r="Y20"/>
  <c r="Q20"/>
  <c r="P20"/>
  <c r="O20" s="1"/>
  <c r="U20" s="1"/>
  <c r="N20"/>
  <c r="M20"/>
  <c r="L20" s="1"/>
  <c r="K20"/>
  <c r="J20"/>
  <c r="I20"/>
  <c r="G20"/>
  <c r="F20"/>
  <c r="D20"/>
  <c r="C20"/>
  <c r="B20"/>
  <c r="AO19"/>
  <c r="AN19"/>
  <c r="AH19"/>
  <c r="AC19"/>
  <c r="O19"/>
  <c r="U19" s="1"/>
  <c r="L19"/>
  <c r="T19" s="1"/>
  <c r="H19"/>
  <c r="E19"/>
  <c r="AO18"/>
  <c r="AN18"/>
  <c r="AH18"/>
  <c r="AC18"/>
  <c r="O18"/>
  <c r="U18" s="1"/>
  <c r="L18"/>
  <c r="T18" s="1"/>
  <c r="H18"/>
  <c r="E18"/>
  <c r="AM10"/>
  <c r="AL10"/>
  <c r="AK10"/>
  <c r="AJ10"/>
  <c r="AI10"/>
  <c r="AG10"/>
  <c r="AF10"/>
  <c r="AE10"/>
  <c r="AD10"/>
  <c r="AB10"/>
  <c r="AA10"/>
  <c r="Z10"/>
  <c r="Y10"/>
  <c r="Q10"/>
  <c r="P10"/>
  <c r="N10"/>
  <c r="M10"/>
  <c r="L10" s="1"/>
  <c r="K10"/>
  <c r="J10"/>
  <c r="I10"/>
  <c r="G10"/>
  <c r="F10"/>
  <c r="D10"/>
  <c r="C10"/>
  <c r="B10"/>
  <c r="AO9"/>
  <c r="AN9"/>
  <c r="AH9"/>
  <c r="AC9"/>
  <c r="O9"/>
  <c r="U9" s="1"/>
  <c r="L9"/>
  <c r="H9"/>
  <c r="E9"/>
  <c r="AO8"/>
  <c r="AN8"/>
  <c r="AH8"/>
  <c r="AC8"/>
  <c r="O8"/>
  <c r="U8" s="1"/>
  <c r="L8"/>
  <c r="T8" s="1"/>
  <c r="H8"/>
  <c r="E8"/>
  <c r="E30" l="1"/>
  <c r="U30"/>
  <c r="N39"/>
  <c r="T39" s="1"/>
  <c r="AO10"/>
  <c r="J9" i="52"/>
  <c r="J11" s="1"/>
  <c r="AC39" i="69"/>
  <c r="E7" i="73"/>
  <c r="H30" i="69"/>
  <c r="E20"/>
  <c r="D40"/>
  <c r="J40"/>
  <c r="O40"/>
  <c r="AH38"/>
  <c r="AN39"/>
  <c r="D7" i="73"/>
  <c r="AH10" i="69"/>
  <c r="AC20"/>
  <c r="AC30"/>
  <c r="AH30"/>
  <c r="E10"/>
  <c r="T10"/>
  <c r="AN10"/>
  <c r="H20"/>
  <c r="T20"/>
  <c r="AN20"/>
  <c r="T30"/>
  <c r="AN30"/>
  <c r="E39"/>
  <c r="D8" i="77"/>
  <c r="AH39" i="69"/>
  <c r="D22" i="79"/>
  <c r="E15" i="3"/>
  <c r="E12"/>
  <c r="E10"/>
  <c r="E11"/>
  <c r="E9"/>
  <c r="E13"/>
  <c r="AN40" i="69"/>
  <c r="H40"/>
  <c r="V40"/>
  <c r="E40"/>
  <c r="O10"/>
  <c r="U10" s="1"/>
  <c r="AO20"/>
  <c r="V38"/>
  <c r="AN38"/>
  <c r="AO30"/>
  <c r="E38"/>
  <c r="AO39"/>
  <c r="T9"/>
  <c r="H10"/>
  <c r="AC10"/>
  <c r="AH20"/>
  <c r="AC38"/>
  <c r="AO38"/>
  <c r="Q39"/>
  <c r="U39" s="1"/>
  <c r="Y40"/>
  <c r="AO40" s="1"/>
  <c r="N38"/>
  <c r="H39"/>
  <c r="Q38"/>
  <c r="U28"/>
  <c r="H38"/>
  <c r="K9" i="52" l="1"/>
  <c r="K11" s="1"/>
  <c r="U38" i="69"/>
  <c r="Q40"/>
  <c r="U40" s="1"/>
  <c r="AH40"/>
  <c r="AC40"/>
  <c r="T38"/>
  <c r="N40"/>
  <c r="T40" s="1"/>
  <c r="C9" i="52" l="1"/>
  <c r="C4" i="57"/>
  <c r="D4" s="1"/>
  <c r="E4" s="1"/>
  <c r="F4" s="1"/>
  <c r="C11" i="52" l="1"/>
  <c r="D10" s="1"/>
  <c r="J8" i="80"/>
  <c r="K8"/>
  <c r="L8"/>
  <c r="I8"/>
  <c r="J7"/>
  <c r="J22" s="1"/>
  <c r="K7"/>
  <c r="K22" s="1"/>
  <c r="L7"/>
  <c r="L22" s="1"/>
  <c r="I8" i="77"/>
  <c r="J8"/>
  <c r="G8"/>
  <c r="E8"/>
  <c r="D9" i="52" l="1"/>
  <c r="D11" s="1"/>
  <c r="F10" i="77"/>
  <c r="F14"/>
  <c r="F18"/>
  <c r="F22"/>
  <c r="F26"/>
  <c r="F30"/>
  <c r="F34"/>
  <c r="F38"/>
  <c r="F42"/>
  <c r="F46"/>
  <c r="F50"/>
  <c r="F11"/>
  <c r="F15"/>
  <c r="F19"/>
  <c r="F23"/>
  <c r="F27"/>
  <c r="F31"/>
  <c r="F35"/>
  <c r="F39"/>
  <c r="F43"/>
  <c r="F47"/>
  <c r="F12"/>
  <c r="F16"/>
  <c r="F20"/>
  <c r="F24"/>
  <c r="F28"/>
  <c r="F32"/>
  <c r="F36"/>
  <c r="F40"/>
  <c r="F44"/>
  <c r="F48"/>
  <c r="F13"/>
  <c r="F17"/>
  <c r="F21"/>
  <c r="F25"/>
  <c r="F29"/>
  <c r="F33"/>
  <c r="F37"/>
  <c r="F41"/>
  <c r="F45"/>
  <c r="F49"/>
  <c r="H8" l="1"/>
  <c r="J10" i="54" l="1"/>
  <c r="I10"/>
  <c r="H10"/>
  <c r="G19" i="81"/>
  <c r="F19"/>
  <c r="E19"/>
  <c r="F18"/>
  <c r="E18"/>
  <c r="F17"/>
  <c r="E17"/>
  <c r="H14"/>
  <c r="H18" s="1"/>
  <c r="G14"/>
  <c r="F14"/>
  <c r="E14"/>
  <c r="E22" s="1"/>
  <c r="D14"/>
  <c r="D18" s="1"/>
  <c r="E12" i="80"/>
  <c r="I7"/>
  <c r="I22" s="1"/>
  <c r="G10" i="54" s="1"/>
  <c r="F8" i="80"/>
  <c r="D8" s="1"/>
  <c r="H32" i="79"/>
  <c r="H9" i="54" s="1"/>
  <c r="H61" i="78"/>
  <c r="F61"/>
  <c r="E61"/>
  <c r="D61"/>
  <c r="D68" i="77"/>
  <c r="J67"/>
  <c r="I67"/>
  <c r="H67"/>
  <c r="G67"/>
  <c r="E67"/>
  <c r="J7"/>
  <c r="I7"/>
  <c r="F59"/>
  <c r="E18" i="80"/>
  <c r="E19"/>
  <c r="F56" i="77"/>
  <c r="G127" i="76"/>
  <c r="G93" s="1"/>
  <c r="H135" s="1"/>
  <c r="D127"/>
  <c r="D93" s="1"/>
  <c r="E135" s="1"/>
  <c r="D4"/>
  <c r="E13" s="1"/>
  <c r="G13"/>
  <c r="G17"/>
  <c r="G18"/>
  <c r="G20"/>
  <c r="E22"/>
  <c r="H22"/>
  <c r="D23"/>
  <c r="G23"/>
  <c r="H31" s="1"/>
  <c r="E37"/>
  <c r="H37"/>
  <c r="E44"/>
  <c r="H44"/>
  <c r="E46"/>
  <c r="H46"/>
  <c r="D49"/>
  <c r="E54" s="1"/>
  <c r="E49"/>
  <c r="H49"/>
  <c r="G50"/>
  <c r="I50"/>
  <c r="D61"/>
  <c r="E61" s="1"/>
  <c r="H61"/>
  <c r="D71"/>
  <c r="E72" s="1"/>
  <c r="G71"/>
  <c r="E139"/>
  <c r="H139"/>
  <c r="E140"/>
  <c r="H140"/>
  <c r="E141"/>
  <c r="H141"/>
  <c r="D142"/>
  <c r="G142"/>
  <c r="D149"/>
  <c r="E154" s="1"/>
  <c r="H154"/>
  <c r="E160"/>
  <c r="H160"/>
  <c r="E163"/>
  <c r="H163"/>
  <c r="E164"/>
  <c r="H164"/>
  <c r="E165"/>
  <c r="H165"/>
  <c r="E167"/>
  <c r="H167"/>
  <c r="E169"/>
  <c r="H169"/>
  <c r="E171"/>
  <c r="H171"/>
  <c r="E175"/>
  <c r="H175"/>
  <c r="E176"/>
  <c r="H176"/>
  <c r="D177"/>
  <c r="G177"/>
  <c r="F10" i="75"/>
  <c r="F11"/>
  <c r="F12"/>
  <c r="F13"/>
  <c r="F16"/>
  <c r="F17"/>
  <c r="F18"/>
  <c r="F21"/>
  <c r="F22"/>
  <c r="F23"/>
  <c r="D24"/>
  <c r="E24"/>
  <c r="F25" s="1"/>
  <c r="F26"/>
  <c r="F27"/>
  <c r="F28"/>
  <c r="F29"/>
  <c r="F35"/>
  <c r="F48"/>
  <c r="F49"/>
  <c r="F50"/>
  <c r="F51"/>
  <c r="F52"/>
  <c r="F54"/>
  <c r="F55"/>
  <c r="F56"/>
  <c r="F57"/>
  <c r="F58"/>
  <c r="F76"/>
  <c r="F77"/>
  <c r="F78"/>
  <c r="F93"/>
  <c r="H157" i="76"/>
  <c r="H24" i="37"/>
  <c r="H23"/>
  <c r="H22"/>
  <c r="H21"/>
  <c r="H20"/>
  <c r="H19"/>
  <c r="H18"/>
  <c r="H17"/>
  <c r="B10" i="57"/>
  <c r="H19" i="3"/>
  <c r="D14" i="63"/>
  <c r="K24" i="37"/>
  <c r="K23"/>
  <c r="K22"/>
  <c r="K21"/>
  <c r="K20"/>
  <c r="K19"/>
  <c r="K18"/>
  <c r="K17"/>
  <c r="C9" i="35"/>
  <c r="C11" i="19"/>
  <c r="E11"/>
  <c r="E11" i="21"/>
  <c r="C11"/>
  <c r="C10" i="57"/>
  <c r="D10"/>
  <c r="E10"/>
  <c r="F10"/>
  <c r="F19" i="75" l="1"/>
  <c r="E9" i="76"/>
  <c r="E15"/>
  <c r="E156"/>
  <c r="F74" i="75"/>
  <c r="E50" i="76"/>
  <c r="F53" i="75"/>
  <c r="D5" i="35"/>
  <c r="D8"/>
  <c r="D4"/>
  <c r="D7"/>
  <c r="D6"/>
  <c r="F47" i="75"/>
  <c r="F9"/>
  <c r="F14"/>
  <c r="D22" i="81"/>
  <c r="G22"/>
  <c r="F22"/>
  <c r="J7" i="79"/>
  <c r="J32" s="1"/>
  <c r="J9" i="54" s="1"/>
  <c r="J69" i="77"/>
  <c r="J8" i="54" s="1"/>
  <c r="G7" i="77"/>
  <c r="G69" s="1"/>
  <c r="G8" i="54" s="1"/>
  <c r="F9" i="21"/>
  <c r="F7"/>
  <c r="F10"/>
  <c r="F8"/>
  <c r="F6"/>
  <c r="D9"/>
  <c r="D7"/>
  <c r="D10"/>
  <c r="D8"/>
  <c r="D6"/>
  <c r="D9" i="19"/>
  <c r="D7"/>
  <c r="D8"/>
  <c r="D10"/>
  <c r="D6"/>
  <c r="F7"/>
  <c r="F10"/>
  <c r="F8"/>
  <c r="F6"/>
  <c r="F9"/>
  <c r="E152" i="76"/>
  <c r="H7" i="77"/>
  <c r="H69" s="1"/>
  <c r="H8" i="54" s="1"/>
  <c r="I69" i="77"/>
  <c r="I8" i="54" s="1"/>
  <c r="H30" i="76"/>
  <c r="H72"/>
  <c r="F91" i="75"/>
  <c r="E155" i="76"/>
  <c r="E150"/>
  <c r="E157"/>
  <c r="E153"/>
  <c r="E158"/>
  <c r="E16"/>
  <c r="E11"/>
  <c r="E18"/>
  <c r="E14"/>
  <c r="E17"/>
  <c r="I32" i="79"/>
  <c r="I9" i="54" s="1"/>
  <c r="G32" i="79"/>
  <c r="G9" i="54" s="1"/>
  <c r="H155" i="76"/>
  <c r="H158"/>
  <c r="H153"/>
  <c r="H156"/>
  <c r="H152"/>
  <c r="H150"/>
  <c r="H16" i="9"/>
  <c r="G12" i="54" s="1"/>
  <c r="F7" i="80"/>
  <c r="F22" s="1"/>
  <c r="G61" i="78"/>
  <c r="D9" i="77"/>
  <c r="F51"/>
  <c r="F52"/>
  <c r="F58"/>
  <c r="F61"/>
  <c r="F53"/>
  <c r="F63"/>
  <c r="H57" i="76"/>
  <c r="H56"/>
  <c r="E56"/>
  <c r="E55"/>
  <c r="E29"/>
  <c r="E34"/>
  <c r="E33"/>
  <c r="H34"/>
  <c r="H35"/>
  <c r="H29"/>
  <c r="H33"/>
  <c r="H36"/>
  <c r="E57"/>
  <c r="E59"/>
  <c r="E7" i="79"/>
  <c r="C10" i="54"/>
  <c r="H32" i="76"/>
  <c r="E32"/>
  <c r="G4"/>
  <c r="H17" s="1"/>
  <c r="H50"/>
  <c r="H59"/>
  <c r="H58"/>
  <c r="E9" i="80"/>
  <c r="E35" i="76"/>
  <c r="H54"/>
  <c r="E36"/>
  <c r="G11" i="54"/>
  <c r="E16" i="80"/>
  <c r="H55" i="76"/>
  <c r="F24" i="75"/>
  <c r="E58" i="76"/>
  <c r="E31"/>
  <c r="E14" i="80"/>
  <c r="H22" i="81"/>
  <c r="F60" i="77"/>
  <c r="E7"/>
  <c r="F55"/>
  <c r="F64"/>
  <c r="F54"/>
  <c r="F57"/>
  <c r="F62"/>
  <c r="F9"/>
  <c r="F11" i="79" l="1"/>
  <c r="D11"/>
  <c r="F11" i="19"/>
  <c r="D11"/>
  <c r="F10" i="79"/>
  <c r="F9"/>
  <c r="D10"/>
  <c r="D9"/>
  <c r="D11" i="21"/>
  <c r="H11" i="54"/>
  <c r="F12" i="79"/>
  <c r="F18"/>
  <c r="F8"/>
  <c r="F14"/>
  <c r="C8" i="54"/>
  <c r="I16" i="9"/>
  <c r="F11" i="21"/>
  <c r="F8" i="77"/>
  <c r="C7" i="79"/>
  <c r="D62" i="77"/>
  <c r="C69"/>
  <c r="D60"/>
  <c r="D63"/>
  <c r="D59"/>
  <c r="D56"/>
  <c r="D64"/>
  <c r="D10"/>
  <c r="D50"/>
  <c r="D51"/>
  <c r="D61"/>
  <c r="D58"/>
  <c r="D52"/>
  <c r="D55"/>
  <c r="D53"/>
  <c r="D57"/>
  <c r="D54"/>
  <c r="E15" i="80"/>
  <c r="E10"/>
  <c r="D7"/>
  <c r="E13" s="1"/>
  <c r="F16" i="9"/>
  <c r="D9" i="35"/>
  <c r="E69" i="77"/>
  <c r="F67" s="1"/>
  <c r="F66"/>
  <c r="F65"/>
  <c r="J16" i="9"/>
  <c r="H9" i="76"/>
  <c r="H14"/>
  <c r="H11"/>
  <c r="H15"/>
  <c r="H16"/>
  <c r="H18"/>
  <c r="H13"/>
  <c r="E32" i="79"/>
  <c r="D67" i="77" l="1"/>
  <c r="D7"/>
  <c r="I11" i="54"/>
  <c r="C32" i="79"/>
  <c r="D19" s="1"/>
  <c r="D14"/>
  <c r="D12"/>
  <c r="D18"/>
  <c r="D8"/>
  <c r="F19"/>
  <c r="F7"/>
  <c r="F7" i="77"/>
  <c r="E8" i="80"/>
  <c r="D66" i="77"/>
  <c r="D65"/>
  <c r="I12" i="54"/>
  <c r="F19" i="3"/>
  <c r="H12" i="54"/>
  <c r="D22" i="80"/>
  <c r="E7" s="1"/>
  <c r="E11"/>
  <c r="E17"/>
  <c r="J11" i="54" l="1"/>
  <c r="C11" s="1"/>
  <c r="D7" i="79"/>
  <c r="K16" i="9"/>
  <c r="J12" i="54" s="1"/>
  <c r="C12" s="1"/>
  <c r="H6"/>
  <c r="E20" i="80"/>
  <c r="E21"/>
  <c r="G6" i="54"/>
  <c r="C16" i="9" l="1"/>
  <c r="J19" i="3"/>
  <c r="G7" i="54" s="1"/>
  <c r="G13" s="1"/>
  <c r="I6"/>
  <c r="J6"/>
  <c r="K19" i="3"/>
  <c r="H7" i="54" s="1"/>
  <c r="D15" i="9" l="1"/>
  <c r="D9"/>
  <c r="D12"/>
  <c r="D10"/>
  <c r="D14"/>
  <c r="D11"/>
  <c r="D13"/>
  <c r="D8"/>
  <c r="D7"/>
  <c r="H13" i="54"/>
  <c r="D16" i="9" l="1"/>
  <c r="L19" i="3"/>
  <c r="I7" i="54" s="1"/>
  <c r="I13" s="1"/>
  <c r="M19" i="3" l="1"/>
  <c r="J7" i="54" s="1"/>
  <c r="J13" l="1"/>
  <c r="D19" i="3"/>
  <c r="C7" i="54" l="1"/>
  <c r="C6" l="1"/>
  <c r="E13" l="1"/>
  <c r="C9"/>
  <c r="F9" l="1"/>
  <c r="F10"/>
  <c r="F7"/>
  <c r="F11"/>
  <c r="F8"/>
  <c r="F12"/>
  <c r="F6"/>
  <c r="C13"/>
  <c r="D6" s="1"/>
  <c r="D12" l="1"/>
  <c r="D11"/>
  <c r="D10"/>
  <c r="D8"/>
  <c r="D7"/>
  <c r="F13"/>
  <c r="D9"/>
  <c r="D13" l="1"/>
</calcChain>
</file>

<file path=xl/comments1.xml><?xml version="1.0" encoding="utf-8"?>
<comments xmlns="http://schemas.openxmlformats.org/spreadsheetml/2006/main">
  <authors>
    <author>Iryna.Levytska</author>
  </authors>
  <commentList>
    <comment ref="I7" authorId="0">
      <text>
        <r>
          <rPr>
            <b/>
            <sz val="9"/>
            <color indexed="81"/>
            <rFont val="Tahoma"/>
            <family val="2"/>
            <charset val="204"/>
          </rPr>
          <t>Iryna.Levytska:</t>
        </r>
        <r>
          <rPr>
            <sz val="9"/>
            <color indexed="81"/>
            <rFont val="Tahoma"/>
            <family val="2"/>
            <charset val="204"/>
          </rPr>
          <t xml:space="preserve">
сума - згідно розподілу заходів ІП-2017 (затверджена НКРЕКП)</t>
        </r>
      </text>
    </comment>
    <comment ref="J7" authorId="0">
      <text>
        <r>
          <rPr>
            <b/>
            <sz val="9"/>
            <color indexed="81"/>
            <rFont val="Tahoma"/>
            <family val="2"/>
            <charset val="204"/>
          </rPr>
          <t>Iryna.Levytska:</t>
        </r>
        <r>
          <rPr>
            <sz val="9"/>
            <color indexed="81"/>
            <rFont val="Tahoma"/>
            <family val="2"/>
            <charset val="204"/>
          </rPr>
          <t xml:space="preserve">
відповідає середньозваженій структурі тарифу
</t>
        </r>
      </text>
    </comment>
  </commentList>
</comments>
</file>

<file path=xl/comments2.xml><?xml version="1.0" encoding="utf-8"?>
<comments xmlns="http://schemas.openxmlformats.org/spreadsheetml/2006/main">
  <authors>
    <author>Olexandr.Kovtonuk</author>
    <author>Mykola.Pavliv</author>
  </authors>
  <commentList>
    <comment ref="E12" authorId="0">
      <text>
        <r>
          <rPr>
            <b/>
            <sz val="8"/>
            <color indexed="81"/>
            <rFont val="Tahoma"/>
            <family val="2"/>
            <charset val="204"/>
          </rPr>
          <t>Olexandr.Kovtonuk:</t>
        </r>
        <r>
          <rPr>
            <sz val="8"/>
            <color indexed="81"/>
            <rFont val="Tahoma"/>
            <family val="2"/>
            <charset val="204"/>
          </rPr>
          <t xml:space="preserve">
КР - 24,2 км</t>
        </r>
      </text>
    </comment>
    <comment ref="E17" authorId="0">
      <text>
        <r>
          <rPr>
            <b/>
            <sz val="8"/>
            <color indexed="81"/>
            <rFont val="Tahoma"/>
            <family val="2"/>
            <charset val="204"/>
          </rPr>
          <t>Olexandr.Kovtonuk:</t>
        </r>
        <r>
          <rPr>
            <sz val="8"/>
            <color indexed="81"/>
            <rFont val="Tahoma"/>
            <family val="2"/>
            <charset val="204"/>
          </rPr>
          <t xml:space="preserve">
КР-232,85 км</t>
        </r>
      </text>
    </comment>
    <comment ref="E20" authorId="0">
      <text>
        <r>
          <rPr>
            <b/>
            <sz val="8"/>
            <color indexed="81"/>
            <rFont val="Tahoma"/>
            <family val="2"/>
            <charset val="204"/>
          </rPr>
          <t>Olexandr.Kovtonuk:</t>
        </r>
        <r>
          <rPr>
            <sz val="8"/>
            <color indexed="81"/>
            <rFont val="Tahoma"/>
            <family val="2"/>
            <charset val="204"/>
          </rPr>
          <t xml:space="preserve">
Будівництво ПЛ - 2,32 км</t>
        </r>
      </text>
    </comment>
    <comment ref="E22" authorId="0">
      <text>
        <r>
          <rPr>
            <b/>
            <sz val="8"/>
            <color indexed="81"/>
            <rFont val="Tahoma"/>
            <family val="2"/>
            <charset val="204"/>
          </rPr>
          <t>Olexandr.Kovtonuk:</t>
        </r>
        <r>
          <rPr>
            <sz val="8"/>
            <color indexed="81"/>
            <rFont val="Tahoma"/>
            <family val="2"/>
            <charset val="204"/>
          </rPr>
          <t xml:space="preserve">
КР - 878,6 км</t>
        </r>
      </text>
    </comment>
    <comment ref="E26" authorId="0">
      <text>
        <r>
          <rPr>
            <b/>
            <sz val="8"/>
            <color indexed="81"/>
            <rFont val="Tahoma"/>
            <family val="2"/>
            <charset val="204"/>
          </rPr>
          <t>Olexandr.Kovtonuk:</t>
        </r>
        <r>
          <rPr>
            <sz val="8"/>
            <color indexed="81"/>
            <rFont val="Tahoma"/>
            <family val="2"/>
            <charset val="204"/>
          </rPr>
          <t xml:space="preserve">
Реконструкція - 304,9 км</t>
        </r>
      </text>
    </comment>
    <comment ref="E27" authorId="0">
      <text>
        <r>
          <rPr>
            <b/>
            <sz val="8"/>
            <color indexed="81"/>
            <rFont val="Tahoma"/>
            <family val="2"/>
            <charset val="204"/>
          </rPr>
          <t>Olexandr.Kovtonuk:</t>
        </r>
        <r>
          <rPr>
            <sz val="8"/>
            <color indexed="81"/>
            <rFont val="Tahoma"/>
            <family val="2"/>
            <charset val="204"/>
          </rPr>
          <t xml:space="preserve">
КР - 625,29 км</t>
        </r>
      </text>
    </comment>
    <comment ref="E49" authorId="0">
      <text>
        <r>
          <rPr>
            <b/>
            <sz val="8"/>
            <color indexed="81"/>
            <rFont val="Tahoma"/>
            <family val="2"/>
            <charset val="204"/>
          </rPr>
          <t>Olexandr.Kovtonuk:</t>
        </r>
        <r>
          <rPr>
            <sz val="8"/>
            <color indexed="81"/>
            <rFont val="Tahoma"/>
            <family val="2"/>
            <charset val="204"/>
          </rPr>
          <t xml:space="preserve">
Реконструкція - 25,11 км</t>
        </r>
      </text>
    </comment>
    <comment ref="E66" authorId="0">
      <text>
        <r>
          <rPr>
            <b/>
            <sz val="8"/>
            <color indexed="81"/>
            <rFont val="Tahoma"/>
            <family val="2"/>
            <charset val="204"/>
          </rPr>
          <t>Olexandr.Kovtonuk:</t>
        </r>
        <r>
          <rPr>
            <sz val="8"/>
            <color indexed="81"/>
            <rFont val="Tahoma"/>
            <family val="2"/>
            <charset val="204"/>
          </rPr>
          <t xml:space="preserve">
Заміна обладнання - 13 шт</t>
        </r>
      </text>
    </comment>
    <comment ref="E71" authorId="0">
      <text>
        <r>
          <rPr>
            <b/>
            <sz val="8"/>
            <color indexed="81"/>
            <rFont val="Tahoma"/>
            <family val="2"/>
            <charset val="204"/>
          </rPr>
          <t>Olexandr.Kovtonuk:</t>
        </r>
        <r>
          <rPr>
            <sz val="8"/>
            <color indexed="81"/>
            <rFont val="Tahoma"/>
            <family val="2"/>
            <charset val="204"/>
          </rPr>
          <t xml:space="preserve">
Заміна обладнання - 3 шт</t>
        </r>
      </text>
    </comment>
    <comment ref="E75" authorId="0">
      <text>
        <r>
          <rPr>
            <b/>
            <sz val="8"/>
            <color indexed="81"/>
            <rFont val="Tahoma"/>
            <family val="2"/>
            <charset val="204"/>
          </rPr>
          <t>Olexandr.Kovtonuk:</t>
        </r>
        <r>
          <rPr>
            <sz val="8"/>
            <color indexed="81"/>
            <rFont val="Tahoma"/>
            <family val="2"/>
            <charset val="204"/>
          </rPr>
          <t xml:space="preserve">
Розвантажувальні ТП -14 шт</t>
        </r>
      </text>
    </comment>
    <comment ref="E77" authorId="0">
      <text>
        <r>
          <rPr>
            <b/>
            <sz val="8"/>
            <color indexed="81"/>
            <rFont val="Tahoma"/>
            <family val="2"/>
            <charset val="204"/>
          </rPr>
          <t>Olexandr.Kovtonuk:</t>
        </r>
        <r>
          <rPr>
            <sz val="8"/>
            <color indexed="81"/>
            <rFont val="Tahoma"/>
            <family val="2"/>
            <charset val="204"/>
          </rPr>
          <t xml:space="preserve">
КР - 450 шт</t>
        </r>
      </text>
    </comment>
    <comment ref="E93" authorId="1">
      <text>
        <r>
          <rPr>
            <b/>
            <sz val="9"/>
            <color indexed="81"/>
            <rFont val="Tahoma"/>
            <family val="2"/>
            <charset val="204"/>
          </rPr>
          <t>Mykola.Pavliv:скільки встановлюється згідно реконструкції</t>
        </r>
      </text>
    </comment>
  </commentList>
</comments>
</file>

<file path=xl/comments3.xml><?xml version="1.0" encoding="utf-8"?>
<comments xmlns="http://schemas.openxmlformats.org/spreadsheetml/2006/main">
  <authors>
    <author>Olexandr.Kovtonuk</author>
  </authors>
  <commentList>
    <comment ref="G149" authorId="0">
      <text>
        <r>
          <rPr>
            <b/>
            <sz val="8"/>
            <color indexed="81"/>
            <rFont val="Tahoma"/>
            <family val="2"/>
            <charset val="204"/>
          </rPr>
          <t>Olexandr.Kovtonuk:</t>
        </r>
        <r>
          <rPr>
            <sz val="8"/>
            <color indexed="81"/>
            <rFont val="Tahoma"/>
            <family val="2"/>
            <charset val="204"/>
          </rPr>
          <t xml:space="preserve">
14 Розвантажувальних</t>
        </r>
      </text>
    </comment>
    <comment ref="G166" authorId="0">
      <text>
        <r>
          <rPr>
            <b/>
            <sz val="8"/>
            <color indexed="81"/>
            <rFont val="Tahoma"/>
            <family val="2"/>
            <charset val="204"/>
          </rPr>
          <t>Olexandr.Kovtonuk:</t>
        </r>
        <r>
          <rPr>
            <sz val="8"/>
            <color indexed="81"/>
            <rFont val="Tahoma"/>
            <family val="2"/>
            <charset val="204"/>
          </rPr>
          <t xml:space="preserve">
14 розвантажувальних</t>
        </r>
      </text>
    </comment>
  </commentList>
</comments>
</file>

<file path=xl/sharedStrings.xml><?xml version="1.0" encoding="utf-8"?>
<sst xmlns="http://schemas.openxmlformats.org/spreadsheetml/2006/main" count="5153" uniqueCount="1858">
  <si>
    <t>Т-150К 11094ВК</t>
  </si>
  <si>
    <t>Буро-кранова БКО-1</t>
  </si>
  <si>
    <t>ЮМЗ-6 11095ВК</t>
  </si>
  <si>
    <t>УАЗ-3909 ВК2117АН</t>
  </si>
  <si>
    <t>ЗІЛ-131 ВК9799АВ</t>
  </si>
  <si>
    <t>AC-U 39094 ВП6 УАЗ-374194 ВК5467АО</t>
  </si>
  <si>
    <t>ГАЗ 3309 ВК5495АР</t>
  </si>
  <si>
    <t xml:space="preserve"> ВАЗ-212140  ВК1988АТ</t>
  </si>
  <si>
    <t xml:space="preserve"> легкова службова</t>
  </si>
  <si>
    <t>AC-U 39095 ВП6  ВК8481ВА</t>
  </si>
  <si>
    <t>ГАЗ-33023  ВК8478ВА</t>
  </si>
  <si>
    <t>БКМ - 2М  34034ВК</t>
  </si>
  <si>
    <t>Машина бурильно-кран</t>
  </si>
  <si>
    <t>УАЗ-3909 ВК9080АВ</t>
  </si>
  <si>
    <t>ЗІЛ-433362 ВК4431АС</t>
  </si>
  <si>
    <t>Автопідйомник АП-18</t>
  </si>
  <si>
    <t>ВАЗ-21213 ВК9881АС</t>
  </si>
  <si>
    <t>ЮМЗ-6КЛ 4854РД</t>
  </si>
  <si>
    <t>ГАЗ-33023 ВК3279АК</t>
  </si>
  <si>
    <t>УАЗ-2206 38699РВ</t>
  </si>
  <si>
    <t>AC-U 39094 ВП6 УАЗ-374194 ВК4391АО</t>
  </si>
  <si>
    <t>Т-150К-09  20916ВК</t>
  </si>
  <si>
    <t>БКУ-1МК-Т</t>
  </si>
  <si>
    <t>МТЗ-80 9340РД</t>
  </si>
  <si>
    <t>УАЗ-3909  ВК0636АТ</t>
  </si>
  <si>
    <t>ГАЗ-33023  ВК4773АР</t>
  </si>
  <si>
    <t>ЗІЛ-433362 ВК3692АС</t>
  </si>
  <si>
    <t>УАЗ-3909 ВК4893АА</t>
  </si>
  <si>
    <t>МАЗ-5334 ВК4784АР</t>
  </si>
  <si>
    <t>Автокран КС-35626</t>
  </si>
  <si>
    <t>ГАЗ-52 ВК5502АР</t>
  </si>
  <si>
    <t>УАЗ-31519 ВК4798АР</t>
  </si>
  <si>
    <t>УАЗ-3909 ВК1766АН</t>
  </si>
  <si>
    <t>TK-U-3909-ВП6 УАЗ-3741  ВК9378АК</t>
  </si>
  <si>
    <t xml:space="preserve"> АС-U39094-ВП6  ВК2144АТ</t>
  </si>
  <si>
    <t>Т-150К-09   18609ВК</t>
  </si>
  <si>
    <t>2ПТС-4  РБ5829</t>
  </si>
  <si>
    <t>прчіп тракторний</t>
  </si>
  <si>
    <t>ВАЗ-212140  ВК8375ВА</t>
  </si>
  <si>
    <t>УАЗ-3909 ВК5831АА</t>
  </si>
  <si>
    <t>ЗИЛ-433362 ВК3693АС</t>
  </si>
  <si>
    <t>ИЖ-2715601 ВК4768АР</t>
  </si>
  <si>
    <t>ГАЗ-52 ВК4776АР</t>
  </si>
  <si>
    <t>ГАЗ-3307 ВК4772АР</t>
  </si>
  <si>
    <t>УАЗ-3909 ВК4764АР</t>
  </si>
  <si>
    <t>ГАЗ-66 ВК9316АС</t>
  </si>
  <si>
    <t>Бурова машина БМ-302</t>
  </si>
  <si>
    <t>ВАЗ-21214 ВК2283АН</t>
  </si>
  <si>
    <t>Напівпричіп NA</t>
  </si>
  <si>
    <t>АС-U-39094 ВП-6 УАЗ-374194  ВК4940АО</t>
  </si>
  <si>
    <t>УАЗ-390944  ВК3488АР</t>
  </si>
  <si>
    <t>вантажна бортова</t>
  </si>
  <si>
    <t>TK-U-3909-ВП6 УАЗ-3741  ВК9369АК</t>
  </si>
  <si>
    <t>AC-U 39095 ВП6  ВК8376ВА</t>
  </si>
  <si>
    <t>ГАЗ-3309 АР-18.04 ВК2023ВК</t>
  </si>
  <si>
    <t>2ПТС-4 2095РБ</t>
  </si>
  <si>
    <t>МТЗ-80 1469РД</t>
  </si>
  <si>
    <t>Трактор спеціальний</t>
  </si>
  <si>
    <t>УАЗ-3909-ВП6ТК ВК9166АВ</t>
  </si>
  <si>
    <t>ВАЗ-21214 ВК4151АН</t>
  </si>
  <si>
    <t>ИЖ-2717-90 ВК6721АВ</t>
  </si>
  <si>
    <t>УАЗ-3909 ВПАХ6 ВК2732АН</t>
  </si>
  <si>
    <t>ЮМЗ-6К 1776РБ</t>
  </si>
  <si>
    <t>Причіп 2П NA</t>
  </si>
  <si>
    <t>Причіп 2П</t>
  </si>
  <si>
    <t>AC-U-39094 ВП6 УАЗ ВК5809АО</t>
  </si>
  <si>
    <t>БКУ-150К 14409ВК</t>
  </si>
  <si>
    <t>машина бурильно-кран</t>
  </si>
  <si>
    <t>TK-U-3909-ВП6 УАЗ-3741  ВК9669АК</t>
  </si>
  <si>
    <t>АС-U 39094 ВП6 УАЗ-374194 ВК8525АР</t>
  </si>
  <si>
    <t>AC-U 39095 ВП6  ВК8756ВА</t>
  </si>
  <si>
    <t>ГАЗ-5327 2747РВК</t>
  </si>
  <si>
    <t>ЗІЛ-431410 ВК3057АР</t>
  </si>
  <si>
    <t>ГАЗ-5312 ВК3067АР</t>
  </si>
  <si>
    <t>УАЗ-3909  ВК3058АР</t>
  </si>
  <si>
    <t>ГАЗ-33023   ВК3066АР</t>
  </si>
  <si>
    <t>УАЗ-3909 ВК5314АА</t>
  </si>
  <si>
    <t>ЗІЛ-131 ВК1810АС</t>
  </si>
  <si>
    <t>КС-2561Д   ВК3062АР</t>
  </si>
  <si>
    <t>ГАЗ-33023  ВК3061АР</t>
  </si>
  <si>
    <t>УАЗ-3909 ВК3063АР</t>
  </si>
  <si>
    <t>УАЗ-3909  ВК3064АР</t>
  </si>
  <si>
    <t>Т-150 8853РБ</t>
  </si>
  <si>
    <t>ЗІЛ-431412 00581РО</t>
  </si>
  <si>
    <t>Автокран КС-2561К</t>
  </si>
  <si>
    <t>ЮМЗ-6Л 9165РБ</t>
  </si>
  <si>
    <t>ТВГ-15Н  ВК3065АР</t>
  </si>
  <si>
    <t>ВАЗ-21214 ВК4276АН</t>
  </si>
  <si>
    <t>УАЗ-3909 ВК4241АА</t>
  </si>
  <si>
    <t>УАЗ-31514  ВК3059АР</t>
  </si>
  <si>
    <t>2ПТС-4 9078РБ</t>
  </si>
  <si>
    <t>1-АП-3 ВК6635ХХ</t>
  </si>
  <si>
    <t>АС-U 39094 ВП6  ВК9151АР</t>
  </si>
  <si>
    <t>ВАЗ-212140  ВК0975АТ</t>
  </si>
  <si>
    <t>БКМ - 2М  33978ВК</t>
  </si>
  <si>
    <t>УАЗ-3909 ВК5282АА</t>
  </si>
  <si>
    <t>ЗИЛ-433362 ВК3697АС</t>
  </si>
  <si>
    <t>Т-150К 2146РБ</t>
  </si>
  <si>
    <t>ГАЗ-33023 ВК0635АТ</t>
  </si>
  <si>
    <t>ГАЗ-5327 ВК0634АТ</t>
  </si>
  <si>
    <t>УАЗ-3909  ВК0629АТ</t>
  </si>
  <si>
    <t>2ПТС-4 6423РБ</t>
  </si>
  <si>
    <t>ГАЗ-3307  ВК0632АТ</t>
  </si>
  <si>
    <t>ЮМЗ-6КЛ 1791РД</t>
  </si>
  <si>
    <t>ЕО-2621 2145РБ</t>
  </si>
  <si>
    <t>Екскаватор</t>
  </si>
  <si>
    <t>МТЗ-80 2082РБ</t>
  </si>
  <si>
    <t>Гідропідйомник</t>
  </si>
  <si>
    <t>ПЕЖО-J5 2454РВМ</t>
  </si>
  <si>
    <t>ГАЗ-3307 ВК9315АС</t>
  </si>
  <si>
    <t>УАЗ-3909 ВК7914АВ</t>
  </si>
  <si>
    <t>ГАЗ-2705-434  ВК2185АТ</t>
  </si>
  <si>
    <t>АС-U 39094 ВП6 УАЗ-374194 ВК8463АР</t>
  </si>
  <si>
    <t>ВАЗ-212140  ВК1086АХ</t>
  </si>
  <si>
    <t>УАЗ-3303 ВК4775АР</t>
  </si>
  <si>
    <t>МТЗ-82.1 2490РБ</t>
  </si>
  <si>
    <t>УАЗ-3909 ВК8347АВ</t>
  </si>
  <si>
    <t>ЗИЛ-131В ВК1673АС</t>
  </si>
  <si>
    <t>ВАЗ-21214 ВК4648АН</t>
  </si>
  <si>
    <t>УАЗ-3909 ВК4783АР</t>
  </si>
  <si>
    <t>ЗИЛ-5301ЕО ВК1296ВВ</t>
  </si>
  <si>
    <t>ГАЗ-52 ВК4782АР</t>
  </si>
  <si>
    <t>Т-150К 1822РД</t>
  </si>
  <si>
    <t>ГАЗ-3328 ВК4779АР</t>
  </si>
  <si>
    <t>ГАЗ-3328  ВК5689АР</t>
  </si>
  <si>
    <t>ГАЗ-3327 ВК4778АР</t>
  </si>
  <si>
    <t>2ПТС-6 9488РБ</t>
  </si>
  <si>
    <t>ТР-5 3638РБ</t>
  </si>
  <si>
    <t>АС-U 39094 ВП6 УАЗ-374194 ВК9865АР</t>
  </si>
  <si>
    <t xml:space="preserve"> AC-U-39095  ВК0388АХ</t>
  </si>
  <si>
    <t>ХТА-200 БКМ-2М  25690ВК</t>
  </si>
  <si>
    <t>ГАЗ-3309 АР-18.04 ВК2993ВК</t>
  </si>
  <si>
    <t>Т-150К 25-76 РБ</t>
  </si>
  <si>
    <t>AC-U-39094 ВП6    ВК5483АО</t>
  </si>
  <si>
    <t>Причіп-платформа</t>
  </si>
  <si>
    <t>причіп-платформа</t>
  </si>
  <si>
    <t xml:space="preserve"> ВАЗ-212140  ВК2532АТ</t>
  </si>
  <si>
    <t>AC-U 39095 ВП6  ВК0287КМ</t>
  </si>
  <si>
    <t>УАЗ-3909 ВК1616АА</t>
  </si>
  <si>
    <t>ХТЗ-150К 06001РА</t>
  </si>
  <si>
    <t>УАЗ-3909 ВК9055АВ</t>
  </si>
  <si>
    <t>ЗІЛ-432932 ВК4739АН</t>
  </si>
  <si>
    <t>Т-40 5895РБ</t>
  </si>
  <si>
    <t>2ПТС-4 1975РБ</t>
  </si>
  <si>
    <t>TK-U-3909-ВП6 УАЗ-3741  ВК8987АК</t>
  </si>
  <si>
    <t>ВАЗ-21043-20  ВК8988АК</t>
  </si>
  <si>
    <t xml:space="preserve"> АС-U39094-ВП6  ВК1992АТ</t>
  </si>
  <si>
    <t>AC-U 39095 ВП6  ВК8485ВА</t>
  </si>
  <si>
    <t>ГАЗ-5228 ВК4781АР</t>
  </si>
  <si>
    <t>МТЗ-80 01499РА</t>
  </si>
  <si>
    <t>УАЗ-3909 ВК8664АВ</t>
  </si>
  <si>
    <t>УАЗ-3909 ВК2811АН</t>
  </si>
  <si>
    <t>ВАЗ-212140 ВК8657АК</t>
  </si>
  <si>
    <t>легковий службовий</t>
  </si>
  <si>
    <t>TK-U-3909-ВП6 УАЗ-3741  ВК9229АК</t>
  </si>
  <si>
    <t>ВАЗ-21214  ВК9228АК</t>
  </si>
  <si>
    <t>АС-U 39094 ВП6 УАЗ-374194 ВК9160АР</t>
  </si>
  <si>
    <t>УАЗ-31514 ВК3142АР</t>
  </si>
  <si>
    <t>УАЗ-3909 ВК0039АА</t>
  </si>
  <si>
    <t>ГАЗ-33023 ВК3141АР</t>
  </si>
  <si>
    <t>Aвтопідйомник VT-9</t>
  </si>
  <si>
    <t>ГАЗ-5228 ВК3135АР</t>
  </si>
  <si>
    <t>ГАЗ-33023 ВК6379АР</t>
  </si>
  <si>
    <t>ИЖ-2717-90 ВК0844АВ</t>
  </si>
  <si>
    <t>ИЖ-2717-90 ВК7449АВ</t>
  </si>
  <si>
    <t>ЗИЛ-433362 ВК3150АС</t>
  </si>
  <si>
    <t>МТЗ-80 3480РД</t>
  </si>
  <si>
    <t>Екскаватор-навантажу</t>
  </si>
  <si>
    <t>ГАЗ-33023 ВК3140АР</t>
  </si>
  <si>
    <t>ВАЗ-21213 ВК3136АР</t>
  </si>
  <si>
    <t>ГАЗ-3102 ВК3143АР</t>
  </si>
  <si>
    <t>УАЗ-2206 ВК3139АР</t>
  </si>
  <si>
    <t>УАЗ-3909 ВК0695АН</t>
  </si>
  <si>
    <t>ГАЗ-2217 ВК4936АА</t>
  </si>
  <si>
    <t>ГАЗ-2705-414  ВК7782АР</t>
  </si>
  <si>
    <t>ГАЗ-2705-414  ВК7780АР</t>
  </si>
  <si>
    <t xml:space="preserve"> АС-U39094-ВП6  ВК2278АТ</t>
  </si>
  <si>
    <t xml:space="preserve"> АС-U39094-ВП6  ВК2279АТ</t>
  </si>
  <si>
    <t>ВАЗ-212140  ВК9438ВА</t>
  </si>
  <si>
    <t>шт</t>
  </si>
  <si>
    <t>Економічний ефект (окупність у роках)</t>
  </si>
  <si>
    <t>Вартість одиниці продукції
(тис.грн без ПДВ)</t>
  </si>
  <si>
    <t>тис.грн без ПДВ</t>
  </si>
  <si>
    <t>І. Будівництво, модернізація та реконструкція/технічне переоснащення електричних мереж та обладнання</t>
  </si>
  <si>
    <t>Реконструкція/технічне переоснащення ПЛ-0,4 кВ самоутримним ізольованим проводом</t>
  </si>
  <si>
    <t>Рівненський РЕМ</t>
  </si>
  <si>
    <t>Заміна приладів обліку власними силами:</t>
  </si>
  <si>
    <t xml:space="preserve">Витрати на виніс 1-фазних лічильників власними силами на фасад будинків </t>
  </si>
  <si>
    <t xml:space="preserve">Витрати на виніс 3-фазних лічильників власними силами на фасад будинків </t>
  </si>
  <si>
    <t>Закупівля нового мережевого обладнання</t>
  </si>
  <si>
    <t>Закупівля програмного забезпечення, у т.ч.:</t>
  </si>
  <si>
    <t>Ліцензування програмного забезпечення Microsoft</t>
  </si>
  <si>
    <t>Спецмеханізми</t>
  </si>
  <si>
    <t>*Довжина ліній електропередачі вказується по трасі ліній.</t>
  </si>
  <si>
    <t>Голова правління                                         ___________________</t>
  </si>
  <si>
    <t>(або особа, яка виконує його обовязки)                                   (підпис)</t>
  </si>
  <si>
    <t>110  кВ</t>
  </si>
  <si>
    <t>10(6)</t>
  </si>
  <si>
    <t>0,4 (ТВП)</t>
  </si>
  <si>
    <t>35  кВ</t>
  </si>
  <si>
    <t>10 (6)</t>
  </si>
  <si>
    <t>РП – 10</t>
  </si>
  <si>
    <t>(ТП - 10)</t>
  </si>
  <si>
    <t>2,0</t>
  </si>
  <si>
    <t>Комп'ютери 2014 року випуску</t>
  </si>
  <si>
    <t>Кількість і потужність підстанцій 6-10/0,4 кВ, усього</t>
  </si>
  <si>
    <t xml:space="preserve">впровадження комерційного обліку електричної енергії </t>
  </si>
  <si>
    <t>впровадження обліку електричної енергії на межі структурних підрозділів (районів електричних мереж, філій)</t>
  </si>
  <si>
    <t>напругою 6-10 кВ</t>
  </si>
  <si>
    <t>Кількість повітряних фідерів
6-10 кВ, усього</t>
  </si>
  <si>
    <t>довжиною з відгалуженнями до
15 км</t>
  </si>
  <si>
    <t>довжиною з відгалуженнями понад
50 км</t>
  </si>
  <si>
    <t>у тому числі:</t>
  </si>
  <si>
    <t>Усього (продовження)</t>
  </si>
  <si>
    <t>з простроче-
ним терміном повірки</t>
  </si>
  <si>
    <t>з простро-
ченим терміном повірки</t>
  </si>
  <si>
    <t>ліцензіата</t>
  </si>
  <si>
    <t>індукційні лічильники</t>
  </si>
  <si>
    <t>електронні лічильники</t>
  </si>
  <si>
    <t>клас точності</t>
  </si>
  <si>
    <t>строк експлуатації                                                                                     (у роках)</t>
  </si>
  <si>
    <t>клас  точності</t>
  </si>
  <si>
    <t>строк експлуатації                                               (у роках)</t>
  </si>
  <si>
    <t>строк експлуатації                    
(у роках)</t>
  </si>
  <si>
    <t>Виробник приладу обліку</t>
  </si>
  <si>
    <t>Лічильники із строком експлуатації</t>
  </si>
  <si>
    <t>відсоток від загальної кількості</t>
  </si>
  <si>
    <t>кількість, шт.</t>
  </si>
  <si>
    <t>індукційні</t>
  </si>
  <si>
    <t>електронні</t>
  </si>
  <si>
    <t>клас точності гірше 2,0</t>
  </si>
  <si>
    <t>клас точності  2,0 та краще</t>
  </si>
  <si>
    <t>Відповідність лічильника вимогам Інструкції про порядок комерційного обліку електричної енергії**</t>
  </si>
  <si>
    <t>Відповідність точки обліку вимогам Інструкції про порядок комерційного обліку електричної енергії**</t>
  </si>
  <si>
    <t>** Додаток 10 до Договору між Членами Оптового ринку електричної енергії України.</t>
  </si>
  <si>
    <t>* Указати всі точки комерційного обліку з суміжними ліцензіатами (Оптовий ринок електричної енергії України, електропередавальні організації, генеруючі підприємства).</t>
  </si>
  <si>
    <t>Відповідність лічильника вимогам Інструкції про порядок комерційного обліку електричної енергії*</t>
  </si>
  <si>
    <t>* Додаток 10 до Договору між Членами Оптового ринку електричної енергії України.</t>
  </si>
  <si>
    <t>марка</t>
  </si>
  <si>
    <t>призначення (тип)</t>
  </si>
  <si>
    <t>Марка колісної техніки</t>
  </si>
  <si>
    <t>зменшення витрат на технічне обслуговування і ремонт</t>
  </si>
  <si>
    <t>зменшення затрат на закупівлю автомобільних шин за рахунок збільшення їх норми пробігу</t>
  </si>
  <si>
    <r>
      <t>Строк окупності, років</t>
    </r>
    <r>
      <rPr>
        <b/>
        <sz val="10"/>
        <rFont val="Arial"/>
        <family val="2"/>
        <charset val="204"/>
      </rPr>
      <t/>
    </r>
  </si>
  <si>
    <t>Марка колісної техніки, що підлягає заміні</t>
  </si>
  <si>
    <t>Марка колісної техніки, що пропонується на заміну</t>
  </si>
  <si>
    <t>загальний очікуваний економічний ефект від заміни колісної техніки</t>
  </si>
  <si>
    <t>4.7. Витрати електричної енергії*</t>
  </si>
  <si>
    <t>Небаланс**</t>
  </si>
  <si>
    <t>Нормативні технологічні витрати</t>
  </si>
  <si>
    <t xml:space="preserve">Фактичне надходження електричної енергії </t>
  </si>
  <si>
    <t>* У колонках зазначити відповідні роки.</t>
  </si>
  <si>
    <t>Норма прибутку на базу
нарахування, %</t>
  </si>
  <si>
    <t>Зв'язку та обчислювальної техніки</t>
  </si>
  <si>
    <t>Релейного захисту та автоматики</t>
  </si>
  <si>
    <t>Загальна довжина електричних
мереж, км **</t>
  </si>
  <si>
    <t>Середньооблікова чисельність
персоналу, осіб</t>
  </si>
  <si>
    <t>У т.ч. по роках:</t>
  </si>
  <si>
    <t>Заходи зі зниження нетехнічних витрат електричної енергії</t>
  </si>
  <si>
    <t>5.2. Заходи зі зниження нетехнічних витрат електричної енергії</t>
  </si>
  <si>
    <t>резервне електроживлення засобів зв'язку</t>
  </si>
  <si>
    <t>Системи зв'язку, у т.ч.:</t>
  </si>
  <si>
    <t>тис. грн</t>
  </si>
  <si>
    <t>Прибуток усього, тис. грн</t>
  </si>
  <si>
    <t>Сума залучених інвестицій, тис. грн</t>
  </si>
  <si>
    <t>Джерела фінансування
(тис. грн без ПДВ)</t>
  </si>
  <si>
    <t>Впровадження та розвиток
систем зв'язку</t>
  </si>
  <si>
    <t>Модернізація та закупівля
колісної техніки</t>
  </si>
  <si>
    <t>млн кВт·год</t>
  </si>
  <si>
    <t>усього на рік</t>
  </si>
  <si>
    <t xml:space="preserve">економічний ефект </t>
  </si>
  <si>
    <t>у т.ч. з магістральними ізольованими проводами</t>
  </si>
  <si>
    <t>Будівництво нових ЛЕП (КЛ, ПЛ), усього,
з них:</t>
  </si>
  <si>
    <t>Реконструкція ЛЕП (КЛ, ПЛ), усього,
з них:</t>
  </si>
  <si>
    <t>Будівництво нових ПС, РП та ТП, усього,
з них:</t>
  </si>
  <si>
    <t>1.5.3</t>
  </si>
  <si>
    <t>1.1.4.1</t>
  </si>
  <si>
    <t>1.2.4.1</t>
  </si>
  <si>
    <t>1.2.2</t>
  </si>
  <si>
    <t>1.2.3</t>
  </si>
  <si>
    <t>1.2.4</t>
  </si>
  <si>
    <t>1.3.1</t>
  </si>
  <si>
    <t>1.3.2</t>
  </si>
  <si>
    <t>1.3.3</t>
  </si>
  <si>
    <t>1.4.1</t>
  </si>
  <si>
    <t>1.4.2</t>
  </si>
  <si>
    <t>1.4.3</t>
  </si>
  <si>
    <t>1.5.1</t>
  </si>
  <si>
    <t>1.5.2</t>
  </si>
  <si>
    <t>окупність у роках</t>
  </si>
  <si>
    <t>* За наявності проектної документації вказати дату і номер документа про її затвердження.</t>
  </si>
  <si>
    <t>У разі відсутності проектної документації вказати дату, до якої планується виготовлення цієї документації.</t>
  </si>
  <si>
    <t>економічний ефект (зниження ТВЕ)</t>
  </si>
  <si>
    <t>впровадження обліку споживання електричної енергії населенням, у т.ч.:</t>
  </si>
  <si>
    <t>Капіталовкладення на передачу електричної енергії</t>
  </si>
  <si>
    <t>Капіталовкладення на постачання електричної енергії</t>
  </si>
  <si>
    <t>Річний обсяг передачі електричної енергії через точку обліку,
тис. кВт·год</t>
  </si>
  <si>
    <t>Річний обсяг передачі електричної енергії (відпуск з мережі), млн кВт·год</t>
  </si>
  <si>
    <t>Річна виручка від передачі
електричної енергії, тис. грн</t>
  </si>
  <si>
    <t>Операційні витрати з передачі електричної енергії, тис. грн</t>
  </si>
  <si>
    <t>Річний обсяг постачання
електричної енергії, млн кВт·год</t>
  </si>
  <si>
    <t>Річна виручка від постачання електричної енергії, тис. грн</t>
  </si>
  <si>
    <t>Операційні витрати з постачання електричної енергії, тис. грн</t>
  </si>
  <si>
    <t>Втрати електричної енергії
в мережах, %</t>
  </si>
  <si>
    <t xml:space="preserve">заміна вимірювальних трансформаторів </t>
  </si>
  <si>
    <t>Телемеханіка підстанцій</t>
  </si>
  <si>
    <t>Назва складової частини проекта</t>
  </si>
  <si>
    <t>Період реалізації складової частини проекту</t>
  </si>
  <si>
    <t>для робочих станцій</t>
  </si>
  <si>
    <t>інше</t>
  </si>
  <si>
    <t>3.3</t>
  </si>
  <si>
    <t>5.4. Впровадження та розвиток інформаційних технологій</t>
  </si>
  <si>
    <t>інші засоби інформатизації</t>
  </si>
  <si>
    <t>Комп'ютери 2016 року випуску</t>
  </si>
  <si>
    <t>Очікуваний річний економічний ефект (тис. грн з ПДВ) від:</t>
  </si>
  <si>
    <t>У промислових споживачів (продовження)</t>
  </si>
  <si>
    <t>У непромислових споживачів (продовження)</t>
  </si>
  <si>
    <t>У побутових споживачів (продовження)</t>
  </si>
  <si>
    <t>Наявність проектної документації (дата і номер документа про її затвердження)*</t>
  </si>
  <si>
    <t>Спосіб виконання робіт (підрядний/ господарський)</t>
  </si>
  <si>
    <t>Тип приладу обліку (повне маркування)</t>
  </si>
  <si>
    <t>Параметри</t>
  </si>
  <si>
    <t>_________________</t>
  </si>
  <si>
    <t>(підпис)</t>
  </si>
  <si>
    <t xml:space="preserve">Головний бухгалтер </t>
  </si>
  <si>
    <t>Характер робіт (нове будівництво, реконструкція, модернізація)</t>
  </si>
  <si>
    <t>Показник на кінець року</t>
  </si>
  <si>
    <t>Інвестиційна програма</t>
  </si>
  <si>
    <t>з</t>
  </si>
  <si>
    <t>—</t>
  </si>
  <si>
    <t>Кількість установлених  трансформаторів, шт.</t>
  </si>
  <si>
    <t>Кількість трансформаторів, що підлягають заміні, шт.</t>
  </si>
  <si>
    <t>Кількість трансформаторів, що підлягають установленню в точках обліку, які не облаштовані приладами обліку, шт.</t>
  </si>
  <si>
    <t>економії витрат на паливно-мастильні матеріали</t>
  </si>
  <si>
    <t>зменшення інших витрат</t>
  </si>
  <si>
    <t>9=5+6+7+8</t>
  </si>
  <si>
    <t>10=4/9</t>
  </si>
  <si>
    <t>млн грн</t>
  </si>
  <si>
    <t>9=4-5</t>
  </si>
  <si>
    <t xml:space="preserve"> прибуток від ліцензованої
 діяльності</t>
  </si>
  <si>
    <t xml:space="preserve"> операційні витрати</t>
  </si>
  <si>
    <t>Назва обладнання та
якісна оцінка*</t>
  </si>
  <si>
    <t>КЛ-110 (150) кВ, усього</t>
  </si>
  <si>
    <t>км
(по трасі)</t>
  </si>
  <si>
    <t>Силові трансформатори ПС вищою напругою 6-10 кВ, усього</t>
  </si>
  <si>
    <t>Силові трансформатори ПС вищою напругою 220 кВ, усього</t>
  </si>
  <si>
    <t>напругою 220 кВ</t>
  </si>
  <si>
    <t>Кількість власних знижувальних ПС 35-220 кВ та потужність силових трансформаторів на них, усього</t>
  </si>
  <si>
    <t>220 кВ</t>
  </si>
  <si>
    <t>Кількість короткозамикачів, установлених на знижувальних підстанціях напругою 35-220 кВ, усього</t>
  </si>
  <si>
    <t>Кількість відокремлювачів, установлених на знижувальних підстанціях напругою 35-220 кВ, усього</t>
  </si>
  <si>
    <t>Кількість роз'єднувачів, установлених на знижувальних підстанціях напругою 35-220 кВ, усього</t>
  </si>
  <si>
    <t>напругою 6-10 кВ, з них:</t>
  </si>
  <si>
    <t>напругою 35 кВ, з них:</t>
  </si>
  <si>
    <t>напругою 110 кВ, з них:</t>
  </si>
  <si>
    <t>напругою 150 кВ, з них:</t>
  </si>
  <si>
    <t>напругою 220 кВ, з них:</t>
  </si>
  <si>
    <t>електромагнітних</t>
  </si>
  <si>
    <t>елегазових, у .т.ч.:</t>
  </si>
  <si>
    <t xml:space="preserve"> бакових</t>
  </si>
  <si>
    <t xml:space="preserve"> колонкових</t>
  </si>
  <si>
    <t>Кількість вимикачів  навантаження 6-10 кВ, усього</t>
  </si>
  <si>
    <t>на лініях напругою 220 кВ</t>
  </si>
  <si>
    <t>1,0 
та краще</t>
  </si>
  <si>
    <t>1,0 і краще</t>
  </si>
  <si>
    <t>2=3+4</t>
  </si>
  <si>
    <t>4=5+6=
=7+8</t>
  </si>
  <si>
    <t>4=5+6=
=16+24</t>
  </si>
  <si>
    <t>10=11+12</t>
  </si>
  <si>
    <t>12=13+14</t>
  </si>
  <si>
    <t>13=14+15</t>
  </si>
  <si>
    <t>18=19+20+21=
=22+23+24+25</t>
  </si>
  <si>
    <t>16=17+18+19=
=20+21+22+23</t>
  </si>
  <si>
    <t>24=25+26=
=27+28</t>
  </si>
  <si>
    <t>26=27+28=
=29+30</t>
  </si>
  <si>
    <t>Кількість точок обліку всього, шт.</t>
  </si>
  <si>
    <t>Кількість  безоблікових точок обліку, шт.</t>
  </si>
  <si>
    <t xml:space="preserve">                  Кількість установлених лічильників, шт.</t>
  </si>
  <si>
    <t xml:space="preserve">                   Кількість встановлених лічильників, шт.</t>
  </si>
  <si>
    <t xml:space="preserve">             Кількість установлених лічильників, шт.</t>
  </si>
  <si>
    <t>Рівень напруги ЛЕП, кВ</t>
  </si>
  <si>
    <t>Кількість точок обліку у містах</t>
  </si>
  <si>
    <t>Кількість точок обліку у сільській місцевості</t>
  </si>
  <si>
    <t>Кількість точок обліку, шт.</t>
  </si>
  <si>
    <r>
      <t>млн
кВт</t>
    </r>
    <r>
      <rPr>
        <b/>
        <sz val="11"/>
        <rFont val="Times New Roman"/>
        <family val="1"/>
        <charset val="204"/>
      </rPr>
      <t>·</t>
    </r>
    <r>
      <rPr>
        <sz val="11"/>
        <rFont val="Times New Roman"/>
        <family val="1"/>
        <charset val="204"/>
      </rPr>
      <t>год</t>
    </r>
  </si>
  <si>
    <r>
      <t>Площа території, на якій здійснюється ліцензована діяльність, км</t>
    </r>
    <r>
      <rPr>
        <vertAlign val="superscript"/>
        <sz val="11"/>
        <rFont val="Times New Roman"/>
        <family val="1"/>
        <charset val="204"/>
      </rPr>
      <t>2</t>
    </r>
  </si>
  <si>
    <t>Усього
у т.ч.:</t>
  </si>
  <si>
    <t>** Без довжини вводів в індивідуальні житлові будинки та довжини внутрішньобудинкових мереж.</t>
  </si>
  <si>
    <t>0,38 кВ</t>
  </si>
  <si>
    <t>кількість*</t>
  </si>
  <si>
    <t>Усього по програмі:</t>
  </si>
  <si>
    <t>110 кВ (150 кВ)</t>
  </si>
  <si>
    <t>110 кВ (220, 150 кВ)</t>
  </si>
  <si>
    <t>Реконструкція ПС, ТП та РП, усього, з них:</t>
  </si>
  <si>
    <t>Модернізація ПС, ТП та РП, усього, з них:</t>
  </si>
  <si>
    <t xml:space="preserve">  Найменування ліцензіата</t>
  </si>
  <si>
    <t xml:space="preserve">  Прогнозний період</t>
  </si>
  <si>
    <t xml:space="preserve">  П'ятирічний період</t>
  </si>
  <si>
    <t>до</t>
  </si>
  <si>
    <t>Керівник ліцензіата</t>
  </si>
  <si>
    <t>(або особа, яка виконує його обов'язки)</t>
  </si>
  <si>
    <t>(прізвище, ім'я, по батькові)</t>
  </si>
  <si>
    <t>Керівник ліцензіата                                         ___________________</t>
  </si>
  <si>
    <t>(або особа, яка виконує його обов'язки)                       (підпис)</t>
  </si>
  <si>
    <t xml:space="preserve">          М. П. </t>
  </si>
  <si>
    <t>Продовження додатка 1</t>
  </si>
  <si>
    <t>4. Узагальнений технічний стан об'єктів електричних мереж</t>
  </si>
  <si>
    <t>ПС з вищим класом напруги
110 (150) кВ, усього</t>
  </si>
  <si>
    <t>ПС з вищим класом напруги
35 кВ, усього</t>
  </si>
  <si>
    <t>вимагають заміни як такі, що не підлягають ремонту</t>
  </si>
  <si>
    <t>4.1. Характеристика електричних мереж</t>
  </si>
  <si>
    <t xml:space="preserve">4.2.2. Стан обліку електричної енергії у промислових споживачів </t>
  </si>
  <si>
    <t xml:space="preserve">4.2.4. Стан обліку електричної енергії у населення </t>
  </si>
  <si>
    <t>4.3.1. Технічний стан вимірювальних трансформаторів струму та напруги
точок комерційного обліку</t>
  </si>
  <si>
    <t>5.1. Будівництво, модернізація та реконструкція електричних мереж та обладнання</t>
  </si>
  <si>
    <t>5.3. Впровадження та розвиток АСДТК</t>
  </si>
  <si>
    <t>з ізольованим проводом (магістральним)</t>
  </si>
  <si>
    <t>км / %</t>
  </si>
  <si>
    <t>шт. / МВА</t>
  </si>
  <si>
    <t>шт. / %</t>
  </si>
  <si>
    <t>шт. / % / МВА</t>
  </si>
  <si>
    <t>шт. / км</t>
  </si>
  <si>
    <t>Кількість та потужність силових трансформаторів, установлених на знижувальних підстанціях напругою 6-220 кВ (без трансформаторів  для підключення заземлювальних реакторів та трансформаторів власних потреб), усього</t>
  </si>
  <si>
    <t>Кількість вимикачів, установлених на об'єктах  електричних мереж напругою
6-220 кВ, усього</t>
  </si>
  <si>
    <t>вакуумних</t>
  </si>
  <si>
    <t>Придбання та впровадження засобів диспетчерсько-технологічного керування замість морально і фізично зношених та для розширення наявних, у т.ч.:</t>
  </si>
  <si>
    <t>5.5. Впровадження та розвиток систем зв'язку</t>
  </si>
  <si>
    <t>Група за роком випуску</t>
  </si>
  <si>
    <t>1.19</t>
  </si>
  <si>
    <t>Інші види колісної техніки (розшифрувати)</t>
  </si>
  <si>
    <t>Закупівля нових та модернізація наявних апаратних засобів інформатизації, у т.ч.:</t>
  </si>
  <si>
    <t>закупівля  та модернізація робочих станцій</t>
  </si>
  <si>
    <t>закупівля  та модернізація серверів</t>
  </si>
  <si>
    <t>закупівля  та модернізація активного обладнання комп'ютерних мереж</t>
  </si>
  <si>
    <t>побудова та модернізація структурованих кабельних мереж</t>
  </si>
  <si>
    <t>Закупівля системного програмного забезпечення, у т.ч.:</t>
  </si>
  <si>
    <t>Закупівля та модернізація прикладного програмного забезпечення, у т.ч.:</t>
  </si>
  <si>
    <t xml:space="preserve">офісного </t>
  </si>
  <si>
    <t>захисту інформації</t>
  </si>
  <si>
    <t>геоінформаційних систем</t>
  </si>
  <si>
    <t>систем електронного документообігу</t>
  </si>
  <si>
    <t>3.4</t>
  </si>
  <si>
    <t>3.5</t>
  </si>
  <si>
    <t>3.6</t>
  </si>
  <si>
    <t>3.7</t>
  </si>
  <si>
    <t>3.8</t>
  </si>
  <si>
    <t>інформаційних систем управління виробництвом</t>
  </si>
  <si>
    <t>систем керування взаємовідносинами зі споживачами</t>
  </si>
  <si>
    <t>**Різниця між звітним значенням технологічних витрат електричної енергії та нормативним значенням технологічних витрат електричної енергії.</t>
  </si>
  <si>
    <t>Повітряні лінії (ПЛ)-220 кВ, усього</t>
  </si>
  <si>
    <t>Кабельні лінії (КЛ)-220 кВ, усього</t>
  </si>
  <si>
    <t>Підстанції (ПС) з вищим класом напруги 220 кВ, усього</t>
  </si>
  <si>
    <t>вимагають заміни з метою зниження технологічних витрат електричної енергії (ТВЕ)</t>
  </si>
  <si>
    <t>Трансформаторні підстанції (ТП), розподільні пункти (РП)-6 (10) кВ, усього</t>
  </si>
  <si>
    <t>* Оцінку необхідності капітального ремонту або повної заміни ліній електропередачі (ЛЕП) проводити за пріоритетом реального технічного стану, а не з урахуванням періодичності капітального ремонту.</t>
  </si>
  <si>
    <t>телемеханіку в повному обсязі</t>
  </si>
  <si>
    <t>Кількість обмежувачів перенапруги (ОПН) , усього</t>
  </si>
  <si>
    <t>15=16+17</t>
  </si>
  <si>
    <t>з проводом стальним (ПС)</t>
  </si>
  <si>
    <t>Трансформатори напруги (ТН), усього</t>
  </si>
  <si>
    <t>Трансформатори струму (ТС), усього</t>
  </si>
  <si>
    <t>Впровадження та розвиток автоматизованих систем диспетчерсько-технологічного керування (АСДТК)</t>
  </si>
  <si>
    <t>цифрові автоматичні телефонні станції (АТС)</t>
  </si>
  <si>
    <t>Виробник лічильників</t>
  </si>
  <si>
    <t>Кількість, шт.</t>
  </si>
  <si>
    <t>*Колонки „млн кВт•год” та „%” заповнюються відповідно до форми 1Б-ТВЕ. Колонка „млн грн” заповнюється тільки для рядків „Нормативні технологічні витрати” та „Небаланс”, при цьому розрахунок вартості здійснюється шляхом додавання помісячних даних економії (збитків), отриманих ліцензіатом внаслідок різниці між фактичними та нормативними витратами. Місячний обсяг економії (збитків), отриманих ліцензіатом, розраховується як добуток обсягів небалансу електричної енергії та фактичної середньозваженої оптової ринкової ціни, яка розрахована відповідно до Правил Оптового ринку електричної енергії України.</t>
  </si>
  <si>
    <t>впровадження корпоративного зв'язку ліцензіата</t>
  </si>
  <si>
    <t>з ізоляцією зі зшитого поліетилену</t>
  </si>
  <si>
    <t>Кількість власних знижувальних ПС 35-220 кВ, усього,
з них такі, які мають:</t>
  </si>
  <si>
    <t xml:space="preserve">Довжина грозозахисного троса по трасі ПЛ 35-220 кВ, усього </t>
  </si>
  <si>
    <t>економічний ефект (окупність в роках)</t>
  </si>
  <si>
    <t>Затверджена кошторисна вартість,
тис. грн
(без ПДВ)</t>
  </si>
  <si>
    <t>Вартість нової одиниці колісної техніки, що пропонується на заміну,
тис. грн (без ПДВ)</t>
  </si>
  <si>
    <t>тис. грн (без ПДВ)</t>
  </si>
  <si>
    <t>Вартість одиниці продукції,
тис. грн (без ПДВ)</t>
  </si>
  <si>
    <t>капіталовкладення,
тис. грн (без ПДВ)</t>
  </si>
  <si>
    <t>Вартість реалізації складової частини проекту відповідно до проектної документації,
тис. грн (без ПДВ)</t>
  </si>
  <si>
    <t>Сума коштів, необхідна для завершення реалізації складової частини проекту з розбивкою по роках,
тис. грн (без ПДВ)</t>
  </si>
  <si>
    <t>тис. грн без ПДВ</t>
  </si>
  <si>
    <t>Вартість одиниці продукції
(тис. грн без ПДВ)</t>
  </si>
  <si>
    <t>СО-2М</t>
  </si>
  <si>
    <t>SKAITEKS</t>
  </si>
  <si>
    <t>СО-197</t>
  </si>
  <si>
    <t>ДП ХЗЕА</t>
  </si>
  <si>
    <t>відповідають</t>
  </si>
  <si>
    <t>ЦЭ-6807Б</t>
  </si>
  <si>
    <t>ЕНЕРГОМЕРА</t>
  </si>
  <si>
    <t>СОЕ-5028МНВ</t>
  </si>
  <si>
    <t>РОСТОК</t>
  </si>
  <si>
    <t>СОЕ-5028НВ</t>
  </si>
  <si>
    <t>Меркурій 201</t>
  </si>
  <si>
    <t>ИНКОТЕКС</t>
  </si>
  <si>
    <t>НІК 2102</t>
  </si>
  <si>
    <t>НІК</t>
  </si>
  <si>
    <t>СТК-1</t>
  </si>
  <si>
    <t>ТЕЛЕКАРТ</t>
  </si>
  <si>
    <t>СА-4</t>
  </si>
  <si>
    <t>ЛЕМЗ</t>
  </si>
  <si>
    <t>0.4</t>
  </si>
  <si>
    <t>Ф68700В</t>
  </si>
  <si>
    <t>СА-4-5030</t>
  </si>
  <si>
    <t>EMP(S)</t>
  </si>
  <si>
    <t>ELGAMA</t>
  </si>
  <si>
    <t>СТК-3</t>
  </si>
  <si>
    <t>НІК 2301</t>
  </si>
  <si>
    <t xml:space="preserve">НІК 2303 </t>
  </si>
  <si>
    <t>Меркурій 230</t>
  </si>
  <si>
    <t>ZMG</t>
  </si>
  <si>
    <t>LANDISiGIR</t>
  </si>
  <si>
    <t>ЦЕ6803</t>
  </si>
  <si>
    <t>ЦЕ6805</t>
  </si>
  <si>
    <t>ЄвроАльфа</t>
  </si>
  <si>
    <t>"АББ  Метроника"</t>
  </si>
  <si>
    <t>LZQM</t>
  </si>
  <si>
    <t>ZFB</t>
  </si>
  <si>
    <t>SL 7000</t>
  </si>
  <si>
    <t>"АCTARIS"</t>
  </si>
  <si>
    <t>Всього</t>
  </si>
  <si>
    <t>В т.ч. електрон.</t>
  </si>
  <si>
    <t>0,5S</t>
  </si>
  <si>
    <t>EA05RAL</t>
  </si>
  <si>
    <t>ABB</t>
  </si>
  <si>
    <t>відповідає</t>
  </si>
  <si>
    <t>п/с "Радивилів тяга"</t>
  </si>
  <si>
    <t>ПЛ 35кВ "Радивилів-Білявці"</t>
  </si>
  <si>
    <t>0,2S</t>
  </si>
  <si>
    <t>п/с "Берестечко"</t>
  </si>
  <si>
    <t>ПЛ 110кВ "Берестечко-Радивилів"</t>
  </si>
  <si>
    <t>SL761</t>
  </si>
  <si>
    <t>ПЛ 35кВ "Берестечко-Рогізне"</t>
  </si>
  <si>
    <t>ПЛ 35кВ "Берестечко-Теслугів"</t>
  </si>
  <si>
    <t>ZMD405</t>
  </si>
  <si>
    <t>ЕлвінЕТ2АSE</t>
  </si>
  <si>
    <t>п/ст 330 Радивилів</t>
  </si>
  <si>
    <t>1,0</t>
  </si>
  <si>
    <t>п/ст 330 Рівне</t>
  </si>
  <si>
    <t xml:space="preserve"> ОВ</t>
  </si>
  <si>
    <t>ШОВ</t>
  </si>
  <si>
    <t>п/ст 330 Грабів</t>
  </si>
  <si>
    <t>п/ст РАЕС</t>
  </si>
  <si>
    <t>ПЛ 110кВ "РАЕС-Кузнецовськ"</t>
  </si>
  <si>
    <t>ПЛ 110кВ "РАЕС-Володимирець"</t>
  </si>
  <si>
    <t>ПЛ 110кВ "РАЕС-Хіночі"</t>
  </si>
  <si>
    <t>Обхідний вимик</t>
  </si>
  <si>
    <t>п/с "Дубно цукрозавод"</t>
  </si>
  <si>
    <t>ЕЛГАМА</t>
  </si>
  <si>
    <t xml:space="preserve">  відповідає</t>
  </si>
  <si>
    <t>п/с "Острог цукрозавод"</t>
  </si>
  <si>
    <t>ТП 191 с. Зелений Дуб</t>
  </si>
  <si>
    <t>КТП 262 с. Мочулки</t>
  </si>
  <si>
    <t>КТП 797 с. Мочулки</t>
  </si>
  <si>
    <t>ТП-57 Рівне</t>
  </si>
  <si>
    <t>ТП-14 Рівне</t>
  </si>
  <si>
    <t>ТП-1 ст. Обарів</t>
  </si>
  <si>
    <t xml:space="preserve">ТП-АБ ст.Костопіль </t>
  </si>
  <si>
    <t xml:space="preserve">ТП ЕЦ ст.Рафалівка,       ЗТП-238 </t>
  </si>
  <si>
    <t>ЗТП-10/0,4кВ  ст.Рокитно</t>
  </si>
  <si>
    <t>п/ст ДТГО  "Львівська залізниця"</t>
  </si>
  <si>
    <t>п/ст "Здолбунів тяга" Ввід Т1</t>
  </si>
  <si>
    <t>п/ст "Здолбунів тяга" Ввід Т2</t>
  </si>
  <si>
    <t>п/ст "Дубно тяга" Ввід Т1</t>
  </si>
  <si>
    <t>п/ст "Дубно тяга" Ввід Т2</t>
  </si>
  <si>
    <t>A2R</t>
  </si>
  <si>
    <t>п/ст "Сарни"-110/35/10 кВ ком.33</t>
  </si>
  <si>
    <t xml:space="preserve">п/ст "Сарни"-110/35/10 кВ ком.7   </t>
  </si>
  <si>
    <t>п/ст "Сарни"-110/35/10 кВ ком.26</t>
  </si>
  <si>
    <t xml:space="preserve">ТП-334 м.Костопіль </t>
  </si>
  <si>
    <t>х</t>
  </si>
  <si>
    <t>ВАЗ-21213 ВК4612АА</t>
  </si>
  <si>
    <t>Легковий службовий</t>
  </si>
  <si>
    <t>СМіТ</t>
  </si>
  <si>
    <t>легковий-В універсал</t>
  </si>
  <si>
    <t>Електротехнічна лабо</t>
  </si>
  <si>
    <t>УАЗ-3741 ВК1645АВ</t>
  </si>
  <si>
    <t>Вантпасажирський фур</t>
  </si>
  <si>
    <t>ЗІЛ-131А   ВК3132АР</t>
  </si>
  <si>
    <t>Вишка телескопічна Т</t>
  </si>
  <si>
    <t>ГАЗ-5327 ВК3110АР</t>
  </si>
  <si>
    <t>ГАЗ-6627 ВК3130АР</t>
  </si>
  <si>
    <t>ГАЗ66В  ВК3111АР</t>
  </si>
  <si>
    <t>Вантажний фургон</t>
  </si>
  <si>
    <t>ГАЗ-66 ВК3134АР</t>
  </si>
  <si>
    <t>ГАЗ-33023 ВК3125АР</t>
  </si>
  <si>
    <t>Вантпасажирський бор</t>
  </si>
  <si>
    <t>технічно непридатна до подальшої експлуатації</t>
  </si>
  <si>
    <t>ГАЗ-33023 ВК5626АВ</t>
  </si>
  <si>
    <t>шт / %</t>
  </si>
  <si>
    <t>ГАЗ-33023 ВК3121АР</t>
  </si>
  <si>
    <t>ГАЗ-33023 ВК3120АР</t>
  </si>
  <si>
    <t>Мікроавтобус</t>
  </si>
  <si>
    <t>ГАЗ-33023 ВК9317АС</t>
  </si>
  <si>
    <t>ЗІЛ-5301 БО ВК6134АВ</t>
  </si>
  <si>
    <t>ІЖ-2717-90 ВК7448АВ</t>
  </si>
  <si>
    <t>ЗІЛ-131 ВК9632АС</t>
  </si>
  <si>
    <t>ГАЗ-6628 ВК3101АР</t>
  </si>
  <si>
    <t>ВАЗ-21093 ВК3124АР</t>
  </si>
  <si>
    <t>ВАЗ-21104 ВК2538АН</t>
  </si>
  <si>
    <t>ВАЗ-21104 ВК2539АН</t>
  </si>
  <si>
    <t>ВАЗ-21104 ВК3048АЕ</t>
  </si>
  <si>
    <t>ВАЗ-21213 ВК9616АС</t>
  </si>
  <si>
    <t>ВАЗ-21213 ВК9617АС</t>
  </si>
  <si>
    <t>ВАЗ-21213 ВК9618АС</t>
  </si>
  <si>
    <t>ГАЗ-22171 ВК3112АР</t>
  </si>
  <si>
    <t>ГАЗ-27057-111 ВК7524АА</t>
  </si>
  <si>
    <t>ГАЗ-32213 ВК3113АН</t>
  </si>
  <si>
    <t>ІЖ-2717-90 ВК7447АВ</t>
  </si>
  <si>
    <t>УАЗ-3741ВП6ТДА ВК1415АС</t>
  </si>
  <si>
    <t>ГАЗ-33023 ВК3114АР</t>
  </si>
  <si>
    <t>ГАЗ-33023 ВК3119АР</t>
  </si>
  <si>
    <t>ГАЗ-33023 ВК3105АР</t>
  </si>
  <si>
    <t>ГАЗ-33023 ВК3144АР</t>
  </si>
  <si>
    <t>ЗІЛ ММЗ-4502 ВК3113АР</t>
  </si>
  <si>
    <t>Самоскид</t>
  </si>
  <si>
    <t>ЗІЛ 138 ВК3109АР</t>
  </si>
  <si>
    <t>Вантажний бортовий</t>
  </si>
  <si>
    <t>ЗІЛ 138 ВК3116АР</t>
  </si>
  <si>
    <t>УРАЛ 375 ВК3129АР</t>
  </si>
  <si>
    <t>ЗІЛ-5301АО ВК3118АР</t>
  </si>
  <si>
    <t>МАЗ-53371 ВК3126АР</t>
  </si>
  <si>
    <t>КАМАЗ-5320 ВК9314АС</t>
  </si>
  <si>
    <t>КАМАЗ-5410 ВК3127АР</t>
  </si>
  <si>
    <t>Сідловий тягач</t>
  </si>
  <si>
    <t>TOYOTA LAND CRUISER 150 ВК8888АІ</t>
  </si>
  <si>
    <t>КАМАЗ-5410 ВК3117АР</t>
  </si>
  <si>
    <t>SKODA-SUPERB ВК5000АА</t>
  </si>
  <si>
    <t>ГАЗ-3110 ВК3123АР</t>
  </si>
  <si>
    <t>1.2.5</t>
  </si>
  <si>
    <t>1.2.6</t>
  </si>
  <si>
    <t>Цифрові екрани для ОДС, ОДГ</t>
  </si>
  <si>
    <t>Невмержицький Сергій Миколайович</t>
  </si>
  <si>
    <t>(або особа, яка виконує його обовязки)                        (підпис)</t>
  </si>
  <si>
    <t>Закупівля Cisco Call manager</t>
  </si>
  <si>
    <t>Модернізація системи передачі інформації</t>
  </si>
  <si>
    <t>Радіостанції</t>
  </si>
  <si>
    <t>ЗІП СПІ</t>
  </si>
  <si>
    <t>ЗІП АТС</t>
  </si>
  <si>
    <t xml:space="preserve">Заміна батарей резервного живлення системи СПІ </t>
  </si>
  <si>
    <t>Закупівля блоків ББЖ для серверних приміщень в РЕМах</t>
  </si>
  <si>
    <t>Степанчук Олена Володимирівна</t>
  </si>
  <si>
    <t xml:space="preserve"> інші доходи, в т.ч.</t>
  </si>
  <si>
    <t xml:space="preserve"> небаланс ТВЕ</t>
  </si>
  <si>
    <t>1.1.4.2</t>
  </si>
  <si>
    <t xml:space="preserve"> дохід від реактивної е/е</t>
  </si>
  <si>
    <t>1.1.4.3</t>
  </si>
  <si>
    <t>1.6.1</t>
  </si>
  <si>
    <t>невикористані кошти ІП</t>
  </si>
  <si>
    <t>підрядний</t>
  </si>
  <si>
    <t xml:space="preserve">Заміна 1-фазних відгалужень до житлових будинків на ізольовані </t>
  </si>
  <si>
    <t>типовий проект</t>
  </si>
  <si>
    <t>господарський</t>
  </si>
  <si>
    <t xml:space="preserve">Заміна 3-фазних відгалужень до житлових будинків на ізольовані </t>
  </si>
  <si>
    <t>7.2.2</t>
  </si>
  <si>
    <t>11.1.3</t>
  </si>
  <si>
    <t>11.1.4</t>
  </si>
  <si>
    <t>11.1.5</t>
  </si>
  <si>
    <t xml:space="preserve"> </t>
  </si>
  <si>
    <t>Покращення обліку електричної енергії,у т.ч.:</t>
  </si>
  <si>
    <t>тис.грн (без ПДВ)</t>
  </si>
  <si>
    <t>тис.грн. (без ПДВ)</t>
  </si>
  <si>
    <t>тис. грн. (без ПДВ)</t>
  </si>
  <si>
    <t>тис. грню (без ПДВ)</t>
  </si>
  <si>
    <t>тис. грн ( без ПДВ )</t>
  </si>
  <si>
    <t>Меридіан ЛТЕ-1.03</t>
  </si>
  <si>
    <t>EPQS</t>
  </si>
  <si>
    <t>Комп'ютери 2015 року випуску</t>
  </si>
  <si>
    <t>** Зазначити відповідний рік.</t>
  </si>
  <si>
    <t>* У тому числі орендованої на довгостроковий період (більше року).</t>
  </si>
  <si>
    <t>Автонавантажувачі</t>
  </si>
  <si>
    <t>Спеціальні автомобілі, виконані на шасі вантажівок</t>
  </si>
  <si>
    <t>Спеціальні легкові автомобілі</t>
  </si>
  <si>
    <t>Автомайстерні</t>
  </si>
  <si>
    <t>Причепи, напівпричепи</t>
  </si>
  <si>
    <t>Трактори і механізми, виконані на їх базі</t>
  </si>
  <si>
    <t>Легкові автомобілі</t>
  </si>
  <si>
    <t>Автобуси категорій М3 та М2 ("мікроавтобуси")</t>
  </si>
  <si>
    <t>Автомобілі з кузовами типів фургон, пікап</t>
  </si>
  <si>
    <t>Автомобілі для перевезення вантажів та пасажирів</t>
  </si>
  <si>
    <t>Вантажні автомобілі</t>
  </si>
  <si>
    <t>у т.ч. для оперативних виїзних бригад (ОВБ)</t>
  </si>
  <si>
    <t xml:space="preserve">Автомобілі (вахтові) для перевезення бригад робітників </t>
  </si>
  <si>
    <t>Електролабораторії</t>
  </si>
  <si>
    <t>Автомобільні електромеханічні майстерні</t>
  </si>
  <si>
    <t xml:space="preserve">Автовежі телескопічні та підіймачі </t>
  </si>
  <si>
    <t>Бурильно-кранові машини</t>
  </si>
  <si>
    <t>з них підлягає списанню</t>
  </si>
  <si>
    <t>Загальна кількість колісної техніки</t>
  </si>
  <si>
    <t>МТЗ-82 0968РД</t>
  </si>
  <si>
    <t>Зарічне РЕМ</t>
  </si>
  <si>
    <t>Березне РЕМ</t>
  </si>
  <si>
    <t>ГАЗ-330610 ВК1244ВС</t>
  </si>
  <si>
    <t>Гоща РЕМ</t>
  </si>
  <si>
    <t>ТАП3-755 ВК9764ХХ</t>
  </si>
  <si>
    <t>Дубно РЕМ</t>
  </si>
  <si>
    <t>ГАЗ-3327 ВК0194ВС</t>
  </si>
  <si>
    <t>ГАЗ-52     ВК9908ВВ</t>
  </si>
  <si>
    <t>Дубровиця РЕМ</t>
  </si>
  <si>
    <t>ГАЗ-3307 ВК0467ВС</t>
  </si>
  <si>
    <t>Здолбунів РЕМ</t>
  </si>
  <si>
    <t>Корець РЕМ</t>
  </si>
  <si>
    <t>Костопіль РЕМ</t>
  </si>
  <si>
    <t>Млинів РЕМ</t>
  </si>
  <si>
    <t>Остріг РЕМ</t>
  </si>
  <si>
    <t>Рокитне РЕМ</t>
  </si>
  <si>
    <t>ГАЗ-3307 ВК0479ВС</t>
  </si>
  <si>
    <t>ГАЗ-5201 ВК9975ВВ</t>
  </si>
  <si>
    <t>Сарни РЕМ</t>
  </si>
  <si>
    <t>ГАЗ-52 ВК9135ВВ</t>
  </si>
  <si>
    <t>Радивилів РЕМ</t>
  </si>
  <si>
    <t>Міський РЕМ</t>
  </si>
  <si>
    <t>ЗІЛ-431412 ВК1235ВС</t>
  </si>
  <si>
    <t>Володимирець РЕМ</t>
  </si>
  <si>
    <t>ЗІЛ-431610 ВК0228ВС</t>
  </si>
  <si>
    <t>ГАЗ-5327 ВК0196ВС</t>
  </si>
  <si>
    <t>ДВ-40814 T00673ВК</t>
  </si>
  <si>
    <t>ГАЗ-5204 ВК0478ВС</t>
  </si>
  <si>
    <t>ГАЗ-5201 ВК9987ВВ</t>
  </si>
  <si>
    <t>ГАЗ-33023 ВК3698ВВ</t>
  </si>
  <si>
    <t>ГАЗ-33023 ВК3711ВВ</t>
  </si>
  <si>
    <t>ГАЗ-52 ВК1243ВС</t>
  </si>
  <si>
    <t>ГАЗ-52 ВК1247ВС</t>
  </si>
  <si>
    <t>УАЗ-3962 ВК4780АР</t>
  </si>
  <si>
    <t>ГАЗ-2410 ВК0476ВС</t>
  </si>
  <si>
    <t>ГАЗ-32213 ВК9980ВВ</t>
  </si>
  <si>
    <t>УАЗ-2206 ВК3699ВВ</t>
  </si>
  <si>
    <t>УАЗ-469 ВК0579ВР</t>
  </si>
  <si>
    <t>Причіп NA</t>
  </si>
  <si>
    <t>ДВ-1733.33.22 Т00672ВК</t>
  </si>
  <si>
    <t>ДВ-1792.45.20 Т00674ВК</t>
  </si>
  <si>
    <t>ГАЗ-6627 ВК7662ВВ</t>
  </si>
  <si>
    <t>ГАЗ-66 ВК0197ВС</t>
  </si>
  <si>
    <t>ГАЗ-52  ВК9136ВВ</t>
  </si>
  <si>
    <t>ЗІЛ-131 ВК0232ВС</t>
  </si>
  <si>
    <t>УАЗ-3303 ВК0199ВС</t>
  </si>
  <si>
    <t>ГАЗ-33021 ВК9141ВВ</t>
  </si>
  <si>
    <t>УАЗ-3303 ВК9137ВВ</t>
  </si>
  <si>
    <t xml:space="preserve"> ГАЗ-2705  ВК3106АР</t>
  </si>
  <si>
    <t>ЗІЛ-133ГЯ ВК9984ВВ</t>
  </si>
  <si>
    <t>ГАЗ-33023 ВК1272ВС</t>
  </si>
  <si>
    <t>УАЗ-3909 ВК1229ВС</t>
  </si>
  <si>
    <t>AC-U 39095 ВП6  ВК4113ВС</t>
  </si>
  <si>
    <t>ГАЗ-33023 ВК0198ВС</t>
  </si>
  <si>
    <t>УАЗ-3909 ВК9906ВВ</t>
  </si>
  <si>
    <t>ГАЗ-33023 ВК9904ВВ</t>
  </si>
  <si>
    <t>ГАЗ-33023 ВК2748ВВ</t>
  </si>
  <si>
    <t>ГАЗ- 2705 ВК2747ВВ</t>
  </si>
  <si>
    <t>ГАЗ-33023 ВК1233ВС</t>
  </si>
  <si>
    <t>УАЗ-3909 ВК0482ВС</t>
  </si>
  <si>
    <t>УАЗ-3909 ВК0465ВС</t>
  </si>
  <si>
    <t>ГАЗ-33023 ВК0481ВС</t>
  </si>
  <si>
    <t>ГАЗ-33023 ВК9976ВВ</t>
  </si>
  <si>
    <t>ГАЗ-33023 ВК9140ВВ</t>
  </si>
  <si>
    <t>ВАЗ-21074 ВК1237ВС</t>
  </si>
  <si>
    <t>УАЗ-2206 ВК1236ВС</t>
  </si>
  <si>
    <t>ВАЗ-21213 ВК9902ВВ</t>
  </si>
  <si>
    <t>ВАЗ-21213 ВК9910ВВ</t>
  </si>
  <si>
    <t>ВАЗ-21213 ВК0480ВС</t>
  </si>
  <si>
    <t>УАЗ-31514 ВК9982ВВ</t>
  </si>
  <si>
    <t>УАЗ-31514 ВК9981ВВ</t>
  </si>
  <si>
    <t>СЗАП-93271 ВК9398ХХ</t>
  </si>
  <si>
    <t>ЗІЛ-5301 БО ВК3710ВВ</t>
  </si>
  <si>
    <t>СЗАП-93271 ВК9464ХХ</t>
  </si>
  <si>
    <t>ЗІЛ-5301 БО ВК3909ВВ</t>
  </si>
  <si>
    <t>ЗІЛ-5301 БО ВК4401ВВ</t>
  </si>
  <si>
    <t>ГАЗ-2705 ВК3726ВВ</t>
  </si>
  <si>
    <t>ЗІЛ-5301ЕО ВК6513ВВ</t>
  </si>
  <si>
    <t>ЗІЛ-433362 ВК1232ВС</t>
  </si>
  <si>
    <t>ЗІЛ-5301ЕО ВК1708ВВ</t>
  </si>
  <si>
    <t>ЗІЛ-433362 ВК2187АС</t>
  </si>
  <si>
    <t>ЗИЛ-5301 ВК8748ВВ</t>
  </si>
  <si>
    <t xml:space="preserve">      ГАЗ-33023 ВК3115АР</t>
  </si>
  <si>
    <t>УАЗ-3909 ВК6512ВВ</t>
  </si>
  <si>
    <t>УАЗ-3909ВП6ТК ВК1709ВВ</t>
  </si>
  <si>
    <t>УАЗ-3909 ВК7948ВВ</t>
  </si>
  <si>
    <t>УАЗ-3909 ВК0025АВ</t>
  </si>
  <si>
    <t>УАЗ-3909 ВК9903ВВ</t>
  </si>
  <si>
    <t>УАЗ-3909 ВК0204ВC</t>
  </si>
  <si>
    <t>УАЗ-3909 ВК2441ВВ</t>
  </si>
  <si>
    <t>УАЗ-3909 ВК2815ВВ</t>
  </si>
  <si>
    <t>УАЗ-3909 ВК4865ВВ</t>
  </si>
  <si>
    <t>УАЗ-3909-ВП6ТК ВК2068ВВ</t>
  </si>
  <si>
    <t>УАЗ-3909 ВК0081ВВ</t>
  </si>
  <si>
    <t>УАЗ-3909 ВК1092ВВ</t>
  </si>
  <si>
    <t>УАЗ-3909 ВК2854ВВ</t>
  </si>
  <si>
    <t>УАЗ-3909 ВК2409ВВ</t>
  </si>
  <si>
    <t>УАЗ-3909 ВК2118АН</t>
  </si>
  <si>
    <t>УАЗ-3741ВП ВК9949АВ</t>
  </si>
  <si>
    <t>УАЗ-3909 ВК0213ВС</t>
  </si>
  <si>
    <t>УАЗ-3909 ВК9075ВВ</t>
  </si>
  <si>
    <t>УАЗ-3909 ВК9983ВВ</t>
  </si>
  <si>
    <t>ВАЗ-21213 ВК9974ВВ</t>
  </si>
  <si>
    <t>ВАЗ-21043 ВК9339ВА</t>
  </si>
  <si>
    <t>SKODA-OCTAVIA ВК3701ВВ</t>
  </si>
  <si>
    <t>TOYOTA-CAMRY ВК4729ВВ</t>
  </si>
  <si>
    <t>TOYOTA-AVENSIS ВК4730ВВ</t>
  </si>
  <si>
    <t>ФОЛЬКСВАГЕН -Т4 ВК2795ВВ</t>
  </si>
  <si>
    <t>ВАЗ-21213  ВК9582ВВ</t>
  </si>
  <si>
    <t>ВАЗ-21213 ВК1242ВС</t>
  </si>
  <si>
    <t>УАЗ-31514  ВК0234ВС</t>
  </si>
  <si>
    <t>УАЗ-31514 ВК2731ВВ</t>
  </si>
  <si>
    <t>ВАЗ-21150 ВК9972ВВ</t>
  </si>
  <si>
    <t>ВАЗ-21213 ВК9123ВВ</t>
  </si>
  <si>
    <t>УАЗ-2206 ВК9124ВВ</t>
  </si>
  <si>
    <t>УАЗ-3909 ВК0575ВР</t>
  </si>
  <si>
    <t>ВАЗ-21214 ВК4561АН</t>
  </si>
  <si>
    <t xml:space="preserve"> УАЗ-3909  ВК9194АК</t>
  </si>
  <si>
    <t xml:space="preserve"> УАЗ-374194  ВК5660АО</t>
  </si>
  <si>
    <t>ХТЗ-17221 БКМ-420  33899ВК</t>
  </si>
  <si>
    <t>Електротехнічна лаб</t>
  </si>
  <si>
    <t xml:space="preserve"> АС-U39094-ВП6  ВК3721АТ</t>
  </si>
  <si>
    <t xml:space="preserve">  AC-U-39095  ВК0685АХ</t>
  </si>
  <si>
    <t xml:space="preserve"> AC-U-39095  ВК0325АХ</t>
  </si>
  <si>
    <t xml:space="preserve"> AC-Y-27175-037-01  ВК0731АХ</t>
  </si>
  <si>
    <t>МТЗ-82 2163РД</t>
  </si>
  <si>
    <t>2ПТС-4 30748ВК</t>
  </si>
  <si>
    <t>2ПТС-4 30749ВК</t>
  </si>
  <si>
    <t>Т-40М 31777ВК</t>
  </si>
  <si>
    <t>2 ПТС-4 67-31РБ</t>
  </si>
  <si>
    <t>причіп</t>
  </si>
  <si>
    <t>Т-40 2579РБ</t>
  </si>
  <si>
    <t>Т-150К 9975РБ</t>
  </si>
  <si>
    <t>1Р-З</t>
  </si>
  <si>
    <t>2ПТС-4 6731РБ</t>
  </si>
  <si>
    <t>2ПТС-4 0715РД</t>
  </si>
  <si>
    <t>ВАЗ-21041-082  ВК1796ВВ</t>
  </si>
  <si>
    <t>Бурокранова установк</t>
  </si>
  <si>
    <t>AC-U 39095 ВП6  ВК3227ВС</t>
  </si>
  <si>
    <t>AC-U 39095 ВП6  ВК3532ВС</t>
  </si>
  <si>
    <t>AC-U 39095 ВП6  ВК3107ВС</t>
  </si>
  <si>
    <t>AC-U 39095 ВП6  ВК3662ВС</t>
  </si>
  <si>
    <t>AC-U 39095 ВП6  ВК3803ВС</t>
  </si>
  <si>
    <t>ГАЗ-2705   ВК3536ВС</t>
  </si>
  <si>
    <t>ГАЗ-2705   ВК3108ВС</t>
  </si>
  <si>
    <t>ГАЗ-3309-354 АП-18-09    ВК3109ВС</t>
  </si>
  <si>
    <t>Автопідйомник</t>
  </si>
  <si>
    <t>ВАЗ-212140  ВК3845ВЕ</t>
  </si>
  <si>
    <t>ВАЗ-212140  ВК3812ВЕ</t>
  </si>
  <si>
    <t>ВАЗ-212140  ВК3663ВЕ</t>
  </si>
  <si>
    <t>ВАЗ-212140  ВК3430ВЕ</t>
  </si>
  <si>
    <t>ВАЗ-212140  ВК3702ВЕ</t>
  </si>
  <si>
    <t>ВАЗ-212140  ВК1355АО</t>
  </si>
  <si>
    <t>ВАЗ-212140  ВК9737АТ</t>
  </si>
  <si>
    <t>ЗАЗ-DAEWOO LANOS   ВК8966ВЕ</t>
  </si>
  <si>
    <t>легковий седан-В</t>
  </si>
  <si>
    <t>ХТЗ-150К-09     30575ВК</t>
  </si>
  <si>
    <t>БКУ-2МК-Т</t>
  </si>
  <si>
    <t>ВАЗ-212140 ВК5395ВН</t>
  </si>
  <si>
    <t>ВАЗ-212140  ВК5431ВН</t>
  </si>
  <si>
    <t>ВАЗ-212140  ВК5784ВН</t>
  </si>
  <si>
    <t>ВАЗ-212140  ВК5628ВН</t>
  </si>
  <si>
    <t>ВАЗ-212140  ВК5932ВН</t>
  </si>
  <si>
    <t>ВАЗ-212140  ВК6829ВН</t>
  </si>
  <si>
    <t>ВАЗ-212140  ВК5806ВН</t>
  </si>
  <si>
    <t>ВАЗ-212140  ВК6475ВН</t>
  </si>
  <si>
    <t>ВАЗ-212140  ВК5831ВН</t>
  </si>
  <si>
    <t>Богдан 231040 ВК5629ВН</t>
  </si>
  <si>
    <t>ХТЗ-150К-09     31255ВК</t>
  </si>
  <si>
    <t>AC-G 2705 ВП6 ВК7426ВІ</t>
  </si>
  <si>
    <t>ВАЗ-212140  ВК7569ВІ</t>
  </si>
  <si>
    <t>ГАЗ-33023-2288 ВК7683ВІ</t>
  </si>
  <si>
    <t>ГАЗ-33023-2288 ВК7682ВІ</t>
  </si>
  <si>
    <t xml:space="preserve"> УАЗ-3909  ВК8021ВІ</t>
  </si>
  <si>
    <t>УАЗ-3909  ВК8019ВІ</t>
  </si>
  <si>
    <t>УАЗ AC-U-39095 ВП6  ВК7540ВІ</t>
  </si>
  <si>
    <t>АС-U39095-ВП6  ВК0852ВК</t>
  </si>
  <si>
    <t>вантпасажирський-В</t>
  </si>
  <si>
    <t>АС-U39095-ВП6  ВК0344ВК</t>
  </si>
  <si>
    <t>вантажпасажирський-В</t>
  </si>
  <si>
    <t>TOYOTA-CAMRY ВК9293ВК</t>
  </si>
  <si>
    <t>Загальний легковий</t>
  </si>
  <si>
    <t>ГАЗ-3309 АР-18.04 ВК8197ВМ</t>
  </si>
  <si>
    <t>ГАЗ-3309 АР-18.04 ВК8198ВМ</t>
  </si>
  <si>
    <t>MERCEDES-BENZ SPRINTER 411CDI ВК4813ВМ</t>
  </si>
  <si>
    <t>SCHMITZ S01ВК3361ХТ</t>
  </si>
  <si>
    <t>HYUNDAI SANTA FE  АА6365КТ</t>
  </si>
  <si>
    <t>Hyundai Tucson  АА4463НН</t>
  </si>
  <si>
    <t>Тойота-Камрі  АМ4466ВС</t>
  </si>
  <si>
    <t>Hyundai Sonata АМ5401ВК</t>
  </si>
  <si>
    <t>Hyundai SONATA  АМ5402ВК</t>
  </si>
  <si>
    <t>Hyundai SONATA  АМ5403ВК</t>
  </si>
  <si>
    <t>Т-40М 7629РБ</t>
  </si>
  <si>
    <t>ЮМЗ 3943РВ</t>
  </si>
  <si>
    <t>Прицеп NA</t>
  </si>
  <si>
    <t>x</t>
  </si>
  <si>
    <t>Закупівля нових робочих станцій</t>
  </si>
  <si>
    <t>3,1</t>
  </si>
  <si>
    <t>Упровадження та розвиток ліній зв'язку "останньої милі", у тому числі:</t>
  </si>
  <si>
    <t>Упровадження та розвиток локальних обчислювальних мереж (зокрема СКС), у тому числі:</t>
  </si>
  <si>
    <t>ГАЗ-5201 ВК5645ВВ</t>
  </si>
  <si>
    <t>Aвтопідйомник  ВС-18</t>
  </si>
  <si>
    <t>ЗІЛ-131 ВК3102АР</t>
  </si>
  <si>
    <t>Aвтопідйомник АГП-18</t>
  </si>
  <si>
    <t>КАМАЗ-43114 ВК4562АН</t>
  </si>
  <si>
    <t>Автопідйомник ВС-28К</t>
  </si>
  <si>
    <t>КРАЗ-250  ВК3103АР</t>
  </si>
  <si>
    <t>Автокран КС4574</t>
  </si>
  <si>
    <t>КРАЗ-255 ВК3108АР</t>
  </si>
  <si>
    <t>Автокран КТА14</t>
  </si>
  <si>
    <t>МАЗ-8926 ВК6633ХХ</t>
  </si>
  <si>
    <t>Причіп</t>
  </si>
  <si>
    <t>МАЗ-8926 ВК6634ХХ</t>
  </si>
  <si>
    <t>Напівпричіп</t>
  </si>
  <si>
    <t>Автонавантажувач</t>
  </si>
  <si>
    <t>ИЖ 27175-036  ВК9190АМ</t>
  </si>
  <si>
    <t>Вантажопасажирський</t>
  </si>
  <si>
    <t>AC-U 39094 ВП6 УАЗ-374194 ВК6442АО</t>
  </si>
  <si>
    <t>вантажопасажирський</t>
  </si>
  <si>
    <t>ГАЗ-2705  ВК6443АО</t>
  </si>
  <si>
    <t>ЕТЛ</t>
  </si>
  <si>
    <t>ГАЗ-32213-П12  ВК6441АО</t>
  </si>
  <si>
    <t>ГАЗ-33104-318 ВК9976АО</t>
  </si>
  <si>
    <t>вантажний фургон</t>
  </si>
  <si>
    <t>Тойота-Камрі  ВК3131АР</t>
  </si>
  <si>
    <t>легковий-В седан</t>
  </si>
  <si>
    <t>ГАЗ-31105-581 ВК3146АР</t>
  </si>
  <si>
    <t>ГАЗ-31105-581 ВК3145АР</t>
  </si>
  <si>
    <t>TK-U-3909-ВП6 УАЗ-3741  ВК9089АК</t>
  </si>
  <si>
    <t>TK-U-3909-ВП6 УАЗ-3741  ВК0036АМ</t>
  </si>
  <si>
    <t>TK-U-3909-ВП6 УАЗ-3741  ВК0034АМ</t>
  </si>
  <si>
    <t>TK-U-3909-ВП6 УАЗ-3741  ВК8249АК</t>
  </si>
  <si>
    <t>ГАЗ-2705-434  ВК0035АМ</t>
  </si>
  <si>
    <t>ВАЗ-21214  ВК0029АМ</t>
  </si>
  <si>
    <t>ВАЗ-21214  ВК0031АМ</t>
  </si>
  <si>
    <t>ВАЗ-21043-20  ВК7066АК</t>
  </si>
  <si>
    <t>ІЖ-27175-036  ВК6374АР</t>
  </si>
  <si>
    <t>ГАЗ-330232-414  ВК7781АР</t>
  </si>
  <si>
    <t>ГАЗ-33081  ВК5798АР</t>
  </si>
  <si>
    <t>АС-G 33104 АХУ-2  ВК9241АР</t>
  </si>
  <si>
    <t>ГАЗ-33081 БКМ-317  ВК7452АХ</t>
  </si>
  <si>
    <t>бурокранова БКМ-317</t>
  </si>
  <si>
    <t>ГАЗ-33023  ВК9386ВА</t>
  </si>
  <si>
    <t>ВАЗ-212140  ВК9437ВА</t>
  </si>
  <si>
    <t>ТК-G 33082 AGP 18 ВК0822ВК</t>
  </si>
  <si>
    <t>ГАЗ-5312 ВК4789АР</t>
  </si>
  <si>
    <t>ЗІЛ-431412  ВК4794АР</t>
  </si>
  <si>
    <t>Автокран КС-2561Д</t>
  </si>
  <si>
    <t>ВАЗ-2107 ВК4790АР</t>
  </si>
  <si>
    <t>Легковий</t>
  </si>
  <si>
    <t>ГАЗ-33023 ВК4788АР</t>
  </si>
  <si>
    <t>ГАЗ-33023 ВК4787АР</t>
  </si>
  <si>
    <t>УАЗ-3909 ВК4792АР</t>
  </si>
  <si>
    <t>Aвтопідйомник  АП-15</t>
  </si>
  <si>
    <t>ВАЗ-21213 ВК9576АС</t>
  </si>
  <si>
    <t>УАЗ-3909 ВК2731АН</t>
  </si>
  <si>
    <t>2ПТС-4 5057РБ</t>
  </si>
  <si>
    <t>ГАЗ-5227 ВК4791АР</t>
  </si>
  <si>
    <t>АП ТВГ-15</t>
  </si>
  <si>
    <t>Бурова машина БМ-202</t>
  </si>
  <si>
    <t>ГАЗ-5227 ВК4793АР</t>
  </si>
  <si>
    <t>ЮМЗ-6-КЛ 3090РД</t>
  </si>
  <si>
    <t>Трактор-колісний</t>
  </si>
  <si>
    <t>ПСЕ 3916РБ</t>
  </si>
  <si>
    <t>розпуск 2614РД</t>
  </si>
  <si>
    <t>Причіп-розпуск</t>
  </si>
  <si>
    <t>УАЗ-2206 ВК4796АР</t>
  </si>
  <si>
    <t>ВАЗ-212140 ВК5396ВН</t>
  </si>
  <si>
    <t>AC-U 39095 ВП6  ВК8750ВА</t>
  </si>
  <si>
    <t>Автокран</t>
  </si>
  <si>
    <t>УАЗ-3909 ВП6ТК ВК9021АВ</t>
  </si>
  <si>
    <t>Т-150К 6646РД</t>
  </si>
  <si>
    <t>Буро-кранова Б-2500</t>
  </si>
  <si>
    <t>ЮМЗ-6 4227РД</t>
  </si>
  <si>
    <t>Aвтопід  АП-17А-07</t>
  </si>
  <si>
    <t>ПСЕ-Ф-12.5 2525РБ</t>
  </si>
  <si>
    <t>AC-U 39094 ВП6 УАЗ-374194 ВК4370АО</t>
  </si>
  <si>
    <t>ВАЗ-21214  ВК8781АК</t>
  </si>
  <si>
    <t>АС-U 39094 ВП6 УАЗ-374194 ВК9508АР</t>
  </si>
  <si>
    <t>ГАЗ-3309 АР-18.04 ВК3101ВК</t>
  </si>
  <si>
    <t>Автопідйомник-С</t>
  </si>
  <si>
    <t>ГАЗ-5228 ВК8092АМ</t>
  </si>
  <si>
    <t>УАЗ-3962 ВК8094АМ</t>
  </si>
  <si>
    <t>УАЗ-330301 ВК8095АМ</t>
  </si>
  <si>
    <t>ГАЗ-33023 ВК8091АМ</t>
  </si>
  <si>
    <t>УАЗ-3909 ВК8096АМ</t>
  </si>
  <si>
    <t>УАЗ-3909 ВК8097АМ</t>
  </si>
  <si>
    <t>ГАЗ-278489 ВК5817АН</t>
  </si>
  <si>
    <t>Бурмашина БКМ-317</t>
  </si>
  <si>
    <t>АС-U-39094 ВП-6 УАЗ-374194 ВК4939АО</t>
  </si>
  <si>
    <t>ВАЗ-212140  ВК8374ВА</t>
  </si>
  <si>
    <t>AC-U 39095 ВП6  ВК8377ВА</t>
  </si>
  <si>
    <t>УАЗ-3909 ВПАХ6 ВК5359АА</t>
  </si>
  <si>
    <t>ЗІЛ-131 ВК2057АС</t>
  </si>
  <si>
    <t>Автопідйомник ВС-18</t>
  </si>
  <si>
    <t>Бурмашина БМ-302</t>
  </si>
  <si>
    <t>Легков універсал В</t>
  </si>
  <si>
    <t>УАЗ-3909 ВК0651АН</t>
  </si>
  <si>
    <t>Причіп ТАП3-755</t>
  </si>
  <si>
    <t>TK-U-3909-ВП6 УАЗ-3741  ВК9247АК</t>
  </si>
  <si>
    <t>ВАЗ-21043-20  ВК9255АК</t>
  </si>
  <si>
    <t>АС-U 39094 ВП6 УАЗ-374194 ВК9657АР</t>
  </si>
  <si>
    <t xml:space="preserve"> АС-U39094-ВП6  ВК9477АР</t>
  </si>
  <si>
    <t>вантпасажир фургон</t>
  </si>
  <si>
    <t>ВАЗ-212140  ВК1400АХ</t>
  </si>
  <si>
    <t>2ПТС-4 РАО1609</t>
  </si>
  <si>
    <t>1ПТС-9 РАО1610</t>
  </si>
  <si>
    <t>4.2.1.2</t>
  </si>
  <si>
    <t>4.2.1.3</t>
  </si>
  <si>
    <t>4.2.1.4</t>
  </si>
  <si>
    <t>4.2.1.5</t>
  </si>
  <si>
    <t>4.2.1.6</t>
  </si>
  <si>
    <t>4.2.1.7</t>
  </si>
  <si>
    <t>4.2.1.8</t>
  </si>
  <si>
    <t>4.2.1.9</t>
  </si>
  <si>
    <t>4.2.1.10</t>
  </si>
  <si>
    <t>4.2.1.11</t>
  </si>
  <si>
    <t>4.2.1.12</t>
  </si>
  <si>
    <t>4.2.1.13</t>
  </si>
  <si>
    <t>4.2.1.14</t>
  </si>
  <si>
    <t>4.2.1.15</t>
  </si>
  <si>
    <t>4.2.1.16</t>
  </si>
  <si>
    <t>4.2.1.18</t>
  </si>
  <si>
    <t>4.3</t>
  </si>
  <si>
    <t>4.3.2</t>
  </si>
  <si>
    <t>4.3.3</t>
  </si>
  <si>
    <t>4.3.4</t>
  </si>
  <si>
    <t>4.3.1</t>
  </si>
  <si>
    <t>9.3.1</t>
  </si>
  <si>
    <t>10.3.1</t>
  </si>
  <si>
    <t>11.1.8</t>
  </si>
  <si>
    <t>11.1.9</t>
  </si>
  <si>
    <t>1.2.7</t>
  </si>
  <si>
    <t>1.2.8</t>
  </si>
  <si>
    <t>1.2.9</t>
  </si>
  <si>
    <t>1.2.10</t>
  </si>
  <si>
    <t>1.2.11</t>
  </si>
  <si>
    <t>1.2.12</t>
  </si>
  <si>
    <t>1.2.13</t>
  </si>
  <si>
    <t>1.2.14</t>
  </si>
  <si>
    <t>1.2.15</t>
  </si>
  <si>
    <t>1.2.16</t>
  </si>
  <si>
    <t>1.2.17</t>
  </si>
  <si>
    <t>інші доходи</t>
  </si>
  <si>
    <t>економічний ефект (окупність у роках)</t>
  </si>
  <si>
    <t>модернізація наявних видів зв'язку (радіо, високочастотні, радіорелейні тощо)</t>
  </si>
  <si>
    <t>5.5.1. Етапи впровадження системи зв'язку</t>
  </si>
  <si>
    <t>Упровадження та розвиток магістральних ліній зв'язку, у тому числі:</t>
  </si>
  <si>
    <t>Установлення та заміна каналоутворювального та комутаційного обладнання (зокрема АТС), у тому числі:</t>
  </si>
  <si>
    <t>5.6. Модернізація та закупівля колісної техніки</t>
  </si>
  <si>
    <t>5.7. Інше</t>
  </si>
  <si>
    <t>У т. ч. по кварталах</t>
  </si>
  <si>
    <t>№ сторінки обґрунто-вувальних матеріалів</t>
  </si>
  <si>
    <t>1. Будівництво, модернізація та реконструкція електричних мереж та обладнання</t>
  </si>
  <si>
    <t>Усього по розділу 1:</t>
  </si>
  <si>
    <t>2. Заходи зі зниження нетехнічних витрат електричної енергії</t>
  </si>
  <si>
    <t>Усього по розділу 2:</t>
  </si>
  <si>
    <t>3. Впровадження та розвиток АСДТК</t>
  </si>
  <si>
    <t>Усього по розділу 3:</t>
  </si>
  <si>
    <t>4. Впровадження та розвиток інформаційних технологій</t>
  </si>
  <si>
    <t>Усього по розділу 4:</t>
  </si>
  <si>
    <t>5. Впровадження та розвиток систем зв'язку</t>
  </si>
  <si>
    <t>Усього по розділу 5:</t>
  </si>
  <si>
    <t>6. Модернізація та закупівля колісної техніки</t>
  </si>
  <si>
    <t>Усього по розділу 6:</t>
  </si>
  <si>
    <t>7. Інше</t>
  </si>
  <si>
    <t>Усього по розділу 7:</t>
  </si>
  <si>
    <t>Найменування заходів інвестиційної програми</t>
  </si>
  <si>
    <t>№ сторінки обґрунтовувальних матеріалів</t>
  </si>
  <si>
    <t>№ з/п</t>
  </si>
  <si>
    <t>Цільові програми</t>
  </si>
  <si>
    <t>у т.ч. по роках:</t>
  </si>
  <si>
    <t>%</t>
  </si>
  <si>
    <t>Впровадження та розвиток інформаційних технологій</t>
  </si>
  <si>
    <t>Інше</t>
  </si>
  <si>
    <t>Разом</t>
  </si>
  <si>
    <t>Складові цільової програми</t>
  </si>
  <si>
    <t>ТС 0,4 кВ</t>
  </si>
  <si>
    <t>ТС, ТН 6(10)-150 кВ</t>
  </si>
  <si>
    <t>сільським</t>
  </si>
  <si>
    <t>міським</t>
  </si>
  <si>
    <t>зниження ТВЕ</t>
  </si>
  <si>
    <t>Придбання обладнання, що не вимагає монтажу</t>
  </si>
  <si>
    <t>кількість</t>
  </si>
  <si>
    <t>І квартал</t>
  </si>
  <si>
    <t>ІІ квартал</t>
  </si>
  <si>
    <t>ІІІ квартал</t>
  </si>
  <si>
    <t>Назва продукції</t>
  </si>
  <si>
    <t>Одиниця виміру</t>
  </si>
  <si>
    <t>Джерело фінансування</t>
  </si>
  <si>
    <t>110 кВ</t>
  </si>
  <si>
    <t>км</t>
  </si>
  <si>
    <t>вимагають заміни з метою зниження ТВЕ</t>
  </si>
  <si>
    <t>Назва показника</t>
  </si>
  <si>
    <t xml:space="preserve">з них на дерев'яних опорах </t>
  </si>
  <si>
    <t>з них на дерев'яних опорах</t>
  </si>
  <si>
    <t>з них працюють понад 25 років</t>
  </si>
  <si>
    <t>з них потребують заміни</t>
  </si>
  <si>
    <t>з них підлягають списанню</t>
  </si>
  <si>
    <t>з них підлягають заміні та відновленню</t>
  </si>
  <si>
    <t>шт.</t>
  </si>
  <si>
    <t>150 кВ</t>
  </si>
  <si>
    <t>35кВ</t>
  </si>
  <si>
    <t>два і більше трансформатори</t>
  </si>
  <si>
    <t>два і більше джерел живлення</t>
  </si>
  <si>
    <t>пристрої компенсації реактивної потужності</t>
  </si>
  <si>
    <t>повітряних</t>
  </si>
  <si>
    <t>напругою 150 кВ</t>
  </si>
  <si>
    <t>напругою 110 кВ</t>
  </si>
  <si>
    <t>напругою 35 кВ</t>
  </si>
  <si>
    <t>напругою 10 кВ</t>
  </si>
  <si>
    <t>напругою 6 кВ</t>
  </si>
  <si>
    <t>у т.ч.:</t>
  </si>
  <si>
    <t>напругою 0,4 кВ і нижче</t>
  </si>
  <si>
    <t xml:space="preserve">напругою 0,4 кВ і нижче    </t>
  </si>
  <si>
    <t>з них працюють понад 30 років</t>
  </si>
  <si>
    <t>напругою 6 - 10 кВ</t>
  </si>
  <si>
    <t>напругою 110 кВ (150 кВ)</t>
  </si>
  <si>
    <t>у т. ч.:</t>
  </si>
  <si>
    <t>масляних</t>
  </si>
  <si>
    <t>Клас точності лічильника (необхідний)</t>
  </si>
  <si>
    <t>Клас точності лічильника (наявний)</t>
  </si>
  <si>
    <t>Примітка</t>
  </si>
  <si>
    <t>Найменування підстанцій (станцій) та приєднань</t>
  </si>
  <si>
    <t>Тип лічильника прийому/
віддачі</t>
  </si>
  <si>
    <t>до 8 років</t>
  </si>
  <si>
    <t>більше 30 років</t>
  </si>
  <si>
    <t>відсутні</t>
  </si>
  <si>
    <t>8 - 20 років</t>
  </si>
  <si>
    <t>20 - 30 років</t>
  </si>
  <si>
    <t>Загальна кількість точок обліку</t>
  </si>
  <si>
    <t>Прилади обліку</t>
  </si>
  <si>
    <t>з імпульсним виходом</t>
  </si>
  <si>
    <t>без імпульсного виходу</t>
  </si>
  <si>
    <t>на лініях напругою 35 кВ</t>
  </si>
  <si>
    <t>на лініях напругою 110 кВ</t>
  </si>
  <si>
    <t>на лініях напругою 150 кВ</t>
  </si>
  <si>
    <t>білінгових систем</t>
  </si>
  <si>
    <t>Архіватори мови</t>
  </si>
  <si>
    <t>Цифрові реєстратори подій</t>
  </si>
  <si>
    <t>1 клас</t>
  </si>
  <si>
    <t>2 клас</t>
  </si>
  <si>
    <t>№ з\п</t>
  </si>
  <si>
    <t>Показники капіталовкладень</t>
  </si>
  <si>
    <t xml:space="preserve"> амортизаційні відрахування</t>
  </si>
  <si>
    <t>Залучені кошти</t>
  </si>
  <si>
    <t>Кредити</t>
  </si>
  <si>
    <t>Іноземні інвестиції</t>
  </si>
  <si>
    <t>Технічна допомога (гранти)</t>
  </si>
  <si>
    <t>Власні кошти</t>
  </si>
  <si>
    <t>Інші (розшифрувати)</t>
  </si>
  <si>
    <t>Одиниці виміру</t>
  </si>
  <si>
    <t>Кількість споживачів (абонентів) ліцензіата:</t>
  </si>
  <si>
    <t>з них населення</t>
  </si>
  <si>
    <t>з них повітряних:</t>
  </si>
  <si>
    <t>35 кВ</t>
  </si>
  <si>
    <t>6/10 кВ</t>
  </si>
  <si>
    <t>кабельних:</t>
  </si>
  <si>
    <t>Нормативна чисельність персоналу, осіб</t>
  </si>
  <si>
    <t>прогноз</t>
  </si>
  <si>
    <t>факт</t>
  </si>
  <si>
    <t xml:space="preserve">прогноз </t>
  </si>
  <si>
    <t>від діяльності з передачі</t>
  </si>
  <si>
    <t>від діяльності з постачання</t>
  </si>
  <si>
    <t>Понаднормативні втрати, %</t>
  </si>
  <si>
    <t>Сумарна потужність власних трансформаторів, МВА:</t>
  </si>
  <si>
    <t>закритих</t>
  </si>
  <si>
    <t xml:space="preserve">   однотрансформаторних</t>
  </si>
  <si>
    <t xml:space="preserve">      з них щоглових</t>
  </si>
  <si>
    <t xml:space="preserve">   двотрансформаторних</t>
  </si>
  <si>
    <t>Кількість приладів обліку, шт.</t>
  </si>
  <si>
    <t>Клас точності приладу обліку</t>
  </si>
  <si>
    <t>Кількість лічильників, які не відповідають вимогам нормативних документів</t>
  </si>
  <si>
    <t>з відгалуженями від 15 до 50 км</t>
  </si>
  <si>
    <t>Найменування об'єктів</t>
  </si>
  <si>
    <t>Пропозиції щодо подальшого використання</t>
  </si>
  <si>
    <t>3. План інвестицій за джерелами фінансування інвестиційної програми на 5 років</t>
  </si>
  <si>
    <t>підлягає капітальному ремонту</t>
  </si>
  <si>
    <t>підлягає повній заміні</t>
  </si>
  <si>
    <t>підлягає реконструкції</t>
  </si>
  <si>
    <t>Ліній електропередач</t>
  </si>
  <si>
    <t>Підстанцій</t>
  </si>
  <si>
    <t>Обсяг основних фондів в умовних одиницях, всього</t>
  </si>
  <si>
    <t>У промислових споживачів</t>
  </si>
  <si>
    <t>Лічильники</t>
  </si>
  <si>
    <t>ПЕРЕВІРКА</t>
  </si>
  <si>
    <t xml:space="preserve">на балансі </t>
  </si>
  <si>
    <t>багатотарифні</t>
  </si>
  <si>
    <t xml:space="preserve">з поперед-
ньою 
оплатою </t>
  </si>
  <si>
    <t>споживачів</t>
  </si>
  <si>
    <t>індукцій-
них</t>
  </si>
  <si>
    <t>електрон-
них</t>
  </si>
  <si>
    <t>до 4</t>
  </si>
  <si>
    <t>до 8</t>
  </si>
  <si>
    <t>до 12</t>
  </si>
  <si>
    <t>більше 12</t>
  </si>
  <si>
    <t>до 6</t>
  </si>
  <si>
    <t>більше 6</t>
  </si>
  <si>
    <t>(2)=(3+4)</t>
  </si>
  <si>
    <t>(4)=(5+6)</t>
  </si>
  <si>
    <t>(10)=(11+12)</t>
  </si>
  <si>
    <t>(13)=(14+15)</t>
  </si>
  <si>
    <t>Х</t>
  </si>
  <si>
    <t>(16)=(17+18+19)</t>
  </si>
  <si>
    <t>(16)=(20+21+22+23)</t>
  </si>
  <si>
    <t>(25+26)=(27+28)</t>
  </si>
  <si>
    <t>(4)=(16+24)</t>
  </si>
  <si>
    <t>1 фазні</t>
  </si>
  <si>
    <t>3 фазні</t>
  </si>
  <si>
    <t xml:space="preserve">Разом </t>
  </si>
  <si>
    <t xml:space="preserve">У непромислових споживачів </t>
  </si>
  <si>
    <t xml:space="preserve">з поперед-
ньою оплатою </t>
  </si>
  <si>
    <t xml:space="preserve">У побутових споживачів </t>
  </si>
  <si>
    <t>до 16</t>
  </si>
  <si>
    <t>до 24</t>
  </si>
  <si>
    <t>більше 24</t>
  </si>
  <si>
    <t>Таблиця 4.А</t>
  </si>
  <si>
    <t>індукційних</t>
  </si>
  <si>
    <t>електронних</t>
  </si>
  <si>
    <t>(16)=(17+18)</t>
  </si>
  <si>
    <t>(4)=(7+8)</t>
  </si>
  <si>
    <t>5. Загальний опис робіт</t>
  </si>
  <si>
    <t>№ сторінки пояснювальної записки</t>
  </si>
  <si>
    <t>Будівництво, реконструкція та модернізація електричних мереж, у т.ч:</t>
  </si>
  <si>
    <t>0,4 кВ</t>
  </si>
  <si>
    <t>Будівництво, модернізація та реконструкція електричних мереж та обладнання</t>
  </si>
  <si>
    <t>Показник</t>
  </si>
  <si>
    <t>Середньомісячна заробітна плата працівників, грн</t>
  </si>
  <si>
    <t>База нарахування прибутку, тис. грн</t>
  </si>
  <si>
    <t>1.1</t>
  </si>
  <si>
    <t>1.2</t>
  </si>
  <si>
    <t>1</t>
  </si>
  <si>
    <t>1.1.1</t>
  </si>
  <si>
    <t>1.2.1</t>
  </si>
  <si>
    <t>2.1</t>
  </si>
  <si>
    <t>2.1.1</t>
  </si>
  <si>
    <t>2.2</t>
  </si>
  <si>
    <t>2.2.1</t>
  </si>
  <si>
    <t>3.1</t>
  </si>
  <si>
    <t>3.1.1</t>
  </si>
  <si>
    <t>3.2</t>
  </si>
  <si>
    <t>3.2.1</t>
  </si>
  <si>
    <t>4.1</t>
  </si>
  <si>
    <t>4.1.1</t>
  </si>
  <si>
    <t>4.2</t>
  </si>
  <si>
    <t>4.2.1</t>
  </si>
  <si>
    <t>5.1</t>
  </si>
  <si>
    <t>5.1.1</t>
  </si>
  <si>
    <t>5.2</t>
  </si>
  <si>
    <t>5.2.1</t>
  </si>
  <si>
    <t>6.1</t>
  </si>
  <si>
    <t>6.1.1</t>
  </si>
  <si>
    <t>6.2.1</t>
  </si>
  <si>
    <t>6.2</t>
  </si>
  <si>
    <t>7.1</t>
  </si>
  <si>
    <t>7.2</t>
  </si>
  <si>
    <t>7.2.1</t>
  </si>
  <si>
    <t>8.1</t>
  </si>
  <si>
    <t>8.1.1</t>
  </si>
  <si>
    <t>8.2</t>
  </si>
  <si>
    <t>8.2.1</t>
  </si>
  <si>
    <t>9.1</t>
  </si>
  <si>
    <t>9.1.1</t>
  </si>
  <si>
    <t>9.2</t>
  </si>
  <si>
    <t>9.2.1</t>
  </si>
  <si>
    <t>9.3</t>
  </si>
  <si>
    <t>10.1</t>
  </si>
  <si>
    <t>10.1.1</t>
  </si>
  <si>
    <t>10.2</t>
  </si>
  <si>
    <t>10.2.1</t>
  </si>
  <si>
    <t>10.3</t>
  </si>
  <si>
    <t>реконструкція ПЛ-0,4 кВ самоутримним ізольованим проводом</t>
  </si>
  <si>
    <t>4.2.1.1</t>
  </si>
  <si>
    <t>2</t>
  </si>
  <si>
    <t>3</t>
  </si>
  <si>
    <t>4</t>
  </si>
  <si>
    <t>7</t>
  </si>
  <si>
    <t>8</t>
  </si>
  <si>
    <t>9</t>
  </si>
  <si>
    <t>10</t>
  </si>
  <si>
    <t>11</t>
  </si>
  <si>
    <t>км / шт</t>
  </si>
  <si>
    <t>7. Інноваційні заходи, передбачені інвестиційною програмою на прогнозний період</t>
  </si>
  <si>
    <t>Призначення (тип)</t>
  </si>
  <si>
    <t>Рік випуску</t>
  </si>
  <si>
    <t>Пропонується для заміни</t>
  </si>
  <si>
    <t>за місяць</t>
  </si>
  <si>
    <t>щорічні</t>
  </si>
  <si>
    <t>Підстава для списання/
заміни</t>
  </si>
  <si>
    <t>Автокрани</t>
  </si>
  <si>
    <t>Автобурові машини</t>
  </si>
  <si>
    <t>1.3</t>
  </si>
  <si>
    <t>1.4</t>
  </si>
  <si>
    <t>1.5</t>
  </si>
  <si>
    <t>1.6</t>
  </si>
  <si>
    <t>1.7</t>
  </si>
  <si>
    <t>1.8</t>
  </si>
  <si>
    <t>1.9</t>
  </si>
  <si>
    <t>1.10</t>
  </si>
  <si>
    <t>1.11</t>
  </si>
  <si>
    <t>1.12</t>
  </si>
  <si>
    <t>1.13</t>
  </si>
  <si>
    <t>1.14</t>
  </si>
  <si>
    <t>1.15</t>
  </si>
  <si>
    <t>1.16</t>
  </si>
  <si>
    <t>1.17</t>
  </si>
  <si>
    <t>1.18</t>
  </si>
  <si>
    <t>М. П.</t>
  </si>
  <si>
    <t>Власні кошти, у т.ч.</t>
  </si>
  <si>
    <t>Усього</t>
  </si>
  <si>
    <t>у доброму стані</t>
  </si>
  <si>
    <t>ПС з вищим класом напруги 110 (150) кВ, усього</t>
  </si>
  <si>
    <t>ПС з вищим класом напруги 35 кВ, усього</t>
  </si>
  <si>
    <t>ТП, РП-6 (10) кВ, усього</t>
  </si>
  <si>
    <t>Силові трансформатори ПС вищою напругою 35 кВ, усього</t>
  </si>
  <si>
    <t>Силові трансформатори ПС вищою напругою 110 (150) кВ, усього</t>
  </si>
  <si>
    <t>Довжина повітряних ліній електропередачі, усього по колах</t>
  </si>
  <si>
    <t>перекидок 0,4 кВ, усього</t>
  </si>
  <si>
    <t>Довжина кабельних ліній електропередачі, усього</t>
  </si>
  <si>
    <t>Кількість вимикачів, що не відповідають струмам короткого замикання в електромережі, але експлуатуються, усього</t>
  </si>
  <si>
    <t>Кількість РП 6-20 кВ, усього</t>
  </si>
  <si>
    <t>Кількість лінійних та підстанціонних роз'єднувачів напругою 6-10 кВ, усього</t>
  </si>
  <si>
    <t>у т.ч. з ізольованими проводами (кабелями)</t>
  </si>
  <si>
    <t>пристрої компенсації ємкісного струму</t>
  </si>
  <si>
    <t>Кількість вимикачів, що випрацювали термін служби</t>
  </si>
  <si>
    <t>усього</t>
  </si>
  <si>
    <t>у т.ч. на базі тракторів</t>
  </si>
  <si>
    <t>у тому числі по 2 класу напруги</t>
  </si>
  <si>
    <t>у тому числі з передачі</t>
  </si>
  <si>
    <t>Найменування енергооб'єкта, його місцезнаходження та потужність</t>
  </si>
  <si>
    <t>ПЛ-110 (150) кВ, усього</t>
  </si>
  <si>
    <t>будівництво, усього</t>
  </si>
  <si>
    <t>реконструкція, усього</t>
  </si>
  <si>
    <t>ПЛ-35 кВ, усього</t>
  </si>
  <si>
    <t>ПЛ-6 (10) кВ, усього</t>
  </si>
  <si>
    <t>ПЛ-0,4 кВ, усього</t>
  </si>
  <si>
    <t>КЛ-110 кВ, усього</t>
  </si>
  <si>
    <t>КЛ-35 кВ, усього</t>
  </si>
  <si>
    <t>КЛ-6 (10) кВ, усього</t>
  </si>
  <si>
    <t>КЛ-0,4 кВ, усього</t>
  </si>
  <si>
    <t>модернізація, усього</t>
  </si>
  <si>
    <t>Усього по програмі</t>
  </si>
  <si>
    <t>6-20 кВ</t>
  </si>
  <si>
    <t>11.1</t>
  </si>
  <si>
    <t>11.2</t>
  </si>
  <si>
    <t>11.3</t>
  </si>
  <si>
    <t>11.2.1</t>
  </si>
  <si>
    <t>11.3.1</t>
  </si>
  <si>
    <t>1. Перелік об'єктів незавершеного будівництва, модернізації та реконструкції</t>
  </si>
  <si>
    <t>Початок робіт (рік, місяць)</t>
  </si>
  <si>
    <t>1.1.2</t>
  </si>
  <si>
    <t>1.1.3</t>
  </si>
  <si>
    <t>1.1.4</t>
  </si>
  <si>
    <t>Джерела фінансування</t>
  </si>
  <si>
    <t>IV квартал</t>
  </si>
  <si>
    <t>Найменування відповідної державної програми</t>
  </si>
  <si>
    <t>Тип вимірювального трансформатора</t>
  </si>
  <si>
    <t>напругою 0,4 кВ</t>
  </si>
  <si>
    <t>Наявність дублюючого лічильника</t>
  </si>
  <si>
    <t>Кількість трансформаторів напруги, що підлягають заміні (встановленню), шт.</t>
  </si>
  <si>
    <t>Кількість трансформаторів струму, що підлягають заміні (встановленню), шт.</t>
  </si>
  <si>
    <t>У тому числі по видах дільності</t>
  </si>
  <si>
    <t>передача електричної енергії</t>
  </si>
  <si>
    <t>постачання електричної енергії</t>
  </si>
  <si>
    <t>тис.грн. без ПДВ</t>
  </si>
  <si>
    <t>тис. грн. без ПДВ</t>
  </si>
  <si>
    <t>Меридіан СОЭ-1.02/5</t>
  </si>
  <si>
    <t>МЕРЕДІАН</t>
  </si>
  <si>
    <r>
      <t>п/с "Крупець"</t>
    </r>
    <r>
      <rPr>
        <sz val="10"/>
        <rFont val="Arial Cyr"/>
        <charset val="204"/>
      </rPr>
      <t xml:space="preserve"> ПЛ 35кВ "Крупець-Білявці"</t>
    </r>
  </si>
  <si>
    <t>Itron</t>
  </si>
  <si>
    <r>
      <t>п/с "Кутин"</t>
    </r>
    <r>
      <rPr>
        <sz val="10"/>
        <rFont val="Arial Cyr"/>
        <charset val="204"/>
      </rPr>
      <t xml:space="preserve"> ПЛ 110кВ "Кутин-Любешів"</t>
    </r>
  </si>
  <si>
    <r>
      <t xml:space="preserve">п/с "Деражне" </t>
    </r>
    <r>
      <rPr>
        <sz val="10"/>
        <rFont val="Arial Cyr"/>
        <charset val="204"/>
      </rPr>
      <t>ПЛ 35кВ "Деражне-Цумань"</t>
    </r>
  </si>
  <si>
    <r>
      <t>п/с "Калинівка</t>
    </r>
    <r>
      <rPr>
        <sz val="10"/>
        <rFont val="Arial Cyr"/>
        <charset val="204"/>
      </rPr>
      <t>" ПЛ 35кВ "Калинівка-Жадківка"</t>
    </r>
  </si>
  <si>
    <r>
      <t>п/с "Олевськ"</t>
    </r>
    <r>
      <rPr>
        <sz val="10"/>
        <rFont val="Arial Cyr"/>
        <charset val="204"/>
      </rPr>
      <t xml:space="preserve"> ПЛ 110кВ "Олевськ-Сновидовичі"</t>
    </r>
  </si>
  <si>
    <r>
      <t>п/с "Кременець"</t>
    </r>
    <r>
      <rPr>
        <sz val="10"/>
        <rFont val="Arial Cyr"/>
        <charset val="204"/>
      </rPr>
      <t xml:space="preserve"> ПЛ 35кВ "Кременець-Шепетин"</t>
    </r>
  </si>
  <si>
    <r>
      <t>п/с "Острожець"</t>
    </r>
    <r>
      <rPr>
        <sz val="10"/>
        <rFont val="Arial Cyr"/>
        <charset val="204"/>
      </rPr>
      <t xml:space="preserve"> ПЛ 35кВ "Острожець-Луцьк"</t>
    </r>
  </si>
  <si>
    <r>
      <t>п/с "Остріг"</t>
    </r>
    <r>
      <rPr>
        <sz val="10"/>
        <rFont val="Arial Cyr"/>
        <charset val="204"/>
      </rPr>
      <t xml:space="preserve"> ПЛ 35кВ "Остріг-М</t>
    </r>
    <r>
      <rPr>
        <sz val="10"/>
        <rFont val="Arial"/>
        <family val="2"/>
        <charset val="204"/>
      </rPr>
      <t>'</t>
    </r>
    <r>
      <rPr>
        <sz val="10"/>
        <rFont val="Arial Cyr"/>
        <charset val="204"/>
      </rPr>
      <t>якоти"</t>
    </r>
  </si>
  <si>
    <r>
      <t>п/с "Корець"</t>
    </r>
    <r>
      <rPr>
        <sz val="10"/>
        <rFont val="Arial Cyr"/>
        <charset val="204"/>
      </rPr>
      <t xml:space="preserve"> ПЛ 35кВ "Корець-Мухарів"</t>
    </r>
  </si>
  <si>
    <r>
      <t xml:space="preserve">п/с "Кутянка" </t>
    </r>
    <r>
      <rPr>
        <sz val="10"/>
        <rFont val="Arial Cyr"/>
        <charset val="204"/>
      </rPr>
      <t>ПЛ 35кВ "Кутянка-Переросле"</t>
    </r>
  </si>
  <si>
    <r>
      <t>п/с "Милятин"</t>
    </r>
    <r>
      <rPr>
        <sz val="10"/>
        <rFont val="Arial Cyr"/>
        <charset val="204"/>
      </rPr>
      <t xml:space="preserve"> ПЛ 35кВ "Милятин-Головлі"</t>
    </r>
  </si>
  <si>
    <r>
      <t>п/с "Нетішин"</t>
    </r>
    <r>
      <rPr>
        <sz val="10"/>
        <rFont val="Arial Cyr"/>
        <charset val="204"/>
      </rPr>
      <t xml:space="preserve"> ПЛ 110кВ "Нетішин-Країв"</t>
    </r>
  </si>
  <si>
    <t>Радивилів-Берестечко</t>
  </si>
  <si>
    <t>Радивилів- Дубно</t>
  </si>
  <si>
    <t>Радивилів-ДККЗ-1</t>
  </si>
  <si>
    <t>Радивилів-ДККЗ-2</t>
  </si>
  <si>
    <t>Радивилів-Елеватор</t>
  </si>
  <si>
    <t>Радивилів-Комбікормовий</t>
  </si>
  <si>
    <t>Радивилів-Місто</t>
  </si>
  <si>
    <t>Резерв ВП КТП316</t>
  </si>
  <si>
    <t>Резерв ВП КТП325</t>
  </si>
  <si>
    <t>Рівне-Західна</t>
  </si>
  <si>
    <t>Рівне-Здолбунів1</t>
  </si>
  <si>
    <t>Рівне-Здолбунів2</t>
  </si>
  <si>
    <t>Рівне-Костопіль</t>
  </si>
  <si>
    <t>Рівне-Країв</t>
  </si>
  <si>
    <t>Рівне-Олександрія</t>
  </si>
  <si>
    <t>Рівне-Південна1</t>
  </si>
  <si>
    <t>Рівне-Південна2</t>
  </si>
  <si>
    <t>Рівне-РЗТА</t>
  </si>
  <si>
    <t>Рівне-РКХ1</t>
  </si>
  <si>
    <t>Рівне-РКХ3</t>
  </si>
  <si>
    <t>Рівне-РКХ5</t>
  </si>
  <si>
    <t>Рівне-Дядьковичі</t>
  </si>
  <si>
    <t>Рівне-Клевань1</t>
  </si>
  <si>
    <t>Рівне-Клевань2</t>
  </si>
  <si>
    <t>Рівне-Городище</t>
  </si>
  <si>
    <t>Рівне-Новоукраїнка</t>
  </si>
  <si>
    <t>Рівне-Полігон</t>
  </si>
  <si>
    <t>Рівне-ТТП1</t>
  </si>
  <si>
    <t>Рівне-РП1-1</t>
  </si>
  <si>
    <t>Рівне-ТП305</t>
  </si>
  <si>
    <t>Рівне-ТП55-1</t>
  </si>
  <si>
    <t>Рівне-РП8-1</t>
  </si>
  <si>
    <t>Рівне-ТП560/РП4-1</t>
  </si>
  <si>
    <t>Рівне-РП1/РП3</t>
  </si>
  <si>
    <t>Рівне-РП16-1</t>
  </si>
  <si>
    <t>Рівне-РП4-ІІІ/РП2-1</t>
  </si>
  <si>
    <t>Рівне-РП12-1</t>
  </si>
  <si>
    <t>Рівне-ТП55-ІІ</t>
  </si>
  <si>
    <t>Рівне-РП4-ІV/РП2-ІІ</t>
  </si>
  <si>
    <t>Рівне-ТП211</t>
  </si>
  <si>
    <t>Рівне-РП4-ІІ</t>
  </si>
  <si>
    <t>Рівне-РП1-ІІ</t>
  </si>
  <si>
    <t>Рівне-ТП439</t>
  </si>
  <si>
    <t>Рівне-Пл.2СШ-35</t>
  </si>
  <si>
    <t>Рівне-ТП380</t>
  </si>
  <si>
    <t>Рівне-Пл.ож.110кВ</t>
  </si>
  <si>
    <t>Рівне-ТП397</t>
  </si>
  <si>
    <t>Рівне-РП12-ІІ</t>
  </si>
  <si>
    <t>Рівне-ТП223</t>
  </si>
  <si>
    <t>Рівне-РП8-ІІ</t>
  </si>
  <si>
    <t>Рівне-РП16-ІІ</t>
  </si>
  <si>
    <t>Рівне-ТП42</t>
  </si>
  <si>
    <t>Рівне-ЗТП421</t>
  </si>
  <si>
    <t>Грабів-Південна1</t>
  </si>
  <si>
    <t>Грабів-Південна2</t>
  </si>
  <si>
    <t>Грабів-Іскра</t>
  </si>
  <si>
    <t>Грабів-Оржів1</t>
  </si>
  <si>
    <t>Грабів-Оржів2</t>
  </si>
  <si>
    <t>Грабів-РЗТА</t>
  </si>
  <si>
    <t>Грабів-РХК2</t>
  </si>
  <si>
    <t>Грабів-РХК4</t>
  </si>
  <si>
    <t>Грабів-РХК6</t>
  </si>
  <si>
    <r>
      <t>п/с "Деражне"</t>
    </r>
    <r>
      <rPr>
        <sz val="10"/>
        <rFont val="Arial Cyr"/>
        <charset val="204"/>
      </rPr>
      <t xml:space="preserve"> ПЛ 10кВ "Деражне-Грем</t>
    </r>
    <r>
      <rPr>
        <sz val="10"/>
        <rFont val="Arial"/>
        <family val="2"/>
        <charset val="204"/>
      </rPr>
      <t>'</t>
    </r>
    <r>
      <rPr>
        <sz val="10"/>
        <rFont val="Arial Cyr"/>
        <charset val="204"/>
      </rPr>
      <t>яче"</t>
    </r>
  </si>
  <si>
    <t>Нормативний строк експлуатації, років</t>
  </si>
  <si>
    <t>Належність (структурний підрозділ, служба, РЕМ)</t>
  </si>
  <si>
    <t>Витрати пального*, л/100 км</t>
  </si>
  <si>
    <t>Витрати пального*, л/мотогодина</t>
  </si>
  <si>
    <t>Витрати на технічне обслуговування та ремонт, тис. грн</t>
  </si>
  <si>
    <t>Залишкова вартість, тис. грн</t>
  </si>
  <si>
    <t>орієнтовна вартість, тис. грн</t>
  </si>
  <si>
    <t>витрати пального*, л/100 км</t>
  </si>
  <si>
    <t>витрати на технічне обслуговування та ремонт, тис. грн</t>
  </si>
  <si>
    <t>ГАЗ-52.01 ВК9907ВВ</t>
  </si>
  <si>
    <t>SCANIA  ВК4906ВМ</t>
  </si>
  <si>
    <t>ГАЗ-3309 АР-18.03 ВК5013ВО</t>
  </si>
  <si>
    <t>Peugeot Partner ВК6808ВО</t>
  </si>
  <si>
    <t>Citroen Berlingo ВК8923ВО</t>
  </si>
  <si>
    <t>MERCEDES-BENZ ВК9255АС</t>
  </si>
  <si>
    <t>Автобус-D</t>
  </si>
  <si>
    <t>КАМАЗ-43118-15 ВК6212АХ</t>
  </si>
  <si>
    <t>Вант. автопідйомник</t>
  </si>
  <si>
    <t>ХТЗ-150К-09-25-15 36087ВК</t>
  </si>
  <si>
    <t>Мульчер</t>
  </si>
  <si>
    <t>ГАЗ-3309 АР-18.04 ВК7638ВМ</t>
  </si>
  <si>
    <t>4.6. Узагальнений порівняльний аналіз змін технічного стану колісних транспортних засобів, спеціальних машин та механізмів, виконаних на колісних шасі *</t>
  </si>
  <si>
    <t>Рік*</t>
  </si>
  <si>
    <t>4.2.1.17</t>
  </si>
  <si>
    <t>Впровадження обліку споживання електричної енергії населенням:</t>
  </si>
  <si>
    <t>7.2.3</t>
  </si>
  <si>
    <t>2.1.2</t>
  </si>
  <si>
    <t>2.1.3</t>
  </si>
  <si>
    <t>2.1.4</t>
  </si>
  <si>
    <t>2.1.5</t>
  </si>
  <si>
    <t>2.1.6</t>
  </si>
  <si>
    <t>3-ф прилад обліку для зведення балансу</t>
  </si>
  <si>
    <t>ПрАТ "Рівнеобленерго"</t>
  </si>
  <si>
    <t>01.01.2018р.</t>
  </si>
  <si>
    <t>31.12.2018р.</t>
  </si>
  <si>
    <t>2018р.</t>
  </si>
  <si>
    <t>2022р.</t>
  </si>
  <si>
    <t>2. Розрахунок джерел фінансування інвестиційної програми на 2018 рік (тис. грн без ПДВ)</t>
  </si>
  <si>
    <t>Об'єктів незавершеного будівництва в 2018 році не планується</t>
  </si>
  <si>
    <t>Обсяг здійсненого фінансування з початку виконання робіт на дату початку 2017року, тис. грн (без ПДВ)</t>
  </si>
  <si>
    <t>Обсяг фінансування, передбачений інвестиційною програмою на 2017 рік,
тис. грн (без ПДВ)</t>
  </si>
  <si>
    <t>Вартість виконаних робіт (згідно з актами) з початку виконання робіт на дату початку 2017 року,
тис. грн (без ПДВ)</t>
  </si>
  <si>
    <t>Залишок кошторисної вартості на дату початку 2017 року,
тис. грн (без ПДВ)</t>
  </si>
  <si>
    <t>Обсяг незавершеного будівництва станом на дату початку 2017 року,
тис. грн (без ПДВ)</t>
  </si>
  <si>
    <t>Обсяг фінансування, передбачений інвестиційною програмою на 2018 рік,
тис. грн (без ПДВ)</t>
  </si>
  <si>
    <t>Станом на початок 2018 року</t>
  </si>
  <si>
    <t>Очікується станом на кінець 2018 року з урахуванням інвестиційної програми</t>
  </si>
  <si>
    <t>6. Етапи виконання заходів інвестиційної програми ПрАТ "Рівнеобленерго" на 2018 рік</t>
  </si>
  <si>
    <t>Заміна однофазних відгалужень до житлових будинків на ізольовані</t>
  </si>
  <si>
    <t>Заміна трифазних відгалужень до житлових будинків на ізольовані</t>
  </si>
  <si>
    <t>Будівництво/реконструкція ПЛ-10 кВ</t>
  </si>
  <si>
    <t>Будівництво РТП-10/0,4кВ</t>
  </si>
  <si>
    <t>Реконструкція КЛ-6-10кВ:</t>
  </si>
  <si>
    <t>Виготовлення ПКД ЕМ-0,4-10кВ</t>
  </si>
  <si>
    <t>Експертиза проектів</t>
  </si>
  <si>
    <t>Реконструкція ПС110/35/10 "Зарічне" - "Заміна комірок КРУН-10 кВ на КРПЗ-10 кВ"</t>
  </si>
  <si>
    <t>Телемеханіка  Гощанський РЕМ ПС-Бочаниця (35 кВ)</t>
  </si>
  <si>
    <t>Радіомодем MR-400 Гощанський РЕМ ПС-Бочаниця (35 кВ) з монтажним комплектом</t>
  </si>
  <si>
    <t>Телемеханіка   Рівненський міський РЕМ РП-4 (10 кВ)</t>
  </si>
  <si>
    <t>Радіомодем MR-400 Телемеханіка   Рівненський міський РЕМ РП-4 (10 кВ) з монтажним комплектом</t>
  </si>
  <si>
    <t>Телемеханіка   Рівненський міський РЕМ РП-25 (10 кВ)</t>
  </si>
  <si>
    <t>Радіомодем MR-400 Рівненський міський РЕМ РП-25 (10 кВ) з монтажним комплектом</t>
  </si>
  <si>
    <t>Телемеханіка   Рівненський міський РЕМ РП-1 (10 кВ)</t>
  </si>
  <si>
    <t>Радіомодем MR-400 Рівненський міський РЕМ РП-1 (10 кВ) з монтажним комплектом</t>
  </si>
  <si>
    <t>Телемеханіка   Рівненський міський РЕМ РП-2 (10 кВ)</t>
  </si>
  <si>
    <t>Радіомодем MR-400 Рівненський міський РЕМ РП-2 (10 кВ) з монтажним комплектом</t>
  </si>
  <si>
    <t>Телемеханіка   Рівненський міський РЕМ РП-3 (10 кВ)</t>
  </si>
  <si>
    <t>Радіомодем MR-400 Рівненський міський РЕМ РП-3 (10 кВ) з монтажним комплектом</t>
  </si>
  <si>
    <t>Телемеханіка   Рівненський міський РЕМ РП-21 (10 кВ)</t>
  </si>
  <si>
    <t>Радіомодем MR-400 Рівненський міський РЕМ РП-21 (10 кВ)  з монтажним комплектом</t>
  </si>
  <si>
    <t>Телемеханіка Рівненський міський РЕМ РП-5 (10 кВ)</t>
  </si>
  <si>
    <t>Радіомодем MR-400 Рівненський міський РЕМ РП-5 (10 кВ) з монтажник комплектом</t>
  </si>
  <si>
    <t>Телемеханіка Рівненський міський РЕМ РП-8 (10 кВ)</t>
  </si>
  <si>
    <t>Радіомодем MR-400 Рівненський міський РЕМ РП-8 (10 кВ) з монтажник комплектом</t>
  </si>
  <si>
    <t>Портативний компютер Lenovo ThinkPad Edge E570 (20H5S00300)</t>
  </si>
  <si>
    <t>Сервер HP Blade BL460C Gen9 E5-2640 2CPU, 128GB RAM, 10Gbps FLB</t>
  </si>
  <si>
    <t>Комутатор Cisco Catalyst 3650 48 Port Data 4x1G Uplink IP Base WS-C3650-48TS-S</t>
  </si>
  <si>
    <t>Обладнання для модернізації АТС</t>
  </si>
  <si>
    <t>Мульчер на базі ХТЗ-150К-15</t>
  </si>
  <si>
    <t>ТК-U-3909 ВП6</t>
  </si>
  <si>
    <t>Висоторіз SHTIL HT-103</t>
  </si>
  <si>
    <t>Мотокоса SHTIL FS-250</t>
  </si>
  <si>
    <t>Драбина ДСС-1</t>
  </si>
  <si>
    <t>Індікатор працездатності схем обліку 6,5 кВт (13935838.000003-01 КЕ, Ктт)</t>
  </si>
  <si>
    <t xml:space="preserve">Вольтамперфазометр  Парма ВАФ-А-2 </t>
  </si>
  <si>
    <t>Набор для монтажа СИП НИС-1 (КВТ)</t>
  </si>
  <si>
    <t>Верстат для згинання  арматури  "С – 146Б"</t>
  </si>
  <si>
    <t>2018-2022 рр..</t>
  </si>
  <si>
    <t>Інші, в т.ч.</t>
  </si>
  <si>
    <t>Кількість лічильників, 
що підлягають заміні за планом у (прогнозний період)* році, шт.</t>
  </si>
  <si>
    <t>Фактично 
замінено у (базовий період)* році, шт.</t>
  </si>
  <si>
    <t>4.2. Інформація щодо лічильників електричної енергії на початок 2018 року</t>
  </si>
  <si>
    <t>МЕРИДІАН</t>
  </si>
  <si>
    <t>4.2.1. Стан обліку електричної енергії у промислових споживачів на початок 2018 року</t>
  </si>
  <si>
    <t>Наявний станом на початок 2018 року</t>
  </si>
  <si>
    <t>Прогнозний стан на кінець 2018 року</t>
  </si>
  <si>
    <t>4.2.3. Стан обліку електричної енергії у населення на початок 2018 року</t>
  </si>
  <si>
    <t>Наявний стан на початок 2018 року</t>
  </si>
  <si>
    <t>4.3. Стан комерційного обліку електричної енергії на початок 2018 року</t>
  </si>
  <si>
    <t>ТОВ "РІВНЕТЕПЛОЕНЕРГО"</t>
  </si>
  <si>
    <t>ПП "АГРОПРОМ-ЕНЕРГО"</t>
  </si>
  <si>
    <t>ТОВ "УКРТРАНСРЕЙЛ"</t>
  </si>
  <si>
    <t>Кількість трансформаторів, установлення яких передбачено інвестиційною програмою на 2018 рік, шт.</t>
  </si>
  <si>
    <t>4.4. Стан технічного обліку електричної енергії на початок 2018 року</t>
  </si>
  <si>
    <t>4.5. Стан комп'ютерної техніки на початок 2018 року</t>
  </si>
  <si>
    <t>2018 рік з урахуванням обсягів запланованих робіт</t>
  </si>
  <si>
    <t>Комп'ютери до 2013 року випуску</t>
  </si>
  <si>
    <t>Комп'ютери 2017 року випуску</t>
  </si>
  <si>
    <t>4.6.1. Аналіз колісної техніки станом на початок 2018 року</t>
  </si>
  <si>
    <t>вантажо-пасажирський</t>
  </si>
  <si>
    <t>УАЗ-3909</t>
  </si>
  <si>
    <t>Caterpillar GP 30K  Т00897ВК</t>
  </si>
  <si>
    <t>Мульчер ХТЗ-150К-15</t>
  </si>
  <si>
    <t>2018-2022</t>
  </si>
  <si>
    <t>Король</t>
  </si>
  <si>
    <t>Залужний</t>
  </si>
  <si>
    <t>Чечель</t>
  </si>
  <si>
    <t>Левицька</t>
  </si>
  <si>
    <t>Слабецький</t>
  </si>
  <si>
    <r>
      <t xml:space="preserve">Усього на </t>
    </r>
    <r>
      <rPr>
        <u/>
        <sz val="12"/>
        <rFont val="Times New Roman"/>
        <family val="1"/>
        <charset val="204"/>
      </rPr>
      <t>2018</t>
    </r>
    <r>
      <rPr>
        <sz val="12"/>
        <rFont val="Times New Roman"/>
        <family val="1"/>
        <charset val="204"/>
      </rPr>
      <t>- 
2022 рр. (без ПДВ)</t>
    </r>
  </si>
  <si>
    <t>Технічний стан на початок 2018 року</t>
  </si>
  <si>
    <t>Обсяги запланованих робіт на 2018 рік</t>
  </si>
  <si>
    <t>Прогнозний технічний стан на кінець 2018 року з урахуванням обсягів запланованих робіт</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</si>
  <si>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</si>
  <si>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</si>
  <si>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</si>
  <si>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</si>
  <si>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</si>
  <si>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</si>
  <si>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</si>
  <si>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</si>
  <si>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</si>
  <si>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</si>
  <si>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</si>
  <si>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</si>
  <si>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</si>
  <si>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</si>
  <si>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</si>
  <si>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</si>
  <si>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</si>
  <si>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</si>
  <si>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</si>
  <si>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</si>
  <si>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</si>
  <si>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</si>
  <si>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</si>
  <si>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</si>
  <si>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</si>
  <si>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</si>
  <si>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</si>
  <si>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</si>
  <si>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</si>
  <si>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</si>
  <si>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</si>
  <si>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</si>
  <si>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</si>
  <si>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</si>
  <si>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</si>
  <si>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</si>
  <si>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</si>
  <si>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</si>
  <si>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</si>
  <si>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Телемеханіка Рівненський міський РЕМ РП-22 (10 кВ)</t>
  </si>
  <si>
    <t>Радіомодем MR-400 Рівненський міський РЕМ РП-22 (10 кВ) з монтажник комплектом</t>
  </si>
  <si>
    <t>Телемеханіка Рівненський міський РЕМ РП-23 (10 кВ)</t>
  </si>
  <si>
    <t>Радіомодем MR-400 Рівненський міський РЕМ РП-23 (10 кВ) з монтажник комплектом</t>
  </si>
  <si>
    <t>Телемеханіка Рівненський міський РЕМ РП-29 (10 кВ)</t>
  </si>
  <si>
    <t>Радіомодем MR-400 Рівненський міський РЕМ РП-29 (10 кВ) з монтажник комплектом</t>
  </si>
  <si>
    <t>Телемеханіка Рівненський міський РЕМ РП-16 (10 кВ)</t>
  </si>
  <si>
    <t>Радіомодем MR-400 Рівненський міський РЕМ РП-16 (10 кВ) з монтажник комплектом</t>
  </si>
  <si>
    <t>Телемеханіка Рівненський міський РЕМ РП-18 (10 кВ)</t>
  </si>
  <si>
    <t>Радіомодем MR-400 Рівненський міський РЕМ РП-18 (10 кВ) з монтажник комплектом</t>
  </si>
  <si>
    <t>Телемеханіка Рівненський міський РЕМ РП-17 (10 кВ)</t>
  </si>
  <si>
    <t>Радіомодем MR-400 Рівненський міський РЕМ РП-17 (10 кВ) з монтажник комплектом</t>
  </si>
  <si>
    <t>Телемеханіка Рівненський міський РЕМ РП-28 (10 кВ)</t>
  </si>
  <si>
    <t>Радіомодем MR-400 Рівненський міський РЕМ РП-28 (10 кВ) з монтажник комплектом</t>
  </si>
  <si>
    <t>Телемеханіка Рівненський міський РЕМ РП-30 (10 кВ) з монтажник комплектом</t>
  </si>
  <si>
    <t>Радіомодем MR-400 Рівненський міський РЕМ РП-30 (10 кВ) з монтажник комплектом</t>
  </si>
  <si>
    <t>Телемеханіка Рівненський міський РЕМ РП-32 (10 кВ)</t>
  </si>
  <si>
    <t>Радіомодем MR-400 Рівненський міський РЕМ РП-32 (10 кВ) з монтажник комплектом</t>
  </si>
  <si>
    <t>Телемеханіка Рівненський міський РЕМ ЗТП-242 (10 кВ)</t>
  </si>
  <si>
    <t>Радіомодем MR-400 Рівненський міський РЕМ ЗТП-242 (10 кВ) з монтажник комплектом</t>
  </si>
  <si>
    <t>Телемеханіка Рівненський міський РЕМ ЗТП-294 (10 кВ)</t>
  </si>
  <si>
    <t>Радіомодем MR-400 Рівненський міський РЕМ ЗТП-294 (10 кВ) з монтажник комплектом</t>
  </si>
  <si>
    <t>Телемеханіка Сарни РЕМ РП-1</t>
  </si>
  <si>
    <t>Радіомодем MR-400 Сарни РЕМ РП-1 з монтажним комплектом</t>
  </si>
  <si>
    <t>Телемеханіка Гощанський РЕМ ЦРП-01 Тучин (10 кВ)</t>
  </si>
  <si>
    <t>Радіомодем MR-400 Гощанський РЕМ ЦРП-01 Тучин (10 кВ) з монтажник комплектом</t>
  </si>
  <si>
    <t>Телемеханіка Рівненський РЕМ ЦРП-Зоря</t>
  </si>
  <si>
    <t>Радіомодем MR-400 Рівненський РЕМ ЦРП-Зоря з монтажник комплектом</t>
  </si>
  <si>
    <t>Телемеханіка Дубенський РЕМ РП-1  (10 кВ)</t>
  </si>
  <si>
    <t>Радіомодем MR-400 Дубенський РЕМ РП-1  (10 кВ) з монтажник комплектом</t>
  </si>
  <si>
    <t>Телемеханіка Здолбунівський РЕМ РП-2 (10 кВ)</t>
  </si>
  <si>
    <t>Радіомодем MR-400 Здолбунівський РЕМ РП-2 (10 кВ) з монтажник комплектом</t>
  </si>
  <si>
    <t>Телемеханіка Здолбунівський РЕМ ЦРП-1 (10 кВ)</t>
  </si>
  <si>
    <t>Радіомодем MR-400 Здолбунівський РЕМ ЦРП-1 (10 кВ) з монтажник комплектом</t>
  </si>
  <si>
    <t>Телемеханіка Дубровицький РЕМ РП-1  (10 кВ)</t>
  </si>
  <si>
    <t>Радіомодем MR-400 Дубровицький РЕМ РП-1  (10 кВ) з монтажник комплектом</t>
  </si>
  <si>
    <t>Телемеханіка Дубровицький РЕМ РП-2 (10 кВ)</t>
  </si>
  <si>
    <t>Радіомодем MR-400 Дубровицький РЕМ РП-2 (10 кВ) з монтажник комплектом</t>
  </si>
  <si>
    <r>
      <t xml:space="preserve">Всього на </t>
    </r>
    <r>
      <rPr>
        <u/>
        <sz val="11"/>
        <rFont val="Times New Roman"/>
        <family val="1"/>
        <charset val="204"/>
      </rPr>
      <t>2018</t>
    </r>
    <r>
      <rPr>
        <sz val="11"/>
        <rFont val="Times New Roman"/>
        <family val="1"/>
        <charset val="204"/>
      </rPr>
      <t>-</t>
    </r>
    <r>
      <rPr>
        <u/>
        <sz val="11"/>
        <rFont val="Times New Roman"/>
        <family val="1"/>
        <charset val="204"/>
      </rPr>
      <t>2022</t>
    </r>
    <r>
      <rPr>
        <sz val="11"/>
        <rFont val="Times New Roman"/>
        <family val="1"/>
        <charset val="204"/>
      </rPr>
      <t>рр. (без ПДВ)</t>
    </r>
  </si>
  <si>
    <t>Фактичне фінансування реалізації складової частини проекту станом на дату початку 2017р,
тис. грн (без ПДВ)</t>
  </si>
  <si>
    <t>Фінансування реалізації складової частини проекту, передбачене інвестиційною програмою на 2017р,
тис. грн (без ПДВ)</t>
  </si>
  <si>
    <t>Фінансування, передбачене на реалізацію складової частини проекту інвестиційною програмою на 2018р,
тис. грн (без ПДВ)</t>
  </si>
  <si>
    <t>2021-2022</t>
  </si>
  <si>
    <r>
      <t xml:space="preserve">Всього на </t>
    </r>
    <r>
      <rPr>
        <u/>
        <sz val="12"/>
        <rFont val="Times New Roman"/>
        <family val="1"/>
        <charset val="204"/>
      </rPr>
      <t>2018</t>
    </r>
    <r>
      <rPr>
        <sz val="12"/>
        <rFont val="Times New Roman"/>
        <family val="1"/>
        <charset val="204"/>
      </rPr>
      <t>-</t>
    </r>
    <r>
      <rPr>
        <u/>
        <sz val="12"/>
        <rFont val="Times New Roman"/>
        <family val="1"/>
        <charset val="204"/>
      </rPr>
      <t>2022</t>
    </r>
    <r>
      <rPr>
        <sz val="12"/>
        <rFont val="Times New Roman"/>
        <family val="1"/>
        <charset val="204"/>
      </rPr>
      <t>рр. (без ПДВ)</t>
    </r>
  </si>
  <si>
    <t>для серверів</t>
  </si>
  <si>
    <t>Фактичне фінансування реалізації складової частини проекту станом на дату початку 2017р.
тис. грн (без ПДВ)</t>
  </si>
  <si>
    <t>Фінансування реалізації складової частини проекту, передбачене інвестиційною програмою на 2017р.,
тис. грн (без ПДВ)</t>
  </si>
  <si>
    <t>Фінансування, передбачене на реалізацію складової частини проекту інвестиційною програмою на 2018р.,
тис. грн (без ПДВ)</t>
  </si>
  <si>
    <t>2019-2020</t>
  </si>
  <si>
    <t>Загальні - ремонт кап ремонт заміна</t>
  </si>
  <si>
    <t>Лисак</t>
  </si>
  <si>
    <t>ІП 2018</t>
  </si>
  <si>
    <t>Корніюк</t>
  </si>
  <si>
    <t>РП з ІП 2018</t>
  </si>
  <si>
    <t>Звіт за 2016 рік</t>
  </si>
  <si>
    <t>те саме що й на початок</t>
  </si>
  <si>
    <t>формула - 4 таблиця</t>
  </si>
  <si>
    <t>формула + 4 таблиця</t>
  </si>
  <si>
    <t>з додатку 5.1.1</t>
  </si>
  <si>
    <t>з додатку 5.1.1 + розвантажувальне ТП</t>
  </si>
  <si>
    <t>самі зменшуєм (стеля)</t>
  </si>
  <si>
    <t>відкритих</t>
  </si>
  <si>
    <t>кількість 1ф 3ф вводів</t>
  </si>
  <si>
    <t>кількість 1ф 3ф вводів/кількість вводів поділити на 25</t>
  </si>
  <si>
    <t>кількість РП з додатку 5.1.1/ Павлів потужність РП</t>
  </si>
  <si>
    <t>Марюк</t>
  </si>
  <si>
    <t xml:space="preserve">Наказ </t>
  </si>
  <si>
    <t>Корецький РЕМ</t>
  </si>
  <si>
    <t>Реконструкція ПЛ-10кВ Ф 118-05 "Сторожів" в м.Корець</t>
  </si>
  <si>
    <t>Володимирецький РЕМ</t>
  </si>
  <si>
    <t>Березнівський РЕМ</t>
  </si>
  <si>
    <t>ПЛ-0,4кВ від ТП-133 в с. Поліське</t>
  </si>
  <si>
    <t>ПЛ-0,4кВ від ТП-131 в с. Поліське</t>
  </si>
  <si>
    <t>ПЛ-0,4кВ від КТП-138 в с. Іванчі</t>
  </si>
  <si>
    <t xml:space="preserve">ПЛ-0,4кВ від КТП-159 в с. Іванчі </t>
  </si>
  <si>
    <t>Гощанський РЕМ</t>
  </si>
  <si>
    <t>ПЛ-0,4 кВ від ТП-79 в cмт. Гоща</t>
  </si>
  <si>
    <t>Дубенський РЕМ</t>
  </si>
  <si>
    <t>ПЛ-0,4кВ від ТП-47 в м. Дубно</t>
  </si>
  <si>
    <t>Зарічненський РЕМ</t>
  </si>
  <si>
    <t xml:space="preserve">ПЛ 0,4 кВ від ТП-19 в c. Іванчиці </t>
  </si>
  <si>
    <t xml:space="preserve">ПЛ 0,4 кВ від ТП-244 в c. Іванчиці </t>
  </si>
  <si>
    <t xml:space="preserve">ПЛ-0,4кВ від КТП-231 в с.Устя  </t>
  </si>
  <si>
    <t>Костопільський РЕМ</t>
  </si>
  <si>
    <t xml:space="preserve">ПЛ-0,4кВ від КТП-260 в с. Корчів'я </t>
  </si>
  <si>
    <t>ПЛ-0,4кВ від КТП-64 в с.Тихе</t>
  </si>
  <si>
    <t>Млинівський РЕМ</t>
  </si>
  <si>
    <t>ПЛ-0,4кВ від ТП-1 в с. Перевередів</t>
  </si>
  <si>
    <t>ПЛ-0,4кВ від ТП-246 в с. Перевередів</t>
  </si>
  <si>
    <t>Острозький РЕМ</t>
  </si>
  <si>
    <t>ПЛ-0,4кВ  від ТП-9 в м.Острог</t>
  </si>
  <si>
    <t>ПЛ-0,4кВ від ТП-26 в м. Острог</t>
  </si>
  <si>
    <t>Рівненський міський РЕМ</t>
  </si>
  <si>
    <t>ПЛ-0,4кВ від ТП-85 в м. Рівне</t>
  </si>
  <si>
    <t xml:space="preserve">ПЛ-0,4 кВ від ТП-876 в c.Колоденка </t>
  </si>
  <si>
    <t>Сарненський РЕМ</t>
  </si>
  <si>
    <t>ПЛ-0,4 кВ від ТП-173 в с.Дубки</t>
  </si>
  <si>
    <t>11.1.1</t>
  </si>
  <si>
    <t>11.1.2</t>
  </si>
  <si>
    <t>11.1.6</t>
  </si>
  <si>
    <t>КТП 10/0.4 кВ від КТП-124 в с.Верхів</t>
  </si>
  <si>
    <t>11.1.7</t>
  </si>
  <si>
    <t xml:space="preserve">КТП 10/0,4 кВ  від КТП-59 в с.Болотківці </t>
  </si>
  <si>
    <t xml:space="preserve">КТП-10/0,4 кВ КТП-284 та ЗТП-419 в с.Клєвань </t>
  </si>
  <si>
    <t xml:space="preserve">КТП-10/0.4кВ від ТП-296 в с.Цепцевичі </t>
  </si>
  <si>
    <t>5.3.1. Етапи впровадження проекту АСДТК ПрАТ "Рівнеобленерго"</t>
  </si>
  <si>
    <t>4.8. Загальна характеристика ліцензіата ПрАТ "Рівнеобленерго" в динаміці за останні п'ять років</t>
  </si>
  <si>
    <t>4.6.2. Розрахунок економічної ефективності закупівлі колісної техніки на 2018 рік</t>
  </si>
  <si>
    <t>Експертиза проекту будівництва ПС 110 Центральна</t>
  </si>
  <si>
    <t>Впровадження обліку споживання електричної енергії населенню:</t>
  </si>
  <si>
    <t>7.2.4</t>
  </si>
  <si>
    <t>7.2.5</t>
  </si>
  <si>
    <t>7.2.6</t>
  </si>
  <si>
    <t>ПЛ-0,4кВ від КТП-124 в с. Маринин</t>
  </si>
  <si>
    <t>9.2.2</t>
  </si>
  <si>
    <t xml:space="preserve">Виготовлення проекту реконструкції ПС-110/20 кВ  «Здолбунів-місто» </t>
  </si>
  <si>
    <t>Таблиця №1</t>
  </si>
  <si>
    <t>Мережевий шлюз</t>
  </si>
  <si>
    <t>Звичайне тарифоутворення</t>
  </si>
  <si>
    <t>ПЛ-0,4 кВ від ТП-56 в с.Тучин</t>
  </si>
  <si>
    <t xml:space="preserve">ПЛ-0,4 кВ від ТП-62 в cмт. Гоща </t>
  </si>
  <si>
    <t xml:space="preserve">ПЛ-0,4кВ від КТП-22 в с. Старі Коні </t>
  </si>
  <si>
    <t xml:space="preserve">ПЛ-0,4кВ від КТП-21 в с. Старі Коні </t>
  </si>
  <si>
    <t>ПЛ-0,4 кВ від ТП-76 в c.Заозір'я</t>
  </si>
  <si>
    <t>ПЛ-0,4 кВ від ТП-185 в c.Заозір'я</t>
  </si>
  <si>
    <t>ПЛ-0,4 кВ від КТП-203 в c.Самостріли</t>
  </si>
  <si>
    <t>ПЛ-0,4 кВ від КТП-168 в c.Самостріли</t>
  </si>
  <si>
    <t>4.2.1.19</t>
  </si>
  <si>
    <t>4.2.1.20</t>
  </si>
  <si>
    <t>4.2.1.21</t>
  </si>
  <si>
    <t>4.2.1.22</t>
  </si>
  <si>
    <t>4.2.1.23</t>
  </si>
  <si>
    <t>4.2.1.24</t>
  </si>
  <si>
    <t>4.2.1.25</t>
  </si>
  <si>
    <t>4.2.1.27</t>
  </si>
  <si>
    <t>4.2.1.28</t>
  </si>
  <si>
    <t>КЛ-10 кВ ф. 27-05 „Спецгосп” при перенесенні навантаження з ПС-35/10 кВ „Володимирець” №27 на  ПС-110/35/10 кВ „Володимирець” №122 в смт.Володимирець</t>
  </si>
  <si>
    <t xml:space="preserve">КЛ-10кВ ПС 35/10 кВ Володимирець №27 - ПС 110/35/10 кВ Володимирець №122 </t>
  </si>
  <si>
    <t>ПЛ-0,4 кВ від КТП-264 в м. Вараш</t>
  </si>
  <si>
    <t>Здолбунівський РЕМ</t>
  </si>
  <si>
    <t>ПЛ-0,4кВ від ЗТП-4 в м. Здолбунів</t>
  </si>
  <si>
    <t>ПЛ-0,4 кВ від ТП-231 в х.Зарів'я</t>
  </si>
  <si>
    <t>4.2.1.29</t>
  </si>
  <si>
    <t>4.2.1.30</t>
  </si>
  <si>
    <t>4.2.1.31</t>
  </si>
  <si>
    <t>4.2.1.32</t>
  </si>
  <si>
    <t>4.2.1.33</t>
  </si>
  <si>
    <t>Реконструкція ПС110/10 "Східна" -заміна  відокремлювачів  та   короткозамикачів 110  кВ  Т-1.Т-2    на   елегазові   вимикачі 110 кВ з  мікропроцесорним  захистом</t>
  </si>
  <si>
    <t>Бензогенератор Honda EG5500CXS</t>
  </si>
  <si>
    <t xml:space="preserve">Відбійний молоток Bosch Professional GSH 11E  </t>
  </si>
  <si>
    <t>Прибуток</t>
  </si>
  <si>
    <t>1.1.4.</t>
  </si>
  <si>
    <t>Невикористані кошти 2016 року</t>
  </si>
  <si>
    <t>TK-U-3909 ВП-6</t>
  </si>
  <si>
    <t>вантажно-пасажирський</t>
  </si>
  <si>
    <t>БФП для середніх робочих груп HP LJ Pro M521dw</t>
  </si>
  <si>
    <t xml:space="preserve">ПЛ-0,4 кВ від КТП-306 в c. Кідри </t>
  </si>
  <si>
    <t xml:space="preserve">ПЛ-0,4 кВ від КТП-332 в c. Кідри </t>
  </si>
  <si>
    <t xml:space="preserve">ПЛ-0,4кВ від КТП-149 в с. Мощони </t>
  </si>
  <si>
    <t>ПЛ-0,4кВ від ТП-428 в с. Плоска</t>
  </si>
  <si>
    <t>4.2.1.34</t>
  </si>
  <si>
    <t>4.2.1.35</t>
  </si>
  <si>
    <t>4.2.1.36</t>
  </si>
  <si>
    <t>4.2.1.37</t>
  </si>
  <si>
    <t>4.2.1.38</t>
  </si>
  <si>
    <t>4.2.1.39</t>
  </si>
  <si>
    <t>4.2.1.40</t>
  </si>
  <si>
    <t>9.2.3</t>
  </si>
  <si>
    <t>11.1.10</t>
  </si>
  <si>
    <t>ПЛ-0,4 кВ від КТП-59 в с. Зелениця</t>
  </si>
  <si>
    <t>ПЛ-0,4 кВ від ТП-48 в c.Морочне</t>
  </si>
  <si>
    <t>ПЛ-0,4 кВ від ТП-54 в c.Морочне</t>
  </si>
  <si>
    <t xml:space="preserve">ПЛ-0,4 кВ від ТП-225 в c. Тростянець </t>
  </si>
  <si>
    <t>ПЛ-0,4кВ від ТП-130 в с. Торговиця</t>
  </si>
  <si>
    <t>Рокитнівський РЕМ</t>
  </si>
  <si>
    <t xml:space="preserve">ПЛ-0,4 кВ від ТП-21 в c.Карпилівка </t>
  </si>
  <si>
    <t>Будівництво ПЛ-10кВ оп.№254/14 ком.№19 "Обарів" - Л-120-05 "Цукрозавод"</t>
  </si>
  <si>
    <t xml:space="preserve">КТП-10/0,4 кВ від КТП-352 та КТП-108 в с.Оржів </t>
  </si>
  <si>
    <t xml:space="preserve">КТП-10/0,4 кВ від КТП-625 та КТП-166 в с.Забороль </t>
  </si>
  <si>
    <t xml:space="preserve">амортизація  </t>
  </si>
  <si>
    <t xml:space="preserve">КЛ-10кВ ПС Східна – РП-30 в м.Рівне </t>
  </si>
  <si>
    <t>КЛ-10 кВ від КРУН-10 кВ ПС-110/10 кВ „Південна” м.Рівне</t>
  </si>
  <si>
    <t xml:space="preserve">1-ф багатотарифний лічильник з модулем дистанційного зчитування (типу-СМАРТ) </t>
  </si>
  <si>
    <t xml:space="preserve">3-ф багатотарифний лічильник з модулем дистанційного зчитування (типу-СМАРТ) </t>
  </si>
  <si>
    <t>Обладнання для одно трансформаторної підстанції</t>
  </si>
  <si>
    <t>Обладнання для дво трансформаторної підстанції</t>
  </si>
  <si>
    <t>Трансформатори струму</t>
  </si>
  <si>
    <t>Портативний компютер Lenovo ThinkPad</t>
  </si>
  <si>
    <t xml:space="preserve">БФП для середніх робочих груп HP LJ Pro M512dw </t>
  </si>
  <si>
    <t>Комутатор Cisco Catalyst 3850 з опціями</t>
  </si>
  <si>
    <t xml:space="preserve">5.1.1. Обсяги будівництва, реконструкції та модернізації об'єктів електричних мереж
на 2018 рік по ПрАТ "Рівнеобленерго" </t>
  </si>
  <si>
    <t>3.2.2</t>
  </si>
  <si>
    <t>Винесення аварійних ділянок лінії ПЛ-10 кВ Л-49-03 «Красносілля» оп.№70-74 з яру та ПЛ-10 кВ Л-49-02 «Біле» оп.№166-197 з болотистої місцевості в Володимирецькому районі</t>
  </si>
  <si>
    <t>4.2.1.26</t>
  </si>
  <si>
    <t>Експертиза проектів ЕМ-0,4-10кВ</t>
  </si>
  <si>
    <t xml:space="preserve">КЛ-10кВ від ПЛ-10кВ 27-02 "Хиночі" при перенесенні навантаження з  ПС 35/10 кВ Володимирець №27 - ПС 110/35/10 кВ Володимирець №122 </t>
  </si>
  <si>
    <t xml:space="preserve">КТП 10/0.4 кВ від КТП-436 в с.Злинець </t>
  </si>
  <si>
    <t xml:space="preserve">КТП-10/0,4 кВ від КТП-169 та від КТП-317  в с.Антопіль </t>
  </si>
  <si>
    <t>КТП-10/0,4 кВ від КТП-86 в с.Дроздинь</t>
  </si>
  <si>
    <t>УАЗ-3303</t>
  </si>
  <si>
    <t>УАЗ-3151</t>
  </si>
  <si>
    <t>УАЗ-469</t>
  </si>
  <si>
    <t>Мацях</t>
  </si>
  <si>
    <t>ПЛІ-0,4кВ</t>
  </si>
  <si>
    <t>ПЛІ-10кВ</t>
  </si>
  <si>
    <t>ЩКТП-40кВа розвантажувальне</t>
  </si>
  <si>
    <t>Наказ №86 від 16.05.2017 року</t>
  </si>
  <si>
    <t>ЩКТП-25кВа розвантажувальне</t>
  </si>
  <si>
    <t xml:space="preserve">  ПЛ-10кВ</t>
  </si>
  <si>
    <t>ЩТП-63кВа розвантажувальне</t>
  </si>
  <si>
    <t>КТП-160кВа розвантажувальне</t>
  </si>
  <si>
    <t>ЩТП-160кВа розвантажувальне</t>
  </si>
  <si>
    <t>ПЛ-10кВ</t>
  </si>
  <si>
    <t>КТП-63кВа розвантажувальне</t>
  </si>
  <si>
    <t>КЛ-0,4кВ</t>
  </si>
  <si>
    <t>ЩТП-63кВа встановлення розвантажувального</t>
  </si>
  <si>
    <t>ЩТП-25кВа встановлення розвантажувального</t>
  </si>
  <si>
    <t>ЩТП-40кВа встановлення розвантажувального</t>
  </si>
  <si>
    <t>ЩТП-100кВа розвантажувальне</t>
  </si>
  <si>
    <t>заміна існуючого ТП</t>
  </si>
  <si>
    <t>перенесення існуючого ТП</t>
  </si>
  <si>
    <t>КЛ-10кВ</t>
  </si>
  <si>
    <t>КЛ-10кВ ПС "Східна"– ТП-127 в м.Рівне</t>
  </si>
  <si>
    <t>КТП-100кВа розвантажувальне</t>
  </si>
  <si>
    <t>ПЛЗ-10кВ</t>
  </si>
  <si>
    <t xml:space="preserve">КТП-10/0.4кВ від ТП-507 в с.Велике Вербче </t>
  </si>
  <si>
    <t>КТПП-100кВа розвантажувальне</t>
  </si>
  <si>
    <t>0,212</t>
  </si>
  <si>
    <t>Наказ №48 від 25.04.2017 року</t>
  </si>
  <si>
    <t>Невикористані кошти 2016 - 15054,00 амортизація - 46689,65</t>
  </si>
  <si>
    <t>амортизація - 1730,68 інші доходи - 1475,36</t>
  </si>
  <si>
    <r>
      <t xml:space="preserve">"  23  " липня </t>
    </r>
    <r>
      <rPr>
        <u/>
        <sz val="12"/>
        <rFont val="Times New Roman"/>
        <family val="1"/>
        <charset val="204"/>
      </rPr>
      <t>2018</t>
    </r>
    <r>
      <rPr>
        <sz val="12"/>
        <rFont val="Times New Roman"/>
        <family val="1"/>
        <charset val="204"/>
      </rPr>
      <t xml:space="preserve"> року</t>
    </r>
  </si>
  <si>
    <r>
      <t xml:space="preserve">    "  23  " Липня   </t>
    </r>
    <r>
      <rPr>
        <u/>
        <sz val="10"/>
        <rFont val="Times New Roman"/>
        <family val="1"/>
        <charset val="204"/>
      </rPr>
      <t>2018</t>
    </r>
    <r>
      <rPr>
        <sz val="10"/>
        <rFont val="Times New Roman"/>
        <family val="1"/>
        <charset val="204"/>
      </rPr>
      <t xml:space="preserve"> року</t>
    </r>
  </si>
  <si>
    <r>
      <t xml:space="preserve">    "  23    "  липня  </t>
    </r>
    <r>
      <rPr>
        <u/>
        <sz val="12"/>
        <rFont val="Times New Roman"/>
        <family val="1"/>
        <charset val="204"/>
      </rPr>
      <t>2018</t>
    </r>
    <r>
      <rPr>
        <sz val="12"/>
        <rFont val="Times New Roman"/>
        <family val="1"/>
        <charset val="204"/>
      </rPr>
      <t xml:space="preserve"> року</t>
    </r>
  </si>
  <si>
    <t>"  23 " липня  2018 р.</t>
  </si>
  <si>
    <r>
      <t>"  23 "  липня  20</t>
    </r>
    <r>
      <rPr>
        <u/>
        <sz val="11"/>
        <rFont val="Times New Roman"/>
        <family val="1"/>
        <charset val="204"/>
      </rPr>
      <t>18</t>
    </r>
    <r>
      <rPr>
        <sz val="11"/>
        <rFont val="Times New Roman"/>
        <family val="1"/>
        <charset val="204"/>
      </rPr>
      <t xml:space="preserve"> р.</t>
    </r>
  </si>
  <si>
    <r>
      <t xml:space="preserve">"  23  " липня </t>
    </r>
    <r>
      <rPr>
        <u/>
        <sz val="14"/>
        <rFont val="Times New Roman"/>
        <family val="1"/>
        <charset val="204"/>
      </rPr>
      <t xml:space="preserve"> 2018 </t>
    </r>
    <r>
      <rPr>
        <sz val="14"/>
        <rFont val="Times New Roman"/>
        <family val="1"/>
        <charset val="204"/>
      </rPr>
      <t>р.</t>
    </r>
  </si>
  <si>
    <t>ст.33-113</t>
  </si>
  <si>
    <t>ст.113-116</t>
  </si>
  <si>
    <t>ст.117-119</t>
  </si>
  <si>
    <t>ст.119-129</t>
  </si>
  <si>
    <t>ст.129-132</t>
  </si>
  <si>
    <t>ст.133-136</t>
  </si>
  <si>
    <t>ст.136-137</t>
  </si>
  <si>
    <t>ст.138</t>
  </si>
  <si>
    <t>ст.138-139</t>
  </si>
  <si>
    <t>ст.139-140</t>
  </si>
  <si>
    <t>ст.141-142</t>
  </si>
  <si>
    <t>ст.143-144</t>
  </si>
  <si>
    <t>ст.144-145</t>
  </si>
  <si>
    <t>ст.146</t>
  </si>
  <si>
    <t>ст.146-147</t>
  </si>
  <si>
    <t>ст.147-148</t>
  </si>
  <si>
    <t>ст.148-149</t>
  </si>
  <si>
    <t>ст.149</t>
  </si>
  <si>
    <t>ст.149-150</t>
  </si>
  <si>
    <t>ст.150</t>
  </si>
  <si>
    <t>ст.151</t>
  </si>
  <si>
    <t>ст.152</t>
  </si>
  <si>
    <t>ст.153</t>
  </si>
  <si>
    <t>ст.153-154</t>
  </si>
  <si>
    <t>ст.154</t>
  </si>
  <si>
    <t>ст.154-155</t>
  </si>
  <si>
    <t>ст.155</t>
  </si>
  <si>
    <t>ст.155-156</t>
  </si>
</sst>
</file>

<file path=xl/styles.xml><?xml version="1.0" encoding="utf-8"?>
<styleSheet xmlns="http://schemas.openxmlformats.org/spreadsheetml/2006/main">
  <numFmts count="10">
    <numFmt numFmtId="164" formatCode="#,##0.0"/>
    <numFmt numFmtId="165" formatCode="#,##0.000_ ;[Red]\-#,##0.000\ "/>
    <numFmt numFmtId="166" formatCode="#,##0_ ;[Red]\-#,##0\ "/>
    <numFmt numFmtId="167" formatCode="#,##0.0_ ;[Red]\-#,##0.0\ "/>
    <numFmt numFmtId="168" formatCode="0.000"/>
    <numFmt numFmtId="169" formatCode="0.0"/>
    <numFmt numFmtId="170" formatCode="0.0%"/>
    <numFmt numFmtId="171" formatCode="0.0000"/>
    <numFmt numFmtId="172" formatCode="#,##0.000"/>
    <numFmt numFmtId="173" formatCode="#,##0.00_ ;[Red]\-#,##0.00\ "/>
  </numFmts>
  <fonts count="99">
    <font>
      <sz val="10"/>
      <name val="Arial Cyr"/>
      <charset val="204"/>
    </font>
    <font>
      <sz val="11"/>
      <color theme="1"/>
      <name val="Calibri"/>
      <family val="2"/>
      <charset val="204"/>
      <scheme val="minor"/>
    </font>
    <font>
      <sz val="10"/>
      <name val="Arial Cyr"/>
      <charset val="204"/>
    </font>
    <font>
      <sz val="8"/>
      <name val="Arial Cyr"/>
      <charset val="204"/>
    </font>
    <font>
      <sz val="10"/>
      <name val="Arial"/>
      <family val="2"/>
      <charset val="204"/>
    </font>
    <font>
      <b/>
      <sz val="10"/>
      <name val="Arial"/>
      <family val="2"/>
      <charset val="204"/>
    </font>
    <font>
      <i/>
      <sz val="12"/>
      <name val="Times New Roman"/>
      <family val="1"/>
      <charset val="204"/>
    </font>
    <font>
      <b/>
      <sz val="10"/>
      <name val="Times New Roman"/>
      <family val="1"/>
      <charset val="204"/>
    </font>
    <font>
      <sz val="10"/>
      <name val="Arial Cyr"/>
      <charset val="204"/>
    </font>
    <font>
      <sz val="10"/>
      <name val="Times New Roman"/>
      <family val="1"/>
      <charset val="204"/>
    </font>
    <font>
      <sz val="10"/>
      <name val="Arial Cyr"/>
      <charset val="204"/>
    </font>
    <font>
      <sz val="10"/>
      <name val="PragmaticaCTT"/>
      <charset val="204"/>
    </font>
    <font>
      <sz val="12"/>
      <name val="Times New Roman"/>
      <family val="1"/>
      <charset val="204"/>
    </font>
    <font>
      <b/>
      <sz val="12"/>
      <name val="Times New Roman"/>
      <family val="1"/>
      <charset val="204"/>
    </font>
    <font>
      <sz val="10"/>
      <name val="Arial CE"/>
      <charset val="204"/>
    </font>
    <font>
      <sz val="10"/>
      <name val="Arial Cyr"/>
      <charset val="204"/>
    </font>
    <font>
      <sz val="10"/>
      <name val="Arial Cyr"/>
      <charset val="204"/>
    </font>
    <font>
      <sz val="10"/>
      <name val="Times New Roman Cyr"/>
      <family val="1"/>
      <charset val="204"/>
    </font>
    <font>
      <sz val="11"/>
      <name val="Times New Roman Cyr"/>
      <family val="1"/>
      <charset val="204"/>
    </font>
    <font>
      <sz val="14"/>
      <name val="Times New Roman"/>
      <family val="1"/>
      <charset val="204"/>
    </font>
    <font>
      <sz val="11"/>
      <name val="Times New Roman"/>
      <family val="1"/>
      <charset val="204"/>
    </font>
    <font>
      <b/>
      <sz val="14"/>
      <name val="Times New Roman"/>
      <family val="1"/>
      <charset val="204"/>
    </font>
    <font>
      <b/>
      <sz val="11"/>
      <name val="Times New Roman"/>
      <family val="1"/>
      <charset val="204"/>
    </font>
    <font>
      <b/>
      <sz val="16"/>
      <name val="Times New Roman"/>
      <family val="1"/>
      <charset val="204"/>
    </font>
    <font>
      <b/>
      <i/>
      <sz val="11"/>
      <name val="Times New Roman"/>
      <family val="1"/>
      <charset val="204"/>
    </font>
    <font>
      <i/>
      <sz val="11"/>
      <name val="Times New Roman"/>
      <family val="1"/>
      <charset val="204"/>
    </font>
    <font>
      <b/>
      <i/>
      <sz val="11"/>
      <color indexed="12"/>
      <name val="Times New Roman"/>
      <family val="1"/>
      <charset val="204"/>
    </font>
    <font>
      <vertAlign val="superscript"/>
      <sz val="11"/>
      <name val="Times New Roman"/>
      <family val="1"/>
      <charset val="204"/>
    </font>
    <font>
      <sz val="15"/>
      <name val="Times New Roman"/>
      <family val="1"/>
      <charset val="204"/>
    </font>
    <font>
      <sz val="10"/>
      <color indexed="12"/>
      <name val="Arial Cyr"/>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1"/>
      <color indexed="8"/>
      <name val="Calibri"/>
      <family val="2"/>
      <charset val="204"/>
    </font>
    <font>
      <b/>
      <sz val="11"/>
      <color indexed="9"/>
      <name val="Calibri"/>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b/>
      <sz val="15"/>
      <color indexed="62"/>
      <name val="Calibri"/>
      <family val="2"/>
      <charset val="204"/>
    </font>
    <font>
      <b/>
      <sz val="13"/>
      <color indexed="62"/>
      <name val="Calibri"/>
      <family val="2"/>
      <charset val="204"/>
    </font>
    <font>
      <b/>
      <sz val="11"/>
      <color indexed="62"/>
      <name val="Calibri"/>
      <family val="2"/>
      <charset val="204"/>
    </font>
    <font>
      <b/>
      <sz val="18"/>
      <color indexed="62"/>
      <name val="Cambria"/>
      <family val="2"/>
      <charset val="204"/>
    </font>
    <font>
      <sz val="10"/>
      <color indexed="8"/>
      <name val="MS Sans Serif"/>
      <family val="2"/>
      <charset val="204"/>
    </font>
    <font>
      <u/>
      <sz val="11"/>
      <name val="Times New Roman"/>
      <family val="1"/>
      <charset val="204"/>
    </font>
    <font>
      <sz val="11"/>
      <name val="Arial Cyr"/>
      <charset val="204"/>
    </font>
    <font>
      <sz val="11"/>
      <color indexed="12"/>
      <name val="Times New Roman"/>
      <family val="1"/>
      <charset val="204"/>
    </font>
    <font>
      <i/>
      <sz val="10"/>
      <name val="Times New Roman"/>
      <family val="1"/>
      <charset val="204"/>
    </font>
    <font>
      <b/>
      <u/>
      <sz val="11"/>
      <name val="Times New Roman"/>
      <family val="1"/>
      <charset val="204"/>
    </font>
    <font>
      <u/>
      <sz val="10"/>
      <name val="Times New Roman"/>
      <family val="1"/>
      <charset val="204"/>
    </font>
    <font>
      <u/>
      <sz val="12"/>
      <name val="Times New Roman"/>
      <family val="1"/>
      <charset val="204"/>
    </font>
    <font>
      <sz val="8"/>
      <name val="Times New Roman"/>
      <family val="1"/>
      <charset val="204"/>
    </font>
    <font>
      <sz val="10"/>
      <color indexed="8"/>
      <name val="Times New Roman"/>
      <family val="1"/>
      <charset val="204"/>
    </font>
    <font>
      <b/>
      <sz val="11"/>
      <color indexed="8"/>
      <name val="Times New Roman"/>
      <family val="1"/>
      <charset val="204"/>
    </font>
    <font>
      <sz val="11"/>
      <color indexed="10"/>
      <name val="Times New Roman"/>
      <family val="1"/>
      <charset val="204"/>
    </font>
    <font>
      <b/>
      <u/>
      <sz val="12"/>
      <name val="Times New Roman"/>
      <family val="1"/>
      <charset val="204"/>
    </font>
    <font>
      <i/>
      <sz val="12"/>
      <color indexed="10"/>
      <name val="Times New Roman"/>
      <family val="1"/>
      <charset val="204"/>
    </font>
    <font>
      <sz val="11"/>
      <color indexed="8"/>
      <name val="Times New Roman"/>
      <family val="1"/>
      <charset val="204"/>
    </font>
    <font>
      <b/>
      <sz val="10"/>
      <color indexed="8"/>
      <name val="Times New Roman"/>
      <family val="1"/>
      <charset val="204"/>
    </font>
    <font>
      <sz val="10"/>
      <color indexed="8"/>
      <name val="Arial Cyr"/>
      <charset val="204"/>
    </font>
    <font>
      <sz val="11"/>
      <color indexed="10"/>
      <name val="Times New Roman"/>
      <family val="1"/>
      <charset val="204"/>
    </font>
    <font>
      <sz val="14"/>
      <color indexed="12"/>
      <name val="Times New Roman"/>
      <family val="1"/>
      <charset val="204"/>
    </font>
    <font>
      <u/>
      <sz val="14"/>
      <name val="Times New Roman"/>
      <family val="1"/>
      <charset val="204"/>
    </font>
    <font>
      <i/>
      <sz val="10"/>
      <color indexed="10"/>
      <name val="Arial"/>
      <family val="2"/>
      <charset val="204"/>
    </font>
    <font>
      <b/>
      <sz val="10"/>
      <name val="Arial Cyr"/>
      <charset val="204"/>
    </font>
    <font>
      <i/>
      <sz val="10"/>
      <name val="Arial"/>
      <family val="2"/>
      <charset val="204"/>
    </font>
    <font>
      <b/>
      <i/>
      <sz val="10"/>
      <name val="Arial"/>
      <family val="2"/>
      <charset val="204"/>
    </font>
    <font>
      <b/>
      <sz val="10"/>
      <color indexed="12"/>
      <name val="Arial Cyr"/>
      <charset val="204"/>
    </font>
    <font>
      <sz val="10"/>
      <name val="Arial"/>
      <family val="2"/>
    </font>
    <font>
      <b/>
      <i/>
      <u/>
      <sz val="10"/>
      <color indexed="12"/>
      <name val="Arial Cyr"/>
      <charset val="204"/>
    </font>
    <font>
      <sz val="10"/>
      <color indexed="58"/>
      <name val="Arial"/>
      <family val="2"/>
      <charset val="204"/>
    </font>
    <font>
      <b/>
      <sz val="8"/>
      <color indexed="81"/>
      <name val="Tahoma"/>
      <family val="2"/>
      <charset val="204"/>
    </font>
    <font>
      <sz val="8"/>
      <color indexed="81"/>
      <name val="Tahoma"/>
      <family val="2"/>
      <charset val="204"/>
    </font>
    <font>
      <b/>
      <sz val="9"/>
      <color indexed="81"/>
      <name val="Tahoma"/>
      <family val="2"/>
      <charset val="204"/>
    </font>
    <font>
      <sz val="11"/>
      <color theme="1"/>
      <name val="Calibri"/>
      <family val="2"/>
      <charset val="204"/>
      <scheme val="minor"/>
    </font>
    <font>
      <sz val="9"/>
      <color indexed="81"/>
      <name val="Tahoma"/>
      <family val="2"/>
      <charset val="204"/>
    </font>
    <font>
      <sz val="9"/>
      <name val="Times New Roman"/>
      <family val="1"/>
      <charset val="204"/>
    </font>
    <font>
      <b/>
      <sz val="14"/>
      <name val="Arial Cyr"/>
      <charset val="204"/>
    </font>
    <font>
      <sz val="12"/>
      <color rgb="FFFF0000"/>
      <name val="Times New Roman"/>
      <family val="1"/>
      <charset val="204"/>
    </font>
    <font>
      <sz val="12"/>
      <color theme="1"/>
      <name val="Times New Roman"/>
      <family val="1"/>
      <charset val="204"/>
    </font>
    <font>
      <i/>
      <sz val="11"/>
      <name val="Arial"/>
      <family val="2"/>
      <charset val="204"/>
    </font>
    <font>
      <sz val="11"/>
      <color rgb="FFFF0000"/>
      <name val="Times New Roman"/>
      <family val="1"/>
      <charset val="204"/>
    </font>
    <font>
      <sz val="11"/>
      <color theme="1"/>
      <name val="Times New Roman"/>
      <family val="1"/>
      <charset val="204"/>
    </font>
    <font>
      <i/>
      <sz val="12"/>
      <color rgb="FF000000"/>
      <name val="Times New Roman"/>
      <family val="1"/>
      <charset val="204"/>
    </font>
    <font>
      <sz val="10"/>
      <color theme="1"/>
      <name val="Arial Cyr"/>
      <charset val="204"/>
    </font>
    <font>
      <b/>
      <sz val="16"/>
      <color theme="1"/>
      <name val="Times New Roman"/>
      <family val="1"/>
      <charset val="204"/>
    </font>
    <font>
      <sz val="16"/>
      <color theme="1"/>
      <name val="Times New Roman"/>
      <family val="1"/>
      <charset val="204"/>
    </font>
    <font>
      <b/>
      <sz val="12"/>
      <color theme="1"/>
      <name val="Times New Roman"/>
      <family val="1"/>
      <charset val="204"/>
    </font>
    <font>
      <i/>
      <sz val="12"/>
      <color theme="1"/>
      <name val="Times New Roman"/>
      <family val="1"/>
      <charset val="204"/>
    </font>
    <font>
      <b/>
      <i/>
      <sz val="12"/>
      <color theme="1"/>
      <name val="Times New Roman"/>
      <family val="1"/>
      <charset val="204"/>
    </font>
    <font>
      <sz val="10"/>
      <color theme="1"/>
      <name val="Times New Roman"/>
      <family val="1"/>
      <charset val="204"/>
    </font>
    <font>
      <b/>
      <sz val="14"/>
      <color theme="1"/>
      <name val="Times New Roman"/>
      <family val="1"/>
      <charset val="204"/>
    </font>
    <font>
      <sz val="14"/>
      <color theme="1"/>
      <name val="Times New Roman"/>
      <family val="1"/>
      <charset val="204"/>
    </font>
    <font>
      <b/>
      <u/>
      <sz val="14"/>
      <color theme="1"/>
      <name val="Times New Roman"/>
      <family val="1"/>
      <charset val="204"/>
    </font>
    <font>
      <b/>
      <i/>
      <sz val="11"/>
      <color indexed="10"/>
      <name val="Times New Roman"/>
      <family val="1"/>
      <charset val="204"/>
    </font>
  </fonts>
  <fills count="30">
    <fill>
      <patternFill patternType="none"/>
    </fill>
    <fill>
      <patternFill patternType="gray125"/>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45"/>
      </patternFill>
    </fill>
    <fill>
      <patternFill patternType="solid">
        <fgColor indexed="42"/>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
      <patternFill patternType="solid">
        <fgColor indexed="9"/>
        <bgColor indexed="64"/>
      </patternFill>
    </fill>
    <fill>
      <patternFill patternType="solid">
        <fgColor indexed="13"/>
        <bgColor indexed="64"/>
      </patternFill>
    </fill>
    <fill>
      <patternFill patternType="solid">
        <fgColor indexed="44"/>
        <bgColor indexed="64"/>
      </patternFill>
    </fill>
    <fill>
      <patternFill patternType="solid">
        <fgColor indexed="49"/>
        <bgColor indexed="64"/>
      </patternFill>
    </fill>
    <fill>
      <patternFill patternType="solid">
        <fgColor indexed="51"/>
        <bgColor indexed="64"/>
      </patternFill>
    </fill>
    <fill>
      <patternFill patternType="solid">
        <fgColor rgb="FFFFFF00"/>
        <bgColor indexed="64"/>
      </patternFill>
    </fill>
    <fill>
      <patternFill patternType="solid">
        <fgColor theme="0"/>
        <bgColor indexed="64"/>
      </patternFill>
    </fill>
    <fill>
      <patternFill patternType="solid">
        <fgColor rgb="FF99CCFF"/>
        <bgColor indexed="64"/>
      </patternFill>
    </fill>
    <fill>
      <patternFill patternType="solid">
        <fgColor theme="6" tint="0.79998168889431442"/>
        <bgColor indexed="64"/>
      </patternFill>
    </fill>
    <fill>
      <patternFill patternType="solid">
        <fgColor rgb="FF00B0F0"/>
        <bgColor indexed="64"/>
      </patternFill>
    </fill>
    <fill>
      <patternFill patternType="solid">
        <fgColor rgb="FFFFC000"/>
        <bgColor indexed="64"/>
      </patternFill>
    </fill>
    <fill>
      <patternFill patternType="solid">
        <fgColor rgb="FF92D050"/>
        <bgColor indexed="64"/>
      </patternFill>
    </fill>
  </fills>
  <borders count="5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bottom/>
      <diagonal/>
    </border>
    <border>
      <left/>
      <right/>
      <top style="thin">
        <color indexed="64"/>
      </top>
      <bottom style="medium">
        <color indexed="64"/>
      </bottom>
      <diagonal/>
    </border>
  </borders>
  <cellStyleXfs count="90">
    <xf numFmtId="0" fontId="0"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2" borderId="0" applyNumberFormat="0" applyBorder="0" applyAlignment="0" applyProtection="0"/>
    <xf numFmtId="0" fontId="30" fillId="5" borderId="0" applyNumberFormat="0" applyBorder="0" applyAlignment="0" applyProtection="0"/>
    <xf numFmtId="0" fontId="30" fillId="3"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0" fillId="3"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8" borderId="0" applyNumberFormat="0" applyBorder="0" applyAlignment="0" applyProtection="0"/>
    <xf numFmtId="0" fontId="31" fillId="12" borderId="0" applyNumberFormat="0" applyBorder="0" applyAlignment="0" applyProtection="0"/>
    <xf numFmtId="0" fontId="31" fillId="3"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2" borderId="0" applyNumberFormat="0" applyBorder="0" applyAlignment="0" applyProtection="0"/>
    <xf numFmtId="0" fontId="31" fillId="16" borderId="0" applyNumberFormat="0" applyBorder="0" applyAlignment="0" applyProtection="0"/>
    <xf numFmtId="0" fontId="38" fillId="6" borderId="0" applyNumberFormat="0" applyBorder="0" applyAlignment="0" applyProtection="0"/>
    <xf numFmtId="0" fontId="34" fillId="2" borderId="1" applyNumberFormat="0" applyAlignment="0" applyProtection="0"/>
    <xf numFmtId="0" fontId="36" fillId="17" borderId="2" applyNumberFormat="0" applyAlignment="0" applyProtection="0"/>
    <xf numFmtId="0" fontId="39" fillId="0" borderId="0" applyNumberFormat="0" applyFill="0" applyBorder="0" applyAlignment="0" applyProtection="0"/>
    <xf numFmtId="0" fontId="42" fillId="7" borderId="0" applyNumberFormat="0" applyBorder="0" applyAlignment="0" applyProtection="0"/>
    <xf numFmtId="0" fontId="43" fillId="0" borderId="3" applyNumberFormat="0" applyFill="0" applyAlignment="0" applyProtection="0"/>
    <xf numFmtId="0" fontId="44" fillId="0" borderId="4" applyNumberFormat="0" applyFill="0" applyAlignment="0" applyProtection="0"/>
    <xf numFmtId="0" fontId="45" fillId="0" borderId="5" applyNumberFormat="0" applyFill="0" applyAlignment="0" applyProtection="0"/>
    <xf numFmtId="0" fontId="45" fillId="0" borderId="0" applyNumberFormat="0" applyFill="0" applyBorder="0" applyAlignment="0" applyProtection="0"/>
    <xf numFmtId="0" fontId="8" fillId="0" borderId="0"/>
    <xf numFmtId="0" fontId="2" fillId="0" borderId="0"/>
    <xf numFmtId="0" fontId="2" fillId="0" borderId="0"/>
    <xf numFmtId="0" fontId="8" fillId="0" borderId="0"/>
    <xf numFmtId="0" fontId="2" fillId="0" borderId="0"/>
    <xf numFmtId="0" fontId="8" fillId="0" borderId="0"/>
    <xf numFmtId="0" fontId="4" fillId="0" borderId="0"/>
    <xf numFmtId="0" fontId="4"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2" fillId="3" borderId="1" applyNumberFormat="0" applyAlignment="0" applyProtection="0"/>
    <xf numFmtId="0" fontId="40" fillId="0" borderId="6" applyNumberFormat="0" applyFill="0" applyAlignment="0" applyProtection="0"/>
    <xf numFmtId="0" fontId="37" fillId="10" borderId="0" applyNumberFormat="0" applyBorder="0" applyAlignment="0" applyProtection="0"/>
    <xf numFmtId="0" fontId="2" fillId="4" borderId="7" applyNumberFormat="0" applyFont="0" applyAlignment="0" applyProtection="0"/>
    <xf numFmtId="0" fontId="33" fillId="2" borderId="8" applyNumberFormat="0" applyAlignment="0" applyProtection="0"/>
    <xf numFmtId="0" fontId="46" fillId="0" borderId="0" applyNumberFormat="0" applyFill="0" applyBorder="0" applyAlignment="0" applyProtection="0"/>
    <xf numFmtId="0" fontId="35" fillId="0" borderId="9" applyNumberFormat="0" applyFill="0" applyAlignment="0" applyProtection="0"/>
    <xf numFmtId="0" fontId="41" fillId="0" borderId="0" applyNumberFormat="0" applyFill="0" applyBorder="0" applyAlignment="0" applyProtection="0"/>
    <xf numFmtId="0" fontId="2" fillId="0" borderId="0"/>
    <xf numFmtId="0" fontId="2" fillId="0" borderId="0"/>
    <xf numFmtId="0" fontId="8" fillId="0" borderId="0"/>
    <xf numFmtId="0" fontId="30" fillId="0" borderId="0"/>
    <xf numFmtId="0" fontId="7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1" fillId="0" borderId="0"/>
    <xf numFmtId="0" fontId="4" fillId="0" borderId="0"/>
    <xf numFmtId="0" fontId="2" fillId="0" borderId="0"/>
    <xf numFmtId="0" fontId="11" fillId="0" borderId="0"/>
    <xf numFmtId="0" fontId="11" fillId="0" borderId="0"/>
    <xf numFmtId="9" fontId="2" fillId="0" borderId="0" applyFont="0" applyFill="0" applyBorder="0" applyAlignment="0" applyProtection="0"/>
    <xf numFmtId="9" fontId="4" fillId="0" borderId="0" applyFont="0" applyFill="0" applyBorder="0" applyAlignment="0" applyProtection="0"/>
    <xf numFmtId="0" fontId="47" fillId="0" borderId="0"/>
    <xf numFmtId="0" fontId="1" fillId="0" borderId="0"/>
    <xf numFmtId="0" fontId="2" fillId="0" borderId="0"/>
    <xf numFmtId="0" fontId="2" fillId="0" borderId="0"/>
    <xf numFmtId="0" fontId="2" fillId="0" borderId="0"/>
    <xf numFmtId="0" fontId="1" fillId="0" borderId="0"/>
    <xf numFmtId="9" fontId="2" fillId="0" borderId="0" applyFont="0" applyFill="0" applyBorder="0" applyAlignment="0" applyProtection="0"/>
    <xf numFmtId="0" fontId="2" fillId="0" borderId="0"/>
    <xf numFmtId="0" fontId="4" fillId="0" borderId="0"/>
  </cellStyleXfs>
  <cellXfs count="1399">
    <xf numFmtId="0" fontId="0" fillId="0" borderId="0" xfId="0"/>
    <xf numFmtId="0" fontId="0" fillId="0" borderId="0" xfId="34" applyFont="1" applyProtection="1"/>
    <xf numFmtId="0" fontId="0" fillId="0" borderId="0" xfId="34" applyFont="1" applyAlignment="1">
      <alignment horizontal="center" vertical="center" wrapText="1"/>
    </xf>
    <xf numFmtId="0" fontId="0" fillId="0" borderId="0" xfId="34" applyFont="1" applyAlignment="1" applyProtection="1">
      <alignment horizontal="center" vertical="center" wrapText="1"/>
      <protection locked="0"/>
    </xf>
    <xf numFmtId="0" fontId="0" fillId="0" borderId="0" xfId="34" applyFont="1" applyAlignment="1" applyProtection="1">
      <alignment horizontal="center" vertical="center" wrapText="1"/>
    </xf>
    <xf numFmtId="0" fontId="0" fillId="0" borderId="0" xfId="34" applyFont="1" applyFill="1" applyProtection="1"/>
    <xf numFmtId="0" fontId="0" fillId="0" borderId="0" xfId="34" applyFont="1" applyAlignment="1" applyProtection="1">
      <alignment horizontal="center" vertical="center"/>
    </xf>
    <xf numFmtId="0" fontId="0" fillId="0" borderId="0" xfId="34" applyNumberFormat="1" applyFont="1" applyAlignment="1" applyProtection="1">
      <alignment horizontal="center" vertical="center"/>
    </xf>
    <xf numFmtId="1" fontId="0" fillId="0" borderId="0" xfId="34" applyNumberFormat="1" applyFont="1" applyBorder="1" applyAlignment="1" applyProtection="1">
      <alignment horizontal="center" vertical="center" wrapText="1"/>
    </xf>
    <xf numFmtId="1" fontId="0" fillId="0" borderId="0" xfId="34" applyNumberFormat="1" applyFont="1" applyAlignment="1" applyProtection="1">
      <alignment horizontal="center" vertical="center" wrapText="1"/>
    </xf>
    <xf numFmtId="0" fontId="8" fillId="0" borderId="0" xfId="34" applyFont="1" applyFill="1" applyAlignment="1">
      <alignment horizontal="center" vertical="center" wrapText="1"/>
    </xf>
    <xf numFmtId="0" fontId="9" fillId="0" borderId="10" xfId="34" applyFont="1" applyFill="1" applyBorder="1" applyAlignment="1">
      <alignment horizontal="center" vertical="center" wrapText="1"/>
    </xf>
    <xf numFmtId="0" fontId="13" fillId="0" borderId="0" xfId="73" applyFont="1" applyBorder="1" applyAlignment="1" applyProtection="1">
      <alignment horizontal="left"/>
      <protection hidden="1"/>
    </xf>
    <xf numFmtId="0" fontId="12" fillId="0" borderId="0" xfId="34" applyFont="1" applyAlignment="1">
      <alignment horizontal="center"/>
    </xf>
    <xf numFmtId="0" fontId="12" fillId="0" borderId="0" xfId="73" applyFont="1" applyProtection="1">
      <protection hidden="1"/>
    </xf>
    <xf numFmtId="0" fontId="12" fillId="0" borderId="0" xfId="73" applyFont="1" applyAlignment="1" applyProtection="1">
      <alignment horizontal="left"/>
      <protection hidden="1"/>
    </xf>
    <xf numFmtId="0" fontId="8" fillId="0" borderId="0" xfId="34" applyFont="1" applyFill="1" applyBorder="1" applyAlignment="1">
      <alignment horizontal="center" vertical="center" wrapText="1"/>
    </xf>
    <xf numFmtId="0" fontId="8" fillId="0" borderId="0" xfId="34" applyFont="1" applyAlignment="1" applyProtection="1">
      <alignment horizontal="center" vertical="center" wrapText="1"/>
      <protection locked="0"/>
    </xf>
    <xf numFmtId="0" fontId="8" fillId="0" borderId="0" xfId="34" applyFont="1" applyBorder="1" applyAlignment="1" applyProtection="1">
      <alignment horizontal="center" vertical="center" wrapText="1"/>
      <protection locked="0"/>
    </xf>
    <xf numFmtId="0" fontId="8" fillId="0" borderId="0" xfId="34" applyFont="1" applyFill="1" applyAlignment="1" applyProtection="1">
      <alignment horizontal="center" vertical="center" wrapText="1"/>
      <protection locked="0"/>
    </xf>
    <xf numFmtId="0" fontId="8" fillId="0" borderId="0" xfId="34" applyFont="1"/>
    <xf numFmtId="0" fontId="8" fillId="0" borderId="0" xfId="34" applyFont="1" applyFill="1" applyProtection="1"/>
    <xf numFmtId="0" fontId="8" fillId="0" borderId="0" xfId="34" applyFont="1" applyFill="1" applyBorder="1" applyAlignment="1" applyProtection="1">
      <alignment horizontal="center" wrapText="1"/>
    </xf>
    <xf numFmtId="0" fontId="15" fillId="0" borderId="0" xfId="34" applyFont="1"/>
    <xf numFmtId="0" fontId="15" fillId="0" borderId="0" xfId="34" applyFont="1" applyAlignment="1">
      <alignment wrapText="1"/>
    </xf>
    <xf numFmtId="1" fontId="8" fillId="0" borderId="0" xfId="34" applyNumberFormat="1" applyFont="1" applyBorder="1" applyAlignment="1" applyProtection="1">
      <alignment horizontal="center" vertical="center" wrapText="1"/>
      <protection locked="0"/>
    </xf>
    <xf numFmtId="1" fontId="8" fillId="0" borderId="0" xfId="34" applyNumberFormat="1" applyFont="1" applyAlignment="1" applyProtection="1">
      <alignment horizontal="center" vertical="center" wrapText="1"/>
      <protection locked="0"/>
    </xf>
    <xf numFmtId="0" fontId="15" fillId="0" borderId="0" xfId="34" applyFont="1" applyAlignment="1">
      <alignment vertical="top" wrapText="1"/>
    </xf>
    <xf numFmtId="0" fontId="11" fillId="0" borderId="0" xfId="34" applyFont="1" applyAlignment="1" applyProtection="1">
      <alignment horizontal="center" vertical="center" wrapText="1"/>
      <protection locked="0"/>
    </xf>
    <xf numFmtId="0" fontId="11" fillId="0" borderId="0" xfId="34" applyFont="1" applyBorder="1" applyAlignment="1" applyProtection="1">
      <alignment horizontal="center" vertical="center" wrapText="1"/>
      <protection locked="0"/>
    </xf>
    <xf numFmtId="0" fontId="11" fillId="0" borderId="0" xfId="34" applyFont="1" applyFill="1"/>
    <xf numFmtId="0" fontId="11" fillId="0" borderId="0" xfId="34" applyFont="1" applyProtection="1"/>
    <xf numFmtId="0" fontId="12" fillId="0" borderId="0" xfId="34" applyFont="1" applyAlignment="1"/>
    <xf numFmtId="0" fontId="11" fillId="0" borderId="0" xfId="34" applyFont="1" applyAlignment="1" applyProtection="1">
      <alignment horizontal="left" indent="4"/>
    </xf>
    <xf numFmtId="0" fontId="12" fillId="0" borderId="0" xfId="34" applyFont="1" applyAlignment="1">
      <alignment horizontal="left" indent="4"/>
    </xf>
    <xf numFmtId="0" fontId="20" fillId="0" borderId="10" xfId="34" applyFont="1" applyFill="1" applyBorder="1" applyAlignment="1" applyProtection="1">
      <alignment horizontal="center" vertical="center" wrapText="1"/>
    </xf>
    <xf numFmtId="0" fontId="20" fillId="0" borderId="11" xfId="34" applyFont="1" applyFill="1" applyBorder="1" applyAlignment="1" applyProtection="1">
      <alignment horizontal="center" vertical="center" wrapText="1"/>
    </xf>
    <xf numFmtId="0" fontId="20" fillId="0" borderId="10" xfId="34" applyFont="1" applyFill="1" applyBorder="1" applyAlignment="1">
      <alignment horizontal="center" vertical="center" wrapText="1"/>
    </xf>
    <xf numFmtId="0" fontId="20" fillId="0" borderId="0" xfId="34" applyFont="1"/>
    <xf numFmtId="0" fontId="9" fillId="0" borderId="0" xfId="34" applyFont="1" applyAlignment="1">
      <alignment horizontal="center" vertical="center" wrapText="1"/>
    </xf>
    <xf numFmtId="0" fontId="20" fillId="0" borderId="10" xfId="34" applyFont="1" applyFill="1" applyBorder="1" applyAlignment="1" applyProtection="1">
      <alignment horizontal="center" vertical="center" wrapText="1"/>
      <protection locked="0"/>
    </xf>
    <xf numFmtId="4" fontId="20" fillId="0" borderId="10" xfId="34" applyNumberFormat="1" applyFont="1" applyFill="1" applyBorder="1" applyAlignment="1" applyProtection="1">
      <alignment horizontal="center" vertical="center"/>
    </xf>
    <xf numFmtId="0" fontId="20" fillId="0" borderId="10" xfId="34" applyFont="1" applyFill="1" applyBorder="1" applyAlignment="1" applyProtection="1">
      <alignment horizontal="left" vertical="top" wrapText="1"/>
    </xf>
    <xf numFmtId="0" fontId="20" fillId="0" borderId="10" xfId="34" applyFont="1" applyFill="1" applyBorder="1" applyAlignment="1" applyProtection="1">
      <alignment horizontal="center" vertical="center"/>
    </xf>
    <xf numFmtId="10" fontId="20" fillId="0" borderId="10" xfId="34" applyNumberFormat="1" applyFont="1" applyFill="1" applyBorder="1" applyAlignment="1" applyProtection="1">
      <alignment horizontal="center" vertical="center" wrapText="1"/>
    </xf>
    <xf numFmtId="3" fontId="20" fillId="0" borderId="10" xfId="34" applyNumberFormat="1" applyFont="1" applyFill="1" applyBorder="1" applyAlignment="1" applyProtection="1">
      <alignment horizontal="center" vertical="center" wrapText="1"/>
    </xf>
    <xf numFmtId="0" fontId="20" fillId="0" borderId="10" xfId="34" applyFont="1" applyFill="1" applyBorder="1" applyAlignment="1" applyProtection="1">
      <alignment horizontal="left" vertical="center" wrapText="1"/>
    </xf>
    <xf numFmtId="1" fontId="20" fillId="0" borderId="10" xfId="34" applyNumberFormat="1" applyFont="1" applyFill="1" applyBorder="1" applyAlignment="1" applyProtection="1">
      <alignment horizontal="center" vertical="center" wrapText="1"/>
      <protection locked="0"/>
    </xf>
    <xf numFmtId="0" fontId="20" fillId="0" borderId="0" xfId="34" applyFont="1" applyFill="1" applyBorder="1" applyAlignment="1" applyProtection="1">
      <alignment horizontal="left" vertical="center" wrapText="1"/>
    </xf>
    <xf numFmtId="0" fontId="24" fillId="0" borderId="10" xfId="34" applyFont="1" applyFill="1" applyBorder="1" applyAlignment="1">
      <alignment horizontal="center"/>
    </xf>
    <xf numFmtId="0" fontId="22" fillId="0" borderId="10" xfId="34" applyFont="1" applyFill="1" applyBorder="1" applyAlignment="1">
      <alignment horizontal="left" vertical="center"/>
    </xf>
    <xf numFmtId="0" fontId="22" fillId="0" borderId="10" xfId="34" applyFont="1" applyFill="1" applyBorder="1" applyAlignment="1">
      <alignment vertical="center" wrapText="1"/>
    </xf>
    <xf numFmtId="0" fontId="22" fillId="0" borderId="10" xfId="34" applyFont="1" applyFill="1" applyBorder="1" applyAlignment="1">
      <alignment horizontal="center" vertical="center"/>
    </xf>
    <xf numFmtId="165" fontId="22" fillId="0" borderId="10" xfId="34" applyNumberFormat="1" applyFont="1" applyFill="1" applyBorder="1" applyAlignment="1">
      <alignment horizontal="center" vertical="center"/>
    </xf>
    <xf numFmtId="166" fontId="22" fillId="0" borderId="10" xfId="34" applyNumberFormat="1" applyFont="1" applyFill="1" applyBorder="1" applyAlignment="1">
      <alignment horizontal="center" vertical="center"/>
    </xf>
    <xf numFmtId="167" fontId="22" fillId="0" borderId="10" xfId="34" applyNumberFormat="1" applyFont="1" applyFill="1" applyBorder="1" applyAlignment="1">
      <alignment horizontal="center" vertical="center"/>
    </xf>
    <xf numFmtId="0" fontId="22" fillId="0" borderId="10" xfId="34" applyFont="1" applyFill="1" applyBorder="1" applyAlignment="1">
      <alignment horizontal="center" vertical="center" wrapText="1"/>
    </xf>
    <xf numFmtId="0" fontId="20" fillId="0" borderId="10" xfId="34" applyFont="1" applyFill="1" applyBorder="1" applyAlignment="1">
      <alignment horizontal="left" vertical="center" wrapText="1"/>
    </xf>
    <xf numFmtId="0" fontId="20" fillId="0" borderId="10" xfId="34" applyFont="1" applyFill="1" applyBorder="1" applyAlignment="1">
      <alignment vertical="center" wrapText="1"/>
    </xf>
    <xf numFmtId="0" fontId="20" fillId="0" borderId="10" xfId="34" applyFont="1" applyFill="1" applyBorder="1" applyAlignment="1">
      <alignment horizontal="center" vertical="center"/>
    </xf>
    <xf numFmtId="165" fontId="20" fillId="0" borderId="10" xfId="34" applyNumberFormat="1" applyFont="1" applyFill="1" applyBorder="1" applyAlignment="1">
      <alignment horizontal="center" vertical="center"/>
    </xf>
    <xf numFmtId="166" fontId="20" fillId="0" borderId="10" xfId="34" applyNumberFormat="1" applyFont="1" applyFill="1" applyBorder="1" applyAlignment="1">
      <alignment horizontal="center" vertical="center"/>
    </xf>
    <xf numFmtId="167" fontId="20" fillId="0" borderId="10" xfId="34" applyNumberFormat="1" applyFont="1" applyFill="1" applyBorder="1" applyAlignment="1">
      <alignment horizontal="center" vertical="center"/>
    </xf>
    <xf numFmtId="0" fontId="22" fillId="0" borderId="10" xfId="34" applyFont="1" applyFill="1" applyBorder="1" applyAlignment="1">
      <alignment vertical="center"/>
    </xf>
    <xf numFmtId="0" fontId="20" fillId="0" borderId="10" xfId="34" applyFont="1" applyFill="1" applyBorder="1" applyAlignment="1">
      <alignment horizontal="left" vertical="center"/>
    </xf>
    <xf numFmtId="0" fontId="20" fillId="0" borderId="0" xfId="34" applyFont="1" applyAlignment="1">
      <alignment wrapText="1"/>
    </xf>
    <xf numFmtId="0" fontId="20" fillId="0" borderId="0" xfId="34" applyFont="1" applyFill="1" applyProtection="1"/>
    <xf numFmtId="0" fontId="20" fillId="0" borderId="10" xfId="34" applyFont="1" applyFill="1" applyBorder="1" applyAlignment="1" applyProtection="1">
      <alignment horizontal="left" vertical="top" wrapText="1" indent="3"/>
    </xf>
    <xf numFmtId="4" fontId="20" fillId="0" borderId="10" xfId="34" applyNumberFormat="1" applyFont="1" applyFill="1" applyBorder="1" applyAlignment="1" applyProtection="1">
      <alignment horizontal="center" vertical="center" wrapText="1"/>
    </xf>
    <xf numFmtId="0" fontId="20" fillId="0" borderId="0" xfId="34" applyFont="1" applyFill="1" applyBorder="1" applyProtection="1"/>
    <xf numFmtId="0" fontId="20" fillId="0" borderId="10" xfId="34" applyFont="1" applyFill="1" applyBorder="1" applyAlignment="1" applyProtection="1">
      <alignment horizontal="left" vertical="top" wrapText="1" indent="2"/>
    </xf>
    <xf numFmtId="0" fontId="20" fillId="0" borderId="10" xfId="34" applyNumberFormat="1" applyFont="1" applyFill="1" applyBorder="1" applyAlignment="1" applyProtection="1">
      <alignment horizontal="center" vertical="center" wrapText="1"/>
    </xf>
    <xf numFmtId="0" fontId="20" fillId="0" borderId="0" xfId="34" applyFont="1" applyFill="1" applyAlignment="1" applyProtection="1">
      <alignment horizontal="center" vertical="center" wrapText="1"/>
      <protection locked="0"/>
    </xf>
    <xf numFmtId="0" fontId="20" fillId="0" borderId="12" xfId="34" applyFont="1" applyFill="1" applyBorder="1" applyAlignment="1" applyProtection="1">
      <alignment horizontal="center" vertical="center" wrapText="1"/>
    </xf>
    <xf numFmtId="0" fontId="20" fillId="0" borderId="0" xfId="34" applyFont="1" applyFill="1"/>
    <xf numFmtId="0" fontId="20" fillId="0" borderId="12" xfId="34" applyFont="1" applyFill="1" applyBorder="1" applyAlignment="1" applyProtection="1">
      <alignment horizontal="center" vertical="center" wrapText="1"/>
      <protection locked="0"/>
    </xf>
    <xf numFmtId="0" fontId="0" fillId="0" borderId="0" xfId="34" applyFont="1" applyFill="1"/>
    <xf numFmtId="0" fontId="0" fillId="0" borderId="0" xfId="34" applyFont="1" applyFill="1" applyAlignment="1">
      <alignment wrapText="1"/>
    </xf>
    <xf numFmtId="0" fontId="9" fillId="0" borderId="10" xfId="34" applyFont="1" applyFill="1" applyBorder="1"/>
    <xf numFmtId="0" fontId="9" fillId="0" borderId="0" xfId="34" applyFont="1" applyFill="1"/>
    <xf numFmtId="0" fontId="22" fillId="0" borderId="0" xfId="73" applyFont="1" applyFill="1" applyBorder="1" applyAlignment="1" applyProtection="1">
      <alignment horizontal="left"/>
      <protection hidden="1"/>
    </xf>
    <xf numFmtId="0" fontId="9" fillId="0" borderId="0" xfId="34" applyFont="1" applyFill="1" applyAlignment="1">
      <alignment horizontal="center"/>
    </xf>
    <xf numFmtId="0" fontId="17" fillId="0" borderId="0" xfId="34" applyFont="1" applyFill="1"/>
    <xf numFmtId="0" fontId="20" fillId="0" borderId="0" xfId="73" applyFont="1" applyFill="1" applyProtection="1">
      <protection hidden="1"/>
    </xf>
    <xf numFmtId="0" fontId="18" fillId="0" borderId="0" xfId="34" applyFont="1" applyFill="1"/>
    <xf numFmtId="0" fontId="9" fillId="0" borderId="0" xfId="73" applyFont="1" applyFill="1" applyProtection="1">
      <protection hidden="1"/>
    </xf>
    <xf numFmtId="0" fontId="9" fillId="0" borderId="0" xfId="73" applyFont="1" applyFill="1" applyAlignment="1" applyProtection="1">
      <alignment horizontal="left"/>
      <protection hidden="1"/>
    </xf>
    <xf numFmtId="0" fontId="9" fillId="0" borderId="0" xfId="73" applyFont="1" applyFill="1" applyAlignment="1" applyProtection="1">
      <alignment horizontal="left" indent="3"/>
      <protection hidden="1"/>
    </xf>
    <xf numFmtId="0" fontId="9" fillId="0" borderId="0" xfId="73" applyFont="1" applyFill="1" applyAlignment="1" applyProtection="1">
      <alignment horizontal="center"/>
      <protection hidden="1"/>
    </xf>
    <xf numFmtId="3" fontId="20" fillId="0" borderId="0" xfId="34" applyNumberFormat="1" applyFont="1" applyFill="1" applyBorder="1" applyAlignment="1">
      <alignment horizontal="center" vertical="center"/>
    </xf>
    <xf numFmtId="3" fontId="20" fillId="0" borderId="10" xfId="34" applyNumberFormat="1" applyFont="1" applyFill="1" applyBorder="1" applyAlignment="1" applyProtection="1">
      <alignment horizontal="center" vertical="center" wrapText="1"/>
      <protection locked="0"/>
    </xf>
    <xf numFmtId="0" fontId="20" fillId="0" borderId="12" xfId="34" applyNumberFormat="1" applyFont="1" applyFill="1" applyBorder="1" applyAlignment="1" applyProtection="1">
      <alignment horizontal="center" vertical="center" wrapText="1"/>
    </xf>
    <xf numFmtId="0" fontId="20" fillId="0" borderId="0" xfId="34" applyFont="1" applyFill="1" applyAlignment="1">
      <alignment wrapText="1"/>
    </xf>
    <xf numFmtId="0" fontId="9" fillId="0" borderId="0" xfId="34" applyFont="1" applyFill="1" applyProtection="1"/>
    <xf numFmtId="4" fontId="20" fillId="0" borderId="10" xfId="34" applyNumberFormat="1" applyFont="1" applyFill="1" applyBorder="1" applyAlignment="1" applyProtection="1">
      <alignment horizontal="center" vertical="center" wrapText="1"/>
      <protection locked="0"/>
    </xf>
    <xf numFmtId="2" fontId="20" fillId="0" borderId="10" xfId="34" applyNumberFormat="1" applyFont="1" applyFill="1" applyBorder="1" applyAlignment="1" applyProtection="1">
      <alignment horizontal="center" vertical="center" wrapText="1"/>
      <protection locked="0"/>
    </xf>
    <xf numFmtId="0" fontId="20" fillId="0" borderId="0" xfId="34" applyFont="1" applyFill="1" applyAlignment="1" applyProtection="1">
      <alignment horizontal="justify"/>
    </xf>
    <xf numFmtId="0" fontId="15" fillId="0" borderId="0" xfId="34" applyFont="1" applyFill="1" applyProtection="1"/>
    <xf numFmtId="0" fontId="16" fillId="0" borderId="0" xfId="34" applyFont="1" applyFill="1" applyProtection="1"/>
    <xf numFmtId="0" fontId="20" fillId="0" borderId="0" xfId="34" applyFont="1" applyFill="1" applyBorder="1" applyAlignment="1" applyProtection="1">
      <alignment horizontal="center" vertical="center" wrapText="1"/>
    </xf>
    <xf numFmtId="0" fontId="20" fillId="0" borderId="0" xfId="34" applyFont="1" applyFill="1" applyAlignment="1" applyProtection="1">
      <alignment horizontal="center" vertical="center" wrapText="1"/>
    </xf>
    <xf numFmtId="0" fontId="20" fillId="0" borderId="0" xfId="34" applyFont="1" applyFill="1" applyBorder="1" applyAlignment="1" applyProtection="1">
      <alignment vertical="top"/>
    </xf>
    <xf numFmtId="0" fontId="20" fillId="0" borderId="0" xfId="34" applyFont="1" applyFill="1" applyBorder="1" applyAlignment="1" applyProtection="1">
      <alignment horizontal="center" vertical="center" wrapText="1"/>
      <protection locked="0"/>
    </xf>
    <xf numFmtId="0" fontId="10" fillId="0" borderId="0" xfId="34" applyFont="1" applyFill="1" applyAlignment="1">
      <alignment horizontal="center" vertical="center" wrapText="1"/>
    </xf>
    <xf numFmtId="0" fontId="12" fillId="0" borderId="0" xfId="34" applyFont="1" applyFill="1" applyAlignment="1"/>
    <xf numFmtId="0" fontId="9" fillId="0" borderId="11" xfId="34" applyFont="1" applyFill="1" applyBorder="1" applyAlignment="1">
      <alignment horizontal="center" vertical="center" wrapText="1"/>
    </xf>
    <xf numFmtId="0" fontId="13" fillId="0" borderId="10" xfId="34" applyFont="1" applyFill="1" applyBorder="1" applyAlignment="1" applyProtection="1">
      <alignment horizontal="left" vertical="center"/>
    </xf>
    <xf numFmtId="0" fontId="13" fillId="0" borderId="12" xfId="34" applyFont="1" applyFill="1" applyBorder="1" applyAlignment="1" applyProtection="1">
      <alignment horizontal="left" vertical="center"/>
    </xf>
    <xf numFmtId="0" fontId="12" fillId="0" borderId="13" xfId="34" applyFont="1" applyFill="1" applyBorder="1" applyAlignment="1" applyProtection="1">
      <alignment horizontal="center" vertical="center"/>
    </xf>
    <xf numFmtId="0" fontId="12" fillId="0" borderId="14" xfId="34" applyFont="1" applyFill="1" applyBorder="1" applyAlignment="1" applyProtection="1">
      <alignment horizontal="center" vertical="center"/>
    </xf>
    <xf numFmtId="0" fontId="12" fillId="0" borderId="15" xfId="34" applyFont="1" applyFill="1" applyBorder="1" applyAlignment="1" applyProtection="1">
      <alignment horizontal="center" vertical="center"/>
    </xf>
    <xf numFmtId="0" fontId="12" fillId="0" borderId="16" xfId="34" applyFont="1" applyFill="1" applyBorder="1" applyAlignment="1" applyProtection="1">
      <alignment horizontal="center" vertical="center"/>
    </xf>
    <xf numFmtId="0" fontId="12" fillId="0" borderId="17" xfId="34" applyFont="1" applyFill="1" applyBorder="1" applyAlignment="1" applyProtection="1">
      <alignment horizontal="center" vertical="center"/>
    </xf>
    <xf numFmtId="0" fontId="19" fillId="0" borderId="0" xfId="34" applyFont="1" applyFill="1" applyAlignment="1">
      <alignment horizontal="center"/>
    </xf>
    <xf numFmtId="0" fontId="19" fillId="0" borderId="0" xfId="34" applyFont="1" applyFill="1" applyAlignment="1">
      <alignment horizontal="right"/>
    </xf>
    <xf numFmtId="0" fontId="19" fillId="0" borderId="0" xfId="34" applyFont="1" applyFill="1" applyAlignment="1">
      <alignment horizontal="right" vertical="top"/>
    </xf>
    <xf numFmtId="49" fontId="20" fillId="0" borderId="10" xfId="34" applyNumberFormat="1" applyFont="1" applyFill="1" applyBorder="1" applyAlignment="1" applyProtection="1">
      <alignment horizontal="center" vertical="center" wrapText="1"/>
    </xf>
    <xf numFmtId="49" fontId="20" fillId="0" borderId="10" xfId="34" applyNumberFormat="1" applyFont="1" applyFill="1" applyBorder="1" applyAlignment="1" applyProtection="1">
      <alignment horizontal="left" vertical="center" wrapText="1" indent="2"/>
    </xf>
    <xf numFmtId="49" fontId="20" fillId="0" borderId="16" xfId="34" applyNumberFormat="1" applyFont="1" applyFill="1" applyBorder="1" applyAlignment="1" applyProtection="1">
      <alignment horizontal="center" vertical="center" wrapText="1"/>
    </xf>
    <xf numFmtId="0" fontId="22" fillId="0" borderId="0" xfId="34" applyFont="1" applyFill="1" applyBorder="1" applyAlignment="1">
      <alignment horizontal="center" vertical="center" textRotation="90" wrapText="1"/>
    </xf>
    <xf numFmtId="0" fontId="22" fillId="0" borderId="0" xfId="34" applyFont="1" applyFill="1" applyBorder="1" applyAlignment="1">
      <alignment horizontal="center" wrapText="1"/>
    </xf>
    <xf numFmtId="10" fontId="20" fillId="0" borderId="0" xfId="34" applyNumberFormat="1" applyFont="1" applyFill="1" applyBorder="1" applyAlignment="1">
      <alignment horizontal="center" vertical="center"/>
    </xf>
    <xf numFmtId="1" fontId="20" fillId="0" borderId="0" xfId="34" applyNumberFormat="1" applyFont="1" applyFill="1" applyAlignment="1" applyProtection="1">
      <alignment horizontal="left" vertical="center"/>
      <protection locked="0"/>
    </xf>
    <xf numFmtId="0" fontId="12" fillId="0" borderId="0" xfId="34" applyFont="1" applyFill="1" applyAlignment="1">
      <alignment horizontal="right"/>
    </xf>
    <xf numFmtId="0" fontId="9" fillId="0" borderId="0" xfId="34" applyFont="1" applyProtection="1"/>
    <xf numFmtId="0" fontId="9" fillId="0" borderId="0" xfId="34" applyFont="1" applyAlignment="1" applyProtection="1">
      <alignment horizontal="left" indent="4"/>
    </xf>
    <xf numFmtId="0" fontId="19" fillId="0" borderId="0" xfId="34" applyFont="1" applyFill="1" applyAlignment="1">
      <alignment horizontal="left"/>
    </xf>
    <xf numFmtId="0" fontId="9" fillId="0" borderId="0" xfId="34" applyFont="1" applyBorder="1" applyAlignment="1" applyProtection="1">
      <alignment horizontal="center" vertical="center" wrapText="1"/>
      <protection locked="0"/>
    </xf>
    <xf numFmtId="0" fontId="9" fillId="0" borderId="0" xfId="34" applyFont="1" applyAlignment="1" applyProtection="1">
      <alignment horizontal="center" vertical="center" wrapText="1"/>
      <protection locked="0"/>
    </xf>
    <xf numFmtId="0" fontId="19" fillId="0" borderId="0" xfId="34" applyFont="1" applyAlignment="1" applyProtection="1">
      <alignment horizontal="center" vertical="center" wrapText="1"/>
      <protection locked="0"/>
    </xf>
    <xf numFmtId="1" fontId="9" fillId="0" borderId="0" xfId="34" applyNumberFormat="1" applyFont="1" applyBorder="1" applyAlignment="1" applyProtection="1">
      <alignment horizontal="center" vertical="center" wrapText="1"/>
      <protection locked="0"/>
    </xf>
    <xf numFmtId="0" fontId="9" fillId="0" borderId="0" xfId="34" applyFont="1" applyFill="1" applyAlignment="1" applyProtection="1">
      <alignment horizontal="center" vertical="center"/>
      <protection locked="0"/>
    </xf>
    <xf numFmtId="0" fontId="19" fillId="0" borderId="0" xfId="34" applyFont="1" applyFill="1" applyAlignment="1">
      <alignment horizontal="right" vertical="top" indent="10"/>
    </xf>
    <xf numFmtId="0" fontId="9" fillId="0" borderId="0" xfId="34" applyFont="1"/>
    <xf numFmtId="0" fontId="9" fillId="0" borderId="0" xfId="34" applyFont="1" applyAlignment="1">
      <alignment vertical="top" wrapText="1"/>
    </xf>
    <xf numFmtId="0" fontId="28" fillId="0" borderId="0" xfId="34" applyFont="1" applyFill="1" applyAlignment="1">
      <alignment horizontal="left" vertical="top" indent="2"/>
    </xf>
    <xf numFmtId="0" fontId="9" fillId="0" borderId="0" xfId="34" applyFont="1" applyFill="1" applyAlignment="1">
      <alignment horizontal="center" vertical="center" wrapText="1"/>
    </xf>
    <xf numFmtId="0" fontId="8" fillId="0" borderId="0" xfId="42" applyFont="1" applyProtection="1"/>
    <xf numFmtId="0" fontId="8" fillId="0" borderId="0" xfId="42" applyFont="1" applyFill="1" applyProtection="1"/>
    <xf numFmtId="0" fontId="8" fillId="0" borderId="0" xfId="42" applyFont="1" applyAlignment="1" applyProtection="1">
      <alignment horizontal="center" vertical="center" wrapText="1"/>
    </xf>
    <xf numFmtId="0" fontId="8" fillId="18" borderId="0" xfId="42" applyFont="1" applyFill="1" applyAlignment="1" applyProtection="1">
      <alignment horizontal="center" vertical="center" wrapText="1"/>
      <protection locked="0"/>
    </xf>
    <xf numFmtId="0" fontId="8" fillId="0" borderId="0" xfId="65" applyFont="1" applyAlignment="1" applyProtection="1">
      <alignment horizontal="center" vertical="center" wrapText="1"/>
      <protection locked="0"/>
    </xf>
    <xf numFmtId="1" fontId="0" fillId="0" borderId="0" xfId="34" applyNumberFormat="1" applyFont="1" applyFill="1" applyBorder="1" applyAlignment="1" applyProtection="1">
      <alignment horizontal="center" vertical="center" wrapText="1"/>
    </xf>
    <xf numFmtId="1" fontId="8" fillId="0" borderId="0" xfId="42" applyNumberFormat="1" applyFont="1" applyAlignment="1" applyProtection="1">
      <alignment horizontal="center" vertical="center" wrapText="1"/>
    </xf>
    <xf numFmtId="170" fontId="20" fillId="0" borderId="10" xfId="67" applyNumberFormat="1" applyFont="1" applyFill="1" applyBorder="1" applyAlignment="1">
      <alignment horizontal="center" vertical="center" wrapText="1"/>
    </xf>
    <xf numFmtId="2" fontId="25" fillId="0" borderId="10" xfId="0" applyNumberFormat="1" applyFont="1" applyFill="1" applyBorder="1" applyAlignment="1">
      <alignment horizontal="center"/>
    </xf>
    <xf numFmtId="2" fontId="20" fillId="0" borderId="10" xfId="0" applyNumberFormat="1" applyFont="1" applyFill="1" applyBorder="1" applyAlignment="1">
      <alignment horizontal="center"/>
    </xf>
    <xf numFmtId="0" fontId="2" fillId="0" borderId="18" xfId="44" applyFont="1" applyBorder="1" applyAlignment="1" applyProtection="1">
      <alignment horizontal="center" vertical="center" wrapText="1"/>
      <protection locked="0"/>
    </xf>
    <xf numFmtId="0" fontId="2" fillId="0" borderId="0" xfId="44" applyFont="1" applyAlignment="1" applyProtection="1">
      <alignment horizontal="center" vertical="center" wrapText="1"/>
      <protection locked="0"/>
    </xf>
    <xf numFmtId="0" fontId="2" fillId="0" borderId="0" xfId="44" applyFont="1" applyBorder="1" applyAlignment="1" applyProtection="1">
      <alignment horizontal="center" vertical="center" wrapText="1"/>
      <protection locked="0"/>
    </xf>
    <xf numFmtId="0" fontId="25" fillId="0" borderId="10" xfId="77" applyFont="1" applyFill="1" applyBorder="1" applyAlignment="1">
      <alignment horizontal="center"/>
    </xf>
    <xf numFmtId="9" fontId="20" fillId="0" borderId="10" xfId="79" applyFont="1" applyFill="1" applyBorder="1" applyAlignment="1" applyProtection="1">
      <alignment horizontal="center" vertical="center" wrapText="1"/>
      <protection locked="0"/>
    </xf>
    <xf numFmtId="2" fontId="20" fillId="0" borderId="10" xfId="44" applyNumberFormat="1" applyFont="1" applyFill="1" applyBorder="1" applyAlignment="1" applyProtection="1">
      <alignment horizontal="center" vertical="center" wrapText="1"/>
      <protection locked="0"/>
    </xf>
    <xf numFmtId="9" fontId="20" fillId="0" borderId="10" xfId="79" applyFont="1" applyBorder="1" applyAlignment="1">
      <alignment horizontal="center"/>
    </xf>
    <xf numFmtId="0" fontId="2" fillId="0" borderId="18" xfId="44" applyFont="1" applyBorder="1"/>
    <xf numFmtId="0" fontId="2" fillId="0" borderId="0" xfId="44" applyFont="1"/>
    <xf numFmtId="0" fontId="49" fillId="0" borderId="0" xfId="44" applyFont="1"/>
    <xf numFmtId="9" fontId="2" fillId="0" borderId="0" xfId="44" applyNumberFormat="1" applyFont="1"/>
    <xf numFmtId="0" fontId="2" fillId="19" borderId="0" xfId="44" applyFont="1" applyFill="1"/>
    <xf numFmtId="0" fontId="2" fillId="0" borderId="0" xfId="44" applyFont="1" applyFill="1"/>
    <xf numFmtId="0" fontId="2" fillId="0" borderId="0" xfId="50" applyFont="1" applyBorder="1" applyAlignment="1">
      <alignment horizontal="center" vertical="center" wrapText="1"/>
    </xf>
    <xf numFmtId="0" fontId="2" fillId="0" borderId="0" xfId="50" applyFont="1" applyFill="1" applyBorder="1" applyAlignment="1">
      <alignment horizontal="center" vertical="center" wrapText="1"/>
    </xf>
    <xf numFmtId="0" fontId="2" fillId="0" borderId="0" xfId="77" applyFont="1" applyAlignment="1">
      <alignment horizontal="center" vertical="center" wrapText="1"/>
    </xf>
    <xf numFmtId="0" fontId="2" fillId="18" borderId="0" xfId="50" applyFont="1" applyFill="1" applyAlignment="1">
      <alignment horizontal="center" vertical="center" wrapText="1"/>
    </xf>
    <xf numFmtId="0" fontId="20" fillId="18" borderId="0" xfId="47" applyFont="1" applyFill="1" applyAlignment="1">
      <alignment horizontal="center" vertical="center" wrapText="1"/>
    </xf>
    <xf numFmtId="0" fontId="20" fillId="0" borderId="0" xfId="47" applyFont="1" applyFill="1" applyAlignment="1">
      <alignment horizontal="center" vertical="center" wrapText="1"/>
    </xf>
    <xf numFmtId="0" fontId="2" fillId="0" borderId="0" xfId="50" applyFont="1" applyFill="1" applyAlignment="1">
      <alignment horizontal="center" vertical="center" wrapText="1"/>
    </xf>
    <xf numFmtId="0" fontId="20" fillId="0" borderId="0" xfId="50" applyFont="1" applyAlignment="1">
      <alignment horizontal="center" vertical="center" wrapText="1"/>
    </xf>
    <xf numFmtId="0" fontId="50" fillId="0" borderId="0" xfId="50" applyFont="1" applyAlignment="1">
      <alignment horizontal="center" vertical="center" wrapText="1"/>
    </xf>
    <xf numFmtId="0" fontId="22" fillId="0" borderId="0" xfId="73" applyFont="1" applyBorder="1" applyAlignment="1" applyProtection="1">
      <alignment horizontal="left"/>
      <protection hidden="1"/>
    </xf>
    <xf numFmtId="0" fontId="20" fillId="0" borderId="0" xfId="73" applyFont="1" applyProtection="1">
      <protection hidden="1"/>
    </xf>
    <xf numFmtId="0" fontId="20" fillId="0" borderId="0" xfId="73" applyFont="1" applyAlignment="1" applyProtection="1">
      <alignment horizontal="left"/>
      <protection hidden="1"/>
    </xf>
    <xf numFmtId="0" fontId="29" fillId="0" borderId="0" xfId="50" applyFont="1" applyAlignment="1">
      <alignment horizontal="center" vertical="center" wrapText="1"/>
    </xf>
    <xf numFmtId="0" fontId="20" fillId="0" borderId="0" xfId="36" applyFont="1" applyFill="1" applyBorder="1" applyAlignment="1" applyProtection="1">
      <alignment horizontal="center" vertical="center" wrapText="1"/>
      <protection locked="0"/>
    </xf>
    <xf numFmtId="0" fontId="20" fillId="0" borderId="0" xfId="36" applyFont="1" applyFill="1" applyAlignment="1" applyProtection="1">
      <alignment horizontal="center" vertical="center" wrapText="1"/>
      <protection locked="0"/>
    </xf>
    <xf numFmtId="0" fontId="22" fillId="0" borderId="10" xfId="34" applyFont="1" applyFill="1" applyBorder="1" applyAlignment="1" applyProtection="1">
      <alignment horizontal="center" vertical="center" wrapText="1"/>
    </xf>
    <xf numFmtId="4" fontId="22" fillId="0" borderId="10" xfId="34" applyNumberFormat="1" applyFont="1" applyFill="1" applyBorder="1" applyAlignment="1" applyProtection="1">
      <alignment horizontal="center" vertical="center" wrapText="1"/>
    </xf>
    <xf numFmtId="10" fontId="22" fillId="0" borderId="10" xfId="34" applyNumberFormat="1" applyFont="1" applyFill="1" applyBorder="1" applyAlignment="1" applyProtection="1">
      <alignment horizontal="center" vertical="center" wrapText="1"/>
    </xf>
    <xf numFmtId="2" fontId="0" fillId="0" borderId="0" xfId="0" applyNumberFormat="1"/>
    <xf numFmtId="49" fontId="22" fillId="0" borderId="10" xfId="34" applyNumberFormat="1" applyFont="1" applyFill="1" applyBorder="1" applyAlignment="1" applyProtection="1">
      <alignment horizontal="center" vertical="center" wrapText="1"/>
    </xf>
    <xf numFmtId="4" fontId="22" fillId="0" borderId="10" xfId="34" applyNumberFormat="1" applyFont="1" applyFill="1" applyBorder="1" applyAlignment="1" applyProtection="1">
      <alignment horizontal="center" vertical="center" wrapText="1"/>
      <protection locked="0"/>
    </xf>
    <xf numFmtId="0" fontId="20" fillId="0" borderId="0" xfId="36" applyFont="1" applyAlignment="1">
      <alignment horizontal="center" vertical="center" wrapText="1"/>
    </xf>
    <xf numFmtId="173" fontId="20" fillId="0" borderId="0" xfId="36" applyNumberFormat="1" applyFont="1" applyAlignment="1">
      <alignment horizontal="center" vertical="center" wrapText="1"/>
    </xf>
    <xf numFmtId="0" fontId="20" fillId="0" borderId="0" xfId="73" applyFont="1" applyBorder="1" applyAlignment="1" applyProtection="1">
      <alignment horizontal="left" indent="3"/>
      <protection hidden="1"/>
    </xf>
    <xf numFmtId="0" fontId="20" fillId="0" borderId="0" xfId="36" applyNumberFormat="1" applyFont="1" applyBorder="1" applyAlignment="1" applyProtection="1">
      <alignment horizontal="center" vertical="center"/>
    </xf>
    <xf numFmtId="0" fontId="20" fillId="0" borderId="0" xfId="36" applyFont="1" applyBorder="1" applyAlignment="1">
      <alignment horizontal="center" vertical="center" wrapText="1"/>
    </xf>
    <xf numFmtId="0" fontId="9" fillId="0" borderId="0" xfId="49" applyFont="1" applyFill="1"/>
    <xf numFmtId="0" fontId="2" fillId="0" borderId="0" xfId="49" applyFont="1" applyFill="1" applyProtection="1"/>
    <xf numFmtId="0" fontId="20" fillId="0" borderId="10" xfId="49" applyNumberFormat="1" applyFont="1" applyFill="1" applyBorder="1" applyAlignment="1" applyProtection="1">
      <alignment horizontal="center" vertical="center" wrapText="1"/>
    </xf>
    <xf numFmtId="0" fontId="20" fillId="0" borderId="19" xfId="49" applyFont="1" applyFill="1" applyBorder="1" applyProtection="1"/>
    <xf numFmtId="10" fontId="20" fillId="0" borderId="19" xfId="49" applyNumberFormat="1" applyFont="1" applyFill="1" applyBorder="1" applyProtection="1"/>
    <xf numFmtId="0" fontId="2" fillId="0" borderId="0" xfId="49" applyFont="1" applyFill="1" applyBorder="1" applyProtection="1"/>
    <xf numFmtId="0" fontId="20" fillId="0" borderId="0" xfId="49" applyFont="1" applyFill="1" applyProtection="1"/>
    <xf numFmtId="0" fontId="17" fillId="0" borderId="0" xfId="49" applyFont="1" applyFill="1"/>
    <xf numFmtId="0" fontId="20" fillId="0" borderId="0" xfId="49" applyFont="1" applyFill="1"/>
    <xf numFmtId="0" fontId="18" fillId="0" borderId="0" xfId="49" applyFont="1" applyFill="1"/>
    <xf numFmtId="14" fontId="13" fillId="19" borderId="20" xfId="34" applyNumberFormat="1" applyFont="1" applyFill="1" applyBorder="1" applyAlignment="1" applyProtection="1">
      <alignment horizontal="center" vertical="center"/>
      <protection locked="0"/>
    </xf>
    <xf numFmtId="1" fontId="13" fillId="19" borderId="21" xfId="34" applyNumberFormat="1" applyFont="1" applyFill="1" applyBorder="1" applyAlignment="1" applyProtection="1">
      <alignment horizontal="center" vertical="center"/>
      <protection locked="0"/>
    </xf>
    <xf numFmtId="0" fontId="13" fillId="19" borderId="22" xfId="34" applyFont="1" applyFill="1" applyBorder="1" applyAlignment="1" applyProtection="1">
      <alignment horizontal="center" vertical="center"/>
      <protection locked="0"/>
    </xf>
    <xf numFmtId="0" fontId="12" fillId="19" borderId="10" xfId="76" applyFont="1" applyFill="1" applyBorder="1" applyAlignment="1">
      <alignment horizontal="center"/>
    </xf>
    <xf numFmtId="0" fontId="9" fillId="19" borderId="10" xfId="34" applyFont="1" applyFill="1" applyBorder="1" applyAlignment="1">
      <alignment horizontal="center" vertical="center"/>
    </xf>
    <xf numFmtId="0" fontId="22" fillId="19" borderId="10" xfId="34" applyFont="1" applyFill="1" applyBorder="1" applyAlignment="1" applyProtection="1">
      <alignment horizontal="left" vertical="center" wrapText="1"/>
    </xf>
    <xf numFmtId="0" fontId="20" fillId="20" borderId="10" xfId="34" applyFont="1" applyFill="1" applyBorder="1" applyAlignment="1" applyProtection="1">
      <alignment horizontal="center" vertical="center" wrapText="1"/>
    </xf>
    <xf numFmtId="0" fontId="9" fillId="0" borderId="10" xfId="68" applyFont="1" applyFill="1" applyBorder="1" applyAlignment="1" applyProtection="1">
      <alignment horizontal="center" vertical="center" wrapText="1"/>
      <protection locked="0"/>
    </xf>
    <xf numFmtId="3" fontId="22" fillId="19" borderId="10" xfId="34" applyNumberFormat="1" applyFont="1" applyFill="1" applyBorder="1" applyAlignment="1">
      <alignment horizontal="center" vertical="center"/>
    </xf>
    <xf numFmtId="10" fontId="22" fillId="19" borderId="10" xfId="34" applyNumberFormat="1" applyFont="1" applyFill="1" applyBorder="1" applyAlignment="1">
      <alignment horizontal="center" vertical="center"/>
    </xf>
    <xf numFmtId="4" fontId="20" fillId="18" borderId="10" xfId="68" applyNumberFormat="1" applyFont="1" applyFill="1" applyBorder="1" applyAlignment="1" applyProtection="1">
      <alignment horizontal="center" vertical="center"/>
    </xf>
    <xf numFmtId="4" fontId="20" fillId="18" borderId="10" xfId="71" applyNumberFormat="1" applyFont="1" applyFill="1" applyBorder="1" applyAlignment="1">
      <alignment horizontal="center" vertical="center"/>
    </xf>
    <xf numFmtId="4" fontId="20" fillId="0" borderId="10" xfId="71" applyNumberFormat="1" applyFont="1" applyFill="1" applyBorder="1" applyAlignment="1">
      <alignment horizontal="center" vertical="center"/>
    </xf>
    <xf numFmtId="4" fontId="20" fillId="0" borderId="10" xfId="68" applyNumberFormat="1" applyFont="1" applyFill="1" applyBorder="1" applyAlignment="1" applyProtection="1">
      <alignment horizontal="center" vertical="center"/>
    </xf>
    <xf numFmtId="1" fontId="20" fillId="0" borderId="10" xfId="34" applyNumberFormat="1" applyFont="1" applyFill="1" applyBorder="1" applyAlignment="1" applyProtection="1">
      <alignment horizontal="center" vertical="center" wrapText="1"/>
    </xf>
    <xf numFmtId="4" fontId="22" fillId="19" borderId="10" xfId="34" applyNumberFormat="1" applyFont="1" applyFill="1" applyBorder="1" applyAlignment="1" applyProtection="1">
      <alignment horizontal="center" vertical="center" wrapText="1"/>
    </xf>
    <xf numFmtId="10" fontId="22" fillId="19" borderId="10" xfId="34" applyNumberFormat="1" applyFont="1" applyFill="1" applyBorder="1" applyAlignment="1" applyProtection="1">
      <alignment horizontal="center" vertical="center" wrapText="1"/>
    </xf>
    <xf numFmtId="2" fontId="20" fillId="19" borderId="10" xfId="34" applyNumberFormat="1" applyFont="1" applyFill="1" applyBorder="1" applyAlignment="1" applyProtection="1">
      <alignment horizontal="center" vertical="center" wrapText="1"/>
      <protection locked="0"/>
    </xf>
    <xf numFmtId="1" fontId="22" fillId="0" borderId="10" xfId="34" applyNumberFormat="1" applyFont="1" applyFill="1" applyBorder="1" applyAlignment="1" applyProtection="1">
      <alignment horizontal="center" vertical="center" wrapText="1"/>
    </xf>
    <xf numFmtId="2" fontId="8" fillId="0" borderId="0" xfId="34" applyNumberFormat="1" applyFont="1" applyFill="1" applyAlignment="1">
      <alignment horizontal="center" vertical="center" wrapText="1"/>
    </xf>
    <xf numFmtId="0" fontId="9" fillId="0" borderId="10" xfId="0" applyFont="1" applyBorder="1" applyAlignment="1">
      <alignment horizontal="center" vertical="center"/>
    </xf>
    <xf numFmtId="0" fontId="20" fillId="0" borderId="16" xfId="34" applyFont="1" applyFill="1" applyBorder="1" applyAlignment="1" applyProtection="1">
      <alignment wrapText="1"/>
    </xf>
    <xf numFmtId="0" fontId="20" fillId="0" borderId="16" xfId="34" applyFont="1" applyFill="1" applyBorder="1" applyProtection="1"/>
    <xf numFmtId="10" fontId="20" fillId="18" borderId="10" xfId="71" applyNumberFormat="1" applyFont="1" applyFill="1" applyBorder="1" applyAlignment="1">
      <alignment horizontal="center" vertical="center"/>
    </xf>
    <xf numFmtId="10" fontId="20" fillId="18" borderId="10" xfId="68" applyNumberFormat="1" applyFont="1" applyFill="1" applyBorder="1" applyAlignment="1" applyProtection="1">
      <alignment vertical="center"/>
    </xf>
    <xf numFmtId="10" fontId="20" fillId="0" borderId="10" xfId="68" applyNumberFormat="1" applyFont="1" applyFill="1" applyBorder="1" applyAlignment="1" applyProtection="1">
      <alignment vertical="center"/>
    </xf>
    <xf numFmtId="2" fontId="22" fillId="19" borderId="10" xfId="34" applyNumberFormat="1" applyFont="1" applyFill="1" applyBorder="1" applyAlignment="1" applyProtection="1">
      <alignment horizontal="center" vertical="center" wrapText="1"/>
      <protection locked="0"/>
    </xf>
    <xf numFmtId="0" fontId="22" fillId="19" borderId="10" xfId="44" applyFont="1" applyFill="1" applyBorder="1"/>
    <xf numFmtId="0" fontId="22" fillId="19" borderId="10" xfId="44" applyFont="1" applyFill="1" applyBorder="1" applyAlignment="1">
      <alignment horizontal="center"/>
    </xf>
    <xf numFmtId="2" fontId="22" fillId="19" borderId="10" xfId="44" applyNumberFormat="1" applyFont="1" applyFill="1" applyBorder="1" applyAlignment="1" applyProtection="1">
      <alignment horizontal="center" vertical="center" wrapText="1"/>
    </xf>
    <xf numFmtId="9" fontId="22" fillId="19" borderId="10" xfId="79" applyFont="1" applyFill="1" applyBorder="1" applyAlignment="1">
      <alignment horizontal="center"/>
    </xf>
    <xf numFmtId="2" fontId="22" fillId="19" borderId="10" xfId="44" applyNumberFormat="1" applyFont="1" applyFill="1" applyBorder="1" applyAlignment="1">
      <alignment horizontal="center"/>
    </xf>
    <xf numFmtId="9" fontId="22" fillId="19" borderId="10" xfId="79" applyFont="1" applyFill="1" applyBorder="1" applyAlignment="1" applyProtection="1">
      <alignment horizontal="center" vertical="center" wrapText="1"/>
      <protection locked="0"/>
    </xf>
    <xf numFmtId="0" fontId="20" fillId="21" borderId="12" xfId="49" applyFont="1" applyFill="1" applyBorder="1" applyAlignment="1" applyProtection="1">
      <alignment horizontal="center" vertical="center" wrapText="1"/>
    </xf>
    <xf numFmtId="0" fontId="20" fillId="21" borderId="10" xfId="49" applyFont="1" applyFill="1" applyBorder="1" applyAlignment="1" applyProtection="1">
      <alignment horizontal="center" vertical="center"/>
    </xf>
    <xf numFmtId="0" fontId="20" fillId="0" borderId="10" xfId="68" applyFont="1" applyFill="1" applyBorder="1" applyAlignment="1" applyProtection="1">
      <alignment horizontal="center" vertical="center" wrapText="1"/>
      <protection locked="0"/>
    </xf>
    <xf numFmtId="0" fontId="20" fillId="18" borderId="10" xfId="68" applyFont="1" applyFill="1" applyBorder="1" applyAlignment="1" applyProtection="1">
      <alignment horizontal="center" vertical="center" wrapText="1"/>
      <protection locked="0"/>
    </xf>
    <xf numFmtId="1" fontId="8" fillId="0" borderId="0" xfId="34" applyNumberFormat="1" applyFont="1" applyFill="1" applyAlignment="1" applyProtection="1">
      <alignment horizontal="center" vertical="center" wrapText="1"/>
      <protection locked="0"/>
    </xf>
    <xf numFmtId="0" fontId="8" fillId="0" borderId="0" xfId="34" applyFont="1" applyFill="1" applyAlignment="1" applyProtection="1">
      <alignment horizontal="center" vertical="center"/>
      <protection locked="0"/>
    </xf>
    <xf numFmtId="2" fontId="9" fillId="0" borderId="10" xfId="0" applyNumberFormat="1" applyFont="1" applyBorder="1" applyAlignment="1">
      <alignment horizontal="center" vertical="center"/>
    </xf>
    <xf numFmtId="4" fontId="58" fillId="0" borderId="10" xfId="34" applyNumberFormat="1" applyFont="1" applyFill="1" applyBorder="1" applyAlignment="1" applyProtection="1">
      <alignment horizontal="center" vertical="center"/>
    </xf>
    <xf numFmtId="0" fontId="6" fillId="0" borderId="16" xfId="47" applyNumberFormat="1" applyFont="1" applyFill="1" applyBorder="1" applyAlignment="1">
      <alignment horizontal="center" vertical="center"/>
    </xf>
    <xf numFmtId="2" fontId="6" fillId="0" borderId="10" xfId="0" applyNumberFormat="1" applyFont="1" applyBorder="1" applyAlignment="1">
      <alignment horizontal="center" vertical="center"/>
    </xf>
    <xf numFmtId="4" fontId="20" fillId="0" borderId="0" xfId="49" applyNumberFormat="1" applyFont="1" applyFill="1" applyProtection="1"/>
    <xf numFmtId="4" fontId="20" fillId="0" borderId="0" xfId="34" applyNumberFormat="1" applyFont="1" applyFill="1" applyProtection="1"/>
    <xf numFmtId="4" fontId="20" fillId="0" borderId="0" xfId="34" applyNumberFormat="1" applyFont="1" applyFill="1" applyAlignment="1" applyProtection="1">
      <alignment horizontal="center" vertical="center" wrapText="1"/>
    </xf>
    <xf numFmtId="0" fontId="13" fillId="0" borderId="0" xfId="73" applyFont="1" applyFill="1" applyBorder="1" applyAlignment="1" applyProtection="1">
      <alignment horizontal="left"/>
      <protection hidden="1"/>
    </xf>
    <xf numFmtId="0" fontId="12" fillId="0" borderId="0" xfId="49" applyFont="1" applyFill="1"/>
    <xf numFmtId="0" fontId="12" fillId="0" borderId="0" xfId="49" applyFont="1" applyFill="1" applyAlignment="1">
      <alignment horizontal="center"/>
    </xf>
    <xf numFmtId="0" fontId="12" fillId="0" borderId="0" xfId="73" applyFont="1" applyFill="1" applyProtection="1">
      <protection hidden="1"/>
    </xf>
    <xf numFmtId="0" fontId="12" fillId="0" borderId="0" xfId="73" applyFont="1" applyFill="1" applyAlignment="1" applyProtection="1">
      <alignment horizontal="left"/>
      <protection hidden="1"/>
    </xf>
    <xf numFmtId="0" fontId="12" fillId="0" borderId="0" xfId="73" applyFont="1" applyFill="1" applyAlignment="1" applyProtection="1">
      <alignment horizontal="center"/>
      <protection hidden="1"/>
    </xf>
    <xf numFmtId="0" fontId="12" fillId="0" borderId="10" xfId="34" applyFont="1" applyFill="1" applyBorder="1" applyAlignment="1" applyProtection="1">
      <alignment horizontal="center" vertical="center" wrapText="1"/>
    </xf>
    <xf numFmtId="49" fontId="60" fillId="0" borderId="10" xfId="36" applyNumberFormat="1" applyFont="1" applyFill="1" applyBorder="1" applyAlignment="1" applyProtection="1">
      <alignment horizontal="center" vertical="center" wrapText="1"/>
      <protection locked="0"/>
    </xf>
    <xf numFmtId="4" fontId="6" fillId="0" borderId="10" xfId="36" applyNumberFormat="1" applyFont="1" applyFill="1" applyBorder="1" applyAlignment="1" applyProtection="1">
      <alignment horizontal="center" vertical="center"/>
      <protection locked="0"/>
    </xf>
    <xf numFmtId="4" fontId="12" fillId="0" borderId="10" xfId="36" applyNumberFormat="1" applyFont="1" applyFill="1" applyBorder="1" applyAlignment="1" applyProtection="1">
      <alignment horizontal="center" vertical="center"/>
      <protection locked="0"/>
    </xf>
    <xf numFmtId="4" fontId="12" fillId="0" borderId="10" xfId="36" applyNumberFormat="1" applyFont="1" applyFill="1" applyBorder="1" applyAlignment="1" applyProtection="1">
      <alignment horizontal="center" vertical="center"/>
    </xf>
    <xf numFmtId="3" fontId="12" fillId="0" borderId="10" xfId="36" applyNumberFormat="1" applyFont="1" applyFill="1" applyBorder="1" applyAlignment="1" applyProtection="1">
      <alignment horizontal="center" vertical="center"/>
      <protection locked="0"/>
    </xf>
    <xf numFmtId="1" fontId="12" fillId="0" borderId="10" xfId="34" applyNumberFormat="1" applyFont="1" applyFill="1" applyBorder="1" applyAlignment="1" applyProtection="1">
      <alignment horizontal="center" vertical="center" wrapText="1"/>
      <protection locked="0"/>
    </xf>
    <xf numFmtId="4" fontId="12" fillId="0" borderId="10" xfId="36" applyNumberFormat="1" applyFont="1" applyFill="1" applyBorder="1" applyAlignment="1" applyProtection="1">
      <alignment horizontal="center" vertical="center" wrapText="1"/>
      <protection locked="0"/>
    </xf>
    <xf numFmtId="0" fontId="12" fillId="0" borderId="0" xfId="51" applyFont="1" applyAlignment="1">
      <alignment horizontal="center" vertical="center" wrapText="1"/>
    </xf>
    <xf numFmtId="4" fontId="57" fillId="19" borderId="11" xfId="36" applyNumberFormat="1" applyFont="1" applyFill="1" applyBorder="1" applyAlignment="1" applyProtection="1">
      <alignment horizontal="center" vertical="center"/>
    </xf>
    <xf numFmtId="1" fontId="57" fillId="19" borderId="10" xfId="78" applyNumberFormat="1" applyFont="1" applyFill="1" applyBorder="1" applyAlignment="1" applyProtection="1">
      <alignment horizontal="center" vertical="center"/>
    </xf>
    <xf numFmtId="1" fontId="61" fillId="0" borderId="10" xfId="78" applyNumberFormat="1" applyFont="1" applyBorder="1" applyAlignment="1" applyProtection="1">
      <alignment horizontal="center" vertical="center"/>
    </xf>
    <xf numFmtId="4" fontId="64" fillId="0" borderId="0" xfId="49" applyNumberFormat="1" applyFont="1" applyFill="1" applyProtection="1"/>
    <xf numFmtId="0" fontId="12" fillId="20" borderId="10" xfId="34" applyFont="1" applyFill="1" applyBorder="1" applyAlignment="1" applyProtection="1">
      <alignment horizontal="center" vertical="center" wrapText="1"/>
      <protection locked="0"/>
    </xf>
    <xf numFmtId="0" fontId="12" fillId="0" borderId="10" xfId="36" applyFont="1" applyFill="1" applyBorder="1" applyAlignment="1" applyProtection="1">
      <alignment horizontal="center" vertical="center" wrapText="1"/>
      <protection locked="0"/>
    </xf>
    <xf numFmtId="2" fontId="12" fillId="0" borderId="10" xfId="36" applyNumberFormat="1" applyFont="1" applyFill="1" applyBorder="1" applyAlignment="1" applyProtection="1">
      <alignment horizontal="center" vertical="center" wrapText="1"/>
      <protection locked="0"/>
    </xf>
    <xf numFmtId="10" fontId="12" fillId="0" borderId="10" xfId="36" applyNumberFormat="1" applyFont="1" applyFill="1" applyBorder="1" applyAlignment="1" applyProtection="1">
      <alignment horizontal="center" vertical="center" wrapText="1"/>
      <protection locked="0"/>
    </xf>
    <xf numFmtId="2" fontId="13" fillId="19" borderId="10" xfId="36" applyNumberFormat="1" applyFont="1" applyFill="1" applyBorder="1" applyAlignment="1" applyProtection="1">
      <alignment horizontal="center" vertical="center" wrapText="1"/>
      <protection locked="0"/>
    </xf>
    <xf numFmtId="10" fontId="13" fillId="19" borderId="10" xfId="36" applyNumberFormat="1" applyFont="1" applyFill="1" applyBorder="1" applyAlignment="1" applyProtection="1">
      <alignment horizontal="center" vertical="center" wrapText="1"/>
      <protection locked="0"/>
    </xf>
    <xf numFmtId="4" fontId="13" fillId="19" borderId="10" xfId="36" applyNumberFormat="1" applyFont="1" applyFill="1" applyBorder="1" applyAlignment="1" applyProtection="1">
      <alignment horizontal="center" vertical="center" wrapText="1"/>
      <protection locked="0"/>
    </xf>
    <xf numFmtId="0" fontId="13" fillId="19" borderId="10" xfId="36" applyFont="1" applyFill="1" applyBorder="1" applyAlignment="1" applyProtection="1">
      <alignment horizontal="center" vertical="center" wrapText="1"/>
      <protection locked="0"/>
    </xf>
    <xf numFmtId="49" fontId="6" fillId="0" borderId="10" xfId="36" applyNumberFormat="1" applyFont="1" applyFill="1" applyBorder="1" applyAlignment="1" applyProtection="1">
      <alignment horizontal="center" vertical="center" wrapText="1"/>
      <protection locked="0"/>
    </xf>
    <xf numFmtId="0" fontId="20" fillId="0" borderId="10" xfId="0" applyFont="1" applyFill="1" applyBorder="1" applyAlignment="1">
      <alignment horizontal="left" vertical="center" wrapText="1"/>
    </xf>
    <xf numFmtId="0" fontId="22" fillId="19" borderId="10" xfId="68" applyFont="1" applyFill="1" applyBorder="1" applyAlignment="1" applyProtection="1">
      <alignment horizontal="center" vertical="center" wrapText="1"/>
      <protection locked="0"/>
    </xf>
    <xf numFmtId="0" fontId="22" fillId="19" borderId="10" xfId="68" applyFont="1" applyFill="1" applyBorder="1" applyAlignment="1" applyProtection="1">
      <alignment horizontal="left" vertical="center" wrapText="1"/>
      <protection locked="0"/>
    </xf>
    <xf numFmtId="0" fontId="20" fillId="19" borderId="10" xfId="68" applyFont="1" applyFill="1" applyBorder="1" applyAlignment="1" applyProtection="1">
      <alignment horizontal="center" vertical="center" wrapText="1"/>
      <protection locked="0"/>
    </xf>
    <xf numFmtId="0" fontId="22" fillId="0" borderId="10" xfId="68" applyFont="1" applyFill="1" applyBorder="1" applyAlignment="1" applyProtection="1">
      <alignment horizontal="center" vertical="center" wrapText="1"/>
      <protection locked="0"/>
    </xf>
    <xf numFmtId="0" fontId="22" fillId="0" borderId="10" xfId="68" applyFont="1" applyFill="1" applyBorder="1" applyAlignment="1" applyProtection="1">
      <alignment horizontal="left" vertical="center" wrapText="1"/>
      <protection locked="0"/>
    </xf>
    <xf numFmtId="0" fontId="55" fillId="0" borderId="10" xfId="42" applyFont="1" applyBorder="1" applyAlignment="1" applyProtection="1">
      <alignment horizontal="center" vertical="center" wrapText="1"/>
    </xf>
    <xf numFmtId="0" fontId="55" fillId="0" borderId="10" xfId="42" applyFont="1" applyFill="1" applyBorder="1" applyAlignment="1" applyProtection="1">
      <alignment horizontal="center" vertical="center" wrapText="1"/>
    </xf>
    <xf numFmtId="0" fontId="55" fillId="19" borderId="10" xfId="42" applyFont="1" applyFill="1" applyBorder="1" applyAlignment="1" applyProtection="1">
      <alignment horizontal="center" vertical="center" wrapText="1"/>
    </xf>
    <xf numFmtId="0" fontId="7" fillId="19" borderId="10" xfId="42" applyFont="1" applyFill="1" applyBorder="1" applyAlignment="1" applyProtection="1">
      <alignment horizontal="left" vertical="center" wrapText="1"/>
    </xf>
    <xf numFmtId="3" fontId="7" fillId="19" borderId="10" xfId="42" applyNumberFormat="1" applyFont="1" applyFill="1" applyBorder="1" applyAlignment="1" applyProtection="1">
      <alignment horizontal="center" vertical="center" wrapText="1"/>
    </xf>
    <xf numFmtId="10" fontId="7" fillId="19" borderId="10" xfId="42" applyNumberFormat="1" applyFont="1" applyFill="1" applyBorder="1" applyAlignment="1" applyProtection="1">
      <alignment horizontal="center" vertical="center" wrapText="1"/>
    </xf>
    <xf numFmtId="0" fontId="12" fillId="0" borderId="10" xfId="42" applyFont="1" applyBorder="1" applyAlignment="1" applyProtection="1">
      <alignment horizontal="center" vertical="center"/>
    </xf>
    <xf numFmtId="0" fontId="12" fillId="0" borderId="10" xfId="42" applyFont="1" applyFill="1" applyBorder="1" applyAlignment="1" applyProtection="1">
      <alignment horizontal="center" vertical="center"/>
    </xf>
    <xf numFmtId="0" fontId="12" fillId="19" borderId="10" xfId="42" applyFont="1" applyFill="1" applyBorder="1" applyAlignment="1" applyProtection="1">
      <alignment horizontal="center" vertical="center"/>
    </xf>
    <xf numFmtId="0" fontId="13" fillId="19" borderId="10" xfId="42" applyFont="1" applyFill="1" applyBorder="1" applyAlignment="1" applyProtection="1">
      <alignment horizontal="center" vertical="center"/>
    </xf>
    <xf numFmtId="3" fontId="13" fillId="19" borderId="10" xfId="42" applyNumberFormat="1" applyFont="1" applyFill="1" applyBorder="1" applyAlignment="1" applyProtection="1">
      <alignment horizontal="center" vertical="center"/>
    </xf>
    <xf numFmtId="10" fontId="13" fillId="19" borderId="10" xfId="42" applyNumberFormat="1" applyFont="1" applyFill="1" applyBorder="1" applyAlignment="1" applyProtection="1">
      <alignment horizontal="center" vertical="center"/>
    </xf>
    <xf numFmtId="0" fontId="20" fillId="0" borderId="10" xfId="65" applyFont="1" applyBorder="1" applyAlignment="1" applyProtection="1">
      <alignment horizontal="center" vertical="center" wrapText="1"/>
      <protection locked="0"/>
    </xf>
    <xf numFmtId="1" fontId="9" fillId="0" borderId="10" xfId="34" applyNumberFormat="1" applyFont="1" applyFill="1" applyBorder="1" applyAlignment="1" applyProtection="1">
      <alignment horizontal="center" vertical="center" wrapText="1"/>
      <protection locked="0"/>
    </xf>
    <xf numFmtId="1" fontId="22" fillId="19" borderId="10" xfId="68" applyNumberFormat="1" applyFont="1" applyFill="1" applyBorder="1" applyAlignment="1" applyProtection="1">
      <alignment horizontal="center" vertical="center" wrapText="1"/>
      <protection locked="0"/>
    </xf>
    <xf numFmtId="0" fontId="9" fillId="19" borderId="10" xfId="68" applyFont="1" applyFill="1" applyBorder="1" applyAlignment="1" applyProtection="1">
      <alignment horizontal="center" vertical="center" wrapText="1"/>
      <protection locked="0"/>
    </xf>
    <xf numFmtId="0" fontId="7" fillId="19" borderId="10" xfId="34" applyFont="1" applyFill="1" applyBorder="1" applyAlignment="1">
      <alignment horizontal="center"/>
    </xf>
    <xf numFmtId="3" fontId="22" fillId="19" borderId="10" xfId="34" applyNumberFormat="1" applyFont="1" applyFill="1" applyBorder="1" applyAlignment="1" applyProtection="1">
      <alignment horizontal="center" vertical="center" wrapText="1"/>
    </xf>
    <xf numFmtId="4" fontId="13" fillId="0" borderId="10" xfId="49" applyNumberFormat="1" applyFont="1" applyFill="1" applyBorder="1" applyAlignment="1" applyProtection="1">
      <alignment horizontal="center" vertical="center" wrapText="1"/>
    </xf>
    <xf numFmtId="10" fontId="13" fillId="0" borderId="10" xfId="49" applyNumberFormat="1" applyFont="1" applyFill="1" applyBorder="1" applyAlignment="1" applyProtection="1">
      <alignment horizontal="center" vertical="center" wrapText="1"/>
    </xf>
    <xf numFmtId="4" fontId="13" fillId="18" borderId="10" xfId="49" applyNumberFormat="1" applyFont="1" applyFill="1" applyBorder="1" applyAlignment="1" applyProtection="1">
      <alignment horizontal="center" vertical="center" wrapText="1"/>
    </xf>
    <xf numFmtId="4" fontId="13" fillId="18" borderId="10" xfId="49" applyNumberFormat="1" applyFont="1" applyFill="1" applyBorder="1" applyAlignment="1" applyProtection="1">
      <alignment horizontal="center" vertical="center" wrapText="1"/>
      <protection locked="0"/>
    </xf>
    <xf numFmtId="4" fontId="13" fillId="0" borderId="10" xfId="49" applyNumberFormat="1" applyFont="1" applyFill="1" applyBorder="1" applyAlignment="1" applyProtection="1">
      <alignment horizontal="center" vertical="center" wrapText="1"/>
      <protection locked="0"/>
    </xf>
    <xf numFmtId="164" fontId="13" fillId="19" borderId="10" xfId="49" applyNumberFormat="1" applyFont="1" applyFill="1" applyBorder="1" applyAlignment="1" applyProtection="1">
      <alignment horizontal="center" vertical="center" wrapText="1"/>
    </xf>
    <xf numFmtId="10" fontId="13" fillId="19" borderId="10" xfId="49" applyNumberFormat="1" applyFont="1" applyFill="1" applyBorder="1" applyAlignment="1" applyProtection="1">
      <alignment horizontal="center" vertical="center" wrapText="1"/>
    </xf>
    <xf numFmtId="4" fontId="13" fillId="19" borderId="10" xfId="49" applyNumberFormat="1" applyFont="1" applyFill="1" applyBorder="1" applyAlignment="1" applyProtection="1">
      <alignment horizontal="center" vertical="center" wrapText="1"/>
    </xf>
    <xf numFmtId="0" fontId="12" fillId="0" borderId="10" xfId="49" applyFont="1" applyFill="1" applyBorder="1" applyAlignment="1" applyProtection="1">
      <alignment horizontal="center" vertical="center" wrapText="1"/>
      <protection locked="0"/>
    </xf>
    <xf numFmtId="0" fontId="12" fillId="0" borderId="10" xfId="49" applyFont="1" applyFill="1" applyBorder="1" applyAlignment="1" applyProtection="1">
      <alignment horizontal="center" vertical="center" wrapText="1"/>
    </xf>
    <xf numFmtId="1" fontId="12" fillId="0" borderId="10" xfId="44" applyNumberFormat="1" applyFont="1" applyBorder="1" applyAlignment="1" applyProtection="1">
      <alignment horizontal="center" vertical="center" wrapText="1"/>
      <protection locked="0"/>
    </xf>
    <xf numFmtId="0" fontId="12" fillId="0" borderId="10" xfId="44" applyFont="1" applyBorder="1" applyAlignment="1" applyProtection="1">
      <alignment horizontal="center" vertical="center" wrapText="1"/>
    </xf>
    <xf numFmtId="0" fontId="12" fillId="20" borderId="10" xfId="44" applyFont="1" applyFill="1" applyBorder="1" applyAlignment="1" applyProtection="1">
      <alignment horizontal="center" vertical="center" wrapText="1"/>
    </xf>
    <xf numFmtId="0" fontId="12" fillId="20" borderId="16" xfId="44" applyFont="1" applyFill="1" applyBorder="1" applyAlignment="1" applyProtection="1">
      <alignment horizontal="center" vertical="center" wrapText="1"/>
    </xf>
    <xf numFmtId="0" fontId="19" fillId="0" borderId="0" xfId="51" applyFont="1" applyAlignment="1">
      <alignment horizontal="center" vertical="center" wrapText="1"/>
    </xf>
    <xf numFmtId="0" fontId="19" fillId="0" borderId="0" xfId="73" applyFont="1" applyProtection="1">
      <protection hidden="1"/>
    </xf>
    <xf numFmtId="0" fontId="19" fillId="0" borderId="0" xfId="50" applyFont="1" applyAlignment="1">
      <alignment horizontal="center" vertical="center" wrapText="1"/>
    </xf>
    <xf numFmtId="0" fontId="65" fillId="0" borderId="0" xfId="51" applyFont="1" applyAlignment="1">
      <alignment horizontal="center" vertical="center" wrapText="1"/>
    </xf>
    <xf numFmtId="0" fontId="19" fillId="0" borderId="0" xfId="73" applyFont="1" applyAlignment="1" applyProtection="1">
      <alignment horizontal="left"/>
      <protection hidden="1"/>
    </xf>
    <xf numFmtId="0" fontId="19" fillId="0" borderId="0" xfId="73" applyFont="1" applyAlignment="1" applyProtection="1">
      <alignment horizontal="left" indent="3"/>
      <protection hidden="1"/>
    </xf>
    <xf numFmtId="0" fontId="19" fillId="0" borderId="0" xfId="51" applyNumberFormat="1" applyFont="1" applyAlignment="1" applyProtection="1">
      <alignment horizontal="center" vertical="center"/>
    </xf>
    <xf numFmtId="0" fontId="65" fillId="0" borderId="0" xfId="51" applyNumberFormat="1" applyFont="1" applyAlignment="1" applyProtection="1">
      <alignment horizontal="center" vertical="center"/>
    </xf>
    <xf numFmtId="0" fontId="9" fillId="0" borderId="0" xfId="35" applyFont="1" applyFill="1"/>
    <xf numFmtId="0" fontId="0" fillId="0" borderId="0" xfId="35" applyFont="1" applyFill="1"/>
    <xf numFmtId="3" fontId="9" fillId="0" borderId="0" xfId="35" applyNumberFormat="1" applyFont="1" applyFill="1"/>
    <xf numFmtId="3" fontId="4" fillId="0" borderId="0" xfId="35" applyNumberFormat="1" applyFont="1" applyFill="1"/>
    <xf numFmtId="3" fontId="21" fillId="0" borderId="0" xfId="35" applyNumberFormat="1" applyFont="1" applyFill="1" applyBorder="1" applyAlignment="1">
      <alignment horizontal="left" vertical="center"/>
    </xf>
    <xf numFmtId="3" fontId="9" fillId="0" borderId="0" xfId="35" applyNumberFormat="1" applyFont="1" applyFill="1" applyAlignment="1">
      <alignment horizontal="center" vertical="center" wrapText="1"/>
    </xf>
    <xf numFmtId="3" fontId="22" fillId="0" borderId="0" xfId="35" applyNumberFormat="1" applyFont="1" applyFill="1" applyAlignment="1">
      <alignment horizontal="left" vertical="center"/>
    </xf>
    <xf numFmtId="3" fontId="20" fillId="0" borderId="0" xfId="35" applyNumberFormat="1" applyFont="1" applyFill="1" applyAlignment="1">
      <alignment horizontal="center" vertical="center" wrapText="1"/>
    </xf>
    <xf numFmtId="3" fontId="22" fillId="0" borderId="0" xfId="35" applyNumberFormat="1" applyFont="1" applyFill="1" applyBorder="1" applyAlignment="1">
      <alignment horizontal="right" vertical="center"/>
    </xf>
    <xf numFmtId="3" fontId="20" fillId="0" borderId="0" xfId="35" applyNumberFormat="1" applyFont="1" applyFill="1" applyBorder="1" applyAlignment="1">
      <alignment horizontal="center" vertical="center" wrapText="1"/>
    </xf>
    <xf numFmtId="3" fontId="20" fillId="0" borderId="0" xfId="35" applyNumberFormat="1" applyFont="1" applyFill="1" applyAlignment="1">
      <alignment vertical="center" wrapText="1"/>
    </xf>
    <xf numFmtId="3" fontId="20" fillId="0" borderId="0" xfId="35" applyNumberFormat="1" applyFont="1" applyFill="1"/>
    <xf numFmtId="3" fontId="22" fillId="0" borderId="0" xfId="35" applyNumberFormat="1" applyFont="1" applyFill="1" applyBorder="1" applyAlignment="1">
      <alignment horizontal="center" vertical="center" wrapText="1"/>
    </xf>
    <xf numFmtId="3" fontId="25" fillId="0" borderId="24" xfId="35" applyNumberFormat="1" applyFont="1" applyFill="1" applyBorder="1" applyAlignment="1">
      <alignment horizontal="center" vertical="center" wrapText="1"/>
    </xf>
    <xf numFmtId="3" fontId="25" fillId="0" borderId="25" xfId="35" applyNumberFormat="1" applyFont="1" applyFill="1" applyBorder="1"/>
    <xf numFmtId="0" fontId="22" fillId="0" borderId="0" xfId="35" applyFont="1" applyFill="1" applyBorder="1" applyAlignment="1">
      <alignment horizontal="center" vertical="center" wrapText="1"/>
    </xf>
    <xf numFmtId="3" fontId="24" fillId="0" borderId="30" xfId="35" applyNumberFormat="1" applyFont="1" applyFill="1" applyBorder="1" applyAlignment="1">
      <alignment horizontal="center" vertical="center" wrapText="1"/>
    </xf>
    <xf numFmtId="3" fontId="24" fillId="0" borderId="0" xfId="35" applyNumberFormat="1" applyFont="1" applyFill="1" applyBorder="1" applyAlignment="1">
      <alignment horizontal="center" vertical="center" wrapText="1"/>
    </xf>
    <xf numFmtId="3" fontId="24" fillId="0" borderId="25" xfId="35" applyNumberFormat="1" applyFont="1" applyFill="1" applyBorder="1" applyAlignment="1">
      <alignment horizontal="center" vertical="center" wrapText="1"/>
    </xf>
    <xf numFmtId="0" fontId="4" fillId="18" borderId="31" xfId="43" applyNumberFormat="1" applyFont="1" applyFill="1" applyBorder="1" applyAlignment="1">
      <alignment horizontal="center" vertical="center"/>
    </xf>
    <xf numFmtId="0" fontId="4" fillId="18" borderId="31" xfId="43" applyNumberFormat="1" applyFont="1" applyFill="1" applyBorder="1" applyAlignment="1" applyProtection="1">
      <alignment horizontal="center" vertical="center"/>
      <protection locked="0"/>
    </xf>
    <xf numFmtId="0" fontId="68" fillId="18" borderId="31" xfId="35" applyFont="1" applyFill="1" applyBorder="1" applyAlignment="1">
      <alignment horizontal="center"/>
    </xf>
    <xf numFmtId="3" fontId="4" fillId="18" borderId="31" xfId="35" applyNumberFormat="1" applyFont="1" applyFill="1" applyBorder="1" applyAlignment="1">
      <alignment horizontal="center" vertical="center"/>
    </xf>
    <xf numFmtId="3" fontId="4" fillId="18" borderId="31" xfId="35" applyNumberFormat="1" applyFont="1" applyFill="1" applyBorder="1" applyAlignment="1" applyProtection="1">
      <alignment horizontal="center" vertical="center"/>
      <protection locked="0"/>
    </xf>
    <xf numFmtId="3" fontId="4" fillId="18" borderId="32" xfId="35" applyNumberFormat="1" applyFont="1" applyFill="1" applyBorder="1" applyAlignment="1" applyProtection="1">
      <alignment horizontal="center" vertical="center"/>
      <protection locked="0"/>
    </xf>
    <xf numFmtId="3" fontId="4" fillId="18" borderId="31" xfId="43" applyNumberFormat="1" applyFont="1" applyFill="1" applyBorder="1" applyAlignment="1">
      <alignment horizontal="center" vertical="center"/>
    </xf>
    <xf numFmtId="3" fontId="4" fillId="18" borderId="31" xfId="43" applyNumberFormat="1" applyFont="1" applyFill="1" applyBorder="1" applyAlignment="1" applyProtection="1">
      <alignment horizontal="center" vertical="center"/>
      <protection locked="0"/>
    </xf>
    <xf numFmtId="3" fontId="67" fillId="18" borderId="31" xfId="35" applyNumberFormat="1" applyFont="1" applyFill="1" applyBorder="1" applyAlignment="1">
      <alignment horizontal="center" vertical="center"/>
    </xf>
    <xf numFmtId="3" fontId="4" fillId="18" borderId="32" xfId="43" applyNumberFormat="1" applyFont="1" applyFill="1" applyBorder="1" applyAlignment="1" applyProtection="1">
      <alignment horizontal="center" vertical="center"/>
      <protection locked="0"/>
    </xf>
    <xf numFmtId="0" fontId="4" fillId="18" borderId="11" xfId="43" applyNumberFormat="1" applyFont="1" applyFill="1" applyBorder="1" applyAlignment="1">
      <alignment horizontal="center" vertical="center"/>
    </xf>
    <xf numFmtId="0" fontId="4" fillId="18" borderId="11" xfId="43" applyNumberFormat="1" applyFont="1" applyFill="1" applyBorder="1" applyAlignment="1" applyProtection="1">
      <alignment horizontal="center" vertical="center"/>
      <protection locked="0"/>
    </xf>
    <xf numFmtId="0" fontId="68" fillId="18" borderId="11" xfId="35" applyFont="1" applyFill="1" applyBorder="1" applyAlignment="1">
      <alignment horizontal="center"/>
    </xf>
    <xf numFmtId="3" fontId="4" fillId="18" borderId="11" xfId="35" applyNumberFormat="1" applyFont="1" applyFill="1" applyBorder="1" applyAlignment="1">
      <alignment horizontal="center" vertical="center"/>
    </xf>
    <xf numFmtId="3" fontId="4" fillId="18" borderId="11" xfId="35" applyNumberFormat="1" applyFont="1" applyFill="1" applyBorder="1" applyAlignment="1" applyProtection="1">
      <alignment horizontal="center" vertical="center"/>
      <protection locked="0"/>
    </xf>
    <xf numFmtId="3" fontId="4" fillId="18" borderId="35" xfId="35" applyNumberFormat="1" applyFont="1" applyFill="1" applyBorder="1" applyAlignment="1" applyProtection="1">
      <alignment horizontal="center" vertical="center"/>
      <protection locked="0"/>
    </xf>
    <xf numFmtId="3" fontId="4" fillId="18" borderId="26" xfId="43" applyNumberFormat="1" applyFont="1" applyFill="1" applyBorder="1" applyAlignment="1">
      <alignment horizontal="center" vertical="center"/>
    </xf>
    <xf numFmtId="3" fontId="4" fillId="18" borderId="26" xfId="43" applyNumberFormat="1" applyFont="1" applyFill="1" applyBorder="1" applyAlignment="1" applyProtection="1">
      <alignment horizontal="center" vertical="center"/>
      <protection locked="0"/>
    </xf>
    <xf numFmtId="3" fontId="67" fillId="18" borderId="26" xfId="35" applyNumberFormat="1" applyFont="1" applyFill="1" applyBorder="1" applyAlignment="1">
      <alignment horizontal="center" vertical="center"/>
    </xf>
    <xf numFmtId="3" fontId="4" fillId="18" borderId="27" xfId="43" applyNumberFormat="1" applyFont="1" applyFill="1" applyBorder="1" applyAlignment="1" applyProtection="1">
      <alignment horizontal="center" vertical="center"/>
      <protection locked="0"/>
    </xf>
    <xf numFmtId="0" fontId="5" fillId="18" borderId="28" xfId="43" applyNumberFormat="1" applyFont="1" applyFill="1" applyBorder="1" applyAlignment="1">
      <alignment horizontal="center" vertical="center"/>
    </xf>
    <xf numFmtId="3" fontId="5" fillId="18" borderId="28" xfId="35" applyNumberFormat="1" applyFont="1" applyFill="1" applyBorder="1" applyAlignment="1">
      <alignment horizontal="center" vertical="center"/>
    </xf>
    <xf numFmtId="3" fontId="5" fillId="18" borderId="29" xfId="35" applyNumberFormat="1" applyFont="1" applyFill="1" applyBorder="1" applyAlignment="1">
      <alignment horizontal="center" vertical="center"/>
    </xf>
    <xf numFmtId="3" fontId="5" fillId="18" borderId="28" xfId="43" applyNumberFormat="1" applyFont="1" applyFill="1" applyBorder="1" applyAlignment="1">
      <alignment horizontal="center" vertical="center"/>
    </xf>
    <xf numFmtId="3" fontId="5" fillId="18" borderId="29" xfId="43" applyNumberFormat="1" applyFont="1" applyFill="1" applyBorder="1" applyAlignment="1">
      <alignment horizontal="center" vertical="center"/>
    </xf>
    <xf numFmtId="3" fontId="20" fillId="0" borderId="0" xfId="35" applyNumberFormat="1" applyFont="1" applyFill="1" applyBorder="1"/>
    <xf numFmtId="3" fontId="20" fillId="0" borderId="0" xfId="35" applyNumberFormat="1" applyFont="1" applyFill="1" applyBorder="1" applyAlignment="1">
      <alignment horizontal="center" vertical="center"/>
    </xf>
    <xf numFmtId="0" fontId="20" fillId="0" borderId="0" xfId="35" quotePrefix="1" applyFont="1" applyFill="1" applyBorder="1" applyAlignment="1">
      <alignment horizontal="center" vertical="center"/>
    </xf>
    <xf numFmtId="0" fontId="20" fillId="0" borderId="0" xfId="35" applyFont="1" applyFill="1" applyBorder="1" applyAlignment="1">
      <alignment horizontal="center" vertical="center"/>
    </xf>
    <xf numFmtId="164" fontId="20" fillId="0" borderId="0" xfId="35" applyNumberFormat="1" applyFont="1" applyFill="1" applyAlignment="1">
      <alignment horizontal="center"/>
    </xf>
    <xf numFmtId="3" fontId="20" fillId="0" borderId="0" xfId="35" applyNumberFormat="1" applyFont="1" applyFill="1" applyAlignment="1">
      <alignment horizontal="center"/>
    </xf>
    <xf numFmtId="3" fontId="4" fillId="18" borderId="28" xfId="35" applyNumberFormat="1" applyFont="1" applyFill="1" applyBorder="1" applyAlignment="1">
      <alignment horizontal="center" vertical="center"/>
    </xf>
    <xf numFmtId="3" fontId="22" fillId="0" borderId="0" xfId="35" applyNumberFormat="1" applyFont="1" applyFill="1" applyBorder="1" applyAlignment="1">
      <alignment horizontal="center" vertical="center"/>
    </xf>
    <xf numFmtId="0" fontId="4" fillId="18" borderId="26" xfId="43" applyNumberFormat="1" applyFont="1" applyFill="1" applyBorder="1" applyAlignment="1">
      <alignment horizontal="center" vertical="center"/>
    </xf>
    <xf numFmtId="0" fontId="4" fillId="18" borderId="26" xfId="43" applyNumberFormat="1" applyFont="1" applyFill="1" applyBorder="1" applyAlignment="1" applyProtection="1">
      <alignment horizontal="center" vertical="center"/>
      <protection locked="0"/>
    </xf>
    <xf numFmtId="0" fontId="68" fillId="18" borderId="26" xfId="35" applyFont="1" applyFill="1" applyBorder="1" applyAlignment="1">
      <alignment horizontal="center"/>
    </xf>
    <xf numFmtId="3" fontId="4" fillId="18" borderId="26" xfId="35" applyNumberFormat="1" applyFont="1" applyFill="1" applyBorder="1" applyAlignment="1">
      <alignment horizontal="center" vertical="center"/>
    </xf>
    <xf numFmtId="3" fontId="4" fillId="18" borderId="26" xfId="35" applyNumberFormat="1" applyFont="1" applyFill="1" applyBorder="1" applyAlignment="1" applyProtection="1">
      <alignment horizontal="center" vertical="center"/>
      <protection locked="0"/>
    </xf>
    <xf numFmtId="3" fontId="4" fillId="18" borderId="27" xfId="35" applyNumberFormat="1" applyFont="1" applyFill="1" applyBorder="1" applyAlignment="1" applyProtection="1">
      <alignment horizontal="center" vertical="center"/>
      <protection locked="0"/>
    </xf>
    <xf numFmtId="3" fontId="22" fillId="0" borderId="0" xfId="35" applyNumberFormat="1" applyFont="1" applyFill="1" applyBorder="1"/>
    <xf numFmtId="3" fontId="7" fillId="0" borderId="0" xfId="35" applyNumberFormat="1" applyFont="1" applyFill="1" applyBorder="1"/>
    <xf numFmtId="3" fontId="5" fillId="0" borderId="0" xfId="35" applyNumberFormat="1" applyFont="1" applyFill="1" applyBorder="1"/>
    <xf numFmtId="0" fontId="24" fillId="0" borderId="24" xfId="35" applyFont="1" applyFill="1" applyBorder="1" applyAlignment="1">
      <alignment horizontal="center" vertical="center" wrapText="1"/>
    </xf>
    <xf numFmtId="0" fontId="24" fillId="0" borderId="30" xfId="35" applyFont="1" applyFill="1" applyBorder="1" applyAlignment="1">
      <alignment horizontal="center" vertical="center" wrapText="1"/>
    </xf>
    <xf numFmtId="3" fontId="20" fillId="0" borderId="0" xfId="35" applyNumberFormat="1" applyFont="1" applyFill="1" applyBorder="1" applyAlignment="1">
      <alignment horizontal="left" vertical="center"/>
    </xf>
    <xf numFmtId="3" fontId="9" fillId="0" borderId="0" xfId="35" applyNumberFormat="1" applyFont="1" applyFill="1" applyBorder="1"/>
    <xf numFmtId="3" fontId="4" fillId="0" borderId="0" xfId="35" applyNumberFormat="1" applyFont="1" applyFill="1" applyBorder="1"/>
    <xf numFmtId="0" fontId="24" fillId="0" borderId="38" xfId="35" applyFont="1" applyFill="1" applyBorder="1" applyAlignment="1">
      <alignment horizontal="center" vertical="center" wrapText="1"/>
    </xf>
    <xf numFmtId="0" fontId="24" fillId="0" borderId="21" xfId="35" applyFont="1" applyFill="1" applyBorder="1" applyAlignment="1">
      <alignment horizontal="center" vertical="center" wrapText="1"/>
    </xf>
    <xf numFmtId="3" fontId="24" fillId="0" borderId="34" xfId="35" applyNumberFormat="1" applyFont="1" applyFill="1" applyBorder="1" applyAlignment="1">
      <alignment horizontal="center" vertical="center" wrapText="1"/>
    </xf>
    <xf numFmtId="0" fontId="24" fillId="0" borderId="22" xfId="35" applyFont="1" applyFill="1" applyBorder="1" applyAlignment="1">
      <alignment horizontal="center" vertical="center" wrapText="1"/>
    </xf>
    <xf numFmtId="3" fontId="24" fillId="0" borderId="22" xfId="35" applyNumberFormat="1" applyFont="1" applyFill="1" applyBorder="1" applyAlignment="1">
      <alignment horizontal="center" vertical="center" wrapText="1"/>
    </xf>
    <xf numFmtId="3" fontId="4" fillId="0" borderId="0" xfId="35" applyNumberFormat="1" applyFont="1" applyFill="1" applyAlignment="1">
      <alignment horizontal="center"/>
    </xf>
    <xf numFmtId="164" fontId="4" fillId="0" borderId="0" xfId="35" applyNumberFormat="1" applyFont="1" applyFill="1"/>
    <xf numFmtId="4" fontId="4" fillId="0" borderId="0" xfId="35" applyNumberFormat="1" applyFont="1" applyFill="1"/>
    <xf numFmtId="1" fontId="11" fillId="18" borderId="10" xfId="68" applyNumberFormat="1" applyFill="1" applyBorder="1" applyAlignment="1" applyProtection="1">
      <alignment horizontal="center" vertical="center" wrapText="1"/>
      <protection locked="0"/>
    </xf>
    <xf numFmtId="0" fontId="29" fillId="18" borderId="10" xfId="68" applyFont="1" applyFill="1" applyBorder="1" applyAlignment="1" applyProtection="1">
      <alignment horizontal="center" vertical="center" wrapText="1"/>
      <protection locked="0"/>
    </xf>
    <xf numFmtId="0" fontId="11" fillId="18" borderId="10" xfId="68" applyFill="1" applyBorder="1" applyAlignment="1" applyProtection="1">
      <alignment horizontal="center" vertical="center" wrapText="1"/>
      <protection locked="0"/>
    </xf>
    <xf numFmtId="0" fontId="2" fillId="18" borderId="10" xfId="68" applyFont="1" applyFill="1" applyBorder="1" applyAlignment="1" applyProtection="1">
      <alignment horizontal="center" vertical="center" wrapText="1"/>
      <protection locked="0"/>
    </xf>
    <xf numFmtId="0" fontId="0" fillId="18" borderId="10" xfId="68" applyFont="1" applyFill="1" applyBorder="1" applyAlignment="1" applyProtection="1">
      <alignment horizontal="center" vertical="center" wrapText="1"/>
      <protection locked="0"/>
    </xf>
    <xf numFmtId="0" fontId="2" fillId="18" borderId="10" xfId="65" applyFont="1" applyFill="1" applyBorder="1" applyAlignment="1" applyProtection="1">
      <alignment horizontal="center" vertical="center" wrapText="1"/>
      <protection locked="0"/>
    </xf>
    <xf numFmtId="0" fontId="71" fillId="18" borderId="10" xfId="68" applyFont="1" applyFill="1" applyBorder="1" applyAlignment="1" applyProtection="1">
      <alignment horizontal="center" vertical="center" wrapText="1"/>
      <protection locked="0"/>
    </xf>
    <xf numFmtId="0" fontId="2" fillId="18" borderId="10" xfId="35" applyFont="1" applyFill="1" applyBorder="1" applyAlignment="1">
      <alignment horizontal="center" vertical="center"/>
    </xf>
    <xf numFmtId="0" fontId="72" fillId="18" borderId="10" xfId="35" applyFont="1" applyFill="1" applyBorder="1" applyAlignment="1">
      <alignment horizontal="center" vertical="center"/>
    </xf>
    <xf numFmtId="0" fontId="73" fillId="18" borderId="10" xfId="68" applyFont="1" applyFill="1" applyBorder="1" applyAlignment="1" applyProtection="1">
      <alignment horizontal="center" vertical="center" wrapText="1"/>
      <protection locked="0"/>
    </xf>
    <xf numFmtId="49" fontId="2" fillId="18" borderId="10" xfId="68" applyNumberFormat="1" applyFont="1" applyFill="1" applyBorder="1" applyAlignment="1" applyProtection="1">
      <alignment horizontal="center" vertical="center" wrapText="1"/>
      <protection locked="0"/>
    </xf>
    <xf numFmtId="0" fontId="11" fillId="0" borderId="10" xfId="68" applyBorder="1" applyAlignment="1" applyProtection="1">
      <alignment horizontal="center" vertical="center" wrapText="1"/>
      <protection locked="0"/>
    </xf>
    <xf numFmtId="0" fontId="2" fillId="0" borderId="10" xfId="68" applyFont="1" applyFill="1" applyBorder="1" applyAlignment="1" applyProtection="1">
      <alignment horizontal="center" vertical="center" wrapText="1"/>
      <protection locked="0"/>
    </xf>
    <xf numFmtId="0" fontId="2" fillId="0" borderId="10" xfId="68" applyFont="1" applyBorder="1" applyAlignment="1" applyProtection="1">
      <alignment horizontal="center" vertical="center" wrapText="1"/>
      <protection locked="0"/>
    </xf>
    <xf numFmtId="0" fontId="2" fillId="0" borderId="10" xfId="65" applyFont="1" applyBorder="1" applyAlignment="1" applyProtection="1">
      <alignment horizontal="center" vertical="center" wrapText="1"/>
      <protection locked="0"/>
    </xf>
    <xf numFmtId="0" fontId="2" fillId="18" borderId="10" xfId="35" applyFont="1" applyFill="1" applyBorder="1" applyAlignment="1">
      <alignment horizontal="center" vertical="center" wrapText="1"/>
    </xf>
    <xf numFmtId="0" fontId="0" fillId="18" borderId="10" xfId="35" applyFont="1" applyFill="1" applyBorder="1" applyAlignment="1">
      <alignment horizontal="center" vertical="center" wrapText="1"/>
    </xf>
    <xf numFmtId="0" fontId="2" fillId="0" borderId="10" xfId="65" applyFont="1" applyFill="1" applyBorder="1" applyAlignment="1" applyProtection="1">
      <alignment horizontal="center" vertical="center" wrapText="1"/>
      <protection locked="0"/>
    </xf>
    <xf numFmtId="0" fontId="0" fillId="0" borderId="10" xfId="65" applyFont="1" applyFill="1" applyBorder="1" applyAlignment="1" applyProtection="1">
      <alignment horizontal="center" vertical="center" wrapText="1"/>
      <protection locked="0"/>
    </xf>
    <xf numFmtId="0" fontId="4" fillId="18" borderId="23" xfId="0" applyFont="1" applyFill="1" applyBorder="1" applyAlignment="1">
      <alignment horizontal="center" vertical="center" wrapText="1"/>
    </xf>
    <xf numFmtId="0" fontId="4" fillId="18" borderId="23" xfId="0" applyFont="1" applyFill="1" applyBorder="1" applyAlignment="1">
      <alignment horizontal="center" vertical="center"/>
    </xf>
    <xf numFmtId="0" fontId="4" fillId="18" borderId="10" xfId="0" applyFont="1" applyFill="1" applyBorder="1" applyAlignment="1">
      <alignment horizontal="center" vertical="center" wrapText="1"/>
    </xf>
    <xf numFmtId="0" fontId="4" fillId="18" borderId="11" xfId="0" applyFont="1" applyFill="1" applyBorder="1" applyAlignment="1">
      <alignment horizontal="center" vertical="center" wrapText="1"/>
    </xf>
    <xf numFmtId="0" fontId="4" fillId="0" borderId="0" xfId="35" applyFont="1" applyAlignment="1">
      <alignment vertical="center" wrapText="1"/>
    </xf>
    <xf numFmtId="0" fontId="4" fillId="0" borderId="0" xfId="35" applyFont="1" applyAlignment="1">
      <alignment horizontal="center" vertical="center" wrapText="1"/>
    </xf>
    <xf numFmtId="2" fontId="20" fillId="0" borderId="10" xfId="35" applyNumberFormat="1" applyFont="1" applyFill="1" applyBorder="1" applyAlignment="1">
      <alignment horizontal="center" vertical="center" wrapText="1"/>
    </xf>
    <xf numFmtId="2" fontId="20" fillId="0" borderId="10" xfId="35" applyNumberFormat="1" applyFont="1" applyBorder="1" applyAlignment="1">
      <alignment horizontal="center" vertical="center" wrapText="1"/>
    </xf>
    <xf numFmtId="49" fontId="20" fillId="18" borderId="10" xfId="35" applyNumberFormat="1" applyFont="1" applyFill="1" applyBorder="1" applyAlignment="1">
      <alignment horizontal="center" vertical="center" wrapText="1"/>
    </xf>
    <xf numFmtId="0" fontId="20" fillId="18" borderId="10" xfId="35" applyFont="1" applyFill="1" applyBorder="1" applyAlignment="1">
      <alignment horizontal="center" vertical="center" wrapText="1"/>
    </xf>
    <xf numFmtId="0" fontId="20" fillId="18" borderId="10" xfId="35" applyFont="1" applyFill="1" applyBorder="1" applyAlignment="1">
      <alignment horizontal="center" vertical="center"/>
    </xf>
    <xf numFmtId="0" fontId="9" fillId="0" borderId="10" xfId="35" applyFont="1" applyBorder="1" applyAlignment="1">
      <alignment vertical="center" wrapText="1"/>
    </xf>
    <xf numFmtId="49" fontId="9" fillId="0" borderId="10" xfId="0" applyNumberFormat="1" applyFont="1" applyBorder="1" applyAlignment="1">
      <alignment horizontal="center"/>
    </xf>
    <xf numFmtId="49" fontId="9" fillId="0" borderId="10" xfId="0" applyNumberFormat="1" applyFont="1" applyBorder="1"/>
    <xf numFmtId="0" fontId="2" fillId="0" borderId="0" xfId="35" applyFont="1"/>
    <xf numFmtId="1" fontId="20" fillId="0" borderId="10" xfId="35" applyNumberFormat="1" applyFont="1" applyFill="1" applyBorder="1" applyAlignment="1" applyProtection="1">
      <alignment horizontal="center" vertical="center" wrapText="1"/>
      <protection locked="0"/>
    </xf>
    <xf numFmtId="0" fontId="20" fillId="0" borderId="10" xfId="35" applyFont="1" applyFill="1" applyBorder="1" applyAlignment="1">
      <alignment horizontal="center" vertical="top" wrapText="1"/>
    </xf>
    <xf numFmtId="0" fontId="2" fillId="0" borderId="0" xfId="35" applyFont="1" applyFill="1"/>
    <xf numFmtId="1" fontId="20" fillId="0" borderId="12" xfId="34" applyNumberFormat="1" applyFont="1" applyFill="1" applyBorder="1" applyAlignment="1" applyProtection="1">
      <alignment horizontal="center" vertical="center" wrapText="1"/>
      <protection locked="0"/>
    </xf>
    <xf numFmtId="0" fontId="20" fillId="0" borderId="10" xfId="35" applyFont="1" applyFill="1" applyBorder="1" applyAlignment="1">
      <alignment horizontal="center" vertical="center" wrapText="1"/>
    </xf>
    <xf numFmtId="0" fontId="20" fillId="0" borderId="0" xfId="35" applyFont="1"/>
    <xf numFmtId="0" fontId="20" fillId="20" borderId="10" xfId="35" applyFont="1" applyFill="1" applyBorder="1" applyAlignment="1">
      <alignment horizontal="center" vertical="center" wrapText="1"/>
    </xf>
    <xf numFmtId="49" fontId="20" fillId="20" borderId="10" xfId="35" applyNumberFormat="1" applyFont="1" applyFill="1" applyBorder="1" applyAlignment="1">
      <alignment horizontal="center" vertical="center" wrapText="1"/>
    </xf>
    <xf numFmtId="1" fontId="20" fillId="20" borderId="10" xfId="35" applyNumberFormat="1" applyFont="1" applyFill="1" applyBorder="1" applyAlignment="1" applyProtection="1">
      <alignment horizontal="center" vertical="center" wrapText="1"/>
      <protection locked="0"/>
    </xf>
    <xf numFmtId="0" fontId="20" fillId="20" borderId="10" xfId="35" applyFont="1" applyFill="1" applyBorder="1" applyAlignment="1">
      <alignment horizontal="center" vertical="top" wrapText="1"/>
    </xf>
    <xf numFmtId="0" fontId="0" fillId="20" borderId="0" xfId="34" applyFont="1" applyFill="1" applyProtection="1"/>
    <xf numFmtId="0" fontId="9" fillId="20" borderId="10" xfId="34" applyFont="1" applyFill="1" applyBorder="1" applyAlignment="1">
      <alignment horizontal="center"/>
    </xf>
    <xf numFmtId="0" fontId="9" fillId="20" borderId="10" xfId="34" applyFont="1" applyFill="1" applyBorder="1" applyAlignment="1">
      <alignment horizontal="center" vertical="center"/>
    </xf>
    <xf numFmtId="1" fontId="20" fillId="20" borderId="10" xfId="34" applyNumberFormat="1" applyFont="1" applyFill="1" applyBorder="1" applyAlignment="1" applyProtection="1">
      <alignment horizontal="center" vertical="center" wrapText="1"/>
    </xf>
    <xf numFmtId="0" fontId="12" fillId="20" borderId="10" xfId="34" applyFont="1" applyFill="1" applyBorder="1" applyAlignment="1" applyProtection="1">
      <alignment horizontal="center" vertical="center"/>
    </xf>
    <xf numFmtId="0" fontId="20" fillId="20" borderId="10" xfId="34" applyFont="1" applyFill="1" applyBorder="1" applyAlignment="1" applyProtection="1">
      <alignment horizontal="center" vertical="center" wrapText="1"/>
      <protection locked="0"/>
    </xf>
    <xf numFmtId="49" fontId="20" fillId="20" borderId="10" xfId="35" applyNumberFormat="1" applyFont="1" applyFill="1" applyBorder="1" applyAlignment="1">
      <alignment vertical="center" wrapText="1"/>
    </xf>
    <xf numFmtId="0" fontId="20" fillId="20" borderId="10" xfId="35" applyFont="1" applyFill="1" applyBorder="1" applyAlignment="1">
      <alignment horizontal="center"/>
    </xf>
    <xf numFmtId="0" fontId="20" fillId="20" borderId="10" xfId="35" applyFont="1" applyFill="1" applyBorder="1" applyAlignment="1">
      <alignment vertical="center" wrapText="1"/>
    </xf>
    <xf numFmtId="49" fontId="20" fillId="20" borderId="10" xfId="35" applyNumberFormat="1" applyFont="1" applyFill="1" applyBorder="1" applyAlignment="1">
      <alignment horizontal="left" vertical="center" wrapText="1"/>
    </xf>
    <xf numFmtId="49" fontId="9" fillId="20" borderId="10" xfId="35" applyNumberFormat="1" applyFont="1" applyFill="1" applyBorder="1" applyAlignment="1">
      <alignment vertical="center" wrapText="1"/>
    </xf>
    <xf numFmtId="0" fontId="20" fillId="20" borderId="10" xfId="44" applyFont="1" applyFill="1" applyBorder="1" applyAlignment="1">
      <alignment horizontal="center"/>
    </xf>
    <xf numFmtId="0" fontId="20" fillId="22" borderId="10" xfId="35" applyFont="1" applyFill="1" applyBorder="1" applyAlignment="1">
      <alignment horizontal="center"/>
    </xf>
    <xf numFmtId="0" fontId="20" fillId="20" borderId="10" xfId="67" applyFont="1" applyFill="1" applyBorder="1" applyAlignment="1">
      <alignment horizontal="center"/>
    </xf>
    <xf numFmtId="3" fontId="20" fillId="22" borderId="10" xfId="67" applyNumberFormat="1" applyFont="1" applyFill="1" applyBorder="1" applyAlignment="1">
      <alignment horizontal="center" wrapText="1"/>
    </xf>
    <xf numFmtId="3" fontId="20" fillId="20" borderId="10" xfId="67" applyNumberFormat="1" applyFont="1" applyFill="1" applyBorder="1" applyAlignment="1">
      <alignment horizontal="center" wrapText="1"/>
    </xf>
    <xf numFmtId="0" fontId="20" fillId="22" borderId="10" xfId="67" applyFont="1" applyFill="1" applyBorder="1" applyAlignment="1">
      <alignment horizontal="center"/>
    </xf>
    <xf numFmtId="0" fontId="20" fillId="20" borderId="12" xfId="35" applyFont="1" applyFill="1" applyBorder="1" applyAlignment="1">
      <alignment horizontal="center" vertical="center" wrapText="1"/>
    </xf>
    <xf numFmtId="2" fontId="20" fillId="0" borderId="10" xfId="45" applyNumberFormat="1" applyFont="1" applyBorder="1" applyAlignment="1">
      <alignment horizontal="center" vertical="center" wrapText="1"/>
    </xf>
    <xf numFmtId="49" fontId="20" fillId="0" borderId="10" xfId="35" applyNumberFormat="1" applyFont="1" applyFill="1" applyBorder="1" applyAlignment="1">
      <alignment horizontal="center" vertical="center" wrapText="1"/>
    </xf>
    <xf numFmtId="0" fontId="0" fillId="0" borderId="0" xfId="35" applyFont="1" applyProtection="1"/>
    <xf numFmtId="3" fontId="61" fillId="0" borderId="10" xfId="35" applyNumberFormat="1" applyFont="1" applyFill="1" applyBorder="1" applyAlignment="1" applyProtection="1">
      <alignment horizontal="center" vertical="center"/>
      <protection locked="0"/>
    </xf>
    <xf numFmtId="0" fontId="20" fillId="0" borderId="10" xfId="35" applyFont="1" applyFill="1" applyBorder="1" applyAlignment="1" applyProtection="1">
      <alignment wrapText="1"/>
    </xf>
    <xf numFmtId="3" fontId="57" fillId="19" borderId="10" xfId="35" applyNumberFormat="1" applyFont="1" applyFill="1" applyBorder="1" applyAlignment="1" applyProtection="1">
      <alignment horizontal="center" vertical="center"/>
    </xf>
    <xf numFmtId="0" fontId="22" fillId="19" borderId="10" xfId="35" applyFont="1" applyFill="1" applyBorder="1" applyAlignment="1" applyProtection="1">
      <alignment horizontal="left" vertical="center" wrapText="1"/>
    </xf>
    <xf numFmtId="4" fontId="57" fillId="19" borderId="10" xfId="35" applyNumberFormat="1" applyFont="1" applyFill="1" applyBorder="1" applyAlignment="1" applyProtection="1">
      <alignment horizontal="center" vertical="center"/>
    </xf>
    <xf numFmtId="4" fontId="61" fillId="0" borderId="10" xfId="35" applyNumberFormat="1" applyFont="1" applyFill="1" applyBorder="1" applyAlignment="1" applyProtection="1">
      <alignment horizontal="center" vertical="center"/>
      <protection locked="0"/>
    </xf>
    <xf numFmtId="0" fontId="20" fillId="0" borderId="10" xfId="35" applyFont="1" applyFill="1" applyBorder="1" applyProtection="1"/>
    <xf numFmtId="0" fontId="22" fillId="19" borderId="10" xfId="35" applyFont="1" applyFill="1" applyBorder="1" applyAlignment="1" applyProtection="1">
      <alignment wrapText="1"/>
    </xf>
    <xf numFmtId="0" fontId="0" fillId="0" borderId="0" xfId="35" applyFont="1" applyFill="1" applyProtection="1"/>
    <xf numFmtId="4" fontId="20" fillId="0" borderId="10" xfId="35" applyNumberFormat="1" applyFont="1" applyFill="1" applyBorder="1" applyAlignment="1" applyProtection="1">
      <alignment horizontal="center" vertical="center"/>
      <protection locked="0"/>
    </xf>
    <xf numFmtId="4" fontId="22" fillId="19" borderId="10" xfId="35" applyNumberFormat="1" applyFont="1" applyFill="1" applyBorder="1" applyAlignment="1" applyProtection="1">
      <alignment horizontal="center" vertical="center"/>
    </xf>
    <xf numFmtId="0" fontId="20" fillId="20" borderId="10" xfId="35" applyFont="1" applyFill="1" applyBorder="1" applyAlignment="1" applyProtection="1">
      <alignment horizontal="center" vertical="center" wrapText="1"/>
    </xf>
    <xf numFmtId="0" fontId="20" fillId="0" borderId="10" xfId="35" applyFont="1" applyFill="1" applyBorder="1" applyAlignment="1" applyProtection="1">
      <alignment horizontal="center" vertical="center" wrapText="1"/>
    </xf>
    <xf numFmtId="0" fontId="0" fillId="0" borderId="0" xfId="35" applyFont="1" applyAlignment="1" applyProtection="1">
      <alignment horizontal="center"/>
    </xf>
    <xf numFmtId="3" fontId="20" fillId="0" borderId="10" xfId="35" applyNumberFormat="1" applyFont="1" applyFill="1" applyBorder="1" applyAlignment="1" applyProtection="1">
      <alignment horizontal="center" vertical="center"/>
      <protection locked="0"/>
    </xf>
    <xf numFmtId="0" fontId="2" fillId="0" borderId="0" xfId="35" applyFont="1" applyProtection="1"/>
    <xf numFmtId="0" fontId="9" fillId="0" borderId="0" xfId="35" applyFont="1" applyProtection="1"/>
    <xf numFmtId="0" fontId="20" fillId="0" borderId="10" xfId="35" applyFont="1" applyFill="1" applyBorder="1" applyAlignment="1" applyProtection="1">
      <alignment horizontal="center" vertical="center"/>
    </xf>
    <xf numFmtId="0" fontId="20" fillId="0" borderId="10" xfId="35" applyFont="1" applyFill="1" applyBorder="1" applyAlignment="1" applyProtection="1">
      <alignment horizontal="left" vertical="top" wrapText="1"/>
    </xf>
    <xf numFmtId="0" fontId="22" fillId="0" borderId="10" xfId="35" applyFont="1" applyFill="1" applyBorder="1" applyAlignment="1" applyProtection="1">
      <alignment horizontal="left" vertical="top" wrapText="1"/>
    </xf>
    <xf numFmtId="3" fontId="61" fillId="18" borderId="10" xfId="35" applyNumberFormat="1" applyFont="1" applyFill="1" applyBorder="1" applyAlignment="1" applyProtection="1">
      <alignment horizontal="center" vertical="center"/>
      <protection locked="0"/>
    </xf>
    <xf numFmtId="3" fontId="57" fillId="18" borderId="10" xfId="35" applyNumberFormat="1" applyFont="1" applyFill="1" applyBorder="1" applyAlignment="1" applyProtection="1">
      <alignment horizontal="center" vertical="center"/>
    </xf>
    <xf numFmtId="1" fontId="61" fillId="0" borderId="10" xfId="35" applyNumberFormat="1" applyFont="1" applyFill="1" applyBorder="1" applyAlignment="1" applyProtection="1">
      <alignment horizontal="center" vertical="center"/>
      <protection locked="0"/>
    </xf>
    <xf numFmtId="0" fontId="20" fillId="0" borderId="11" xfId="35" applyFont="1" applyFill="1" applyBorder="1" applyAlignment="1" applyProtection="1">
      <alignment horizontal="center" vertical="center"/>
    </xf>
    <xf numFmtId="3" fontId="57" fillId="0" borderId="10" xfId="35" applyNumberFormat="1" applyFont="1" applyFill="1" applyBorder="1" applyAlignment="1" applyProtection="1">
      <alignment horizontal="center" vertical="center"/>
    </xf>
    <xf numFmtId="4" fontId="61" fillId="0" borderId="13" xfId="35" applyNumberFormat="1" applyFont="1" applyFill="1" applyBorder="1" applyAlignment="1" applyProtection="1">
      <alignment horizontal="center" vertical="center"/>
    </xf>
    <xf numFmtId="0" fontId="20" fillId="20" borderId="11" xfId="35" applyFont="1" applyFill="1" applyBorder="1" applyAlignment="1" applyProtection="1">
      <alignment horizontal="center" vertical="center" wrapText="1"/>
    </xf>
    <xf numFmtId="3" fontId="61" fillId="0" borderId="10" xfId="78" applyNumberFormat="1" applyFont="1" applyFill="1" applyBorder="1" applyAlignment="1" applyProtection="1">
      <alignment horizontal="center" vertical="center"/>
      <protection locked="0"/>
    </xf>
    <xf numFmtId="0" fontId="0" fillId="0" borderId="0" xfId="0" applyAlignment="1">
      <alignment horizontal="left"/>
    </xf>
    <xf numFmtId="0" fontId="20" fillId="0" borderId="0" xfId="35" applyFont="1" applyFill="1" applyProtection="1"/>
    <xf numFmtId="1" fontId="12" fillId="0" borderId="10" xfId="35" applyNumberFormat="1" applyFont="1" applyFill="1" applyBorder="1" applyAlignment="1" applyProtection="1">
      <alignment horizontal="center" vertical="center" wrapText="1"/>
      <protection locked="0"/>
    </xf>
    <xf numFmtId="49" fontId="22" fillId="0" borderId="10" xfId="35" applyNumberFormat="1" applyFont="1" applyFill="1" applyBorder="1" applyAlignment="1" applyProtection="1">
      <alignment horizontal="center" vertical="center" wrapText="1"/>
    </xf>
    <xf numFmtId="0" fontId="22" fillId="0" borderId="10" xfId="35" applyFont="1" applyFill="1" applyBorder="1" applyAlignment="1" applyProtection="1">
      <alignment horizontal="center" vertical="center" wrapText="1"/>
    </xf>
    <xf numFmtId="4" fontId="24" fillId="0" borderId="10" xfId="35" applyNumberFormat="1" applyFont="1" applyFill="1" applyBorder="1" applyAlignment="1" applyProtection="1">
      <alignment horizontal="center" vertical="center" wrapText="1"/>
    </xf>
    <xf numFmtId="10" fontId="24" fillId="0" borderId="10" xfId="35" applyNumberFormat="1" applyFont="1" applyFill="1" applyBorder="1" applyAlignment="1" applyProtection="1">
      <alignment horizontal="center" vertical="center" wrapText="1"/>
    </xf>
    <xf numFmtId="49" fontId="24" fillId="0" borderId="10" xfId="35" applyNumberFormat="1" applyFont="1" applyFill="1" applyBorder="1" applyAlignment="1" applyProtection="1">
      <alignment horizontal="center" vertical="center" wrapText="1"/>
    </xf>
    <xf numFmtId="0" fontId="24" fillId="0" borderId="10" xfId="35" applyFont="1" applyFill="1" applyBorder="1" applyAlignment="1" applyProtection="1">
      <alignment horizontal="center" vertical="center" wrapText="1"/>
    </xf>
    <xf numFmtId="49" fontId="20" fillId="0" borderId="10" xfId="38" applyNumberFormat="1" applyFont="1" applyFill="1" applyBorder="1" applyAlignment="1" applyProtection="1">
      <alignment horizontal="center" vertical="center" wrapText="1"/>
    </xf>
    <xf numFmtId="4" fontId="20" fillId="0" borderId="12" xfId="38" applyNumberFormat="1" applyFont="1" applyFill="1" applyBorder="1" applyAlignment="1" applyProtection="1">
      <alignment horizontal="center" vertical="center" wrapText="1"/>
    </xf>
    <xf numFmtId="10" fontId="20" fillId="0" borderId="12" xfId="35" applyNumberFormat="1" applyFont="1" applyFill="1" applyBorder="1" applyAlignment="1" applyProtection="1">
      <alignment horizontal="center" vertical="center" wrapText="1"/>
    </xf>
    <xf numFmtId="4" fontId="20" fillId="0" borderId="10" xfId="35" applyNumberFormat="1" applyFont="1" applyFill="1" applyBorder="1" applyAlignment="1" applyProtection="1">
      <alignment horizontal="center" vertical="center" wrapText="1"/>
    </xf>
    <xf numFmtId="10" fontId="20" fillId="0" borderId="10" xfId="35" applyNumberFormat="1" applyFont="1" applyFill="1" applyBorder="1" applyAlignment="1" applyProtection="1">
      <alignment horizontal="center" vertical="center" wrapText="1"/>
    </xf>
    <xf numFmtId="4" fontId="20" fillId="0" borderId="10" xfId="35" applyNumberFormat="1" applyFont="1" applyFill="1" applyBorder="1" applyAlignment="1" applyProtection="1">
      <alignment horizontal="center" vertical="center" wrapText="1"/>
      <protection locked="0"/>
    </xf>
    <xf numFmtId="0" fontId="20" fillId="0" borderId="10" xfId="38" applyFont="1" applyFill="1" applyBorder="1" applyAlignment="1">
      <alignment vertical="center" wrapText="1"/>
    </xf>
    <xf numFmtId="10" fontId="20" fillId="0" borderId="12" xfId="38" applyNumberFormat="1" applyFont="1" applyFill="1" applyBorder="1" applyAlignment="1" applyProtection="1">
      <alignment horizontal="center" vertical="center" wrapText="1"/>
    </xf>
    <xf numFmtId="10" fontId="20" fillId="0" borderId="10" xfId="38" applyNumberFormat="1" applyFont="1" applyFill="1" applyBorder="1" applyAlignment="1" applyProtection="1">
      <alignment horizontal="center" vertical="center" wrapText="1"/>
    </xf>
    <xf numFmtId="4" fontId="20" fillId="0" borderId="10" xfId="38" applyNumberFormat="1" applyFont="1" applyFill="1" applyBorder="1" applyAlignment="1" applyProtection="1">
      <alignment horizontal="center" vertical="center" wrapText="1"/>
      <protection locked="0"/>
    </xf>
    <xf numFmtId="4" fontId="24" fillId="0" borderId="10" xfId="35" applyNumberFormat="1" applyFont="1" applyFill="1" applyBorder="1" applyAlignment="1" applyProtection="1">
      <alignment horizontal="center" vertical="center" wrapText="1"/>
      <protection locked="0"/>
    </xf>
    <xf numFmtId="4" fontId="20" fillId="0" borderId="10" xfId="38" applyNumberFormat="1" applyFont="1" applyFill="1" applyBorder="1" applyAlignment="1" applyProtection="1">
      <alignment horizontal="center" vertical="center" wrapText="1"/>
    </xf>
    <xf numFmtId="49" fontId="20" fillId="0" borderId="16" xfId="38" applyNumberFormat="1" applyFont="1" applyFill="1" applyBorder="1" applyAlignment="1" applyProtection="1">
      <alignment horizontal="center" vertical="center" wrapText="1"/>
    </xf>
    <xf numFmtId="4" fontId="22" fillId="19" borderId="10" xfId="35" applyNumberFormat="1" applyFont="1" applyFill="1" applyBorder="1" applyAlignment="1" applyProtection="1">
      <alignment horizontal="center" vertical="center" wrapText="1"/>
    </xf>
    <xf numFmtId="10" fontId="22" fillId="19" borderId="10" xfId="35" applyNumberFormat="1" applyFont="1" applyFill="1" applyBorder="1" applyAlignment="1" applyProtection="1">
      <alignment horizontal="center" vertical="center" wrapText="1"/>
    </xf>
    <xf numFmtId="0" fontId="20" fillId="0" borderId="0" xfId="35" applyFont="1" applyFill="1"/>
    <xf numFmtId="0" fontId="9" fillId="0" borderId="10" xfId="35" applyFont="1" applyFill="1" applyBorder="1" applyAlignment="1">
      <alignment horizontal="center" vertical="center" wrapText="1"/>
    </xf>
    <xf numFmtId="49" fontId="20" fillId="20" borderId="10" xfId="35" applyNumberFormat="1" applyFont="1" applyFill="1" applyBorder="1" applyAlignment="1">
      <alignment horizontal="center" vertical="center"/>
    </xf>
    <xf numFmtId="0" fontId="20" fillId="20" borderId="10" xfId="35" applyFont="1" applyFill="1" applyBorder="1" applyAlignment="1">
      <alignment horizontal="center" vertical="center"/>
    </xf>
    <xf numFmtId="0" fontId="12" fillId="0" borderId="10" xfId="38" applyFont="1" applyFill="1" applyBorder="1" applyAlignment="1">
      <alignment horizontal="center" vertical="center"/>
    </xf>
    <xf numFmtId="0" fontId="12" fillId="0" borderId="10" xfId="38" applyFont="1" applyFill="1" applyBorder="1" applyAlignment="1">
      <alignment vertical="center"/>
    </xf>
    <xf numFmtId="0" fontId="20" fillId="0" borderId="10" xfId="35" applyFont="1" applyFill="1" applyBorder="1" applyAlignment="1">
      <alignment horizontal="center" vertical="center"/>
    </xf>
    <xf numFmtId="0" fontId="13" fillId="19" borderId="10" xfId="35" applyFont="1" applyFill="1" applyBorder="1" applyAlignment="1">
      <alignment vertical="center"/>
    </xf>
    <xf numFmtId="4" fontId="13" fillId="19" borderId="10" xfId="35" applyNumberFormat="1" applyFont="1" applyFill="1" applyBorder="1" applyAlignment="1">
      <alignment horizontal="center" vertical="center"/>
    </xf>
    <xf numFmtId="0" fontId="13" fillId="19" borderId="10" xfId="35" applyFont="1" applyFill="1" applyBorder="1" applyAlignment="1">
      <alignment horizontal="center" vertical="center"/>
    </xf>
    <xf numFmtId="2" fontId="13" fillId="19" borderId="10" xfId="35" applyNumberFormat="1" applyFont="1" applyFill="1" applyBorder="1" applyAlignment="1">
      <alignment horizontal="center" vertical="center"/>
    </xf>
    <xf numFmtId="0" fontId="22" fillId="19" borderId="10" xfId="35" applyFont="1" applyFill="1" applyBorder="1" applyAlignment="1">
      <alignment vertical="center"/>
    </xf>
    <xf numFmtId="0" fontId="17" fillId="0" borderId="0" xfId="35" applyFont="1" applyFill="1"/>
    <xf numFmtId="0" fontId="20" fillId="0" borderId="0" xfId="38" applyFont="1" applyAlignment="1">
      <alignment horizontal="center" vertical="center" wrapText="1"/>
    </xf>
    <xf numFmtId="173" fontId="20" fillId="0" borderId="0" xfId="38" applyNumberFormat="1" applyFont="1" applyAlignment="1">
      <alignment horizontal="center" vertical="center" wrapText="1"/>
    </xf>
    <xf numFmtId="49" fontId="20" fillId="0" borderId="0" xfId="35" applyNumberFormat="1" applyFont="1" applyFill="1"/>
    <xf numFmtId="0" fontId="20" fillId="0" borderId="0" xfId="38" applyNumberFormat="1" applyFont="1" applyBorder="1" applyAlignment="1" applyProtection="1">
      <alignment horizontal="center" vertical="center"/>
    </xf>
    <xf numFmtId="0" fontId="20" fillId="0" borderId="0" xfId="38" applyFont="1" applyBorder="1" applyAlignment="1">
      <alignment horizontal="center" vertical="center" wrapText="1"/>
    </xf>
    <xf numFmtId="0" fontId="22" fillId="0" borderId="10" xfId="35" applyFont="1" applyFill="1" applyBorder="1" applyAlignment="1" applyProtection="1">
      <alignment horizontal="left" vertical="center" wrapText="1"/>
    </xf>
    <xf numFmtId="4" fontId="22" fillId="0" borderId="10" xfId="35" applyNumberFormat="1" applyFont="1" applyFill="1" applyBorder="1" applyAlignment="1" applyProtection="1">
      <alignment horizontal="center" vertical="center" wrapText="1"/>
    </xf>
    <xf numFmtId="10" fontId="22" fillId="0" borderId="10" xfId="35" applyNumberFormat="1" applyFont="1" applyFill="1" applyBorder="1" applyAlignment="1" applyProtection="1">
      <alignment horizontal="center" vertical="center" wrapText="1"/>
    </xf>
    <xf numFmtId="49" fontId="20" fillId="0" borderId="10" xfId="35" applyNumberFormat="1" applyFont="1" applyFill="1" applyBorder="1" applyAlignment="1" applyProtection="1">
      <alignment horizontal="center" vertical="center" wrapText="1"/>
    </xf>
    <xf numFmtId="0" fontId="20" fillId="18" borderId="10" xfId="38" applyFont="1" applyFill="1" applyBorder="1" applyAlignment="1">
      <alignment vertical="center" wrapText="1"/>
    </xf>
    <xf numFmtId="4" fontId="22" fillId="0" borderId="10" xfId="35" applyNumberFormat="1" applyFont="1" applyFill="1" applyBorder="1" applyAlignment="1" applyProtection="1">
      <alignment horizontal="center" vertical="center" wrapText="1"/>
      <protection locked="0"/>
    </xf>
    <xf numFmtId="0" fontId="20" fillId="0" borderId="0" xfId="35" applyFont="1" applyFill="1" applyBorder="1" applyProtection="1"/>
    <xf numFmtId="0" fontId="20" fillId="0" borderId="0" xfId="35" applyFont="1" applyFill="1" applyBorder="1" applyAlignment="1" applyProtection="1">
      <alignment vertical="top"/>
    </xf>
    <xf numFmtId="0" fontId="12" fillId="0" borderId="10" xfId="35" applyFont="1" applyFill="1" applyBorder="1" applyAlignment="1" applyProtection="1">
      <alignment horizontal="center" vertical="center" wrapText="1"/>
    </xf>
    <xf numFmtId="0" fontId="12" fillId="20" borderId="10" xfId="35" applyFont="1" applyFill="1" applyBorder="1" applyAlignment="1" applyProtection="1">
      <alignment horizontal="center" vertical="center" wrapText="1"/>
    </xf>
    <xf numFmtId="1" fontId="22" fillId="0" borderId="10" xfId="35" applyNumberFormat="1" applyFont="1" applyFill="1" applyBorder="1" applyAlignment="1" applyProtection="1">
      <alignment horizontal="center" vertical="center" wrapText="1"/>
      <protection locked="0"/>
    </xf>
    <xf numFmtId="4" fontId="20" fillId="0" borderId="10" xfId="36" applyNumberFormat="1" applyFont="1" applyFill="1" applyBorder="1" applyAlignment="1" applyProtection="1">
      <alignment horizontal="center" vertical="center" wrapText="1"/>
      <protection locked="0"/>
    </xf>
    <xf numFmtId="1" fontId="22" fillId="0" borderId="10" xfId="35" applyNumberFormat="1" applyFont="1" applyFill="1" applyBorder="1" applyAlignment="1" applyProtection="1">
      <alignment horizontal="left" vertical="center" wrapText="1"/>
      <protection locked="0"/>
    </xf>
    <xf numFmtId="49" fontId="20" fillId="0" borderId="10" xfId="36" applyNumberFormat="1" applyFont="1" applyFill="1" applyBorder="1" applyAlignment="1" applyProtection="1">
      <alignment horizontal="center" vertical="center" wrapText="1"/>
    </xf>
    <xf numFmtId="4" fontId="20" fillId="0" borderId="10" xfId="36" applyNumberFormat="1" applyFont="1" applyFill="1" applyBorder="1" applyAlignment="1" applyProtection="1">
      <alignment horizontal="center" vertical="center" wrapText="1"/>
    </xf>
    <xf numFmtId="10" fontId="20" fillId="0" borderId="10" xfId="36" applyNumberFormat="1" applyFont="1" applyFill="1" applyBorder="1" applyAlignment="1" applyProtection="1">
      <alignment horizontal="center" vertical="center" wrapText="1"/>
    </xf>
    <xf numFmtId="1" fontId="20" fillId="0" borderId="10" xfId="36" applyNumberFormat="1" applyFont="1" applyFill="1" applyBorder="1" applyAlignment="1" applyProtection="1">
      <alignment horizontal="center" vertical="center" wrapText="1"/>
      <protection locked="0"/>
    </xf>
    <xf numFmtId="4" fontId="13" fillId="19" borderId="10" xfId="35" applyNumberFormat="1" applyFont="1" applyFill="1" applyBorder="1" applyAlignment="1" applyProtection="1">
      <alignment horizontal="center" vertical="center" wrapText="1"/>
    </xf>
    <xf numFmtId="10" fontId="13" fillId="19" borderId="10" xfId="35" applyNumberFormat="1" applyFont="1" applyFill="1" applyBorder="1" applyAlignment="1" applyProtection="1">
      <alignment horizontal="center" vertical="center" wrapText="1"/>
    </xf>
    <xf numFmtId="2" fontId="13" fillId="19" borderId="10" xfId="35" applyNumberFormat="1" applyFont="1" applyFill="1" applyBorder="1" applyAlignment="1" applyProtection="1">
      <alignment horizontal="center" vertical="center" wrapText="1"/>
      <protection locked="0"/>
    </xf>
    <xf numFmtId="49" fontId="12" fillId="20" borderId="10" xfId="35" applyNumberFormat="1" applyFont="1" applyFill="1" applyBorder="1" applyAlignment="1">
      <alignment horizontal="center" vertical="center"/>
    </xf>
    <xf numFmtId="0" fontId="12" fillId="20" borderId="10" xfId="35" applyFont="1" applyFill="1" applyBorder="1" applyAlignment="1">
      <alignment horizontal="center" vertical="center" wrapText="1"/>
    </xf>
    <xf numFmtId="0" fontId="12" fillId="20" borderId="10" xfId="35" applyFont="1" applyFill="1" applyBorder="1" applyAlignment="1">
      <alignment horizontal="center" vertical="center"/>
    </xf>
    <xf numFmtId="49" fontId="22" fillId="0" borderId="10" xfId="35" applyNumberFormat="1" applyFont="1" applyFill="1" applyBorder="1" applyAlignment="1">
      <alignment horizontal="center" vertical="center"/>
    </xf>
    <xf numFmtId="0" fontId="22" fillId="0" borderId="10" xfId="35" applyFont="1" applyFill="1" applyBorder="1" applyAlignment="1">
      <alignment horizontal="center" vertical="center" wrapText="1"/>
    </xf>
    <xf numFmtId="2" fontId="22" fillId="0" borderId="10" xfId="35" applyNumberFormat="1" applyFont="1" applyFill="1" applyBorder="1" applyAlignment="1">
      <alignment horizontal="center" vertical="center" wrapText="1"/>
    </xf>
    <xf numFmtId="0" fontId="22" fillId="0" borderId="10" xfId="35" applyFont="1" applyFill="1" applyBorder="1"/>
    <xf numFmtId="169" fontId="20" fillId="0" borderId="10" xfId="35" applyNumberFormat="1" applyFont="1" applyFill="1" applyBorder="1" applyAlignment="1">
      <alignment horizontal="center" vertical="center"/>
    </xf>
    <xf numFmtId="0" fontId="20" fillId="0" borderId="10" xfId="35" applyFont="1" applyFill="1" applyBorder="1" applyAlignment="1">
      <alignment wrapText="1"/>
    </xf>
    <xf numFmtId="4" fontId="20" fillId="0" borderId="10" xfId="35" applyNumberFormat="1" applyFont="1" applyFill="1" applyBorder="1" applyAlignment="1">
      <alignment horizontal="center" vertical="center" wrapText="1"/>
    </xf>
    <xf numFmtId="0" fontId="20" fillId="0" borderId="10" xfId="35" applyFont="1" applyFill="1" applyBorder="1"/>
    <xf numFmtId="0" fontId="20" fillId="0" borderId="10" xfId="35" applyFont="1" applyFill="1" applyBorder="1" applyAlignment="1">
      <alignment horizontal="center" wrapText="1"/>
    </xf>
    <xf numFmtId="2" fontId="20" fillId="0" borderId="10" xfId="35" applyNumberFormat="1" applyFont="1" applyFill="1" applyBorder="1" applyAlignment="1">
      <alignment horizontal="center" wrapText="1"/>
    </xf>
    <xf numFmtId="49" fontId="20" fillId="0" borderId="10" xfId="35" applyNumberFormat="1" applyFont="1" applyFill="1" applyBorder="1" applyAlignment="1">
      <alignment horizontal="center" vertical="center"/>
    </xf>
    <xf numFmtId="0" fontId="22" fillId="0" borderId="10" xfId="35" applyFont="1" applyFill="1" applyBorder="1" applyAlignment="1">
      <alignment horizontal="center" vertical="center"/>
    </xf>
    <xf numFmtId="0" fontId="22" fillId="0" borderId="10" xfId="35" applyFont="1" applyFill="1" applyBorder="1" applyAlignment="1">
      <alignment horizontal="center" wrapText="1"/>
    </xf>
    <xf numFmtId="2" fontId="22" fillId="0" borderId="10" xfId="35" applyNumberFormat="1" applyFont="1" applyFill="1" applyBorder="1" applyAlignment="1">
      <alignment horizontal="center" vertical="center"/>
    </xf>
    <xf numFmtId="0" fontId="20" fillId="0" borderId="10" xfId="35" applyFont="1" applyFill="1" applyBorder="1" applyAlignment="1">
      <alignment horizontal="left" vertical="center"/>
    </xf>
    <xf numFmtId="0" fontId="20" fillId="0" borderId="10" xfId="35" applyFont="1" applyFill="1" applyBorder="1" applyAlignment="1">
      <alignment horizontal="left"/>
    </xf>
    <xf numFmtId="0" fontId="22" fillId="19" borderId="10" xfId="35" applyFont="1" applyFill="1" applyBorder="1"/>
    <xf numFmtId="2" fontId="22" fillId="19" borderId="10" xfId="35" applyNumberFormat="1" applyFont="1" applyFill="1" applyBorder="1" applyAlignment="1">
      <alignment horizontal="center" wrapText="1"/>
    </xf>
    <xf numFmtId="49" fontId="20" fillId="0" borderId="0" xfId="35" applyNumberFormat="1" applyFont="1" applyFill="1" applyAlignment="1">
      <alignment horizontal="right"/>
    </xf>
    <xf numFmtId="0" fontId="20" fillId="0" borderId="19" xfId="35" applyFont="1" applyFill="1" applyBorder="1"/>
    <xf numFmtId="0" fontId="9" fillId="0" borderId="10" xfId="35" applyNumberFormat="1" applyFont="1" applyFill="1" applyBorder="1" applyAlignment="1">
      <alignment horizontal="center" vertical="center"/>
    </xf>
    <xf numFmtId="0" fontId="9" fillId="0" borderId="10" xfId="38" applyFont="1" applyFill="1" applyBorder="1" applyAlignment="1">
      <alignment horizontal="center" vertical="center"/>
    </xf>
    <xf numFmtId="4" fontId="9" fillId="0" borderId="12" xfId="38" applyNumberFormat="1" applyFont="1" applyFill="1" applyBorder="1" applyAlignment="1" applyProtection="1">
      <alignment horizontal="center" vertical="center" wrapText="1"/>
    </xf>
    <xf numFmtId="0" fontId="9" fillId="0" borderId="10" xfId="38" applyFont="1" applyFill="1" applyBorder="1" applyAlignment="1">
      <alignment vertical="center"/>
    </xf>
    <xf numFmtId="2" fontId="51" fillId="0" borderId="10" xfId="0" applyNumberFormat="1" applyFont="1" applyBorder="1" applyAlignment="1">
      <alignment horizontal="center" vertical="center"/>
    </xf>
    <xf numFmtId="0" fontId="9" fillId="0" borderId="10" xfId="35" applyFont="1" applyFill="1" applyBorder="1" applyAlignment="1">
      <alignment horizontal="center" vertical="center"/>
    </xf>
    <xf numFmtId="4" fontId="9" fillId="0" borderId="10" xfId="38" applyNumberFormat="1" applyFont="1" applyFill="1" applyBorder="1" applyAlignment="1" applyProtection="1">
      <alignment horizontal="center" vertical="center" wrapText="1"/>
    </xf>
    <xf numFmtId="49" fontId="20" fillId="0" borderId="10" xfId="34" applyNumberFormat="1" applyFont="1" applyFill="1" applyBorder="1" applyAlignment="1" applyProtection="1">
      <alignment horizontal="center" vertical="center" wrapText="1"/>
    </xf>
    <xf numFmtId="2" fontId="22" fillId="0" borderId="10" xfId="35" applyNumberFormat="1" applyFont="1" applyFill="1" applyBorder="1" applyAlignment="1" applyProtection="1">
      <alignment horizontal="center" vertical="center" wrapText="1"/>
      <protection locked="0"/>
    </xf>
    <xf numFmtId="4" fontId="22" fillId="0" borderId="10" xfId="36" applyNumberFormat="1" applyFont="1" applyFill="1" applyBorder="1" applyAlignment="1" applyProtection="1">
      <alignment horizontal="center" vertical="center" wrapText="1"/>
    </xf>
    <xf numFmtId="0" fontId="12" fillId="0" borderId="10" xfId="35" applyNumberFormat="1" applyFont="1" applyFill="1" applyBorder="1" applyAlignment="1" applyProtection="1">
      <alignment horizontal="center" vertical="center"/>
      <protection locked="0"/>
    </xf>
    <xf numFmtId="0" fontId="12" fillId="0" borderId="10" xfId="35" applyFont="1" applyFill="1" applyBorder="1" applyAlignment="1" applyProtection="1">
      <alignment wrapText="1"/>
    </xf>
    <xf numFmtId="0" fontId="12" fillId="0" borderId="12" xfId="36" applyFont="1" applyFill="1" applyBorder="1" applyAlignment="1" applyProtection="1">
      <alignment vertical="center" wrapText="1"/>
    </xf>
    <xf numFmtId="168" fontId="12" fillId="0" borderId="10" xfId="35" applyNumberFormat="1" applyFont="1" applyFill="1" applyBorder="1" applyAlignment="1" applyProtection="1">
      <alignment horizontal="center" vertical="center"/>
    </xf>
    <xf numFmtId="168" fontId="9" fillId="19" borderId="10" xfId="34" applyNumberFormat="1" applyFont="1" applyFill="1" applyBorder="1" applyAlignment="1">
      <alignment horizontal="center" vertical="center"/>
    </xf>
    <xf numFmtId="0" fontId="9" fillId="0" borderId="10" xfId="34" applyFont="1" applyFill="1" applyBorder="1" applyAlignment="1">
      <alignment horizontal="center" vertical="center"/>
    </xf>
    <xf numFmtId="2" fontId="12" fillId="0" borderId="10" xfId="35" applyNumberFormat="1" applyFont="1" applyFill="1" applyBorder="1" applyAlignment="1">
      <alignment horizontal="center" vertical="center"/>
    </xf>
    <xf numFmtId="168" fontId="12" fillId="0" borderId="10" xfId="35" applyNumberFormat="1" applyFont="1" applyFill="1" applyBorder="1" applyAlignment="1">
      <alignment horizontal="center" vertical="center"/>
    </xf>
    <xf numFmtId="0" fontId="19" fillId="0" borderId="10" xfId="35" applyFont="1" applyFill="1" applyBorder="1" applyAlignment="1">
      <alignment horizontal="center" vertical="center"/>
    </xf>
    <xf numFmtId="0" fontId="80" fillId="0" borderId="10" xfId="35" applyFont="1" applyFill="1" applyBorder="1" applyAlignment="1">
      <alignment horizontal="center" vertical="center"/>
    </xf>
    <xf numFmtId="0" fontId="80" fillId="0" borderId="10" xfId="35" applyFont="1" applyFill="1" applyBorder="1" applyAlignment="1">
      <alignment horizontal="center" vertical="center" wrapText="1"/>
    </xf>
    <xf numFmtId="171" fontId="25" fillId="0" borderId="0" xfId="35" applyNumberFormat="1" applyFont="1" applyFill="1" applyBorder="1" applyAlignment="1">
      <alignment vertical="center"/>
    </xf>
    <xf numFmtId="0" fontId="8" fillId="0" borderId="0" xfId="34" applyFont="1" applyFill="1" applyAlignment="1">
      <alignment vertical="center" wrapText="1"/>
    </xf>
    <xf numFmtId="4" fontId="12" fillId="0" borderId="0" xfId="49" applyNumberFormat="1" applyFont="1" applyFill="1"/>
    <xf numFmtId="1" fontId="20" fillId="0" borderId="19" xfId="49" applyNumberFormat="1" applyFont="1" applyFill="1" applyBorder="1" applyProtection="1"/>
    <xf numFmtId="3" fontId="61" fillId="0" borderId="10" xfId="35" applyNumberFormat="1" applyFont="1" applyFill="1" applyBorder="1" applyAlignment="1" applyProtection="1">
      <alignment horizontal="center" vertical="center"/>
    </xf>
    <xf numFmtId="3" fontId="61" fillId="0" borderId="10" xfId="35" applyNumberFormat="1" applyFont="1" applyFill="1" applyBorder="1" applyAlignment="1" applyProtection="1">
      <alignment horizontal="center" vertical="center"/>
      <protection locked="0"/>
    </xf>
    <xf numFmtId="10" fontId="61" fillId="0" borderId="10" xfId="35" applyNumberFormat="1" applyFont="1" applyFill="1" applyBorder="1" applyAlignment="1" applyProtection="1">
      <alignment horizontal="center" vertical="center"/>
    </xf>
    <xf numFmtId="4" fontId="61" fillId="0" borderId="10" xfId="35" applyNumberFormat="1" applyFont="1" applyFill="1" applyBorder="1" applyAlignment="1" applyProtection="1">
      <alignment horizontal="center" vertical="center"/>
      <protection locked="0"/>
    </xf>
    <xf numFmtId="3" fontId="57" fillId="0" borderId="10" xfId="35" applyNumberFormat="1" applyFont="1" applyFill="1" applyBorder="1" applyAlignment="1" applyProtection="1">
      <alignment horizontal="center" vertical="center"/>
    </xf>
    <xf numFmtId="0" fontId="20" fillId="0" borderId="10" xfId="35" applyFont="1" applyFill="1" applyBorder="1" applyAlignment="1" applyProtection="1">
      <alignment horizontal="center" vertical="center" wrapText="1"/>
      <protection locked="0"/>
    </xf>
    <xf numFmtId="3" fontId="22" fillId="0" borderId="10" xfId="35" applyNumberFormat="1" applyFont="1" applyFill="1" applyBorder="1" applyAlignment="1">
      <alignment horizontal="center" vertical="center" wrapText="1"/>
    </xf>
    <xf numFmtId="3" fontId="22" fillId="0" borderId="0" xfId="35" applyNumberFormat="1" applyFont="1" applyFill="1" applyBorder="1" applyAlignment="1">
      <alignment horizontal="left" vertical="center"/>
    </xf>
    <xf numFmtId="0" fontId="24" fillId="0" borderId="25" xfId="35" applyFont="1" applyFill="1" applyBorder="1" applyAlignment="1">
      <alignment horizontal="center" vertical="center" wrapText="1"/>
    </xf>
    <xf numFmtId="0" fontId="24" fillId="0" borderId="37" xfId="35" applyFont="1" applyFill="1" applyBorder="1" applyAlignment="1">
      <alignment horizontal="center" vertical="center" wrapText="1"/>
    </xf>
    <xf numFmtId="0" fontId="24" fillId="0" borderId="40" xfId="35" applyFont="1" applyFill="1" applyBorder="1" applyAlignment="1">
      <alignment horizontal="center" vertical="center" wrapText="1"/>
    </xf>
    <xf numFmtId="0" fontId="24" fillId="0" borderId="10" xfId="35" applyFont="1" applyFill="1" applyBorder="1" applyAlignment="1">
      <alignment horizontal="center" vertical="center" wrapText="1"/>
    </xf>
    <xf numFmtId="0" fontId="24" fillId="0" borderId="0" xfId="35" applyFont="1" applyFill="1" applyBorder="1" applyAlignment="1">
      <alignment horizontal="center" vertical="center" wrapText="1"/>
    </xf>
    <xf numFmtId="0" fontId="24" fillId="0" borderId="39" xfId="35" applyFont="1" applyFill="1" applyBorder="1" applyAlignment="1">
      <alignment horizontal="center" vertical="center" wrapText="1"/>
    </xf>
    <xf numFmtId="0" fontId="20" fillId="0" borderId="11" xfId="34" applyFont="1" applyFill="1" applyBorder="1" applyAlignment="1" applyProtection="1">
      <alignment horizontal="center" vertical="center" wrapText="1"/>
    </xf>
    <xf numFmtId="2" fontId="81" fillId="0" borderId="0" xfId="50" applyNumberFormat="1" applyFont="1" applyAlignment="1">
      <alignment horizontal="center" vertical="center" wrapText="1"/>
    </xf>
    <xf numFmtId="0" fontId="20" fillId="0" borderId="10" xfId="35" applyFont="1" applyBorder="1" applyAlignment="1" applyProtection="1">
      <alignment horizontal="center" vertical="center" wrapText="1"/>
    </xf>
    <xf numFmtId="3" fontId="20" fillId="0" borderId="10" xfId="35" applyNumberFormat="1" applyFont="1" applyFill="1" applyBorder="1" applyAlignment="1" applyProtection="1">
      <alignment horizontal="right"/>
      <protection locked="0"/>
    </xf>
    <xf numFmtId="3" fontId="22" fillId="0" borderId="10" xfId="35" applyNumberFormat="1" applyFont="1" applyFill="1" applyBorder="1" applyAlignment="1" applyProtection="1">
      <alignment horizontal="right"/>
      <protection locked="0"/>
    </xf>
    <xf numFmtId="0" fontId="20" fillId="0" borderId="10" xfId="35" applyNumberFormat="1" applyFont="1" applyBorder="1" applyAlignment="1" applyProtection="1">
      <alignment horizontal="left" vertical="center" wrapText="1"/>
    </xf>
    <xf numFmtId="0" fontId="20" fillId="0" borderId="10" xfId="35" applyNumberFormat="1" applyFont="1" applyBorder="1" applyAlignment="1" applyProtection="1">
      <alignment horizontal="right" vertical="center" wrapText="1"/>
    </xf>
    <xf numFmtId="0" fontId="51" fillId="0" borderId="10" xfId="35" applyNumberFormat="1" applyFont="1" applyBorder="1" applyAlignment="1" applyProtection="1">
      <alignment horizontal="right" vertical="center" wrapText="1"/>
    </xf>
    <xf numFmtId="0" fontId="20" fillId="23" borderId="10" xfId="35" applyNumberFormat="1" applyFont="1" applyFill="1" applyBorder="1" applyAlignment="1" applyProtection="1">
      <alignment horizontal="left" vertical="center" wrapText="1"/>
    </xf>
    <xf numFmtId="3" fontId="22" fillId="23" borderId="10" xfId="35" applyNumberFormat="1" applyFont="1" applyFill="1" applyBorder="1" applyAlignment="1" applyProtection="1">
      <alignment horizontal="right"/>
      <protection locked="0"/>
    </xf>
    <xf numFmtId="2" fontId="8" fillId="0" borderId="0" xfId="34" applyNumberFormat="1" applyFont="1" applyFill="1" applyBorder="1" applyAlignment="1">
      <alignment horizontal="center" vertical="center" wrapText="1"/>
    </xf>
    <xf numFmtId="0" fontId="25" fillId="0" borderId="10" xfId="35" applyFont="1" applyFill="1" applyBorder="1" applyAlignment="1">
      <alignment horizontal="center" vertical="center" wrapText="1"/>
    </xf>
    <xf numFmtId="164" fontId="22" fillId="0" borderId="10" xfId="35" applyNumberFormat="1" applyFont="1" applyFill="1" applyBorder="1" applyAlignment="1">
      <alignment horizontal="center" vertical="center" wrapText="1"/>
    </xf>
    <xf numFmtId="3" fontId="24" fillId="0" borderId="10" xfId="35" applyNumberFormat="1" applyFont="1" applyFill="1" applyBorder="1" applyAlignment="1">
      <alignment horizontal="center" vertical="center" wrapText="1"/>
    </xf>
    <xf numFmtId="3" fontId="20" fillId="0" borderId="10" xfId="35" applyNumberFormat="1" applyFont="1" applyFill="1" applyBorder="1" applyAlignment="1">
      <alignment horizontal="left" vertical="center"/>
    </xf>
    <xf numFmtId="3" fontId="20" fillId="0" borderId="0" xfId="35" applyNumberFormat="1" applyFont="1" applyFill="1" applyBorder="1" applyAlignment="1" applyProtection="1">
      <alignment horizontal="center" vertical="center"/>
      <protection locked="0"/>
    </xf>
    <xf numFmtId="3" fontId="25" fillId="0" borderId="33" xfId="35" applyNumberFormat="1" applyFont="1" applyFill="1" applyBorder="1" applyAlignment="1">
      <alignment horizontal="center" vertical="center"/>
    </xf>
    <xf numFmtId="3" fontId="25" fillId="0" borderId="20" xfId="35" applyNumberFormat="1" applyFont="1" applyFill="1" applyBorder="1" applyAlignment="1">
      <alignment horizontal="center" vertical="center"/>
    </xf>
    <xf numFmtId="3" fontId="25" fillId="0" borderId="0" xfId="35" applyNumberFormat="1" applyFont="1" applyFill="1" applyBorder="1" applyAlignment="1">
      <alignment horizontal="center" vertical="center"/>
    </xf>
    <xf numFmtId="3" fontId="25" fillId="0" borderId="34" xfId="35" applyNumberFormat="1" applyFont="1" applyFill="1" applyBorder="1" applyAlignment="1">
      <alignment horizontal="center" vertical="center"/>
    </xf>
    <xf numFmtId="3" fontId="25" fillId="0" borderId="22" xfId="35" applyNumberFormat="1" applyFont="1" applyFill="1" applyBorder="1" applyAlignment="1">
      <alignment horizontal="center" vertical="center"/>
    </xf>
    <xf numFmtId="3" fontId="67" fillId="18" borderId="11" xfId="35" applyNumberFormat="1" applyFont="1" applyFill="1" applyBorder="1" applyAlignment="1">
      <alignment horizontal="center" vertical="center"/>
    </xf>
    <xf numFmtId="3" fontId="22" fillId="0" borderId="10" xfId="35" applyNumberFormat="1" applyFont="1" applyFill="1" applyBorder="1" applyAlignment="1">
      <alignment horizontal="left" vertical="center"/>
    </xf>
    <xf numFmtId="3" fontId="70" fillId="18" borderId="28" xfId="35" applyNumberFormat="1" applyFont="1" applyFill="1" applyBorder="1" applyAlignment="1">
      <alignment horizontal="center" vertical="center"/>
    </xf>
    <xf numFmtId="3" fontId="24" fillId="0" borderId="36" xfId="35" applyNumberFormat="1" applyFont="1" applyFill="1" applyBorder="1" applyAlignment="1">
      <alignment horizontal="center" vertical="center"/>
    </xf>
    <xf numFmtId="3" fontId="24" fillId="0" borderId="22" xfId="35" applyNumberFormat="1" applyFont="1" applyFill="1" applyBorder="1" applyAlignment="1">
      <alignment horizontal="center" vertical="center"/>
    </xf>
    <xf numFmtId="3" fontId="24" fillId="0" borderId="0" xfId="35" applyNumberFormat="1" applyFont="1" applyFill="1" applyBorder="1" applyAlignment="1">
      <alignment horizontal="center" vertical="center"/>
    </xf>
    <xf numFmtId="3" fontId="24" fillId="0" borderId="34" xfId="35" applyNumberFormat="1" applyFont="1" applyFill="1" applyBorder="1" applyAlignment="1">
      <alignment horizontal="center" vertical="center"/>
    </xf>
    <xf numFmtId="3" fontId="22" fillId="0" borderId="0" xfId="35" applyNumberFormat="1" applyFont="1" applyFill="1"/>
    <xf numFmtId="3" fontId="7" fillId="0" borderId="0" xfId="35" applyNumberFormat="1" applyFont="1" applyFill="1"/>
    <xf numFmtId="3" fontId="5" fillId="0" borderId="0" xfId="35" applyNumberFormat="1" applyFont="1" applyFill="1"/>
    <xf numFmtId="3" fontId="26" fillId="0" borderId="10" xfId="35" applyNumberFormat="1" applyFont="1" applyFill="1" applyBorder="1" applyAlignment="1">
      <alignment horizontal="center" vertical="center" wrapText="1"/>
    </xf>
    <xf numFmtId="3" fontId="20" fillId="0" borderId="10" xfId="35" applyNumberFormat="1" applyFont="1" applyFill="1" applyBorder="1" applyAlignment="1">
      <alignment horizontal="left" vertical="center" wrapText="1"/>
    </xf>
    <xf numFmtId="0" fontId="4" fillId="18" borderId="31" xfId="35" applyNumberFormat="1" applyFont="1" applyFill="1" applyBorder="1" applyAlignment="1">
      <alignment horizontal="center" vertical="center" wrapText="1"/>
    </xf>
    <xf numFmtId="3" fontId="69" fillId="18" borderId="31" xfId="35" applyNumberFormat="1" applyFont="1" applyFill="1" applyBorder="1" applyAlignment="1">
      <alignment horizontal="center" vertical="center"/>
    </xf>
    <xf numFmtId="3" fontId="4" fillId="18" borderId="31" xfId="35" applyNumberFormat="1" applyFont="1" applyFill="1" applyBorder="1" applyAlignment="1">
      <alignment horizontal="center" vertical="center" wrapText="1"/>
    </xf>
    <xf numFmtId="0" fontId="4" fillId="18" borderId="32" xfId="35" applyNumberFormat="1" applyFont="1" applyFill="1" applyBorder="1" applyAlignment="1">
      <alignment horizontal="center" vertical="center" wrapText="1"/>
    </xf>
    <xf numFmtId="3" fontId="25" fillId="0" borderId="41" xfId="35" applyNumberFormat="1" applyFont="1" applyFill="1" applyBorder="1" applyAlignment="1">
      <alignment horizontal="center" vertical="center"/>
    </xf>
    <xf numFmtId="3" fontId="25" fillId="0" borderId="42" xfId="35" applyNumberFormat="1" applyFont="1" applyFill="1" applyBorder="1" applyAlignment="1">
      <alignment horizontal="center" vertical="center"/>
    </xf>
    <xf numFmtId="0" fontId="4" fillId="18" borderId="26" xfId="35" applyNumberFormat="1" applyFont="1" applyFill="1" applyBorder="1" applyAlignment="1">
      <alignment horizontal="center" vertical="center" wrapText="1"/>
    </xf>
    <xf numFmtId="3" fontId="69" fillId="18" borderId="26" xfId="35" applyNumberFormat="1" applyFont="1" applyFill="1" applyBorder="1" applyAlignment="1">
      <alignment horizontal="center" vertical="center"/>
    </xf>
    <xf numFmtId="3" fontId="4" fillId="18" borderId="26" xfId="35" applyNumberFormat="1" applyFont="1" applyFill="1" applyBorder="1" applyAlignment="1">
      <alignment horizontal="center" vertical="center" wrapText="1"/>
    </xf>
    <xf numFmtId="0" fontId="4" fillId="18" borderId="27" xfId="35" applyNumberFormat="1" applyFont="1" applyFill="1" applyBorder="1" applyAlignment="1">
      <alignment horizontal="center" vertical="center" wrapText="1"/>
    </xf>
    <xf numFmtId="3" fontId="25" fillId="0" borderId="53" xfId="35" applyNumberFormat="1" applyFont="1" applyFill="1" applyBorder="1" applyAlignment="1">
      <alignment horizontal="center" vertical="center"/>
    </xf>
    <xf numFmtId="3" fontId="25" fillId="0" borderId="43" xfId="35" applyNumberFormat="1" applyFont="1" applyFill="1" applyBorder="1" applyAlignment="1">
      <alignment horizontal="center" vertical="center"/>
    </xf>
    <xf numFmtId="3" fontId="25" fillId="0" borderId="44" xfId="35" applyNumberFormat="1" applyFont="1" applyFill="1" applyBorder="1" applyAlignment="1">
      <alignment horizontal="center" vertical="center"/>
    </xf>
    <xf numFmtId="3" fontId="22" fillId="0" borderId="10" xfId="35" applyNumberFormat="1" applyFont="1" applyFill="1" applyBorder="1" applyAlignment="1">
      <alignment horizontal="left" vertical="center" wrapText="1"/>
    </xf>
    <xf numFmtId="0" fontId="5" fillId="18" borderId="28" xfId="35" applyNumberFormat="1" applyFont="1" applyFill="1" applyBorder="1" applyAlignment="1">
      <alignment horizontal="center" vertical="center" wrapText="1"/>
    </xf>
    <xf numFmtId="0" fontId="5" fillId="18" borderId="28" xfId="35" applyNumberFormat="1" applyFont="1" applyFill="1" applyBorder="1" applyAlignment="1">
      <alignment horizontal="center" vertical="center"/>
    </xf>
    <xf numFmtId="0" fontId="5" fillId="18" borderId="29" xfId="35" applyNumberFormat="1" applyFont="1" applyFill="1" applyBorder="1" applyAlignment="1">
      <alignment horizontal="center" vertical="center"/>
    </xf>
    <xf numFmtId="3" fontId="24" fillId="0" borderId="45" xfId="35" applyNumberFormat="1" applyFont="1" applyFill="1" applyBorder="1" applyAlignment="1">
      <alignment horizontal="center" vertical="center"/>
    </xf>
    <xf numFmtId="0" fontId="5" fillId="18" borderId="29" xfId="35" applyNumberFormat="1" applyFont="1" applyFill="1" applyBorder="1" applyAlignment="1">
      <alignment horizontal="center" vertical="center" wrapText="1"/>
    </xf>
    <xf numFmtId="0" fontId="20" fillId="0" borderId="10" xfId="35" applyFont="1" applyBorder="1" applyAlignment="1" applyProtection="1">
      <alignment horizontal="center" vertical="center" wrapText="1"/>
      <protection locked="0"/>
    </xf>
    <xf numFmtId="0" fontId="20" fillId="18" borderId="10" xfId="35" applyFont="1" applyFill="1" applyBorder="1" applyAlignment="1" applyProtection="1">
      <alignment horizontal="center" vertical="center" wrapText="1"/>
      <protection locked="0"/>
    </xf>
    <xf numFmtId="0" fontId="20" fillId="0" borderId="10" xfId="35" applyFont="1" applyBorder="1" applyAlignment="1">
      <alignment horizontal="center"/>
    </xf>
    <xf numFmtId="0" fontId="9" fillId="0" borderId="10" xfId="43" applyFont="1" applyBorder="1" applyAlignment="1" applyProtection="1">
      <alignment horizontal="center" vertical="center" wrapText="1"/>
    </xf>
    <xf numFmtId="3" fontId="9" fillId="18" borderId="10" xfId="43" applyNumberFormat="1" applyFont="1" applyFill="1" applyBorder="1" applyAlignment="1" applyProtection="1">
      <alignment horizontal="center" vertical="center" wrapText="1"/>
      <protection locked="0"/>
    </xf>
    <xf numFmtId="10" fontId="9" fillId="0" borderId="10" xfId="43" applyNumberFormat="1" applyFont="1" applyFill="1" applyBorder="1" applyAlignment="1" applyProtection="1">
      <alignment horizontal="center" vertical="center" wrapText="1"/>
    </xf>
    <xf numFmtId="10" fontId="9" fillId="18" borderId="10" xfId="43" applyNumberFormat="1" applyFont="1" applyFill="1" applyBorder="1" applyAlignment="1" applyProtection="1">
      <alignment horizontal="center" vertical="center" wrapText="1"/>
    </xf>
    <xf numFmtId="0" fontId="9" fillId="0" borderId="10" xfId="43" applyFont="1" applyFill="1" applyBorder="1" applyAlignment="1" applyProtection="1">
      <alignment horizontal="center" vertical="center" wrapText="1"/>
    </xf>
    <xf numFmtId="1" fontId="20" fillId="18" borderId="10" xfId="43" applyNumberFormat="1" applyFont="1" applyFill="1" applyBorder="1" applyAlignment="1" applyProtection="1">
      <alignment horizontal="center" vertical="center" wrapText="1"/>
      <protection locked="0"/>
    </xf>
    <xf numFmtId="0" fontId="12" fillId="0" borderId="10" xfId="43" applyFont="1" applyBorder="1" applyAlignment="1" applyProtection="1">
      <alignment horizontal="center" vertical="center"/>
    </xf>
    <xf numFmtId="3" fontId="12" fillId="18" borderId="10" xfId="43" applyNumberFormat="1" applyFont="1" applyFill="1" applyBorder="1" applyAlignment="1" applyProtection="1">
      <alignment horizontal="center" vertical="center"/>
      <protection locked="0"/>
    </xf>
    <xf numFmtId="10" fontId="12" fillId="18" borderId="10" xfId="43" applyNumberFormat="1" applyFont="1" applyFill="1" applyBorder="1" applyAlignment="1" applyProtection="1">
      <alignment horizontal="center" vertical="center"/>
    </xf>
    <xf numFmtId="0" fontId="12" fillId="0" borderId="10" xfId="43" applyFont="1" applyFill="1" applyBorder="1" applyAlignment="1" applyProtection="1">
      <alignment horizontal="center" vertical="center"/>
    </xf>
    <xf numFmtId="3" fontId="2" fillId="0" borderId="10" xfId="65" applyNumberFormat="1" applyFont="1" applyFill="1" applyBorder="1" applyAlignment="1" applyProtection="1">
      <alignment horizontal="center" vertical="center" wrapText="1"/>
      <protection locked="0"/>
    </xf>
    <xf numFmtId="3" fontId="11" fillId="0" borderId="10" xfId="68" applyNumberFormat="1" applyFill="1" applyBorder="1" applyAlignment="1" applyProtection="1">
      <alignment horizontal="center" vertical="center"/>
      <protection locked="0"/>
    </xf>
    <xf numFmtId="0" fontId="11" fillId="0" borderId="10" xfId="68" applyFill="1" applyBorder="1" applyAlignment="1" applyProtection="1">
      <alignment horizontal="center" vertical="center" wrapText="1"/>
      <protection locked="0"/>
    </xf>
    <xf numFmtId="3" fontId="2" fillId="0" borderId="10" xfId="68" applyNumberFormat="1" applyFont="1" applyFill="1" applyBorder="1" applyAlignment="1" applyProtection="1">
      <alignment horizontal="center" vertical="center" wrapText="1"/>
      <protection locked="0"/>
    </xf>
    <xf numFmtId="3" fontId="11" fillId="0" borderId="10" xfId="68" applyNumberFormat="1" applyFill="1" applyBorder="1" applyAlignment="1" applyProtection="1">
      <alignment horizontal="center" vertical="center" wrapText="1"/>
      <protection locked="0"/>
    </xf>
    <xf numFmtId="3" fontId="4" fillId="0" borderId="10" xfId="35" applyNumberFormat="1" applyFont="1" applyFill="1" applyBorder="1" applyAlignment="1">
      <alignment horizontal="center" vertical="center"/>
    </xf>
    <xf numFmtId="3" fontId="4" fillId="0" borderId="10" xfId="35" applyNumberFormat="1" applyFont="1" applyFill="1" applyBorder="1" applyAlignment="1">
      <alignment horizontal="center"/>
    </xf>
    <xf numFmtId="0" fontId="74" fillId="18" borderId="10" xfId="75" applyFont="1" applyFill="1" applyBorder="1" applyAlignment="1" applyProtection="1">
      <alignment horizontal="center" vertical="center" wrapText="1"/>
    </xf>
    <xf numFmtId="0" fontId="20" fillId="0" borderId="12" xfId="35" applyFont="1" applyFill="1" applyBorder="1" applyAlignment="1" applyProtection="1">
      <alignment horizontal="center" vertical="center" wrapText="1"/>
      <protection locked="0"/>
    </xf>
    <xf numFmtId="0" fontId="9" fillId="0" borderId="10" xfId="35" applyFont="1" applyBorder="1" applyAlignment="1">
      <alignment horizontal="center"/>
    </xf>
    <xf numFmtId="49" fontId="9" fillId="0" borderId="10" xfId="35" applyNumberFormat="1" applyFont="1" applyBorder="1" applyAlignment="1">
      <alignment horizontal="center"/>
    </xf>
    <xf numFmtId="0" fontId="9" fillId="0" borderId="10" xfId="35" applyFont="1" applyBorder="1" applyAlignment="1">
      <alignment horizontal="center" vertical="top"/>
    </xf>
    <xf numFmtId="0" fontId="56" fillId="0" borderId="10" xfId="35" applyFont="1" applyBorder="1" applyAlignment="1">
      <alignment horizontal="center" vertical="top" wrapText="1"/>
    </xf>
    <xf numFmtId="49" fontId="2" fillId="24" borderId="10" xfId="0" applyNumberFormat="1" applyFont="1" applyFill="1" applyBorder="1"/>
    <xf numFmtId="0" fontId="9" fillId="24" borderId="10" xfId="0" applyFont="1" applyFill="1" applyBorder="1" applyAlignment="1">
      <alignment horizontal="center" vertical="center"/>
    </xf>
    <xf numFmtId="0" fontId="20" fillId="24" borderId="10" xfId="35" applyFont="1" applyFill="1" applyBorder="1" applyAlignment="1">
      <alignment horizontal="center" vertical="center" wrapText="1"/>
    </xf>
    <xf numFmtId="2" fontId="20" fillId="24" borderId="10" xfId="35" applyNumberFormat="1" applyFont="1" applyFill="1" applyBorder="1" applyAlignment="1">
      <alignment horizontal="center" vertical="center" wrapText="1"/>
    </xf>
    <xf numFmtId="2" fontId="9" fillId="24" borderId="10" xfId="0" applyNumberFormat="1" applyFont="1" applyFill="1" applyBorder="1" applyAlignment="1">
      <alignment horizontal="center" vertical="center"/>
    </xf>
    <xf numFmtId="0" fontId="20" fillId="0" borderId="10" xfId="0" applyFont="1" applyBorder="1" applyAlignment="1">
      <alignment horizontal="center" wrapText="1"/>
    </xf>
    <xf numFmtId="0" fontId="20" fillId="0" borderId="10" xfId="0" applyFont="1" applyBorder="1" applyAlignment="1">
      <alignment wrapText="1"/>
    </xf>
    <xf numFmtId="0" fontId="22" fillId="0" borderId="10" xfId="0" applyFont="1" applyBorder="1" applyAlignment="1">
      <alignment horizontal="center" wrapText="1"/>
    </xf>
    <xf numFmtId="10" fontId="20" fillId="0" borderId="10" xfId="35" applyNumberFormat="1" applyFont="1" applyFill="1" applyBorder="1" applyAlignment="1" applyProtection="1">
      <alignment horizontal="center" vertical="center" wrapText="1"/>
      <protection locked="0"/>
    </xf>
    <xf numFmtId="10" fontId="22" fillId="0" borderId="10" xfId="35" applyNumberFormat="1" applyFont="1" applyFill="1" applyBorder="1" applyAlignment="1" applyProtection="1">
      <alignment horizontal="center" vertical="center" wrapText="1"/>
      <protection locked="0"/>
    </xf>
    <xf numFmtId="0" fontId="20" fillId="0" borderId="10" xfId="35" applyFont="1" applyFill="1" applyBorder="1" applyAlignment="1" applyProtection="1">
      <alignment horizontal="center" vertical="center" wrapText="1"/>
      <protection locked="0"/>
    </xf>
    <xf numFmtId="1" fontId="12" fillId="0" borderId="10" xfId="34" applyNumberFormat="1" applyFont="1" applyFill="1" applyBorder="1" applyAlignment="1" applyProtection="1">
      <alignment horizontal="center" vertical="center" wrapText="1"/>
      <protection locked="0"/>
    </xf>
    <xf numFmtId="0" fontId="20" fillId="0" borderId="10" xfId="35" applyFont="1" applyFill="1" applyBorder="1" applyAlignment="1">
      <alignment horizontal="center" vertical="center" wrapText="1"/>
    </xf>
    <xf numFmtId="2" fontId="20" fillId="0" borderId="10" xfId="35" applyNumberFormat="1" applyFont="1" applyFill="1" applyBorder="1" applyAlignment="1" applyProtection="1">
      <alignment horizontal="center" vertical="center" wrapText="1"/>
      <protection locked="0"/>
    </xf>
    <xf numFmtId="3" fontId="20" fillId="0" borderId="10" xfId="35" applyNumberFormat="1" applyFont="1" applyFill="1" applyBorder="1" applyAlignment="1" applyProtection="1">
      <alignment horizontal="center" vertical="center" wrapText="1"/>
      <protection locked="0"/>
    </xf>
    <xf numFmtId="0" fontId="6" fillId="0" borderId="10" xfId="50" applyFont="1" applyFill="1" applyBorder="1" applyAlignment="1">
      <alignment horizontal="left" vertical="center" wrapText="1"/>
    </xf>
    <xf numFmtId="3" fontId="20" fillId="0" borderId="10" xfId="35" applyNumberFormat="1" applyFont="1" applyFill="1" applyBorder="1" applyAlignment="1">
      <alignment horizontal="center" vertical="center"/>
    </xf>
    <xf numFmtId="170" fontId="20" fillId="0" borderId="10" xfId="35" applyNumberFormat="1" applyFont="1" applyFill="1" applyBorder="1" applyAlignment="1">
      <alignment horizontal="center" vertical="center"/>
    </xf>
    <xf numFmtId="0" fontId="9" fillId="0" borderId="10" xfId="36" applyFont="1" applyFill="1" applyBorder="1" applyAlignment="1">
      <alignment vertical="center" wrapText="1"/>
    </xf>
    <xf numFmtId="0" fontId="9" fillId="18" borderId="10" xfId="36" applyFont="1" applyFill="1" applyBorder="1" applyAlignment="1">
      <alignment vertical="center" wrapText="1"/>
    </xf>
    <xf numFmtId="0" fontId="20" fillId="18" borderId="10" xfId="36" applyFont="1" applyFill="1" applyBorder="1" applyAlignment="1">
      <alignment vertical="center" wrapText="1"/>
    </xf>
    <xf numFmtId="0" fontId="20" fillId="0" borderId="10" xfId="35" applyFont="1" applyFill="1" applyBorder="1" applyAlignment="1">
      <alignment horizontal="left" wrapText="1"/>
    </xf>
    <xf numFmtId="3" fontId="20" fillId="0" borderId="10" xfId="35" applyNumberFormat="1" applyFont="1" applyFill="1" applyBorder="1" applyAlignment="1" applyProtection="1">
      <alignment horizontal="center" vertical="center" wrapText="1"/>
    </xf>
    <xf numFmtId="3" fontId="61" fillId="0" borderId="10" xfId="35" applyNumberFormat="1" applyFont="1" applyFill="1" applyBorder="1" applyAlignment="1" applyProtection="1">
      <alignment horizontal="center" vertical="center"/>
      <protection locked="0"/>
    </xf>
    <xf numFmtId="3" fontId="57" fillId="0" borderId="10" xfId="35" applyNumberFormat="1" applyFont="1" applyFill="1" applyBorder="1" applyAlignment="1" applyProtection="1">
      <alignment horizontal="center" vertical="center"/>
    </xf>
    <xf numFmtId="4" fontId="61" fillId="0" borderId="10" xfId="35" applyNumberFormat="1" applyFont="1" applyFill="1" applyBorder="1" applyAlignment="1" applyProtection="1">
      <alignment horizontal="center" vertical="center"/>
      <protection locked="0"/>
    </xf>
    <xf numFmtId="3" fontId="61" fillId="0" borderId="10" xfId="35" applyNumberFormat="1" applyFont="1" applyFill="1" applyBorder="1" applyAlignment="1" applyProtection="1">
      <alignment horizontal="center" vertical="center"/>
    </xf>
    <xf numFmtId="10" fontId="61" fillId="0" borderId="10" xfId="35" applyNumberFormat="1" applyFont="1" applyFill="1" applyBorder="1" applyAlignment="1" applyProtection="1">
      <alignment horizontal="center" vertical="center"/>
    </xf>
    <xf numFmtId="3" fontId="61" fillId="0" borderId="10" xfId="35" applyNumberFormat="1" applyFont="1" applyFill="1" applyBorder="1" applyAlignment="1" applyProtection="1">
      <alignment horizontal="center" vertical="center"/>
      <protection locked="0"/>
    </xf>
    <xf numFmtId="4" fontId="61" fillId="0" borderId="10" xfId="35" applyNumberFormat="1" applyFont="1" applyFill="1" applyBorder="1" applyAlignment="1" applyProtection="1">
      <alignment horizontal="center" vertical="center"/>
      <protection locked="0"/>
    </xf>
    <xf numFmtId="10" fontId="61" fillId="0" borderId="10" xfId="35" applyNumberFormat="1" applyFont="1" applyFill="1" applyBorder="1" applyAlignment="1" applyProtection="1">
      <alignment horizontal="center"/>
    </xf>
    <xf numFmtId="0" fontId="20" fillId="0" borderId="0" xfId="35" applyFont="1" applyFill="1" applyAlignment="1" applyProtection="1">
      <alignment horizontal="center"/>
    </xf>
    <xf numFmtId="0" fontId="12" fillId="20" borderId="10" xfId="35" applyFont="1" applyFill="1" applyBorder="1" applyAlignment="1" applyProtection="1">
      <alignment horizontal="center"/>
    </xf>
    <xf numFmtId="49" fontId="13" fillId="20" borderId="10" xfId="35" applyNumberFormat="1" applyFont="1" applyFill="1" applyBorder="1" applyAlignment="1" applyProtection="1">
      <alignment horizontal="center" vertical="center" wrapText="1"/>
    </xf>
    <xf numFmtId="0" fontId="13" fillId="20" borderId="10" xfId="35" applyFont="1" applyFill="1" applyBorder="1" applyAlignment="1" applyProtection="1">
      <alignment wrapText="1"/>
    </xf>
    <xf numFmtId="4" fontId="12" fillId="20" borderId="10" xfId="35" applyNumberFormat="1" applyFont="1" applyFill="1" applyBorder="1" applyAlignment="1" applyProtection="1">
      <alignment horizontal="center" vertical="center"/>
    </xf>
    <xf numFmtId="4" fontId="13" fillId="20" borderId="10" xfId="35" applyNumberFormat="1" applyFont="1" applyFill="1" applyBorder="1" applyAlignment="1" applyProtection="1">
      <alignment horizontal="center" vertical="center"/>
    </xf>
    <xf numFmtId="0" fontId="12" fillId="20" borderId="10" xfId="35" applyFont="1" applyFill="1" applyBorder="1" applyProtection="1"/>
    <xf numFmtId="49" fontId="12" fillId="0" borderId="10" xfId="35" applyNumberFormat="1" applyFont="1" applyFill="1" applyBorder="1" applyAlignment="1" applyProtection="1">
      <alignment horizontal="center" vertical="center" wrapText="1"/>
    </xf>
    <xf numFmtId="4" fontId="12" fillId="0" borderId="10" xfId="35" applyNumberFormat="1" applyFont="1" applyFill="1" applyBorder="1" applyAlignment="1" applyProtection="1">
      <alignment horizontal="center" vertical="center"/>
    </xf>
    <xf numFmtId="0" fontId="12" fillId="0" borderId="10" xfId="35" applyFont="1" applyFill="1" applyBorder="1" applyProtection="1"/>
    <xf numFmtId="4" fontId="12" fillId="0" borderId="10" xfId="35" applyNumberFormat="1" applyFont="1" applyFill="1" applyBorder="1" applyAlignment="1" applyProtection="1">
      <alignment horizontal="center" vertical="center"/>
      <protection locked="0"/>
    </xf>
    <xf numFmtId="2" fontId="13" fillId="0" borderId="10" xfId="35" applyNumberFormat="1" applyFont="1" applyFill="1" applyBorder="1" applyAlignment="1" applyProtection="1">
      <alignment horizontal="center" vertical="center" wrapText="1"/>
    </xf>
    <xf numFmtId="4" fontId="13" fillId="0" borderId="10" xfId="35" applyNumberFormat="1" applyFont="1" applyFill="1" applyBorder="1" applyAlignment="1" applyProtection="1">
      <alignment horizontal="center" vertical="center"/>
    </xf>
    <xf numFmtId="172" fontId="13" fillId="0" borderId="10" xfId="35" applyNumberFormat="1" applyFont="1" applyFill="1" applyBorder="1" applyAlignment="1" applyProtection="1">
      <alignment horizontal="center" vertical="center"/>
    </xf>
    <xf numFmtId="0" fontId="25" fillId="0" borderId="10" xfId="88" applyFont="1" applyFill="1" applyBorder="1" applyAlignment="1">
      <alignment horizontal="left" vertical="center" wrapText="1"/>
    </xf>
    <xf numFmtId="2" fontId="12" fillId="0" borderId="10" xfId="35" applyNumberFormat="1" applyFont="1" applyFill="1" applyBorder="1" applyAlignment="1" applyProtection="1">
      <alignment horizontal="center" vertical="center" wrapText="1"/>
    </xf>
    <xf numFmtId="172" fontId="6" fillId="0" borderId="10" xfId="35" applyNumberFormat="1" applyFont="1" applyFill="1" applyBorder="1" applyAlignment="1" applyProtection="1">
      <alignment horizontal="center" vertical="center"/>
    </xf>
    <xf numFmtId="3" fontId="12" fillId="0" borderId="10" xfId="35" applyNumberFormat="1" applyFont="1" applyFill="1" applyBorder="1" applyAlignment="1" applyProtection="1">
      <alignment horizontal="center" vertical="center"/>
    </xf>
    <xf numFmtId="49" fontId="13" fillId="0" borderId="10" xfId="35" applyNumberFormat="1" applyFont="1" applyFill="1" applyBorder="1" applyAlignment="1" applyProtection="1">
      <alignment horizontal="center" vertical="center" wrapText="1"/>
    </xf>
    <xf numFmtId="0" fontId="13" fillId="0" borderId="10" xfId="35" applyFont="1" applyFill="1" applyBorder="1" applyAlignment="1" applyProtection="1">
      <alignment wrapText="1"/>
    </xf>
    <xf numFmtId="4" fontId="13" fillId="0" borderId="10" xfId="35" applyNumberFormat="1" applyFont="1" applyFill="1" applyBorder="1" applyAlignment="1" applyProtection="1">
      <alignment horizontal="center" vertical="center"/>
      <protection locked="0"/>
    </xf>
    <xf numFmtId="4" fontId="6" fillId="0" borderId="10" xfId="35" applyNumberFormat="1" applyFont="1" applyFill="1" applyBorder="1" applyAlignment="1" applyProtection="1">
      <alignment horizontal="center" vertical="center"/>
      <protection locked="0"/>
    </xf>
    <xf numFmtId="3" fontId="12" fillId="0" borderId="10" xfId="35" applyNumberFormat="1" applyFont="1" applyFill="1" applyBorder="1" applyAlignment="1" applyProtection="1">
      <alignment horizontal="center" vertical="center"/>
      <protection locked="0"/>
    </xf>
    <xf numFmtId="3" fontId="12" fillId="20" borderId="10" xfId="35" applyNumberFormat="1" applyFont="1" applyFill="1" applyBorder="1" applyAlignment="1" applyProtection="1">
      <alignment horizontal="center" vertical="center"/>
    </xf>
    <xf numFmtId="0" fontId="13" fillId="20" borderId="10" xfId="35" applyFont="1" applyFill="1" applyBorder="1" applyAlignment="1" applyProtection="1">
      <alignment horizontal="left" vertical="center" wrapText="1"/>
    </xf>
    <xf numFmtId="3" fontId="13" fillId="0" borderId="10" xfId="35" applyNumberFormat="1" applyFont="1" applyFill="1" applyBorder="1" applyAlignment="1" applyProtection="1">
      <alignment horizontal="center" vertical="center"/>
    </xf>
    <xf numFmtId="3" fontId="25" fillId="0" borderId="10" xfId="36" applyNumberFormat="1" applyFont="1" applyFill="1" applyBorder="1" applyAlignment="1" applyProtection="1">
      <alignment horizontal="center" vertical="center"/>
      <protection locked="0"/>
    </xf>
    <xf numFmtId="0" fontId="25" fillId="0" borderId="10" xfId="35" applyFont="1" applyFill="1" applyBorder="1" applyAlignment="1" applyProtection="1">
      <alignment horizontal="left" vertical="center" wrapText="1"/>
    </xf>
    <xf numFmtId="0" fontId="13" fillId="0" borderId="10" xfId="35" applyFont="1" applyFill="1" applyBorder="1" applyProtection="1"/>
    <xf numFmtId="3" fontId="13" fillId="20" borderId="10" xfId="35" applyNumberFormat="1" applyFont="1" applyFill="1" applyBorder="1" applyAlignment="1" applyProtection="1">
      <alignment horizontal="center" vertical="center"/>
    </xf>
    <xf numFmtId="0" fontId="13" fillId="20" borderId="10" xfId="35" applyFont="1" applyFill="1" applyBorder="1" applyProtection="1"/>
    <xf numFmtId="1" fontId="25" fillId="0" borderId="10" xfId="50" applyNumberFormat="1" applyFont="1" applyFill="1" applyBorder="1" applyAlignment="1">
      <alignment horizontal="center" vertical="center"/>
    </xf>
    <xf numFmtId="49" fontId="12" fillId="0" borderId="23" xfId="35" applyNumberFormat="1" applyFont="1" applyFill="1" applyBorder="1" applyAlignment="1" applyProtection="1">
      <alignment horizontal="center" vertical="center" wrapText="1"/>
    </xf>
    <xf numFmtId="2" fontId="25" fillId="0" borderId="10" xfId="50" applyNumberFormat="1" applyFont="1" applyFill="1" applyBorder="1" applyAlignment="1">
      <alignment horizontal="center" vertical="center" wrapText="1"/>
    </xf>
    <xf numFmtId="4" fontId="21" fillId="19" borderId="10" xfId="35" applyNumberFormat="1" applyFont="1" applyFill="1" applyBorder="1" applyAlignment="1" applyProtection="1">
      <alignment horizontal="center" vertical="center"/>
      <protection locked="0"/>
    </xf>
    <xf numFmtId="2" fontId="22" fillId="23" borderId="10" xfId="44" applyNumberFormat="1" applyFont="1" applyFill="1" applyBorder="1" applyAlignment="1" applyProtection="1">
      <alignment horizontal="center" vertical="center" wrapText="1"/>
      <protection locked="0"/>
    </xf>
    <xf numFmtId="169" fontId="20" fillId="0" borderId="10" xfId="36" applyNumberFormat="1" applyFont="1" applyFill="1" applyBorder="1" applyAlignment="1" applyProtection="1">
      <alignment horizontal="center" vertical="center" wrapText="1"/>
      <protection locked="0"/>
    </xf>
    <xf numFmtId="4" fontId="22" fillId="23" borderId="10" xfId="34" applyNumberFormat="1" applyFont="1" applyFill="1" applyBorder="1" applyAlignment="1" applyProtection="1">
      <alignment horizontal="center" vertical="center" wrapText="1"/>
    </xf>
    <xf numFmtId="0" fontId="20" fillId="0" borderId="10" xfId="35" applyFont="1" applyFill="1" applyBorder="1" applyAlignment="1">
      <alignment horizontal="center" vertical="center" wrapText="1"/>
    </xf>
    <xf numFmtId="3" fontId="22" fillId="26" borderId="10" xfId="35" applyNumberFormat="1" applyFont="1" applyFill="1" applyBorder="1" applyAlignment="1" applyProtection="1">
      <alignment horizontal="right"/>
      <protection locked="0"/>
    </xf>
    <xf numFmtId="3" fontId="20" fillId="26" borderId="10" xfId="35" applyNumberFormat="1" applyFont="1" applyFill="1" applyBorder="1" applyAlignment="1" applyProtection="1">
      <alignment horizontal="right"/>
      <protection locked="0"/>
    </xf>
    <xf numFmtId="0" fontId="11" fillId="23" borderId="0" xfId="34" applyFont="1" applyFill="1" applyProtection="1"/>
    <xf numFmtId="4" fontId="58" fillId="0" borderId="0" xfId="49" applyNumberFormat="1" applyFont="1" applyFill="1" applyProtection="1"/>
    <xf numFmtId="0" fontId="4" fillId="0" borderId="10" xfId="35" applyFont="1" applyFill="1" applyBorder="1" applyAlignment="1">
      <alignment vertical="center" wrapText="1"/>
    </xf>
    <xf numFmtId="0" fontId="4" fillId="0" borderId="10" xfId="35" applyFont="1" applyBorder="1" applyAlignment="1">
      <alignment vertical="center" wrapText="1"/>
    </xf>
    <xf numFmtId="4" fontId="13" fillId="18" borderId="0" xfId="49" applyNumberFormat="1" applyFont="1" applyFill="1" applyBorder="1" applyAlignment="1" applyProtection="1">
      <alignment horizontal="center" vertical="center" wrapText="1"/>
    </xf>
    <xf numFmtId="2" fontId="2" fillId="0" borderId="0" xfId="50" applyNumberFormat="1" applyFont="1" applyAlignment="1">
      <alignment horizontal="center" vertical="center" wrapText="1"/>
    </xf>
    <xf numFmtId="4" fontId="20" fillId="0" borderId="0" xfId="47" applyNumberFormat="1" applyFont="1" applyFill="1" applyAlignment="1">
      <alignment horizontal="center" vertical="center" wrapText="1"/>
    </xf>
    <xf numFmtId="10" fontId="20" fillId="0" borderId="0" xfId="47" applyNumberFormat="1" applyFont="1" applyFill="1" applyAlignment="1">
      <alignment horizontal="center" vertical="center" wrapText="1"/>
    </xf>
    <xf numFmtId="4" fontId="20" fillId="0" borderId="0" xfId="34" applyNumberFormat="1" applyFont="1" applyFill="1" applyBorder="1" applyAlignment="1" applyProtection="1">
      <alignment horizontal="center" vertical="center" wrapText="1"/>
    </xf>
    <xf numFmtId="10" fontId="20" fillId="18" borderId="0" xfId="47" applyNumberFormat="1" applyFont="1" applyFill="1" applyAlignment="1">
      <alignment horizontal="center" vertical="center" wrapText="1"/>
    </xf>
    <xf numFmtId="2" fontId="20" fillId="0" borderId="0" xfId="47" applyNumberFormat="1" applyFont="1" applyFill="1" applyAlignment="1">
      <alignment horizontal="center" vertical="center" wrapText="1"/>
    </xf>
    <xf numFmtId="1" fontId="20" fillId="0" borderId="0" xfId="47" applyNumberFormat="1" applyFont="1" applyFill="1" applyAlignment="1">
      <alignment horizontal="center" vertical="center" wrapText="1"/>
    </xf>
    <xf numFmtId="10" fontId="2" fillId="0" borderId="0" xfId="50" applyNumberFormat="1" applyFont="1" applyAlignment="1">
      <alignment horizontal="center" vertical="center" wrapText="1"/>
    </xf>
    <xf numFmtId="4" fontId="2" fillId="0" borderId="0" xfId="50" applyNumberFormat="1" applyFont="1" applyAlignment="1">
      <alignment horizontal="center" vertical="center" wrapText="1"/>
    </xf>
    <xf numFmtId="2" fontId="65" fillId="0" borderId="0" xfId="51" applyNumberFormat="1" applyFont="1" applyAlignment="1">
      <alignment horizontal="center" vertical="center" wrapText="1"/>
    </xf>
    <xf numFmtId="0" fontId="20" fillId="0" borderId="10" xfId="35" applyFont="1" applyFill="1" applyBorder="1" applyAlignment="1">
      <alignment horizontal="center" vertical="center" wrapText="1"/>
    </xf>
    <xf numFmtId="2" fontId="22" fillId="0" borderId="10" xfId="0" applyNumberFormat="1" applyFont="1" applyBorder="1" applyAlignment="1">
      <alignment horizontal="center" wrapText="1"/>
    </xf>
    <xf numFmtId="0" fontId="84" fillId="0" borderId="10" xfId="88" applyFont="1" applyFill="1" applyBorder="1" applyAlignment="1">
      <alignment horizontal="left" vertical="center" wrapText="1"/>
    </xf>
    <xf numFmtId="2" fontId="6" fillId="0" borderId="10" xfId="35" applyNumberFormat="1" applyFont="1" applyFill="1" applyBorder="1" applyAlignment="1" applyProtection="1">
      <alignment horizontal="center" vertical="center" wrapText="1"/>
    </xf>
    <xf numFmtId="0" fontId="22" fillId="0" borderId="12" xfId="88" applyFont="1" applyFill="1" applyBorder="1" applyAlignment="1">
      <alignment horizontal="left" vertical="center" wrapText="1"/>
    </xf>
    <xf numFmtId="2" fontId="25" fillId="0" borderId="12" xfId="85" applyNumberFormat="1" applyFont="1" applyFill="1" applyBorder="1" applyAlignment="1">
      <alignment horizontal="center" vertical="center" wrapText="1"/>
    </xf>
    <xf numFmtId="2" fontId="22" fillId="0" borderId="10" xfId="50" applyNumberFormat="1" applyFont="1" applyFill="1" applyBorder="1" applyAlignment="1">
      <alignment horizontal="center" vertical="center" wrapText="1"/>
    </xf>
    <xf numFmtId="2" fontId="25" fillId="0" borderId="12" xfId="36" applyNumberFormat="1" applyFont="1" applyFill="1" applyBorder="1" applyAlignment="1" applyProtection="1">
      <alignment horizontal="center" vertical="center" wrapText="1"/>
    </xf>
    <xf numFmtId="4" fontId="22" fillId="0" borderId="10" xfId="36" applyNumberFormat="1" applyFont="1" applyFill="1" applyBorder="1" applyAlignment="1" applyProtection="1">
      <alignment horizontal="center" vertical="center"/>
      <protection locked="0"/>
    </xf>
    <xf numFmtId="0" fontId="82" fillId="0" borderId="10" xfId="35" applyFont="1" applyFill="1" applyBorder="1" applyProtection="1"/>
    <xf numFmtId="0" fontId="85" fillId="0" borderId="0" xfId="35" applyFont="1" applyFill="1" applyProtection="1"/>
    <xf numFmtId="2" fontId="25" fillId="0" borderId="12" xfId="38" applyNumberFormat="1" applyFont="1" applyFill="1" applyBorder="1" applyAlignment="1" applyProtection="1">
      <alignment horizontal="center" vertical="center" wrapText="1"/>
    </xf>
    <xf numFmtId="4" fontId="22" fillId="0" borderId="10" xfId="38" applyNumberFormat="1" applyFont="1" applyFill="1" applyBorder="1" applyAlignment="1" applyProtection="1">
      <alignment horizontal="center" vertical="center"/>
      <protection locked="0"/>
    </xf>
    <xf numFmtId="2" fontId="25" fillId="0" borderId="10" xfId="70" applyNumberFormat="1" applyFont="1" applyFill="1" applyBorder="1" applyAlignment="1" applyProtection="1">
      <alignment horizontal="center" vertical="center" wrapText="1"/>
    </xf>
    <xf numFmtId="2" fontId="22" fillId="0" borderId="10" xfId="70" applyNumberFormat="1" applyFont="1" applyFill="1" applyBorder="1" applyAlignment="1" applyProtection="1">
      <alignment horizontal="center" vertical="center" wrapText="1"/>
    </xf>
    <xf numFmtId="1" fontId="13" fillId="0" borderId="10" xfId="35" applyNumberFormat="1" applyFont="1" applyFill="1" applyBorder="1" applyAlignment="1" applyProtection="1">
      <alignment horizontal="center" wrapText="1"/>
    </xf>
    <xf numFmtId="4" fontId="13" fillId="0" borderId="0" xfId="35" applyNumberFormat="1" applyFont="1" applyFill="1" applyBorder="1" applyAlignment="1" applyProtection="1">
      <alignment horizontal="center" vertical="center"/>
      <protection locked="0"/>
    </xf>
    <xf numFmtId="0" fontId="13" fillId="0" borderId="0" xfId="35" applyFont="1" applyFill="1" applyBorder="1" applyProtection="1"/>
    <xf numFmtId="2" fontId="20" fillId="0" borderId="10" xfId="50" applyNumberFormat="1" applyFont="1" applyFill="1" applyBorder="1" applyAlignment="1">
      <alignment horizontal="center" vertical="center" wrapText="1"/>
    </xf>
    <xf numFmtId="1" fontId="12" fillId="0" borderId="10" xfId="35" applyNumberFormat="1" applyFont="1" applyFill="1" applyBorder="1" applyAlignment="1" applyProtection="1">
      <alignment horizontal="center" vertical="center" wrapText="1"/>
    </xf>
    <xf numFmtId="4" fontId="12" fillId="0" borderId="0" xfId="35" applyNumberFormat="1" applyFont="1" applyFill="1" applyBorder="1" applyAlignment="1" applyProtection="1">
      <alignment horizontal="center" vertical="center"/>
      <protection locked="0"/>
    </xf>
    <xf numFmtId="0" fontId="12" fillId="0" borderId="0" xfId="35" applyFont="1" applyFill="1" applyBorder="1" applyProtection="1"/>
    <xf numFmtId="4" fontId="12" fillId="19" borderId="10" xfId="76" applyNumberFormat="1" applyFont="1" applyFill="1" applyBorder="1" applyAlignment="1">
      <alignment horizontal="center"/>
    </xf>
    <xf numFmtId="0" fontId="20" fillId="0" borderId="10" xfId="35" applyFont="1" applyFill="1" applyBorder="1" applyAlignment="1">
      <alignment horizontal="center" vertical="center" wrapText="1"/>
    </xf>
    <xf numFmtId="0" fontId="20" fillId="0" borderId="10" xfId="35" applyFont="1" applyFill="1" applyBorder="1" applyAlignment="1" applyProtection="1">
      <alignment horizontal="center" vertical="center"/>
    </xf>
    <xf numFmtId="49" fontId="20" fillId="26" borderId="10" xfId="35" applyNumberFormat="1" applyFont="1" applyFill="1" applyBorder="1" applyAlignment="1" applyProtection="1">
      <alignment horizontal="center" vertical="center"/>
    </xf>
    <xf numFmtId="49" fontId="20" fillId="0" borderId="10" xfId="35" applyNumberFormat="1" applyFont="1" applyBorder="1" applyAlignment="1" applyProtection="1">
      <alignment horizontal="center" vertical="center"/>
    </xf>
    <xf numFmtId="0" fontId="20" fillId="0" borderId="10" xfId="35" applyNumberFormat="1" applyFont="1" applyFill="1" applyBorder="1" applyAlignment="1" applyProtection="1">
      <alignment horizontal="right" vertical="center" wrapText="1"/>
    </xf>
    <xf numFmtId="49" fontId="20" fillId="0" borderId="0" xfId="35" applyNumberFormat="1" applyFont="1" applyBorder="1" applyAlignment="1" applyProtection="1">
      <alignment horizontal="center" vertical="center"/>
    </xf>
    <xf numFmtId="3" fontId="25" fillId="0" borderId="0" xfId="35" applyNumberFormat="1" applyFont="1" applyFill="1" applyBorder="1" applyAlignment="1" applyProtection="1">
      <alignment horizontal="right"/>
      <protection locked="0"/>
    </xf>
    <xf numFmtId="3" fontId="24" fillId="0" borderId="0" xfId="35" applyNumberFormat="1" applyFont="1" applyFill="1" applyBorder="1" applyAlignment="1" applyProtection="1">
      <alignment horizontal="right"/>
      <protection locked="0"/>
    </xf>
    <xf numFmtId="3" fontId="22" fillId="0" borderId="0" xfId="35" applyNumberFormat="1" applyFont="1" applyFill="1" applyBorder="1" applyAlignment="1" applyProtection="1">
      <alignment horizontal="right"/>
      <protection locked="0"/>
    </xf>
    <xf numFmtId="0" fontId="51" fillId="0" borderId="0" xfId="35" applyNumberFormat="1" applyFont="1" applyFill="1" applyBorder="1" applyAlignment="1" applyProtection="1">
      <alignment horizontal="right" vertical="center" wrapText="1"/>
    </xf>
    <xf numFmtId="0" fontId="20" fillId="23" borderId="10" xfId="35" applyFont="1" applyFill="1" applyBorder="1" applyAlignment="1" applyProtection="1">
      <alignment horizontal="center" vertical="center"/>
    </xf>
    <xf numFmtId="2" fontId="4" fillId="0" borderId="10" xfId="0" applyNumberFormat="1" applyFont="1" applyBorder="1" applyAlignment="1">
      <alignment horizontal="center"/>
    </xf>
    <xf numFmtId="0" fontId="4" fillId="0" borderId="10" xfId="35" applyFont="1" applyBorder="1" applyAlignment="1">
      <alignment horizontal="center" vertical="center" wrapText="1"/>
    </xf>
    <xf numFmtId="2" fontId="20" fillId="0" borderId="10" xfId="35" applyNumberFormat="1" applyFont="1" applyFill="1" applyBorder="1" applyAlignment="1">
      <alignment horizontal="center" vertical="center"/>
    </xf>
    <xf numFmtId="0" fontId="20" fillId="0" borderId="0" xfId="35" applyFont="1" applyFill="1" applyProtection="1"/>
    <xf numFmtId="3" fontId="20" fillId="0" borderId="10" xfId="35" applyNumberFormat="1" applyFont="1" applyFill="1" applyBorder="1" applyAlignment="1" applyProtection="1">
      <alignment horizontal="center" vertical="center"/>
    </xf>
    <xf numFmtId="4" fontId="22" fillId="0" borderId="10" xfId="35" applyNumberFormat="1" applyFont="1" applyFill="1" applyBorder="1" applyAlignment="1" applyProtection="1">
      <alignment horizontal="center"/>
    </xf>
    <xf numFmtId="0" fontId="6" fillId="0" borderId="10" xfId="36" applyFont="1" applyFill="1" applyBorder="1" applyAlignment="1">
      <alignment vertical="center" wrapText="1"/>
    </xf>
    <xf numFmtId="0" fontId="87" fillId="0" borderId="10" xfId="0" applyFont="1" applyFill="1" applyBorder="1" applyAlignment="1">
      <alignment wrapText="1"/>
    </xf>
    <xf numFmtId="2" fontId="25" fillId="0" borderId="10" xfId="44" applyNumberFormat="1" applyFont="1" applyFill="1" applyBorder="1" applyAlignment="1" applyProtection="1">
      <alignment horizontal="center" vertical="center" wrapText="1"/>
      <protection locked="0"/>
    </xf>
    <xf numFmtId="0" fontId="83" fillId="0" borderId="10" xfId="36" applyFont="1" applyFill="1" applyBorder="1" applyAlignment="1">
      <alignment vertical="center" wrapText="1"/>
    </xf>
    <xf numFmtId="1" fontId="61" fillId="0" borderId="10" xfId="35" applyNumberFormat="1" applyFont="1" applyFill="1" applyBorder="1" applyAlignment="1" applyProtection="1">
      <alignment horizontal="center" vertical="center"/>
    </xf>
    <xf numFmtId="0" fontId="2" fillId="0" borderId="0" xfId="50" applyFont="1" applyAlignment="1">
      <alignment horizontal="center" vertical="center" wrapText="1"/>
    </xf>
    <xf numFmtId="0" fontId="20" fillId="0" borderId="10" xfId="35" applyFont="1" applyFill="1" applyBorder="1" applyAlignment="1">
      <alignment horizontal="center" vertical="center" wrapText="1"/>
    </xf>
    <xf numFmtId="0" fontId="88" fillId="0" borderId="0" xfId="50" applyFont="1" applyFill="1" applyAlignment="1">
      <alignment horizontal="center" vertical="center" wrapText="1"/>
    </xf>
    <xf numFmtId="0" fontId="86" fillId="0" borderId="10" xfId="50" applyFont="1" applyFill="1" applyBorder="1" applyAlignment="1">
      <alignment horizontal="center" vertical="center" wrapText="1"/>
    </xf>
    <xf numFmtId="0" fontId="86" fillId="0" borderId="10" xfId="48" applyFont="1" applyFill="1" applyBorder="1" applyAlignment="1">
      <alignment horizontal="center" vertical="center" wrapText="1"/>
    </xf>
    <xf numFmtId="0" fontId="83" fillId="28" borderId="10" xfId="50" applyFont="1" applyFill="1" applyBorder="1" applyAlignment="1">
      <alignment horizontal="center" vertical="center" wrapText="1"/>
    </xf>
    <xf numFmtId="0" fontId="92" fillId="0" borderId="10" xfId="36" applyFont="1" applyFill="1" applyBorder="1" applyAlignment="1">
      <alignment horizontal="center" vertical="center"/>
    </xf>
    <xf numFmtId="2" fontId="92" fillId="0" borderId="10" xfId="50" applyNumberFormat="1" applyFont="1" applyFill="1" applyBorder="1" applyAlignment="1">
      <alignment horizontal="center" vertical="center"/>
    </xf>
    <xf numFmtId="2" fontId="83" fillId="0" borderId="10" xfId="0" applyNumberFormat="1" applyFont="1" applyFill="1" applyBorder="1" applyAlignment="1">
      <alignment vertical="center"/>
    </xf>
    <xf numFmtId="4" fontId="83" fillId="0" borderId="10" xfId="0" applyNumberFormat="1" applyFont="1" applyFill="1" applyBorder="1" applyAlignment="1">
      <alignment vertical="center"/>
    </xf>
    <xf numFmtId="2" fontId="92" fillId="0" borderId="10" xfId="70" applyNumberFormat="1" applyFont="1" applyFill="1" applyBorder="1" applyAlignment="1" applyProtection="1">
      <alignment horizontal="center" vertical="center" wrapText="1"/>
    </xf>
    <xf numFmtId="0" fontId="83" fillId="0" borderId="10" xfId="77" applyFont="1" applyFill="1" applyBorder="1" applyAlignment="1">
      <alignment horizontal="center" vertical="center" wrapText="1"/>
    </xf>
    <xf numFmtId="0" fontId="83" fillId="0" borderId="10" xfId="0" applyFont="1" applyFill="1" applyBorder="1" applyAlignment="1">
      <alignment vertical="center"/>
    </xf>
    <xf numFmtId="0" fontId="83" fillId="0" borderId="10" xfId="0" applyFont="1" applyFill="1" applyBorder="1" applyAlignment="1">
      <alignment horizontal="center" vertical="center"/>
    </xf>
    <xf numFmtId="0" fontId="83" fillId="0" borderId="10" xfId="69" applyFont="1" applyFill="1" applyBorder="1" applyAlignment="1">
      <alignment horizontal="center" vertical="center"/>
    </xf>
    <xf numFmtId="4" fontId="93" fillId="0" borderId="10" xfId="70" applyNumberFormat="1" applyFont="1" applyFill="1" applyBorder="1" applyAlignment="1" applyProtection="1">
      <alignment horizontal="center" vertical="center" wrapText="1"/>
    </xf>
    <xf numFmtId="0" fontId="83" fillId="0" borderId="10" xfId="81" applyFont="1" applyFill="1" applyBorder="1" applyAlignment="1">
      <alignment horizontal="center" vertical="center" wrapText="1"/>
    </xf>
    <xf numFmtId="0" fontId="83" fillId="0" borderId="10" xfId="50" applyFont="1" applyFill="1" applyBorder="1" applyAlignment="1">
      <alignment horizontal="center" vertical="center" wrapText="1"/>
    </xf>
    <xf numFmtId="1" fontId="83" fillId="0" borderId="10" xfId="77" applyNumberFormat="1" applyFont="1" applyFill="1" applyBorder="1" applyAlignment="1">
      <alignment horizontal="center" vertical="center"/>
    </xf>
    <xf numFmtId="2" fontId="83" fillId="0" borderId="10" xfId="77" applyNumberFormat="1" applyFont="1" applyFill="1" applyBorder="1" applyAlignment="1">
      <alignment horizontal="center" vertical="center"/>
    </xf>
    <xf numFmtId="0" fontId="68" fillId="0" borderId="0" xfId="50" applyFont="1" applyAlignment="1">
      <alignment horizontal="center" vertical="center" wrapText="1"/>
    </xf>
    <xf numFmtId="1" fontId="92" fillId="0" borderId="10" xfId="77" applyNumberFormat="1" applyFont="1" applyFill="1" applyBorder="1" applyAlignment="1">
      <alignment horizontal="center" vertical="center"/>
    </xf>
    <xf numFmtId="2" fontId="92" fillId="0" borderId="10" xfId="77" applyNumberFormat="1" applyFont="1" applyFill="1" applyBorder="1" applyAlignment="1">
      <alignment horizontal="center" vertical="center"/>
    </xf>
    <xf numFmtId="49" fontId="92" fillId="0" borderId="10" xfId="50" applyNumberFormat="1" applyFont="1" applyFill="1" applyBorder="1" applyAlignment="1">
      <alignment horizontal="center" vertical="center"/>
    </xf>
    <xf numFmtId="2" fontId="83" fillId="0" borderId="10" xfId="70" applyNumberFormat="1" applyFont="1" applyFill="1" applyBorder="1" applyAlignment="1" applyProtection="1">
      <alignment horizontal="center" vertical="center" wrapText="1"/>
    </xf>
    <xf numFmtId="4" fontId="83" fillId="0" borderId="10" xfId="70" applyNumberFormat="1" applyFont="1" applyFill="1" applyBorder="1" applyAlignment="1" applyProtection="1">
      <alignment horizontal="center" vertical="center" wrapText="1"/>
    </xf>
    <xf numFmtId="0" fontId="83" fillId="0" borderId="10" xfId="0" applyFont="1" applyFill="1" applyBorder="1" applyAlignment="1">
      <alignment wrapText="1"/>
    </xf>
    <xf numFmtId="3" fontId="92" fillId="0" borderId="10" xfId="77" applyNumberFormat="1" applyFont="1" applyFill="1" applyBorder="1" applyAlignment="1">
      <alignment horizontal="center" vertical="center" wrapText="1"/>
    </xf>
    <xf numFmtId="1" fontId="2" fillId="0" borderId="0" xfId="50" applyNumberFormat="1" applyFont="1" applyAlignment="1">
      <alignment horizontal="center" vertical="center" wrapText="1"/>
    </xf>
    <xf numFmtId="4" fontId="91" fillId="23" borderId="16" xfId="77" applyNumberFormat="1" applyFont="1" applyFill="1" applyBorder="1" applyAlignment="1">
      <alignment horizontal="center" vertical="center"/>
    </xf>
    <xf numFmtId="0" fontId="83" fillId="23" borderId="10" xfId="77" applyFont="1" applyFill="1" applyBorder="1" applyAlignment="1">
      <alignment horizontal="center" vertical="center" wrapText="1"/>
    </xf>
    <xf numFmtId="0" fontId="92" fillId="0" borderId="10" xfId="72" applyFont="1" applyFill="1" applyBorder="1" applyAlignment="1">
      <alignment horizontal="center" vertical="center"/>
    </xf>
    <xf numFmtId="2" fontId="93" fillId="0" borderId="10" xfId="50" applyNumberFormat="1" applyFont="1" applyFill="1" applyBorder="1" applyAlignment="1">
      <alignment horizontal="center" vertical="center"/>
    </xf>
    <xf numFmtId="0" fontId="92" fillId="0" borderId="10" xfId="47" applyFont="1" applyFill="1" applyBorder="1" applyAlignment="1">
      <alignment horizontal="center" vertical="center" wrapText="1"/>
    </xf>
    <xf numFmtId="0" fontId="93" fillId="0" borderId="10" xfId="47" applyFont="1" applyFill="1" applyBorder="1" applyAlignment="1">
      <alignment horizontal="center" vertical="center" wrapText="1"/>
    </xf>
    <xf numFmtId="2" fontId="83" fillId="0" borderId="10" xfId="47" applyNumberFormat="1" applyFont="1" applyFill="1" applyBorder="1" applyAlignment="1">
      <alignment horizontal="center" vertical="center" wrapText="1"/>
    </xf>
    <xf numFmtId="0" fontId="83" fillId="0" borderId="10" xfId="47" applyFont="1" applyFill="1" applyBorder="1" applyAlignment="1">
      <alignment horizontal="center" vertical="center" wrapText="1"/>
    </xf>
    <xf numFmtId="0" fontId="83" fillId="0" borderId="11" xfId="47" applyFont="1" applyFill="1" applyBorder="1" applyAlignment="1">
      <alignment horizontal="center" vertical="center" wrapText="1"/>
    </xf>
    <xf numFmtId="2" fontId="83" fillId="0" borderId="10" xfId="50" applyNumberFormat="1" applyFont="1" applyFill="1" applyBorder="1" applyAlignment="1">
      <alignment vertical="center" wrapText="1"/>
    </xf>
    <xf numFmtId="169" fontId="92" fillId="0" borderId="10" xfId="69" applyNumberFormat="1" applyFont="1" applyFill="1" applyBorder="1" applyAlignment="1">
      <alignment horizontal="center" vertical="center" wrapText="1"/>
    </xf>
    <xf numFmtId="3" fontId="92" fillId="0" borderId="10" xfId="35" applyNumberFormat="1" applyFont="1" applyFill="1" applyBorder="1" applyAlignment="1">
      <alignment horizontal="center" vertical="center"/>
    </xf>
    <xf numFmtId="4" fontId="93" fillId="0" borderId="10" xfId="36" applyNumberFormat="1" applyFont="1" applyFill="1" applyBorder="1" applyAlignment="1">
      <alignment horizontal="center" vertical="center"/>
    </xf>
    <xf numFmtId="3" fontId="92" fillId="0" borderId="10" xfId="36" applyNumberFormat="1" applyFont="1" applyFill="1" applyBorder="1" applyAlignment="1">
      <alignment horizontal="center" vertical="center"/>
    </xf>
    <xf numFmtId="4" fontId="93" fillId="0" borderId="11" xfId="50" applyNumberFormat="1" applyFont="1" applyFill="1" applyBorder="1" applyAlignment="1">
      <alignment horizontal="center" vertical="center"/>
    </xf>
    <xf numFmtId="4" fontId="93" fillId="0" borderId="10" xfId="77" applyNumberFormat="1" applyFont="1" applyFill="1" applyBorder="1" applyAlignment="1">
      <alignment horizontal="center" vertical="center" wrapText="1"/>
    </xf>
    <xf numFmtId="1" fontId="83" fillId="0" borderId="10" xfId="47" applyNumberFormat="1" applyFont="1" applyFill="1" applyBorder="1" applyAlignment="1">
      <alignment horizontal="center" vertical="center" wrapText="1"/>
    </xf>
    <xf numFmtId="4" fontId="83" fillId="0" borderId="10" xfId="47" applyNumberFormat="1" applyFont="1" applyFill="1" applyBorder="1" applyAlignment="1">
      <alignment horizontal="center" vertical="center" wrapText="1"/>
    </xf>
    <xf numFmtId="0" fontId="92" fillId="29" borderId="10" xfId="72" applyFont="1" applyFill="1" applyBorder="1" applyAlignment="1">
      <alignment horizontal="center" vertical="center"/>
    </xf>
    <xf numFmtId="2" fontId="92" fillId="29" borderId="10" xfId="77" applyNumberFormat="1" applyFont="1" applyFill="1" applyBorder="1" applyAlignment="1">
      <alignment horizontal="center" vertical="justify"/>
    </xf>
    <xf numFmtId="2" fontId="92" fillId="29" borderId="10" xfId="50" applyNumberFormat="1" applyFont="1" applyFill="1" applyBorder="1" applyAlignment="1">
      <alignment horizontal="center" vertical="justify"/>
    </xf>
    <xf numFmtId="4" fontId="91" fillId="29" borderId="10" xfId="47" applyNumberFormat="1" applyFont="1" applyFill="1" applyBorder="1" applyAlignment="1">
      <alignment horizontal="center" vertical="center"/>
    </xf>
    <xf numFmtId="0" fontId="83" fillId="29" borderId="10" xfId="47" applyFont="1" applyFill="1" applyBorder="1" applyAlignment="1">
      <alignment horizontal="center" vertical="center" wrapText="1"/>
    </xf>
    <xf numFmtId="4" fontId="83" fillId="29" borderId="10" xfId="47" applyNumberFormat="1" applyFont="1" applyFill="1" applyBorder="1" applyAlignment="1">
      <alignment horizontal="center" vertical="center" wrapText="1"/>
    </xf>
    <xf numFmtId="2" fontId="92" fillId="0" borderId="10" xfId="46" applyNumberFormat="1" applyFont="1" applyFill="1" applyBorder="1" applyAlignment="1">
      <alignment horizontal="center" vertical="center"/>
    </xf>
    <xf numFmtId="2" fontId="93" fillId="0" borderId="10" xfId="46" applyNumberFormat="1" applyFont="1" applyFill="1" applyBorder="1" applyAlignment="1">
      <alignment horizontal="center" vertical="center"/>
    </xf>
    <xf numFmtId="0" fontId="83" fillId="0" borderId="10" xfId="36" applyFont="1" applyFill="1" applyBorder="1" applyAlignment="1">
      <alignment horizontal="left" vertical="center" wrapText="1"/>
    </xf>
    <xf numFmtId="2" fontId="92" fillId="0" borderId="10" xfId="38" applyNumberFormat="1" applyFont="1" applyFill="1" applyBorder="1" applyAlignment="1">
      <alignment horizontal="center" vertical="center"/>
    </xf>
    <xf numFmtId="1" fontId="92" fillId="0" borderId="10" xfId="50" applyNumberFormat="1" applyFont="1" applyFill="1" applyBorder="1" applyAlignment="1">
      <alignment horizontal="center" vertical="center"/>
    </xf>
    <xf numFmtId="4" fontId="93" fillId="0" borderId="16" xfId="36" applyNumberFormat="1" applyFont="1" applyFill="1" applyBorder="1" applyAlignment="1">
      <alignment horizontal="center" vertical="center"/>
    </xf>
    <xf numFmtId="1" fontId="92" fillId="0" borderId="10" xfId="47" applyNumberFormat="1" applyFont="1" applyFill="1" applyBorder="1" applyAlignment="1">
      <alignment horizontal="center" vertical="center" wrapText="1"/>
    </xf>
    <xf numFmtId="3" fontId="92" fillId="0" borderId="11" xfId="77" applyNumberFormat="1" applyFont="1" applyFill="1" applyBorder="1" applyAlignment="1">
      <alignment horizontal="center" vertical="center"/>
    </xf>
    <xf numFmtId="2" fontId="93" fillId="0" borderId="10" xfId="47" applyNumberFormat="1" applyFont="1" applyFill="1" applyBorder="1" applyAlignment="1">
      <alignment horizontal="center" vertical="center" wrapText="1"/>
    </xf>
    <xf numFmtId="2" fontId="92" fillId="29" borderId="10" xfId="77" applyNumberFormat="1" applyFont="1" applyFill="1" applyBorder="1" applyAlignment="1">
      <alignment horizontal="center" vertical="center"/>
    </xf>
    <xf numFmtId="2" fontId="92" fillId="29" borderId="10" xfId="50" applyNumberFormat="1" applyFont="1" applyFill="1" applyBorder="1" applyAlignment="1">
      <alignment horizontal="center" vertical="center"/>
    </xf>
    <xf numFmtId="2" fontId="91" fillId="29" borderId="10" xfId="47" applyNumberFormat="1" applyFont="1" applyFill="1" applyBorder="1" applyAlignment="1">
      <alignment horizontal="center" vertical="center"/>
    </xf>
    <xf numFmtId="2" fontId="83" fillId="29" borderId="10" xfId="47" applyNumberFormat="1" applyFont="1" applyFill="1" applyBorder="1" applyAlignment="1">
      <alignment horizontal="center" vertical="center" wrapText="1"/>
    </xf>
    <xf numFmtId="4" fontId="91" fillId="23" borderId="10" xfId="46" applyNumberFormat="1" applyFont="1" applyFill="1" applyBorder="1" applyAlignment="1">
      <alignment horizontal="center" vertical="center"/>
    </xf>
    <xf numFmtId="0" fontId="83" fillId="23" borderId="10" xfId="50" applyFont="1" applyFill="1" applyBorder="1" applyAlignment="1">
      <alignment horizontal="center" vertical="center" wrapText="1"/>
    </xf>
    <xf numFmtId="0" fontId="92" fillId="0" borderId="10" xfId="47" applyFont="1" applyFill="1" applyBorder="1" applyAlignment="1">
      <alignment horizontal="center" vertical="center"/>
    </xf>
    <xf numFmtId="0" fontId="92" fillId="0" borderId="10" xfId="77" applyFont="1" applyFill="1" applyBorder="1" applyAlignment="1">
      <alignment horizontal="center" vertical="center"/>
    </xf>
    <xf numFmtId="2" fontId="92" fillId="0" borderId="10" xfId="61" applyNumberFormat="1" applyFont="1" applyFill="1" applyBorder="1" applyAlignment="1">
      <alignment horizontal="center" vertical="center"/>
    </xf>
    <xf numFmtId="0" fontId="92" fillId="0" borderId="10" xfId="61" applyFont="1" applyFill="1" applyBorder="1" applyAlignment="1">
      <alignment horizontal="center" vertical="center"/>
    </xf>
    <xf numFmtId="2" fontId="93" fillId="0" borderId="10" xfId="47" applyNumberFormat="1" applyFont="1" applyFill="1" applyBorder="1" applyAlignment="1">
      <alignment horizontal="center" vertical="center"/>
    </xf>
    <xf numFmtId="1" fontId="92" fillId="0" borderId="23" xfId="47" applyNumberFormat="1" applyFont="1" applyFill="1" applyBorder="1" applyAlignment="1">
      <alignment horizontal="center" vertical="center"/>
    </xf>
    <xf numFmtId="2" fontId="93" fillId="0" borderId="23" xfId="47" applyNumberFormat="1" applyFont="1" applyFill="1" applyBorder="1" applyAlignment="1">
      <alignment horizontal="center" vertical="center"/>
    </xf>
    <xf numFmtId="0" fontId="91" fillId="0" borderId="10" xfId="50" applyFont="1" applyFill="1" applyBorder="1" applyAlignment="1">
      <alignment horizontal="left"/>
    </xf>
    <xf numFmtId="0" fontId="92" fillId="0" borderId="10" xfId="85" applyFont="1" applyFill="1" applyBorder="1" applyAlignment="1">
      <alignment horizontal="center" vertical="center"/>
    </xf>
    <xf numFmtId="0" fontId="83" fillId="0" borderId="23" xfId="50" applyFont="1" applyFill="1" applyBorder="1" applyAlignment="1">
      <alignment horizontal="center" vertical="center" wrapText="1"/>
    </xf>
    <xf numFmtId="4" fontId="91" fillId="23" borderId="23" xfId="0" applyNumberFormat="1" applyFont="1" applyFill="1" applyBorder="1" applyAlignment="1">
      <alignment horizontal="center" vertical="center"/>
    </xf>
    <xf numFmtId="3" fontId="91" fillId="23" borderId="23" xfId="0" applyNumberFormat="1" applyFont="1" applyFill="1" applyBorder="1" applyAlignment="1">
      <alignment horizontal="center" vertical="center"/>
    </xf>
    <xf numFmtId="0" fontId="91" fillId="0" borderId="16" xfId="77" applyFont="1" applyFill="1" applyBorder="1" applyAlignment="1" applyProtection="1">
      <alignment horizontal="left" vertical="center" wrapText="1"/>
    </xf>
    <xf numFmtId="0" fontId="91" fillId="0" borderId="17" xfId="50" applyFont="1" applyFill="1" applyBorder="1" applyAlignment="1">
      <alignment horizontal="left"/>
    </xf>
    <xf numFmtId="0" fontId="91" fillId="0" borderId="23" xfId="50" applyFont="1" applyFill="1" applyBorder="1" applyAlignment="1">
      <alignment horizontal="left"/>
    </xf>
    <xf numFmtId="0" fontId="92" fillId="0" borderId="10" xfId="77" applyFont="1" applyFill="1" applyBorder="1" applyAlignment="1">
      <alignment horizontal="center"/>
    </xf>
    <xf numFmtId="2" fontId="92" fillId="0" borderId="10" xfId="85" applyNumberFormat="1" applyFont="1" applyFill="1" applyBorder="1" applyAlignment="1">
      <alignment horizontal="center" vertical="center"/>
    </xf>
    <xf numFmtId="2" fontId="93" fillId="0" borderId="10" xfId="85" applyNumberFormat="1" applyFont="1" applyFill="1" applyBorder="1" applyAlignment="1">
      <alignment horizontal="center" vertical="center"/>
    </xf>
    <xf numFmtId="1" fontId="92" fillId="0" borderId="10" xfId="85" applyNumberFormat="1" applyFont="1" applyFill="1" applyBorder="1" applyAlignment="1">
      <alignment horizontal="center" vertical="center"/>
    </xf>
    <xf numFmtId="2" fontId="92" fillId="0" borderId="10" xfId="47" applyNumberFormat="1" applyFont="1" applyFill="1" applyBorder="1" applyAlignment="1">
      <alignment horizontal="center" vertical="center"/>
    </xf>
    <xf numFmtId="0" fontId="92" fillId="0" borderId="16" xfId="47" applyFont="1" applyFill="1" applyBorder="1" applyAlignment="1">
      <alignment horizontal="center" vertical="center"/>
    </xf>
    <xf numFmtId="0" fontId="91" fillId="29" borderId="10" xfId="50" applyFont="1" applyFill="1" applyBorder="1" applyAlignment="1">
      <alignment horizontal="left"/>
    </xf>
    <xf numFmtId="2" fontId="91" fillId="29" borderId="10" xfId="50" applyNumberFormat="1" applyFont="1" applyFill="1" applyBorder="1" applyAlignment="1">
      <alignment horizontal="center"/>
    </xf>
    <xf numFmtId="0" fontId="83" fillId="29" borderId="10" xfId="50" applyFont="1" applyFill="1" applyBorder="1" applyAlignment="1">
      <alignment horizontal="center" vertical="center" wrapText="1"/>
    </xf>
    <xf numFmtId="1" fontId="92" fillId="0" borderId="10" xfId="89" applyNumberFormat="1" applyFont="1" applyFill="1" applyBorder="1" applyAlignment="1">
      <alignment horizontal="center" vertical="center"/>
    </xf>
    <xf numFmtId="2" fontId="93" fillId="0" borderId="10" xfId="36" applyNumberFormat="1" applyFont="1" applyFill="1" applyBorder="1" applyAlignment="1">
      <alignment horizontal="center" vertical="center"/>
    </xf>
    <xf numFmtId="173" fontId="92" fillId="0" borderId="10" xfId="36" applyNumberFormat="1" applyFont="1" applyFill="1" applyBorder="1" applyAlignment="1">
      <alignment horizontal="center" vertical="center"/>
    </xf>
    <xf numFmtId="166" fontId="92" fillId="0" borderId="16" xfId="47" applyNumberFormat="1" applyFont="1" applyFill="1" applyBorder="1" applyAlignment="1">
      <alignment horizontal="center" vertical="center"/>
    </xf>
    <xf numFmtId="169" fontId="92" fillId="0" borderId="10" xfId="89" applyNumberFormat="1" applyFont="1" applyFill="1" applyBorder="1" applyAlignment="1">
      <alignment horizontal="center" vertical="center" wrapText="1"/>
    </xf>
    <xf numFmtId="173" fontId="91" fillId="23" borderId="10" xfId="77" applyNumberFormat="1" applyFont="1" applyFill="1" applyBorder="1" applyAlignment="1">
      <alignment horizontal="center" vertical="center"/>
    </xf>
    <xf numFmtId="0" fontId="92" fillId="0" borderId="10" xfId="50" applyFont="1" applyFill="1" applyBorder="1" applyAlignment="1">
      <alignment horizontal="center" vertical="center" wrapText="1"/>
    </xf>
    <xf numFmtId="2" fontId="91" fillId="23" borderId="23" xfId="0" applyNumberFormat="1" applyFont="1" applyFill="1" applyBorder="1" applyAlignment="1">
      <alignment horizontal="center" vertical="center"/>
    </xf>
    <xf numFmtId="4" fontId="93" fillId="0" borderId="23" xfId="81" applyNumberFormat="1" applyFont="1" applyFill="1" applyBorder="1" applyAlignment="1">
      <alignment horizontal="center" vertical="center" wrapText="1"/>
    </xf>
    <xf numFmtId="0" fontId="92" fillId="0" borderId="10" xfId="77" applyFont="1" applyFill="1" applyBorder="1" applyAlignment="1">
      <alignment horizontal="center" vertical="center" wrapText="1"/>
    </xf>
    <xf numFmtId="0" fontId="92" fillId="0" borderId="16" xfId="47" applyNumberFormat="1" applyFont="1" applyFill="1" applyBorder="1" applyAlignment="1">
      <alignment horizontal="center" vertical="center"/>
    </xf>
    <xf numFmtId="2" fontId="92" fillId="0" borderId="10" xfId="48" applyNumberFormat="1" applyFont="1" applyFill="1" applyBorder="1" applyAlignment="1">
      <alignment horizontal="center" vertical="center"/>
    </xf>
    <xf numFmtId="4" fontId="93" fillId="0" borderId="10" xfId="81" applyNumberFormat="1" applyFont="1" applyFill="1" applyBorder="1" applyAlignment="1">
      <alignment horizontal="center" vertical="center" wrapText="1"/>
    </xf>
    <xf numFmtId="0" fontId="83" fillId="0" borderId="11" xfId="50" applyFont="1" applyFill="1" applyBorder="1" applyAlignment="1">
      <alignment horizontal="center" vertical="center" wrapText="1"/>
    </xf>
    <xf numFmtId="0" fontId="83" fillId="0" borderId="10" xfId="50" applyFont="1" applyFill="1" applyBorder="1" applyAlignment="1">
      <alignment horizontal="left" vertical="center" wrapText="1"/>
    </xf>
    <xf numFmtId="0" fontId="83" fillId="0" borderId="10" xfId="47" applyFont="1" applyFill="1" applyBorder="1" applyAlignment="1">
      <alignment horizontal="left" vertical="center"/>
    </xf>
    <xf numFmtId="0" fontId="83" fillId="0" borderId="10" xfId="47" applyFont="1" applyFill="1" applyBorder="1" applyAlignment="1">
      <alignment horizontal="left" vertical="center" wrapText="1"/>
    </xf>
    <xf numFmtId="0" fontId="92" fillId="0" borderId="10" xfId="47" applyNumberFormat="1" applyFont="1" applyFill="1" applyBorder="1" applyAlignment="1">
      <alignment horizontal="center" vertical="center"/>
    </xf>
    <xf numFmtId="0" fontId="83" fillId="0" borderId="23" xfId="47" applyFont="1" applyFill="1" applyBorder="1" applyAlignment="1">
      <alignment horizontal="left" vertical="center" wrapText="1"/>
    </xf>
    <xf numFmtId="0" fontId="83" fillId="0" borderId="17" xfId="47" applyFont="1" applyFill="1" applyBorder="1" applyAlignment="1">
      <alignment horizontal="left" vertical="center" wrapText="1"/>
    </xf>
    <xf numFmtId="4" fontId="91" fillId="23" borderId="10" xfId="50" applyNumberFormat="1" applyFont="1" applyFill="1" applyBorder="1" applyAlignment="1">
      <alignment horizontal="center" vertical="center"/>
    </xf>
    <xf numFmtId="0" fontId="83" fillId="23" borderId="12" xfId="50" applyFont="1" applyFill="1" applyBorder="1" applyAlignment="1">
      <alignment horizontal="center" vertical="center" wrapText="1"/>
    </xf>
    <xf numFmtId="173" fontId="91" fillId="23" borderId="10" xfId="50" applyNumberFormat="1" applyFont="1" applyFill="1" applyBorder="1" applyAlignment="1">
      <alignment horizontal="center" vertical="center"/>
    </xf>
    <xf numFmtId="0" fontId="86" fillId="0" borderId="0" xfId="50" applyFont="1" applyFill="1" applyAlignment="1">
      <alignment horizontal="center" vertical="center" wrapText="1"/>
    </xf>
    <xf numFmtId="0" fontId="94" fillId="0" borderId="0" xfId="50" applyFont="1" applyFill="1" applyAlignment="1">
      <alignment horizontal="center" vertical="center" wrapText="1"/>
    </xf>
    <xf numFmtId="173" fontId="94" fillId="0" borderId="0" xfId="50" applyNumberFormat="1" applyFont="1" applyFill="1" applyAlignment="1">
      <alignment horizontal="center" vertical="center" wrapText="1"/>
    </xf>
    <xf numFmtId="0" fontId="83" fillId="0" borderId="0" xfId="50" applyFont="1" applyFill="1" applyAlignment="1">
      <alignment horizontal="center" vertical="center" wrapText="1"/>
    </xf>
    <xf numFmtId="173" fontId="83" fillId="0" borderId="0" xfId="50" applyNumberFormat="1" applyFont="1" applyFill="1" applyAlignment="1">
      <alignment horizontal="center" vertical="center" wrapText="1"/>
    </xf>
    <xf numFmtId="2" fontId="83" fillId="0" borderId="0" xfId="50" applyNumberFormat="1" applyFont="1" applyFill="1" applyAlignment="1">
      <alignment horizontal="center" vertical="center" wrapText="1"/>
    </xf>
    <xf numFmtId="0" fontId="83" fillId="0" borderId="0" xfId="51" applyFont="1" applyFill="1" applyAlignment="1">
      <alignment horizontal="center" vertical="center" wrapText="1"/>
    </xf>
    <xf numFmtId="0" fontId="95" fillId="0" borderId="0" xfId="73" applyFont="1" applyFill="1" applyBorder="1" applyAlignment="1" applyProtection="1">
      <alignment horizontal="left"/>
      <protection hidden="1"/>
    </xf>
    <xf numFmtId="0" fontId="96" fillId="0" borderId="0" xfId="51" applyFont="1" applyFill="1" applyAlignment="1">
      <alignment horizontal="center" vertical="center" wrapText="1"/>
    </xf>
    <xf numFmtId="0" fontId="97" fillId="0" borderId="0" xfId="36" applyFont="1" applyFill="1" applyAlignment="1"/>
    <xf numFmtId="2" fontId="88" fillId="0" borderId="0" xfId="50" applyNumberFormat="1" applyFont="1" applyFill="1" applyAlignment="1">
      <alignment horizontal="center" vertical="center" wrapText="1"/>
    </xf>
    <xf numFmtId="173" fontId="88" fillId="0" borderId="0" xfId="50" applyNumberFormat="1" applyFont="1" applyFill="1" applyAlignment="1">
      <alignment horizontal="center" vertical="center" wrapText="1"/>
    </xf>
    <xf numFmtId="0" fontId="96" fillId="0" borderId="0" xfId="73" applyFont="1" applyFill="1" applyProtection="1">
      <protection hidden="1"/>
    </xf>
    <xf numFmtId="0" fontId="96" fillId="0" borderId="0" xfId="36" applyFont="1" applyFill="1" applyAlignment="1"/>
    <xf numFmtId="0" fontId="96" fillId="0" borderId="0" xfId="50" applyFont="1" applyFill="1" applyAlignment="1">
      <alignment horizontal="center" vertical="center" wrapText="1"/>
    </xf>
    <xf numFmtId="2" fontId="83" fillId="0" borderId="10" xfId="50" applyNumberFormat="1" applyFont="1" applyFill="1" applyBorder="1" applyAlignment="1">
      <alignment horizontal="center" vertical="center"/>
    </xf>
    <xf numFmtId="4" fontId="86" fillId="0" borderId="10" xfId="0" applyNumberFormat="1" applyFont="1" applyFill="1" applyBorder="1" applyAlignment="1">
      <alignment vertical="center"/>
    </xf>
    <xf numFmtId="1" fontId="83" fillId="0" borderId="10" xfId="70" applyNumberFormat="1" applyFont="1" applyFill="1" applyBorder="1" applyAlignment="1" applyProtection="1">
      <alignment horizontal="center" vertical="center" wrapText="1"/>
    </xf>
    <xf numFmtId="4" fontId="83" fillId="0" borderId="10" xfId="36" applyNumberFormat="1" applyFont="1" applyFill="1" applyBorder="1" applyAlignment="1">
      <alignment horizontal="center" vertical="center"/>
    </xf>
    <xf numFmtId="3" fontId="83" fillId="0" borderId="11" xfId="77" applyNumberFormat="1" applyFont="1" applyFill="1" applyBorder="1" applyAlignment="1">
      <alignment horizontal="center" vertical="center"/>
    </xf>
    <xf numFmtId="3" fontId="83" fillId="0" borderId="10" xfId="77" applyNumberFormat="1" applyFont="1" applyFill="1" applyBorder="1" applyAlignment="1">
      <alignment horizontal="center" vertical="center" wrapText="1"/>
    </xf>
    <xf numFmtId="4" fontId="83" fillId="0" borderId="10" xfId="77" applyNumberFormat="1" applyFont="1" applyFill="1" applyBorder="1" applyAlignment="1">
      <alignment horizontal="center" vertical="center" wrapText="1"/>
    </xf>
    <xf numFmtId="4" fontId="83" fillId="0" borderId="16" xfId="70" applyNumberFormat="1" applyFont="1" applyFill="1" applyBorder="1" applyAlignment="1" applyProtection="1">
      <alignment horizontal="center" vertical="center" wrapText="1"/>
    </xf>
    <xf numFmtId="2" fontId="83" fillId="0" borderId="16" xfId="0" applyNumberFormat="1" applyFont="1" applyFill="1" applyBorder="1" applyAlignment="1">
      <alignment vertical="center"/>
    </xf>
    <xf numFmtId="4" fontId="83" fillId="0" borderId="16" xfId="0" applyNumberFormat="1" applyFont="1" applyFill="1" applyBorder="1" applyAlignment="1">
      <alignment vertical="center"/>
    </xf>
    <xf numFmtId="1" fontId="83" fillId="0" borderId="16" xfId="70" applyNumberFormat="1" applyFont="1" applyFill="1" applyBorder="1" applyAlignment="1" applyProtection="1">
      <alignment horizontal="center" vertical="center" wrapText="1"/>
    </xf>
    <xf numFmtId="0" fontId="83" fillId="0" borderId="10" xfId="36" applyFont="1" applyFill="1" applyBorder="1" applyAlignment="1">
      <alignment horizontal="center" vertical="center"/>
    </xf>
    <xf numFmtId="0" fontId="83" fillId="0" borderId="16" xfId="70" applyFont="1" applyFill="1" applyBorder="1" applyAlignment="1" applyProtection="1">
      <alignment horizontal="left" vertical="center" wrapText="1"/>
    </xf>
    <xf numFmtId="0" fontId="83" fillId="0" borderId="10" xfId="50" applyFont="1" applyFill="1" applyBorder="1" applyAlignment="1">
      <alignment horizontal="left" vertical="top" wrapText="1"/>
    </xf>
    <xf numFmtId="0" fontId="83" fillId="0" borderId="16" xfId="77" applyFont="1" applyFill="1" applyBorder="1" applyAlignment="1">
      <alignment horizontal="left" vertical="center" wrapText="1"/>
    </xf>
    <xf numFmtId="2" fontId="83" fillId="0" borderId="10" xfId="36" applyNumberFormat="1" applyFont="1" applyFill="1" applyBorder="1" applyAlignment="1">
      <alignment horizontal="center" vertical="center"/>
    </xf>
    <xf numFmtId="0" fontId="24" fillId="0" borderId="10" xfId="88" applyFont="1" applyFill="1" applyBorder="1" applyAlignment="1">
      <alignment horizontal="left" vertical="center" wrapText="1"/>
    </xf>
    <xf numFmtId="172" fontId="25" fillId="0" borderId="10" xfId="35" applyNumberFormat="1" applyFont="1" applyFill="1" applyBorder="1" applyAlignment="1" applyProtection="1">
      <alignment horizontal="center" vertical="center"/>
      <protection locked="0"/>
    </xf>
    <xf numFmtId="4" fontId="22" fillId="0" borderId="10" xfId="35" applyNumberFormat="1" applyFont="1" applyFill="1" applyBorder="1" applyAlignment="1" applyProtection="1">
      <alignment horizontal="center" vertical="center"/>
      <protection locked="0"/>
    </xf>
    <xf numFmtId="168" fontId="25" fillId="0" borderId="12" xfId="85" applyNumberFormat="1" applyFont="1" applyFill="1" applyBorder="1" applyAlignment="1">
      <alignment horizontal="center" vertical="center" wrapText="1"/>
    </xf>
    <xf numFmtId="168" fontId="25" fillId="0" borderId="12" xfId="36" applyNumberFormat="1" applyFont="1" applyFill="1" applyBorder="1" applyAlignment="1" applyProtection="1">
      <alignment horizontal="center" vertical="center" wrapText="1"/>
    </xf>
    <xf numFmtId="168" fontId="25" fillId="0" borderId="12" xfId="38" applyNumberFormat="1" applyFont="1" applyFill="1" applyBorder="1" applyAlignment="1" applyProtection="1">
      <alignment horizontal="center" vertical="center" wrapText="1"/>
    </xf>
    <xf numFmtId="0" fontId="13" fillId="20" borderId="10" xfId="36" applyFont="1" applyFill="1" applyBorder="1" applyAlignment="1" applyProtection="1">
      <alignment wrapText="1"/>
    </xf>
    <xf numFmtId="2" fontId="12" fillId="20" borderId="10" xfId="35" applyNumberFormat="1" applyFont="1" applyFill="1" applyBorder="1" applyAlignment="1" applyProtection="1">
      <alignment horizontal="center" vertical="center" wrapText="1"/>
    </xf>
    <xf numFmtId="4" fontId="12" fillId="20" borderId="10" xfId="35" applyNumberFormat="1" applyFont="1" applyFill="1" applyBorder="1" applyAlignment="1" applyProtection="1">
      <alignment horizontal="center" vertical="center"/>
      <protection locked="0"/>
    </xf>
    <xf numFmtId="4" fontId="13" fillId="20" borderId="10" xfId="35" applyNumberFormat="1" applyFont="1" applyFill="1" applyBorder="1" applyAlignment="1" applyProtection="1">
      <alignment horizontal="center" vertical="center"/>
      <protection locked="0"/>
    </xf>
    <xf numFmtId="0" fontId="98" fillId="0" borderId="10" xfId="50" applyFont="1" applyFill="1" applyBorder="1" applyAlignment="1">
      <alignment horizontal="center" vertical="center" wrapText="1"/>
    </xf>
    <xf numFmtId="172" fontId="12" fillId="0" borderId="10" xfId="35" applyNumberFormat="1" applyFont="1" applyFill="1" applyBorder="1" applyAlignment="1" applyProtection="1">
      <alignment horizontal="center" vertical="center"/>
      <protection locked="0"/>
    </xf>
    <xf numFmtId="3" fontId="13" fillId="20" borderId="10" xfId="35" applyNumberFormat="1" applyFont="1" applyFill="1" applyBorder="1" applyAlignment="1" applyProtection="1">
      <alignment horizontal="center" vertical="center"/>
      <protection locked="0"/>
    </xf>
    <xf numFmtId="2" fontId="22" fillId="20" borderId="10" xfId="70" applyNumberFormat="1" applyFont="1" applyFill="1" applyBorder="1" applyAlignment="1" applyProtection="1">
      <alignment horizontal="center" vertical="center" wrapText="1"/>
    </xf>
    <xf numFmtId="0" fontId="58" fillId="0" borderId="0" xfId="35" applyFont="1" applyFill="1" applyProtection="1"/>
    <xf numFmtId="0" fontId="25" fillId="0" borderId="10" xfId="35" applyFont="1" applyFill="1" applyBorder="1" applyAlignment="1" applyProtection="1">
      <alignment horizontal="right" wrapText="1"/>
    </xf>
    <xf numFmtId="0" fontId="24" fillId="0" borderId="10" xfId="35" applyFont="1" applyFill="1" applyBorder="1" applyAlignment="1" applyProtection="1">
      <alignment wrapText="1"/>
    </xf>
    <xf numFmtId="2" fontId="24" fillId="0" borderId="10" xfId="50" applyNumberFormat="1" applyFont="1" applyFill="1" applyBorder="1" applyAlignment="1">
      <alignment horizontal="center" vertical="center" wrapText="1"/>
    </xf>
    <xf numFmtId="172" fontId="24" fillId="0" borderId="10" xfId="35" applyNumberFormat="1" applyFont="1" applyFill="1" applyBorder="1" applyAlignment="1" applyProtection="1">
      <alignment horizontal="center" vertical="center"/>
      <protection locked="0"/>
    </xf>
    <xf numFmtId="4" fontId="25" fillId="0" borderId="10" xfId="35" applyNumberFormat="1" applyFont="1" applyFill="1" applyBorder="1" applyAlignment="1" applyProtection="1">
      <alignment horizontal="center" vertical="center"/>
      <protection locked="0"/>
    </xf>
    <xf numFmtId="0" fontId="24" fillId="0" borderId="10" xfId="35" applyFont="1" applyFill="1" applyBorder="1" applyAlignment="1" applyProtection="1">
      <alignment vertical="center" wrapText="1"/>
    </xf>
    <xf numFmtId="3" fontId="25" fillId="0" borderId="10" xfId="35" applyNumberFormat="1" applyFont="1" applyFill="1" applyBorder="1" applyAlignment="1" applyProtection="1">
      <alignment horizontal="center" vertical="center"/>
      <protection locked="0"/>
    </xf>
    <xf numFmtId="0" fontId="25" fillId="0" borderId="12" xfId="35" applyFont="1" applyFill="1" applyBorder="1" applyAlignment="1" applyProtection="1">
      <alignment horizontal="right" wrapText="1"/>
    </xf>
    <xf numFmtId="172" fontId="25" fillId="0" borderId="12" xfId="35" applyNumberFormat="1" applyFont="1" applyFill="1" applyBorder="1" applyAlignment="1" applyProtection="1">
      <alignment horizontal="center" vertical="center"/>
      <protection locked="0"/>
    </xf>
    <xf numFmtId="3" fontId="25" fillId="0" borderId="12" xfId="35" applyNumberFormat="1" applyFont="1" applyFill="1" applyBorder="1" applyAlignment="1" applyProtection="1">
      <alignment horizontal="center" vertical="center"/>
      <protection locked="0"/>
    </xf>
    <xf numFmtId="0" fontId="25" fillId="0" borderId="12" xfId="88" applyFont="1" applyFill="1" applyBorder="1" applyAlignment="1">
      <alignment horizontal="right" vertical="center" wrapText="1"/>
    </xf>
    <xf numFmtId="0" fontId="24" fillId="0" borderId="12" xfId="88" applyFont="1" applyFill="1" applyBorder="1" applyAlignment="1">
      <alignment horizontal="left" vertical="center" wrapText="1"/>
    </xf>
    <xf numFmtId="168" fontId="24" fillId="0" borderId="12" xfId="85" applyNumberFormat="1" applyFont="1" applyFill="1" applyBorder="1" applyAlignment="1">
      <alignment horizontal="center" vertical="center" wrapText="1"/>
    </xf>
    <xf numFmtId="0" fontId="13" fillId="0" borderId="12" xfId="88" applyFont="1" applyFill="1" applyBorder="1" applyAlignment="1">
      <alignment horizontal="left" vertical="center" wrapText="1"/>
    </xf>
    <xf numFmtId="2" fontId="24" fillId="0" borderId="12" xfId="36" applyNumberFormat="1" applyFont="1" applyFill="1" applyBorder="1" applyAlignment="1" applyProtection="1">
      <alignment horizontal="center" vertical="center" wrapText="1"/>
    </xf>
    <xf numFmtId="168" fontId="24" fillId="0" borderId="12" xfId="36" applyNumberFormat="1" applyFont="1" applyFill="1" applyBorder="1" applyAlignment="1" applyProtection="1">
      <alignment horizontal="center" vertical="center" wrapText="1"/>
    </xf>
    <xf numFmtId="168" fontId="24" fillId="0" borderId="12" xfId="38" applyNumberFormat="1" applyFont="1" applyFill="1" applyBorder="1" applyAlignment="1" applyProtection="1">
      <alignment horizontal="center" vertical="center" wrapText="1"/>
    </xf>
    <xf numFmtId="0" fontId="25" fillId="0" borderId="12" xfId="85" applyNumberFormat="1" applyFont="1" applyFill="1" applyBorder="1" applyAlignment="1">
      <alignment horizontal="center" vertical="center" wrapText="1"/>
    </xf>
    <xf numFmtId="0" fontId="25" fillId="0" borderId="10" xfId="35" applyNumberFormat="1" applyFont="1" applyFill="1" applyBorder="1" applyAlignment="1" applyProtection="1">
      <alignment horizontal="center" vertical="center"/>
      <protection locked="0"/>
    </xf>
    <xf numFmtId="1" fontId="25" fillId="0" borderId="12" xfId="36" applyNumberFormat="1" applyFont="1" applyFill="1" applyBorder="1" applyAlignment="1" applyProtection="1">
      <alignment horizontal="center" vertical="center" wrapText="1"/>
    </xf>
    <xf numFmtId="4" fontId="25" fillId="0" borderId="10" xfId="36" applyNumberFormat="1" applyFont="1" applyFill="1" applyBorder="1" applyAlignment="1" applyProtection="1">
      <alignment horizontal="center" vertical="center"/>
      <protection locked="0"/>
    </xf>
    <xf numFmtId="4" fontId="24" fillId="0" borderId="10" xfId="36" applyNumberFormat="1" applyFont="1" applyFill="1" applyBorder="1" applyAlignment="1" applyProtection="1">
      <alignment horizontal="center" vertical="center"/>
      <protection locked="0"/>
    </xf>
    <xf numFmtId="0" fontId="13" fillId="0" borderId="12" xfId="36" applyFont="1" applyFill="1" applyBorder="1" applyAlignment="1" applyProtection="1">
      <alignment horizontal="left" vertical="center" wrapText="1"/>
    </xf>
    <xf numFmtId="0" fontId="24" fillId="0" borderId="12" xfId="36" applyFont="1" applyFill="1" applyBorder="1" applyAlignment="1" applyProtection="1">
      <alignment horizontal="left" vertical="center" wrapText="1"/>
    </xf>
    <xf numFmtId="0" fontId="25" fillId="0" borderId="12" xfId="36" applyFont="1" applyFill="1" applyBorder="1" applyAlignment="1" applyProtection="1">
      <alignment horizontal="right" vertical="center" wrapText="1"/>
    </xf>
    <xf numFmtId="4" fontId="24" fillId="0" borderId="10" xfId="38" applyNumberFormat="1" applyFont="1" applyFill="1" applyBorder="1" applyAlignment="1" applyProtection="1">
      <alignment horizontal="center" vertical="center"/>
      <protection locked="0"/>
    </xf>
    <xf numFmtId="4" fontId="25" fillId="0" borderId="10" xfId="38" applyNumberFormat="1" applyFont="1" applyFill="1" applyBorder="1" applyAlignment="1" applyProtection="1">
      <alignment horizontal="center" vertical="center"/>
      <protection locked="0"/>
    </xf>
    <xf numFmtId="168" fontId="22" fillId="0" borderId="12" xfId="36" applyNumberFormat="1" applyFont="1" applyFill="1" applyBorder="1" applyAlignment="1" applyProtection="1">
      <alignment horizontal="center" vertical="center" wrapText="1"/>
    </xf>
    <xf numFmtId="168" fontId="25" fillId="0" borderId="12" xfId="50" applyNumberFormat="1" applyFont="1" applyFill="1" applyBorder="1" applyAlignment="1">
      <alignment horizontal="center" vertical="center" wrapText="1"/>
    </xf>
    <xf numFmtId="168" fontId="24" fillId="0" borderId="10" xfId="50" applyNumberFormat="1" applyFont="1" applyFill="1" applyBorder="1" applyAlignment="1">
      <alignment horizontal="center" vertical="center" wrapText="1"/>
    </xf>
    <xf numFmtId="1" fontId="25" fillId="0" borderId="12" xfId="38" applyNumberFormat="1" applyFont="1" applyFill="1" applyBorder="1" applyAlignment="1" applyProtection="1">
      <alignment horizontal="center" vertical="center" wrapText="1"/>
    </xf>
    <xf numFmtId="0" fontId="25" fillId="0" borderId="10" xfId="88" applyFont="1" applyFill="1" applyBorder="1" applyAlignment="1">
      <alignment horizontal="right" vertical="center" wrapText="1"/>
    </xf>
    <xf numFmtId="0" fontId="22" fillId="0" borderId="10" xfId="35" applyFont="1" applyFill="1" applyBorder="1" applyAlignment="1">
      <alignment horizontal="left" vertical="center" wrapText="1"/>
    </xf>
    <xf numFmtId="0" fontId="22" fillId="0" borderId="10" xfId="88" applyFont="1" applyFill="1" applyBorder="1" applyAlignment="1">
      <alignment horizontal="left" vertical="center" wrapText="1"/>
    </xf>
    <xf numFmtId="2" fontId="25" fillId="0" borderId="10" xfId="35" applyNumberFormat="1" applyFont="1" applyFill="1" applyBorder="1" applyAlignment="1" applyProtection="1">
      <alignment horizontal="center" vertical="center" wrapText="1"/>
    </xf>
    <xf numFmtId="4" fontId="25" fillId="0" borderId="10" xfId="35" applyNumberFormat="1" applyFont="1" applyFill="1" applyBorder="1" applyAlignment="1" applyProtection="1">
      <alignment horizontal="center" vertical="center"/>
    </xf>
    <xf numFmtId="172" fontId="25" fillId="0" borderId="10" xfId="35" applyNumberFormat="1" applyFont="1" applyFill="1" applyBorder="1" applyAlignment="1" applyProtection="1">
      <alignment horizontal="center" vertical="center"/>
    </xf>
    <xf numFmtId="2" fontId="24" fillId="0" borderId="10" xfId="35" applyNumberFormat="1" applyFont="1" applyFill="1" applyBorder="1" applyAlignment="1" applyProtection="1">
      <alignment horizontal="center" vertical="center" wrapText="1"/>
    </xf>
    <xf numFmtId="172" fontId="24" fillId="0" borderId="10" xfId="35" applyNumberFormat="1" applyFont="1" applyFill="1" applyBorder="1" applyAlignment="1" applyProtection="1">
      <alignment horizontal="center" vertical="center"/>
    </xf>
    <xf numFmtId="4" fontId="24" fillId="0" borderId="10" xfId="35" applyNumberFormat="1" applyFont="1" applyFill="1" applyBorder="1" applyAlignment="1" applyProtection="1">
      <alignment horizontal="center" vertical="center"/>
    </xf>
    <xf numFmtId="2" fontId="22" fillId="0" borderId="10" xfId="35" applyNumberFormat="1" applyFont="1" applyFill="1" applyBorder="1" applyAlignment="1" applyProtection="1">
      <alignment horizontal="center" vertical="center" wrapText="1"/>
    </xf>
    <xf numFmtId="172" fontId="22" fillId="0" borderId="10" xfId="35" applyNumberFormat="1" applyFont="1" applyFill="1" applyBorder="1" applyAlignment="1" applyProtection="1">
      <alignment horizontal="center" vertical="center"/>
    </xf>
    <xf numFmtId="0" fontId="22" fillId="0" borderId="10" xfId="50" applyFont="1" applyFill="1" applyBorder="1" applyAlignment="1">
      <alignment horizontal="left" vertical="center" wrapText="1"/>
    </xf>
    <xf numFmtId="2" fontId="25" fillId="0" borderId="10" xfId="50" applyNumberFormat="1" applyFont="1" applyFill="1" applyBorder="1" applyAlignment="1">
      <alignment horizontal="center" vertical="center"/>
    </xf>
    <xf numFmtId="168" fontId="25" fillId="0" borderId="10" xfId="50" applyNumberFormat="1" applyFont="1" applyFill="1" applyBorder="1" applyAlignment="1">
      <alignment horizontal="center" vertical="center"/>
    </xf>
    <xf numFmtId="1" fontId="24" fillId="0" borderId="10" xfId="50" applyNumberFormat="1" applyFont="1" applyFill="1" applyBorder="1" applyAlignment="1">
      <alignment horizontal="center" vertical="center"/>
    </xf>
    <xf numFmtId="0" fontId="6" fillId="0" borderId="10" xfId="35" applyFont="1" applyFill="1" applyBorder="1" applyAlignment="1" applyProtection="1">
      <alignment wrapText="1"/>
    </xf>
    <xf numFmtId="168" fontId="6" fillId="0" borderId="10" xfId="35" applyNumberFormat="1" applyFont="1" applyFill="1" applyBorder="1" applyAlignment="1" applyProtection="1">
      <alignment horizontal="center" vertical="center" wrapText="1"/>
    </xf>
    <xf numFmtId="3" fontId="6" fillId="0" borderId="10" xfId="35" applyNumberFormat="1" applyFont="1" applyFill="1" applyBorder="1" applyAlignment="1" applyProtection="1">
      <alignment horizontal="center" vertical="center"/>
      <protection locked="0"/>
    </xf>
    <xf numFmtId="0" fontId="12" fillId="0" borderId="10" xfId="35" applyFont="1" applyFill="1" applyBorder="1" applyAlignment="1" applyProtection="1">
      <alignment horizontal="center" vertical="center" wrapText="1"/>
      <protection locked="0"/>
    </xf>
    <xf numFmtId="0" fontId="20" fillId="0" borderId="0" xfId="35" applyFont="1" applyFill="1" applyProtection="1"/>
    <xf numFmtId="0" fontId="12" fillId="0" borderId="10" xfId="35" applyFont="1" applyFill="1" applyBorder="1" applyAlignment="1" applyProtection="1">
      <alignment horizontal="center" vertical="center" wrapText="1"/>
    </xf>
    <xf numFmtId="0" fontId="12" fillId="20" borderId="10" xfId="35" applyFont="1" applyFill="1" applyBorder="1" applyAlignment="1" applyProtection="1">
      <alignment horizontal="center" vertical="center" wrapText="1"/>
    </xf>
    <xf numFmtId="0" fontId="13" fillId="20" borderId="10" xfId="35" applyFont="1" applyFill="1" applyBorder="1" applyAlignment="1" applyProtection="1">
      <alignment horizontal="center" vertical="center" wrapText="1"/>
    </xf>
    <xf numFmtId="4" fontId="22" fillId="0" borderId="10" xfId="35" applyNumberFormat="1" applyFont="1" applyFill="1" applyBorder="1" applyAlignment="1" applyProtection="1">
      <alignment horizontal="center" vertical="center"/>
    </xf>
    <xf numFmtId="0" fontId="12" fillId="0" borderId="0" xfId="34" applyFont="1" applyFill="1" applyAlignment="1">
      <alignment horizontal="left"/>
    </xf>
    <xf numFmtId="0" fontId="13" fillId="19" borderId="36" xfId="34" applyNumberFormat="1" applyFont="1" applyFill="1" applyBorder="1" applyAlignment="1" applyProtection="1">
      <alignment horizontal="center" vertical="center"/>
    </xf>
    <xf numFmtId="0" fontId="13" fillId="19" borderId="45" xfId="34" applyNumberFormat="1" applyFont="1" applyFill="1" applyBorder="1" applyAlignment="1" applyProtection="1">
      <alignment horizontal="center" vertical="center"/>
    </xf>
    <xf numFmtId="0" fontId="13" fillId="19" borderId="34" xfId="34" applyNumberFormat="1" applyFont="1" applyFill="1" applyBorder="1" applyAlignment="1" applyProtection="1">
      <alignment horizontal="center" vertical="center"/>
    </xf>
    <xf numFmtId="14" fontId="13" fillId="19" borderId="36" xfId="34" applyNumberFormat="1" applyFont="1" applyFill="1" applyBorder="1" applyAlignment="1" applyProtection="1">
      <alignment horizontal="center" vertical="center"/>
    </xf>
    <xf numFmtId="14" fontId="13" fillId="19" borderId="34" xfId="34" applyNumberFormat="1" applyFont="1" applyFill="1" applyBorder="1" applyAlignment="1" applyProtection="1">
      <alignment horizontal="center" vertical="center"/>
    </xf>
    <xf numFmtId="0" fontId="12" fillId="0" borderId="0" xfId="34" applyFont="1" applyAlignment="1"/>
    <xf numFmtId="0" fontId="23" fillId="20" borderId="10" xfId="34" applyFont="1" applyFill="1" applyBorder="1" applyAlignment="1" applyProtection="1">
      <alignment horizontal="center" vertical="center"/>
    </xf>
    <xf numFmtId="0" fontId="21" fillId="0" borderId="16" xfId="34" applyFont="1" applyFill="1" applyBorder="1" applyAlignment="1">
      <alignment horizontal="center" vertical="center"/>
    </xf>
    <xf numFmtId="0" fontId="21" fillId="0" borderId="17" xfId="34" applyFont="1" applyFill="1" applyBorder="1" applyAlignment="1">
      <alignment horizontal="center" vertical="center"/>
    </xf>
    <xf numFmtId="0" fontId="21" fillId="0" borderId="23" xfId="34" applyFont="1" applyFill="1" applyBorder="1" applyAlignment="1">
      <alignment horizontal="center" vertical="center"/>
    </xf>
    <xf numFmtId="0" fontId="12" fillId="0" borderId="0" xfId="34" applyFont="1" applyFill="1" applyAlignment="1">
      <alignment horizontal="right"/>
    </xf>
    <xf numFmtId="0" fontId="21" fillId="20" borderId="10" xfId="34" applyFont="1" applyFill="1" applyBorder="1" applyAlignment="1">
      <alignment horizontal="center" vertical="center"/>
    </xf>
    <xf numFmtId="0" fontId="9" fillId="0" borderId="0" xfId="73" applyFont="1" applyFill="1" applyAlignment="1" applyProtection="1">
      <alignment horizontal="left"/>
      <protection hidden="1"/>
    </xf>
    <xf numFmtId="0" fontId="7" fillId="19" borderId="16" xfId="34" applyFont="1" applyFill="1" applyBorder="1" applyAlignment="1">
      <alignment horizontal="center" vertical="center" wrapText="1"/>
    </xf>
    <xf numFmtId="0" fontId="7" fillId="19" borderId="23" xfId="34" applyFont="1" applyFill="1" applyBorder="1" applyAlignment="1">
      <alignment horizontal="center" vertical="center" wrapText="1"/>
    </xf>
    <xf numFmtId="0" fontId="9" fillId="0" borderId="0" xfId="34" applyFont="1" applyFill="1" applyAlignment="1">
      <alignment horizontal="center" wrapText="1"/>
    </xf>
    <xf numFmtId="0" fontId="52" fillId="0" borderId="0" xfId="36" applyFont="1" applyAlignment="1">
      <alignment horizontal="left"/>
    </xf>
    <xf numFmtId="0" fontId="12" fillId="0" borderId="0" xfId="73" applyFont="1" applyAlignment="1" applyProtection="1">
      <alignment horizontal="center"/>
      <protection hidden="1"/>
    </xf>
    <xf numFmtId="0" fontId="52" fillId="0" borderId="0" xfId="36" applyFont="1" applyAlignment="1">
      <alignment horizontal="center"/>
    </xf>
    <xf numFmtId="0" fontId="21" fillId="20" borderId="16" xfId="34" applyFont="1" applyFill="1" applyBorder="1" applyAlignment="1" applyProtection="1">
      <alignment horizontal="center" vertical="center" wrapText="1"/>
    </xf>
    <xf numFmtId="0" fontId="21" fillId="20" borderId="17" xfId="34" applyFont="1" applyFill="1" applyBorder="1" applyAlignment="1" applyProtection="1">
      <alignment horizontal="center" vertical="center" wrapText="1"/>
    </xf>
    <xf numFmtId="0" fontId="21" fillId="20" borderId="23" xfId="34" applyFont="1" applyFill="1" applyBorder="1" applyAlignment="1" applyProtection="1">
      <alignment horizontal="center" vertical="center" wrapText="1"/>
    </xf>
    <xf numFmtId="0" fontId="20" fillId="0" borderId="10" xfId="34" applyFont="1" applyBorder="1" applyAlignment="1" applyProtection="1">
      <alignment horizontal="center" vertical="center" wrapText="1"/>
    </xf>
    <xf numFmtId="0" fontId="20" fillId="0" borderId="10" xfId="35" applyFont="1" applyFill="1" applyBorder="1" applyAlignment="1" applyProtection="1">
      <alignment horizontal="center" vertical="center" wrapText="1"/>
    </xf>
    <xf numFmtId="0" fontId="20" fillId="0" borderId="0" xfId="35" applyFont="1" applyAlignment="1" applyProtection="1">
      <alignment horizontal="justify" vertical="top" wrapText="1"/>
    </xf>
    <xf numFmtId="0" fontId="20" fillId="0" borderId="19" xfId="35" applyFont="1" applyFill="1" applyBorder="1" applyProtection="1"/>
    <xf numFmtId="0" fontId="20" fillId="0" borderId="11" xfId="35" applyFont="1" applyFill="1" applyBorder="1" applyAlignment="1" applyProtection="1">
      <alignment horizontal="center" vertical="center" wrapText="1"/>
    </xf>
    <xf numFmtId="0" fontId="20" fillId="0" borderId="48" xfId="35" applyFont="1" applyFill="1" applyBorder="1" applyAlignment="1" applyProtection="1">
      <alignment horizontal="center" vertical="center" wrapText="1"/>
    </xf>
    <xf numFmtId="0" fontId="20" fillId="0" borderId="12" xfId="35" applyFont="1" applyFill="1" applyBorder="1" applyAlignment="1" applyProtection="1">
      <alignment horizontal="center" vertical="center" wrapText="1"/>
    </xf>
    <xf numFmtId="0" fontId="21" fillId="20" borderId="10" xfId="35" applyFont="1" applyFill="1" applyBorder="1" applyAlignment="1" applyProtection="1">
      <alignment horizontal="center" vertical="center"/>
    </xf>
    <xf numFmtId="10" fontId="61" fillId="0" borderId="10" xfId="35" applyNumberFormat="1" applyFont="1" applyFill="1" applyBorder="1" applyAlignment="1" applyProtection="1">
      <alignment horizontal="center" vertical="center"/>
    </xf>
    <xf numFmtId="3" fontId="61" fillId="0" borderId="16" xfId="35" applyNumberFormat="1" applyFont="1" applyFill="1" applyBorder="1" applyAlignment="1" applyProtection="1">
      <alignment horizontal="center" vertical="center"/>
      <protection locked="0"/>
    </xf>
    <xf numFmtId="3" fontId="61" fillId="0" borderId="17" xfId="35" applyNumberFormat="1" applyFont="1" applyFill="1" applyBorder="1" applyAlignment="1" applyProtection="1">
      <alignment horizontal="center" vertical="center"/>
      <protection locked="0"/>
    </xf>
    <xf numFmtId="3" fontId="61" fillId="0" borderId="23" xfId="35" applyNumberFormat="1" applyFont="1" applyFill="1" applyBorder="1" applyAlignment="1" applyProtection="1">
      <alignment horizontal="center" vertical="center"/>
      <protection locked="0"/>
    </xf>
    <xf numFmtId="3" fontId="61" fillId="0" borderId="16" xfId="35" applyNumberFormat="1" applyFont="1" applyFill="1" applyBorder="1" applyAlignment="1" applyProtection="1">
      <alignment horizontal="center" vertical="center"/>
    </xf>
    <xf numFmtId="3" fontId="61" fillId="0" borderId="17" xfId="35" applyNumberFormat="1" applyFont="1" applyFill="1" applyBorder="1" applyAlignment="1" applyProtection="1">
      <alignment horizontal="center" vertical="center"/>
    </xf>
    <xf numFmtId="3" fontId="61" fillId="0" borderId="23" xfId="35" applyNumberFormat="1" applyFont="1" applyFill="1" applyBorder="1" applyAlignment="1" applyProtection="1">
      <alignment horizontal="center" vertical="center"/>
    </xf>
    <xf numFmtId="3" fontId="61" fillId="0" borderId="10" xfId="35" applyNumberFormat="1" applyFont="1" applyFill="1" applyBorder="1" applyAlignment="1" applyProtection="1">
      <alignment horizontal="center" vertical="center"/>
      <protection locked="0"/>
    </xf>
    <xf numFmtId="3" fontId="57" fillId="0" borderId="10" xfId="35" applyNumberFormat="1" applyFont="1" applyFill="1" applyBorder="1" applyAlignment="1" applyProtection="1">
      <alignment horizontal="center" vertical="center"/>
    </xf>
    <xf numFmtId="4" fontId="57" fillId="0" borderId="10" xfId="35" applyNumberFormat="1" applyFont="1" applyFill="1" applyBorder="1" applyAlignment="1" applyProtection="1">
      <alignment horizontal="center" vertical="center"/>
    </xf>
    <xf numFmtId="4" fontId="61" fillId="0" borderId="10" xfId="35" applyNumberFormat="1" applyFont="1" applyFill="1" applyBorder="1" applyAlignment="1" applyProtection="1">
      <alignment horizontal="center" vertical="center"/>
      <protection locked="0"/>
    </xf>
    <xf numFmtId="3" fontId="57" fillId="0" borderId="16" xfId="35" applyNumberFormat="1" applyFont="1" applyFill="1" applyBorder="1" applyAlignment="1" applyProtection="1">
      <alignment horizontal="center" vertical="center"/>
    </xf>
    <xf numFmtId="3" fontId="57" fillId="0" borderId="17" xfId="35" applyNumberFormat="1" applyFont="1" applyFill="1" applyBorder="1" applyAlignment="1" applyProtection="1">
      <alignment horizontal="center" vertical="center"/>
    </xf>
    <xf numFmtId="3" fontId="57" fillId="0" borderId="23" xfId="35" applyNumberFormat="1" applyFont="1" applyFill="1" applyBorder="1" applyAlignment="1" applyProtection="1">
      <alignment horizontal="center" vertical="center"/>
    </xf>
    <xf numFmtId="3" fontId="61" fillId="0" borderId="11" xfId="35" applyNumberFormat="1" applyFont="1" applyFill="1" applyBorder="1" applyAlignment="1" applyProtection="1">
      <alignment horizontal="center" vertical="center"/>
    </xf>
    <xf numFmtId="3" fontId="61" fillId="0" borderId="12" xfId="35" applyNumberFormat="1" applyFont="1" applyFill="1" applyBorder="1" applyAlignment="1" applyProtection="1">
      <alignment horizontal="center" vertical="center"/>
    </xf>
    <xf numFmtId="10" fontId="61" fillId="0" borderId="16" xfId="35" applyNumberFormat="1" applyFont="1" applyFill="1" applyBorder="1" applyAlignment="1" applyProtection="1">
      <alignment horizontal="center" vertical="center"/>
    </xf>
    <xf numFmtId="10" fontId="61" fillId="0" borderId="23" xfId="35" applyNumberFormat="1" applyFont="1" applyFill="1" applyBorder="1" applyAlignment="1" applyProtection="1">
      <alignment horizontal="center" vertical="center"/>
    </xf>
    <xf numFmtId="10" fontId="61" fillId="0" borderId="11" xfId="35" applyNumberFormat="1" applyFont="1" applyFill="1" applyBorder="1" applyAlignment="1" applyProtection="1">
      <alignment horizontal="center" vertical="center"/>
    </xf>
    <xf numFmtId="10" fontId="61" fillId="0" borderId="12" xfId="35" applyNumberFormat="1" applyFont="1" applyFill="1" applyBorder="1" applyAlignment="1" applyProtection="1">
      <alignment horizontal="center" vertical="center"/>
    </xf>
    <xf numFmtId="3" fontId="61" fillId="0" borderId="10" xfId="35" applyNumberFormat="1" applyFont="1" applyFill="1" applyBorder="1" applyAlignment="1" applyProtection="1">
      <alignment horizontal="center" vertical="center"/>
    </xf>
    <xf numFmtId="0" fontId="20" fillId="0" borderId="11" xfId="35" applyFont="1" applyFill="1" applyBorder="1" applyAlignment="1" applyProtection="1">
      <alignment horizontal="center" vertical="center"/>
    </xf>
    <xf numFmtId="0" fontId="20" fillId="0" borderId="12" xfId="35" applyFont="1" applyFill="1" applyBorder="1" applyAlignment="1" applyProtection="1">
      <alignment horizontal="center" vertical="center"/>
    </xf>
    <xf numFmtId="4" fontId="57" fillId="0" borderId="46" xfId="35" applyNumberFormat="1" applyFont="1" applyFill="1" applyBorder="1" applyAlignment="1" applyProtection="1">
      <alignment horizontal="center" vertical="center"/>
    </xf>
    <xf numFmtId="4" fontId="57" fillId="0" borderId="19" xfId="35" applyNumberFormat="1" applyFont="1" applyFill="1" applyBorder="1" applyAlignment="1" applyProtection="1">
      <alignment horizontal="center" vertical="center"/>
    </xf>
    <xf numFmtId="4" fontId="57" fillId="0" borderId="47" xfId="35" applyNumberFormat="1" applyFont="1" applyFill="1" applyBorder="1" applyAlignment="1" applyProtection="1">
      <alignment horizontal="center" vertical="center"/>
    </xf>
    <xf numFmtId="4" fontId="57" fillId="0" borderId="13" xfId="35" applyNumberFormat="1" applyFont="1" applyFill="1" applyBorder="1" applyAlignment="1" applyProtection="1">
      <alignment horizontal="center" vertical="center"/>
    </xf>
    <xf numFmtId="4" fontId="57" fillId="0" borderId="14" xfId="35" applyNumberFormat="1" applyFont="1" applyFill="1" applyBorder="1" applyAlignment="1" applyProtection="1">
      <alignment horizontal="center" vertical="center"/>
    </xf>
    <xf numFmtId="4" fontId="57" fillId="0" borderId="15" xfId="35" applyNumberFormat="1" applyFont="1" applyFill="1" applyBorder="1" applyAlignment="1" applyProtection="1">
      <alignment horizontal="center" vertical="center"/>
    </xf>
    <xf numFmtId="10" fontId="61" fillId="0" borderId="16" xfId="78" applyNumberFormat="1" applyFont="1" applyFill="1" applyBorder="1" applyAlignment="1" applyProtection="1">
      <alignment horizontal="center" vertical="center"/>
    </xf>
    <xf numFmtId="10" fontId="61" fillId="0" borderId="23" xfId="78" applyNumberFormat="1" applyFont="1" applyFill="1" applyBorder="1" applyAlignment="1" applyProtection="1">
      <alignment horizontal="center" vertical="center"/>
    </xf>
    <xf numFmtId="3" fontId="62" fillId="0" borderId="46" xfId="78" applyNumberFormat="1" applyFont="1" applyFill="1" applyBorder="1" applyAlignment="1" applyProtection="1">
      <alignment horizontal="center" vertical="center"/>
      <protection locked="0"/>
    </xf>
    <xf numFmtId="3" fontId="62" fillId="0" borderId="19" xfId="78" applyNumberFormat="1" applyFont="1" applyFill="1" applyBorder="1" applyAlignment="1" applyProtection="1">
      <alignment horizontal="center" vertical="center"/>
      <protection locked="0"/>
    </xf>
    <xf numFmtId="3" fontId="62" fillId="0" borderId="47" xfId="78" applyNumberFormat="1" applyFont="1" applyFill="1" applyBorder="1" applyAlignment="1" applyProtection="1">
      <alignment horizontal="center" vertical="center"/>
      <protection locked="0"/>
    </xf>
    <xf numFmtId="4" fontId="61" fillId="0" borderId="16" xfId="35" applyNumberFormat="1" applyFont="1" applyFill="1" applyBorder="1" applyAlignment="1" applyProtection="1">
      <alignment horizontal="center" vertical="center"/>
      <protection locked="0"/>
    </xf>
    <xf numFmtId="4" fontId="61" fillId="0" borderId="23" xfId="35" applyNumberFormat="1" applyFont="1" applyFill="1" applyBorder="1" applyAlignment="1" applyProtection="1">
      <alignment horizontal="center" vertical="center"/>
      <protection locked="0"/>
    </xf>
    <xf numFmtId="0" fontId="20" fillId="0" borderId="10" xfId="35" applyFont="1" applyFill="1" applyBorder="1" applyAlignment="1" applyProtection="1">
      <alignment horizontal="center" vertical="center"/>
    </xf>
    <xf numFmtId="0" fontId="20" fillId="20" borderId="16" xfId="35" applyFont="1" applyFill="1" applyBorder="1" applyAlignment="1" applyProtection="1">
      <alignment horizontal="center" vertical="center" wrapText="1"/>
    </xf>
    <xf numFmtId="0" fontId="20" fillId="20" borderId="17" xfId="35" applyFont="1" applyFill="1" applyBorder="1" applyAlignment="1" applyProtection="1">
      <alignment horizontal="center" vertical="center" wrapText="1"/>
    </xf>
    <xf numFmtId="0" fontId="20" fillId="20" borderId="23" xfId="35" applyFont="1" applyFill="1" applyBorder="1" applyAlignment="1" applyProtection="1">
      <alignment horizontal="center" vertical="center" wrapText="1"/>
    </xf>
    <xf numFmtId="0" fontId="21" fillId="25" borderId="10" xfId="35" applyFont="1" applyFill="1" applyBorder="1" applyAlignment="1" applyProtection="1">
      <alignment horizontal="center" vertical="center" wrapText="1"/>
    </xf>
    <xf numFmtId="0" fontId="19" fillId="25" borderId="10" xfId="35" applyFont="1" applyFill="1" applyBorder="1" applyAlignment="1" applyProtection="1">
      <alignment horizontal="center" vertical="center" wrapText="1"/>
    </xf>
    <xf numFmtId="0" fontId="20" fillId="0" borderId="46" xfId="35" applyFont="1" applyFill="1" applyBorder="1" applyAlignment="1" applyProtection="1">
      <alignment horizontal="center" vertical="center" wrapText="1"/>
      <protection locked="0"/>
    </xf>
    <xf numFmtId="0" fontId="20" fillId="0" borderId="19" xfId="35" applyFont="1" applyFill="1" applyBorder="1" applyAlignment="1" applyProtection="1">
      <alignment horizontal="center" vertical="center" wrapText="1"/>
      <protection locked="0"/>
    </xf>
    <xf numFmtId="0" fontId="20" fillId="0" borderId="10" xfId="35" applyFont="1" applyFill="1" applyBorder="1" applyAlignment="1" applyProtection="1">
      <alignment horizontal="center" vertical="center" wrapText="1"/>
      <protection locked="0"/>
    </xf>
    <xf numFmtId="4" fontId="22" fillId="0" borderId="46" xfId="35" applyNumberFormat="1" applyFont="1" applyFill="1" applyBorder="1" applyAlignment="1" applyProtection="1">
      <alignment horizontal="center" vertical="center"/>
    </xf>
    <xf numFmtId="4" fontId="22" fillId="0" borderId="19" xfId="35" applyNumberFormat="1" applyFont="1" applyFill="1" applyBorder="1" applyAlignment="1" applyProtection="1">
      <alignment horizontal="center" vertical="center"/>
    </xf>
    <xf numFmtId="4" fontId="22" fillId="0" borderId="47" xfId="35" applyNumberFormat="1" applyFont="1" applyFill="1" applyBorder="1" applyAlignment="1" applyProtection="1">
      <alignment horizontal="center" vertical="center"/>
    </xf>
    <xf numFmtId="4" fontId="22" fillId="0" borderId="13" xfId="35" applyNumberFormat="1" applyFont="1" applyFill="1" applyBorder="1" applyAlignment="1" applyProtection="1">
      <alignment horizontal="center" vertical="center"/>
    </xf>
    <xf numFmtId="4" fontId="22" fillId="0" borderId="14" xfId="35" applyNumberFormat="1" applyFont="1" applyFill="1" applyBorder="1" applyAlignment="1" applyProtection="1">
      <alignment horizontal="center" vertical="center"/>
    </xf>
    <xf numFmtId="4" fontId="22" fillId="0" borderId="15" xfId="35" applyNumberFormat="1" applyFont="1" applyFill="1" applyBorder="1" applyAlignment="1" applyProtection="1">
      <alignment horizontal="center" vertical="center"/>
    </xf>
    <xf numFmtId="4" fontId="61" fillId="0" borderId="17" xfId="35" applyNumberFormat="1" applyFont="1" applyFill="1" applyBorder="1" applyAlignment="1" applyProtection="1">
      <alignment horizontal="center" vertical="center"/>
      <protection locked="0"/>
    </xf>
    <xf numFmtId="3" fontId="57" fillId="0" borderId="16" xfId="35" applyNumberFormat="1" applyFont="1" applyFill="1" applyBorder="1" applyAlignment="1" applyProtection="1">
      <alignment horizontal="center" vertical="center"/>
      <protection locked="0"/>
    </xf>
    <xf numFmtId="3" fontId="57" fillId="0" borderId="17" xfId="35" applyNumberFormat="1" applyFont="1" applyFill="1" applyBorder="1" applyAlignment="1" applyProtection="1">
      <alignment horizontal="center" vertical="center"/>
      <protection locked="0"/>
    </xf>
    <xf numFmtId="3" fontId="57" fillId="0" borderId="23" xfId="35" applyNumberFormat="1" applyFont="1" applyFill="1" applyBorder="1" applyAlignment="1" applyProtection="1">
      <alignment horizontal="center" vertical="center"/>
      <protection locked="0"/>
    </xf>
    <xf numFmtId="4" fontId="57" fillId="0" borderId="16" xfId="35" applyNumberFormat="1" applyFont="1" applyFill="1" applyBorder="1" applyAlignment="1" applyProtection="1">
      <alignment horizontal="center" vertical="center"/>
    </xf>
    <xf numFmtId="4" fontId="57" fillId="0" borderId="17" xfId="35" applyNumberFormat="1" applyFont="1" applyFill="1" applyBorder="1" applyAlignment="1" applyProtection="1">
      <alignment horizontal="center" vertical="center"/>
    </xf>
    <xf numFmtId="4" fontId="57" fillId="0" borderId="23" xfId="35" applyNumberFormat="1" applyFont="1" applyFill="1" applyBorder="1" applyAlignment="1" applyProtection="1">
      <alignment horizontal="center" vertical="center"/>
    </xf>
    <xf numFmtId="1" fontId="61" fillId="0" borderId="11" xfId="35" applyNumberFormat="1" applyFont="1" applyFill="1" applyBorder="1" applyAlignment="1" applyProtection="1">
      <alignment horizontal="center" vertical="center"/>
    </xf>
    <xf numFmtId="1" fontId="61" fillId="0" borderId="12" xfId="35" applyNumberFormat="1" applyFont="1" applyFill="1" applyBorder="1" applyAlignment="1" applyProtection="1">
      <alignment horizontal="center" vertical="center"/>
    </xf>
    <xf numFmtId="3" fontId="57" fillId="0" borderId="10" xfId="35" applyNumberFormat="1" applyFont="1" applyFill="1" applyBorder="1" applyAlignment="1" applyProtection="1">
      <alignment horizontal="center" vertical="center"/>
      <protection locked="0"/>
    </xf>
    <xf numFmtId="3" fontId="61" fillId="0" borderId="16" xfId="78" applyNumberFormat="1" applyFont="1" applyFill="1" applyBorder="1" applyAlignment="1" applyProtection="1">
      <alignment horizontal="center" vertical="center"/>
      <protection locked="0"/>
    </xf>
    <xf numFmtId="3" fontId="61" fillId="0" borderId="17" xfId="78" applyNumberFormat="1" applyFont="1" applyFill="1" applyBorder="1" applyAlignment="1" applyProtection="1">
      <alignment horizontal="center" vertical="center"/>
      <protection locked="0"/>
    </xf>
    <xf numFmtId="3" fontId="61" fillId="0" borderId="23" xfId="78" applyNumberFormat="1" applyFont="1" applyFill="1" applyBorder="1" applyAlignment="1" applyProtection="1">
      <alignment horizontal="center" vertical="center"/>
      <protection locked="0"/>
    </xf>
    <xf numFmtId="3" fontId="57" fillId="0" borderId="46" xfId="35" applyNumberFormat="1" applyFont="1" applyFill="1" applyBorder="1" applyAlignment="1" applyProtection="1">
      <alignment horizontal="center" vertical="center"/>
    </xf>
    <xf numFmtId="3" fontId="57" fillId="0" borderId="19" xfId="35" applyNumberFormat="1" applyFont="1" applyFill="1" applyBorder="1" applyAlignment="1" applyProtection="1">
      <alignment horizontal="center" vertical="center"/>
    </xf>
    <xf numFmtId="3" fontId="57" fillId="0" borderId="47" xfId="35" applyNumberFormat="1" applyFont="1" applyFill="1" applyBorder="1" applyAlignment="1" applyProtection="1">
      <alignment horizontal="center" vertical="center"/>
    </xf>
    <xf numFmtId="3" fontId="57" fillId="0" borderId="13" xfId="35" applyNumberFormat="1" applyFont="1" applyFill="1" applyBorder="1" applyAlignment="1" applyProtection="1">
      <alignment horizontal="center" vertical="center"/>
    </xf>
    <xf numFmtId="3" fontId="57" fillId="0" borderId="14" xfId="35" applyNumberFormat="1" applyFont="1" applyFill="1" applyBorder="1" applyAlignment="1" applyProtection="1">
      <alignment horizontal="center" vertical="center"/>
    </xf>
    <xf numFmtId="3" fontId="57" fillId="0" borderId="15" xfId="35" applyNumberFormat="1" applyFont="1" applyFill="1" applyBorder="1" applyAlignment="1" applyProtection="1">
      <alignment horizontal="center" vertical="center"/>
    </xf>
    <xf numFmtId="10" fontId="61" fillId="18" borderId="16" xfId="35" applyNumberFormat="1" applyFont="1" applyFill="1" applyBorder="1" applyAlignment="1" applyProtection="1">
      <alignment horizontal="center" vertical="center"/>
    </xf>
    <xf numFmtId="10" fontId="61" fillId="18" borderId="23" xfId="35" applyNumberFormat="1" applyFont="1" applyFill="1" applyBorder="1" applyAlignment="1" applyProtection="1">
      <alignment horizontal="center" vertical="center"/>
    </xf>
    <xf numFmtId="4" fontId="61" fillId="0" borderId="11" xfId="35" applyNumberFormat="1" applyFont="1" applyFill="1" applyBorder="1" applyAlignment="1" applyProtection="1">
      <alignment horizontal="center" vertical="center"/>
      <protection locked="0"/>
    </xf>
    <xf numFmtId="4" fontId="61" fillId="0" borderId="12" xfId="35" applyNumberFormat="1" applyFont="1" applyFill="1" applyBorder="1" applyAlignment="1" applyProtection="1">
      <alignment horizontal="center" vertical="center"/>
      <protection locked="0"/>
    </xf>
    <xf numFmtId="170" fontId="57" fillId="0" borderId="11" xfId="35" applyNumberFormat="1" applyFont="1" applyFill="1" applyBorder="1" applyAlignment="1" applyProtection="1">
      <alignment horizontal="center" vertical="center"/>
    </xf>
    <xf numFmtId="170" fontId="57" fillId="0" borderId="12" xfId="35" applyNumberFormat="1" applyFont="1" applyFill="1" applyBorder="1" applyAlignment="1" applyProtection="1">
      <alignment horizontal="center" vertical="center"/>
    </xf>
    <xf numFmtId="3" fontId="57" fillId="0" borderId="11" xfId="35" applyNumberFormat="1" applyFont="1" applyFill="1" applyBorder="1" applyAlignment="1" applyProtection="1">
      <alignment horizontal="center" vertical="center"/>
    </xf>
    <xf numFmtId="3" fontId="57" fillId="0" borderId="12" xfId="35" applyNumberFormat="1" applyFont="1" applyFill="1" applyBorder="1" applyAlignment="1" applyProtection="1">
      <alignment horizontal="center" vertical="center"/>
    </xf>
    <xf numFmtId="3" fontId="57" fillId="18" borderId="16" xfId="35" applyNumberFormat="1" applyFont="1" applyFill="1" applyBorder="1" applyAlignment="1" applyProtection="1">
      <alignment horizontal="center" vertical="center"/>
      <protection locked="0"/>
    </xf>
    <xf numFmtId="3" fontId="57" fillId="18" borderId="17" xfId="35" applyNumberFormat="1" applyFont="1" applyFill="1" applyBorder="1" applyAlignment="1" applyProtection="1">
      <alignment horizontal="center" vertical="center"/>
      <protection locked="0"/>
    </xf>
    <xf numFmtId="3" fontId="57" fillId="18" borderId="23" xfId="35" applyNumberFormat="1" applyFont="1" applyFill="1" applyBorder="1" applyAlignment="1" applyProtection="1">
      <alignment horizontal="center" vertical="center"/>
      <protection locked="0"/>
    </xf>
    <xf numFmtId="4" fontId="57" fillId="0" borderId="16" xfId="35" applyNumberFormat="1" applyFont="1" applyFill="1" applyBorder="1" applyAlignment="1" applyProtection="1">
      <alignment horizontal="center" vertical="center"/>
      <protection locked="0"/>
    </xf>
    <xf numFmtId="4" fontId="57" fillId="0" borderId="23" xfId="35" applyNumberFormat="1" applyFont="1" applyFill="1" applyBorder="1" applyAlignment="1" applyProtection="1">
      <alignment horizontal="center" vertical="center"/>
      <protection locked="0"/>
    </xf>
    <xf numFmtId="0" fontId="63" fillId="0" borderId="17" xfId="0" applyFont="1" applyBorder="1" applyAlignment="1">
      <alignment horizontal="center" vertical="center"/>
    </xf>
    <xf numFmtId="0" fontId="63" fillId="0" borderId="23" xfId="0" applyFont="1" applyBorder="1" applyAlignment="1">
      <alignment horizontal="center" vertical="center"/>
    </xf>
    <xf numFmtId="0" fontId="63" fillId="0" borderId="17" xfId="0" applyFont="1" applyFill="1" applyBorder="1" applyAlignment="1">
      <alignment horizontal="center" vertical="center"/>
    </xf>
    <xf numFmtId="0" fontId="63" fillId="0" borderId="23" xfId="0" applyFont="1" applyFill="1" applyBorder="1" applyAlignment="1">
      <alignment horizontal="center" vertical="center"/>
    </xf>
    <xf numFmtId="3" fontId="61" fillId="0" borderId="11" xfId="35" applyNumberFormat="1" applyFont="1" applyFill="1" applyBorder="1" applyAlignment="1" applyProtection="1">
      <alignment horizontal="center" vertical="center"/>
      <protection locked="0"/>
    </xf>
    <xf numFmtId="3" fontId="61" fillId="0" borderId="12" xfId="35" applyNumberFormat="1" applyFont="1" applyFill="1" applyBorder="1" applyAlignment="1" applyProtection="1">
      <alignment horizontal="center" vertical="center"/>
      <protection locked="0"/>
    </xf>
    <xf numFmtId="0" fontId="24" fillId="0" borderId="0" xfId="35" applyFont="1" applyFill="1" applyBorder="1" applyAlignment="1">
      <alignment horizontal="center" vertical="center" wrapText="1"/>
    </xf>
    <xf numFmtId="0" fontId="24" fillId="0" borderId="37" xfId="35" applyFont="1" applyFill="1" applyBorder="1" applyAlignment="1">
      <alignment horizontal="center" vertical="center" wrapText="1"/>
    </xf>
    <xf numFmtId="0" fontId="24" fillId="0" borderId="39" xfId="35" applyFont="1" applyFill="1" applyBorder="1" applyAlignment="1">
      <alignment horizontal="center" vertical="center" wrapText="1"/>
    </xf>
    <xf numFmtId="0" fontId="24" fillId="0" borderId="40" xfId="35" applyFont="1" applyFill="1" applyBorder="1" applyAlignment="1">
      <alignment horizontal="center" vertical="center" wrapText="1"/>
    </xf>
    <xf numFmtId="3" fontId="22" fillId="0" borderId="10" xfId="35" applyNumberFormat="1" applyFont="1" applyFill="1" applyBorder="1" applyAlignment="1">
      <alignment horizontal="center" vertical="center" wrapText="1"/>
    </xf>
    <xf numFmtId="3" fontId="20" fillId="0" borderId="10" xfId="35" applyNumberFormat="1" applyFont="1" applyFill="1" applyBorder="1" applyAlignment="1">
      <alignment horizontal="center" vertical="center" wrapText="1"/>
    </xf>
    <xf numFmtId="0" fontId="20" fillId="0" borderId="10" xfId="35" applyFont="1" applyFill="1" applyBorder="1" applyAlignment="1">
      <alignment horizontal="center" vertical="center" wrapText="1"/>
    </xf>
    <xf numFmtId="0" fontId="24" fillId="0" borderId="10" xfId="35" applyFont="1" applyFill="1" applyBorder="1" applyAlignment="1">
      <alignment horizontal="center" vertical="center" wrapText="1"/>
    </xf>
    <xf numFmtId="3" fontId="21" fillId="25" borderId="0" xfId="35" applyNumberFormat="1" applyFont="1" applyFill="1" applyBorder="1" applyAlignment="1">
      <alignment horizontal="center" vertical="center"/>
    </xf>
    <xf numFmtId="3" fontId="22" fillId="0" borderId="0" xfId="35" applyNumberFormat="1" applyFont="1" applyFill="1" applyBorder="1" applyAlignment="1">
      <alignment horizontal="left" vertical="center"/>
    </xf>
    <xf numFmtId="0" fontId="24" fillId="0" borderId="49" xfId="35" applyFont="1" applyFill="1" applyBorder="1" applyAlignment="1">
      <alignment horizontal="center" vertical="center" wrapText="1"/>
    </xf>
    <xf numFmtId="0" fontId="24" fillId="0" borderId="25" xfId="35" applyFont="1" applyFill="1" applyBorder="1" applyAlignment="1">
      <alignment horizontal="center" vertical="center" wrapText="1"/>
    </xf>
    <xf numFmtId="0" fontId="24" fillId="0" borderId="50" xfId="35" applyFont="1" applyFill="1" applyBorder="1" applyAlignment="1">
      <alignment horizontal="center" vertical="center" wrapText="1"/>
    </xf>
    <xf numFmtId="0" fontId="24" fillId="0" borderId="51" xfId="35" applyFont="1" applyFill="1" applyBorder="1" applyAlignment="1">
      <alignment horizontal="center" vertical="center" wrapText="1"/>
    </xf>
    <xf numFmtId="3" fontId="22" fillId="0" borderId="10" xfId="35" applyNumberFormat="1" applyFont="1" applyFill="1" applyBorder="1" applyAlignment="1">
      <alignment horizontal="center" vertical="center"/>
    </xf>
    <xf numFmtId="0" fontId="21" fillId="20" borderId="10" xfId="34" applyFont="1" applyFill="1" applyBorder="1" applyAlignment="1" applyProtection="1">
      <alignment horizontal="center" vertical="center" wrapText="1"/>
    </xf>
    <xf numFmtId="0" fontId="21" fillId="20" borderId="10" xfId="34" applyFont="1" applyFill="1" applyBorder="1" applyAlignment="1" applyProtection="1">
      <alignment horizontal="center" vertical="center"/>
    </xf>
    <xf numFmtId="0" fontId="19" fillId="20" borderId="10" xfId="34" applyFont="1" applyFill="1" applyBorder="1" applyAlignment="1" applyProtection="1">
      <alignment horizontal="center" vertical="center"/>
    </xf>
    <xf numFmtId="0" fontId="20" fillId="0" borderId="10" xfId="34" applyFont="1" applyFill="1" applyBorder="1" applyAlignment="1" applyProtection="1">
      <alignment horizontal="center" vertical="center" wrapText="1"/>
      <protection locked="0"/>
    </xf>
    <xf numFmtId="0" fontId="20" fillId="0" borderId="10" xfId="34" applyFont="1" applyFill="1" applyBorder="1" applyAlignment="1" applyProtection="1">
      <alignment horizontal="center" vertical="center" wrapText="1"/>
    </xf>
    <xf numFmtId="0" fontId="21" fillId="20" borderId="10" xfId="34" applyNumberFormat="1" applyFont="1" applyFill="1" applyBorder="1" applyAlignment="1" applyProtection="1">
      <alignment horizontal="center" vertical="center" wrapText="1"/>
    </xf>
    <xf numFmtId="0" fontId="20" fillId="0" borderId="10" xfId="34" applyNumberFormat="1" applyFont="1" applyFill="1" applyBorder="1" applyAlignment="1" applyProtection="1">
      <alignment horizontal="center" vertical="center" wrapText="1"/>
    </xf>
    <xf numFmtId="0" fontId="19" fillId="20" borderId="10" xfId="34" applyFont="1" applyFill="1" applyBorder="1" applyAlignment="1" applyProtection="1">
      <alignment horizontal="center" vertical="center" wrapText="1"/>
    </xf>
    <xf numFmtId="0" fontId="12" fillId="0" borderId="10" xfId="34" applyFont="1" applyFill="1" applyBorder="1" applyAlignment="1" applyProtection="1">
      <alignment horizontal="center" vertical="center" wrapText="1"/>
    </xf>
    <xf numFmtId="0" fontId="12" fillId="0" borderId="10" xfId="34" applyFont="1" applyFill="1" applyBorder="1" applyAlignment="1" applyProtection="1">
      <alignment horizontal="center" vertical="center" wrapText="1"/>
      <protection locked="0"/>
    </xf>
    <xf numFmtId="1" fontId="20" fillId="0" borderId="10" xfId="65" applyNumberFormat="1" applyFont="1" applyBorder="1" applyAlignment="1" applyProtection="1">
      <alignment horizontal="center" vertical="center" wrapText="1"/>
      <protection locked="0"/>
    </xf>
    <xf numFmtId="1" fontId="20" fillId="0" borderId="0" xfId="34" applyNumberFormat="1" applyFont="1" applyFill="1" applyAlignment="1" applyProtection="1">
      <alignment horizontal="left" vertical="center" wrapText="1"/>
      <protection locked="0"/>
    </xf>
    <xf numFmtId="0" fontId="20" fillId="0" borderId="16" xfId="34" applyFont="1" applyFill="1" applyBorder="1" applyAlignment="1" applyProtection="1">
      <alignment horizontal="center" vertical="center" wrapText="1"/>
    </xf>
    <xf numFmtId="0" fontId="20" fillId="0" borderId="23" xfId="34" applyFont="1" applyFill="1" applyBorder="1" applyAlignment="1">
      <alignment horizontal="center" vertical="center" wrapText="1"/>
    </xf>
    <xf numFmtId="0" fontId="20" fillId="20" borderId="16" xfId="34" applyFont="1" applyFill="1" applyBorder="1" applyAlignment="1" applyProtection="1">
      <alignment horizontal="center" vertical="center" wrapText="1"/>
    </xf>
    <xf numFmtId="0" fontId="20" fillId="20" borderId="23" xfId="34" applyFont="1" applyFill="1" applyBorder="1" applyAlignment="1" applyProtection="1">
      <alignment horizontal="center" vertical="center" wrapText="1"/>
    </xf>
    <xf numFmtId="0" fontId="20" fillId="0" borderId="16" xfId="34" applyFont="1" applyFill="1" applyBorder="1" applyAlignment="1" applyProtection="1">
      <alignment horizontal="left" vertical="center" wrapText="1"/>
      <protection locked="0"/>
    </xf>
    <xf numFmtId="0" fontId="20" fillId="0" borderId="23" xfId="34" applyFont="1" applyFill="1" applyBorder="1" applyAlignment="1" applyProtection="1">
      <alignment horizontal="left" vertical="center" wrapText="1"/>
      <protection locked="0"/>
    </xf>
    <xf numFmtId="0" fontId="20" fillId="0" borderId="11" xfId="35" applyFont="1" applyFill="1" applyBorder="1" applyAlignment="1" applyProtection="1">
      <alignment horizontal="center" vertical="center" wrapText="1"/>
      <protection locked="0"/>
    </xf>
    <xf numFmtId="0" fontId="20" fillId="0" borderId="12" xfId="35" applyFont="1" applyFill="1" applyBorder="1" applyAlignment="1" applyProtection="1">
      <alignment horizontal="center" vertical="center" wrapText="1"/>
      <protection locked="0"/>
    </xf>
    <xf numFmtId="0" fontId="20" fillId="0" borderId="11" xfId="34" applyFont="1" applyFill="1" applyBorder="1" applyAlignment="1" applyProtection="1">
      <alignment horizontal="center" vertical="center" wrapText="1"/>
      <protection locked="0"/>
    </xf>
    <xf numFmtId="0" fontId="20" fillId="0" borderId="12" xfId="34" applyFont="1" applyFill="1" applyBorder="1" applyAlignment="1" applyProtection="1">
      <alignment horizontal="center" vertical="center" wrapText="1"/>
      <protection locked="0"/>
    </xf>
    <xf numFmtId="1" fontId="22" fillId="19" borderId="10" xfId="68" applyNumberFormat="1" applyFont="1" applyFill="1" applyBorder="1" applyAlignment="1" applyProtection="1">
      <alignment horizontal="center" vertical="center" wrapText="1"/>
      <protection locked="0"/>
    </xf>
    <xf numFmtId="1" fontId="9" fillId="19" borderId="10" xfId="68" applyNumberFormat="1" applyFont="1" applyFill="1" applyBorder="1" applyAlignment="1" applyProtection="1">
      <alignment horizontal="center" vertical="center" wrapText="1"/>
      <protection locked="0"/>
    </xf>
    <xf numFmtId="0" fontId="22" fillId="19" borderId="10" xfId="34" applyFont="1" applyFill="1" applyBorder="1" applyAlignment="1">
      <alignment horizontal="left" wrapText="1"/>
    </xf>
    <xf numFmtId="0" fontId="22" fillId="0" borderId="10" xfId="34" applyFont="1" applyFill="1" applyBorder="1" applyAlignment="1">
      <alignment horizontal="center" vertical="center" wrapText="1"/>
    </xf>
    <xf numFmtId="0" fontId="20" fillId="0" borderId="10" xfId="34" applyFont="1" applyFill="1" applyBorder="1" applyAlignment="1">
      <alignment horizontal="left" wrapText="1"/>
    </xf>
    <xf numFmtId="49" fontId="20" fillId="0" borderId="10" xfId="35" applyNumberFormat="1" applyFont="1" applyFill="1" applyBorder="1" applyAlignment="1">
      <alignment horizontal="center" vertical="top"/>
    </xf>
    <xf numFmtId="49" fontId="20" fillId="0" borderId="11" xfId="35" applyNumberFormat="1" applyFont="1" applyFill="1" applyBorder="1" applyAlignment="1">
      <alignment vertical="center" wrapText="1" shrinkToFit="1"/>
    </xf>
    <xf numFmtId="49" fontId="20" fillId="0" borderId="12" xfId="35" applyNumberFormat="1" applyFont="1" applyFill="1" applyBorder="1" applyAlignment="1">
      <alignment vertical="center" wrapText="1" shrinkToFit="1"/>
    </xf>
    <xf numFmtId="0" fontId="21" fillId="20" borderId="10" xfId="66" applyFont="1" applyFill="1" applyBorder="1" applyAlignment="1" applyProtection="1">
      <alignment horizontal="center" vertical="center" wrapText="1"/>
    </xf>
    <xf numFmtId="49" fontId="20" fillId="0" borderId="10" xfId="35" applyNumberFormat="1" applyFont="1" applyFill="1" applyBorder="1" applyAlignment="1">
      <alignment horizontal="center" vertical="center" wrapText="1"/>
    </xf>
    <xf numFmtId="1" fontId="20" fillId="0" borderId="16" xfId="35" applyNumberFormat="1" applyFont="1" applyFill="1" applyBorder="1" applyAlignment="1">
      <alignment horizontal="center" vertical="center" wrapText="1"/>
    </xf>
    <xf numFmtId="1" fontId="20" fillId="0" borderId="17" xfId="35" applyNumberFormat="1" applyFont="1" applyFill="1" applyBorder="1" applyAlignment="1">
      <alignment horizontal="center" vertical="center" wrapText="1"/>
    </xf>
    <xf numFmtId="1" fontId="20" fillId="0" borderId="23" xfId="35" applyNumberFormat="1" applyFont="1" applyFill="1" applyBorder="1" applyAlignment="1">
      <alignment horizontal="center" vertical="center" wrapText="1"/>
    </xf>
    <xf numFmtId="49" fontId="9" fillId="0" borderId="11" xfId="35" applyNumberFormat="1" applyFont="1" applyFill="1" applyBorder="1" applyAlignment="1">
      <alignment horizontal="center" vertical="top"/>
    </xf>
    <xf numFmtId="49" fontId="9" fillId="0" borderId="48" xfId="35" applyNumberFormat="1" applyFont="1" applyFill="1" applyBorder="1" applyAlignment="1">
      <alignment horizontal="center" vertical="top"/>
    </xf>
    <xf numFmtId="49" fontId="9" fillId="0" borderId="12" xfId="35" applyNumberFormat="1" applyFont="1" applyFill="1" applyBorder="1" applyAlignment="1">
      <alignment horizontal="center" vertical="top"/>
    </xf>
    <xf numFmtId="49" fontId="9" fillId="0" borderId="11" xfId="35" applyNumberFormat="1" applyFont="1" applyFill="1" applyBorder="1" applyAlignment="1">
      <alignment vertical="center" wrapText="1" shrinkToFit="1"/>
    </xf>
    <xf numFmtId="49" fontId="9" fillId="0" borderId="12" xfId="35" applyNumberFormat="1" applyFont="1" applyFill="1" applyBorder="1" applyAlignment="1">
      <alignment vertical="center" wrapText="1" shrinkToFit="1"/>
    </xf>
    <xf numFmtId="0" fontId="20" fillId="0" borderId="0" xfId="35" applyFont="1" applyAlignment="1">
      <alignment horizontal="left"/>
    </xf>
    <xf numFmtId="0" fontId="20" fillId="0" borderId="0" xfId="35" applyFont="1"/>
    <xf numFmtId="0" fontId="21" fillId="20" borderId="16" xfId="35" applyFont="1" applyFill="1" applyBorder="1" applyAlignment="1">
      <alignment horizontal="center" vertical="center" wrapText="1"/>
    </xf>
    <xf numFmtId="0" fontId="21" fillId="20" borderId="17" xfId="35" applyFont="1" applyFill="1" applyBorder="1" applyAlignment="1">
      <alignment horizontal="center" vertical="center" wrapText="1"/>
    </xf>
    <xf numFmtId="0" fontId="21" fillId="20" borderId="23" xfId="35" applyFont="1" applyFill="1" applyBorder="1" applyAlignment="1">
      <alignment horizontal="center" vertical="center" wrapText="1"/>
    </xf>
    <xf numFmtId="0" fontId="20" fillId="0" borderId="11" xfId="35" applyFont="1" applyFill="1" applyBorder="1" applyAlignment="1">
      <alignment horizontal="center" vertical="center" wrapText="1"/>
    </xf>
    <xf numFmtId="0" fontId="20" fillId="0" borderId="12" xfId="35" applyFont="1" applyFill="1" applyBorder="1" applyAlignment="1">
      <alignment horizontal="center" vertical="center" wrapText="1"/>
    </xf>
    <xf numFmtId="0" fontId="21" fillId="20" borderId="10" xfId="35" applyFont="1" applyFill="1" applyBorder="1" applyAlignment="1">
      <alignment horizontal="center" vertical="center" wrapText="1"/>
    </xf>
    <xf numFmtId="0" fontId="20" fillId="0" borderId="16" xfId="35" applyFont="1" applyFill="1" applyBorder="1" applyAlignment="1">
      <alignment horizontal="center" vertical="center" wrapText="1"/>
    </xf>
    <xf numFmtId="0" fontId="20" fillId="0" borderId="17" xfId="35" applyFont="1" applyFill="1" applyBorder="1" applyAlignment="1">
      <alignment horizontal="center" vertical="center" wrapText="1"/>
    </xf>
    <xf numFmtId="0" fontId="20" fillId="0" borderId="23" xfId="35" applyFont="1" applyFill="1" applyBorder="1" applyAlignment="1">
      <alignment horizontal="center" vertical="center" wrapText="1"/>
    </xf>
    <xf numFmtId="0" fontId="21" fillId="20" borderId="11" xfId="34" applyFont="1" applyFill="1" applyBorder="1" applyAlignment="1">
      <alignment horizontal="center" vertical="center"/>
    </xf>
    <xf numFmtId="0" fontId="20" fillId="0" borderId="10" xfId="34" applyFont="1" applyFill="1" applyBorder="1" applyAlignment="1">
      <alignment horizontal="center" vertical="center"/>
    </xf>
    <xf numFmtId="0" fontId="20" fillId="0" borderId="10" xfId="34" applyFont="1" applyFill="1" applyBorder="1" applyAlignment="1">
      <alignment horizontal="center" vertical="center" wrapText="1"/>
    </xf>
    <xf numFmtId="0" fontId="20" fillId="0" borderId="0" xfId="34" applyFont="1" applyAlignment="1">
      <alignment horizontal="justify" vertical="top" wrapText="1"/>
    </xf>
    <xf numFmtId="0" fontId="20" fillId="0" borderId="0" xfId="34" applyFont="1" applyFill="1" applyAlignment="1" applyProtection="1">
      <alignment horizontal="left"/>
    </xf>
    <xf numFmtId="0" fontId="20" fillId="0" borderId="11" xfId="34" applyFont="1" applyFill="1" applyBorder="1" applyAlignment="1" applyProtection="1">
      <alignment horizontal="center" vertical="center" wrapText="1"/>
    </xf>
    <xf numFmtId="0" fontId="20" fillId="0" borderId="48" xfId="34" applyFont="1" applyFill="1" applyBorder="1" applyAlignment="1" applyProtection="1">
      <alignment horizontal="center" vertical="center" wrapText="1"/>
    </xf>
    <xf numFmtId="0" fontId="20" fillId="0" borderId="12" xfId="34" applyFont="1" applyFill="1" applyBorder="1" applyAlignment="1" applyProtection="1">
      <alignment horizontal="center" vertical="center" wrapText="1"/>
    </xf>
    <xf numFmtId="0" fontId="28" fillId="0" borderId="0" xfId="34" applyFont="1" applyFill="1" applyAlignment="1">
      <alignment horizontal="right"/>
    </xf>
    <xf numFmtId="0" fontId="12" fillId="0" borderId="0" xfId="73" applyFont="1" applyFill="1" applyAlignment="1" applyProtection="1">
      <alignment horizontal="left"/>
      <protection hidden="1"/>
    </xf>
    <xf numFmtId="0" fontId="20" fillId="19" borderId="16" xfId="49" applyNumberFormat="1" applyFont="1" applyFill="1" applyBorder="1" applyAlignment="1" applyProtection="1">
      <alignment horizontal="center" vertical="center" wrapText="1"/>
    </xf>
    <xf numFmtId="0" fontId="20" fillId="19" borderId="23" xfId="49" applyNumberFormat="1" applyFont="1" applyFill="1" applyBorder="1" applyAlignment="1" applyProtection="1">
      <alignment horizontal="center" vertical="center" wrapText="1"/>
    </xf>
    <xf numFmtId="0" fontId="21" fillId="21" borderId="10" xfId="49" applyFont="1" applyFill="1" applyBorder="1" applyAlignment="1" applyProtection="1">
      <alignment horizontal="center" vertical="center" wrapText="1"/>
    </xf>
    <xf numFmtId="0" fontId="12" fillId="0" borderId="10" xfId="49" applyFont="1" applyFill="1" applyBorder="1" applyAlignment="1" applyProtection="1">
      <alignment horizontal="center" vertical="center"/>
    </xf>
    <xf numFmtId="0" fontId="12" fillId="0" borderId="10" xfId="49" applyFont="1" applyFill="1" applyBorder="1" applyAlignment="1" applyProtection="1">
      <alignment horizontal="center" vertical="center" wrapText="1"/>
      <protection locked="0"/>
    </xf>
    <xf numFmtId="0" fontId="20" fillId="0" borderId="11" xfId="49" applyFont="1" applyFill="1" applyBorder="1" applyAlignment="1" applyProtection="1">
      <alignment horizontal="center" vertical="center" wrapText="1"/>
    </xf>
    <xf numFmtId="0" fontId="20" fillId="0" borderId="48" xfId="49" applyFont="1" applyFill="1" applyBorder="1" applyAlignment="1" applyProtection="1">
      <alignment horizontal="center" vertical="center" wrapText="1"/>
    </xf>
    <xf numFmtId="0" fontId="20" fillId="0" borderId="12" xfId="49" applyFont="1" applyFill="1" applyBorder="1" applyAlignment="1" applyProtection="1">
      <alignment horizontal="center" vertical="center" wrapText="1"/>
    </xf>
    <xf numFmtId="0" fontId="12" fillId="0" borderId="16" xfId="49" applyFont="1" applyFill="1" applyBorder="1" applyAlignment="1" applyProtection="1">
      <alignment horizontal="center" vertical="center"/>
      <protection locked="0"/>
    </xf>
    <xf numFmtId="0" fontId="12" fillId="0" borderId="23" xfId="49" applyFont="1" applyFill="1" applyBorder="1" applyAlignment="1" applyProtection="1">
      <alignment horizontal="center" vertical="center"/>
      <protection locked="0"/>
    </xf>
    <xf numFmtId="0" fontId="12" fillId="0" borderId="0" xfId="49" applyFont="1" applyFill="1" applyAlignment="1">
      <alignment horizontal="center" wrapText="1"/>
    </xf>
    <xf numFmtId="0" fontId="59" fillId="0" borderId="0" xfId="36" applyFont="1" applyAlignment="1">
      <alignment horizontal="left"/>
    </xf>
    <xf numFmtId="49" fontId="22" fillId="0" borderId="10" xfId="34" applyNumberFormat="1" applyFont="1" applyFill="1" applyBorder="1" applyAlignment="1" applyProtection="1">
      <alignment horizontal="center" vertical="center" wrapText="1"/>
    </xf>
    <xf numFmtId="49" fontId="22" fillId="0" borderId="46" xfId="34" applyNumberFormat="1" applyFont="1" applyFill="1" applyBorder="1" applyAlignment="1" applyProtection="1">
      <alignment horizontal="center" vertical="center" wrapText="1"/>
    </xf>
    <xf numFmtId="49" fontId="22" fillId="0" borderId="47" xfId="34" applyNumberFormat="1" applyFont="1" applyFill="1" applyBorder="1" applyAlignment="1" applyProtection="1">
      <alignment horizontal="center" vertical="center" wrapText="1"/>
    </xf>
    <xf numFmtId="49" fontId="22" fillId="19" borderId="16" xfId="34" applyNumberFormat="1" applyFont="1" applyFill="1" applyBorder="1" applyAlignment="1" applyProtection="1">
      <alignment horizontal="center" vertical="center" wrapText="1"/>
    </xf>
    <xf numFmtId="49" fontId="22" fillId="19" borderId="17" xfId="34" applyNumberFormat="1" applyFont="1" applyFill="1" applyBorder="1" applyAlignment="1" applyProtection="1">
      <alignment horizontal="center" vertical="center" wrapText="1"/>
    </xf>
    <xf numFmtId="49" fontId="22" fillId="19" borderId="23" xfId="34" applyNumberFormat="1" applyFont="1" applyFill="1" applyBorder="1" applyAlignment="1" applyProtection="1">
      <alignment horizontal="center" vertical="center" wrapText="1"/>
    </xf>
    <xf numFmtId="49" fontId="20" fillId="0" borderId="11" xfId="34" applyNumberFormat="1" applyFont="1" applyFill="1" applyBorder="1" applyAlignment="1" applyProtection="1">
      <alignment horizontal="center" vertical="center" wrapText="1"/>
    </xf>
    <xf numFmtId="49" fontId="20" fillId="0" borderId="48" xfId="34" applyNumberFormat="1" applyFont="1" applyFill="1" applyBorder="1" applyAlignment="1" applyProtection="1">
      <alignment horizontal="center" vertical="center" wrapText="1"/>
    </xf>
    <xf numFmtId="49" fontId="20" fillId="0" borderId="12" xfId="34" applyNumberFormat="1" applyFont="1" applyFill="1" applyBorder="1" applyAlignment="1" applyProtection="1">
      <alignment horizontal="center" vertical="center" wrapText="1"/>
    </xf>
    <xf numFmtId="49" fontId="22" fillId="0" borderId="16" xfId="34" applyNumberFormat="1" applyFont="1" applyFill="1" applyBorder="1" applyAlignment="1" applyProtection="1">
      <alignment horizontal="center" vertical="center" wrapText="1"/>
    </xf>
    <xf numFmtId="49" fontId="22" fillId="0" borderId="23" xfId="34" applyNumberFormat="1" applyFont="1" applyFill="1" applyBorder="1" applyAlignment="1" applyProtection="1">
      <alignment horizontal="center" vertical="center" wrapText="1"/>
    </xf>
    <xf numFmtId="49" fontId="20" fillId="0" borderId="10" xfId="34" applyNumberFormat="1" applyFont="1" applyFill="1" applyBorder="1" applyAlignment="1" applyProtection="1">
      <alignment horizontal="center" vertical="center" wrapText="1"/>
    </xf>
    <xf numFmtId="0" fontId="20" fillId="0" borderId="46" xfId="34" applyFont="1" applyFill="1" applyBorder="1" applyAlignment="1" applyProtection="1">
      <alignment horizontal="center" vertical="center" wrapText="1"/>
    </xf>
    <xf numFmtId="0" fontId="20" fillId="0" borderId="47" xfId="34" applyFont="1" applyFill="1" applyBorder="1" applyAlignment="1" applyProtection="1">
      <alignment horizontal="center" vertical="center" wrapText="1"/>
    </xf>
    <xf numFmtId="0" fontId="20" fillId="0" borderId="18" xfId="34" applyFont="1" applyFill="1" applyBorder="1" applyAlignment="1" applyProtection="1">
      <alignment horizontal="center" vertical="center" wrapText="1"/>
    </xf>
    <xf numFmtId="0" fontId="20" fillId="0" borderId="52" xfId="34" applyFont="1" applyFill="1" applyBorder="1" applyAlignment="1" applyProtection="1">
      <alignment horizontal="center" vertical="center" wrapText="1"/>
    </xf>
    <xf numFmtId="0" fontId="20" fillId="0" borderId="13" xfId="34" applyFont="1" applyFill="1" applyBorder="1" applyAlignment="1" applyProtection="1">
      <alignment horizontal="center" vertical="center" wrapText="1"/>
    </xf>
    <xf numFmtId="0" fontId="20" fillId="0" borderId="15" xfId="34" applyFont="1" applyFill="1" applyBorder="1" applyAlignment="1" applyProtection="1">
      <alignment horizontal="center" vertical="center" wrapText="1"/>
    </xf>
    <xf numFmtId="0" fontId="12" fillId="0" borderId="46" xfId="34" applyFont="1" applyFill="1" applyBorder="1" applyAlignment="1" applyProtection="1">
      <alignment horizontal="center" vertical="center" wrapText="1"/>
      <protection locked="0"/>
    </xf>
    <xf numFmtId="0" fontId="12" fillId="0" borderId="47" xfId="34" applyFont="1" applyFill="1" applyBorder="1" applyAlignment="1" applyProtection="1">
      <alignment horizontal="center" vertical="center" wrapText="1"/>
      <protection locked="0"/>
    </xf>
    <xf numFmtId="0" fontId="12" fillId="0" borderId="13" xfId="34" applyFont="1" applyFill="1" applyBorder="1" applyAlignment="1" applyProtection="1">
      <alignment horizontal="center" vertical="center" wrapText="1"/>
      <protection locked="0"/>
    </xf>
    <xf numFmtId="0" fontId="12" fillId="0" borderId="15" xfId="34" applyFont="1" applyFill="1" applyBorder="1" applyAlignment="1" applyProtection="1">
      <alignment horizontal="center" vertical="center" wrapText="1"/>
      <protection locked="0"/>
    </xf>
    <xf numFmtId="1" fontId="12" fillId="0" borderId="10" xfId="34" applyNumberFormat="1" applyFont="1" applyFill="1" applyBorder="1" applyAlignment="1" applyProtection="1">
      <alignment horizontal="center" vertical="center" wrapText="1"/>
      <protection locked="0"/>
    </xf>
    <xf numFmtId="0" fontId="20" fillId="0" borderId="23" xfId="34" applyFont="1" applyFill="1" applyBorder="1" applyAlignment="1" applyProtection="1">
      <alignment horizontal="center" vertical="center" wrapText="1"/>
    </xf>
    <xf numFmtId="49" fontId="6" fillId="0" borderId="11" xfId="36" applyNumberFormat="1" applyFont="1" applyFill="1" applyBorder="1" applyAlignment="1" applyProtection="1">
      <alignment horizontal="center" vertical="center" wrapText="1"/>
      <protection locked="0"/>
    </xf>
    <xf numFmtId="49" fontId="6" fillId="0" borderId="48" xfId="36" applyNumberFormat="1" applyFont="1" applyFill="1" applyBorder="1" applyAlignment="1" applyProtection="1">
      <alignment horizontal="center" vertical="center" wrapText="1"/>
      <protection locked="0"/>
    </xf>
    <xf numFmtId="49" fontId="6" fillId="0" borderId="12" xfId="36" applyNumberFormat="1" applyFont="1" applyFill="1" applyBorder="1" applyAlignment="1" applyProtection="1">
      <alignment horizontal="center" vertical="center" wrapText="1"/>
      <protection locked="0"/>
    </xf>
    <xf numFmtId="4" fontId="6" fillId="0" borderId="11" xfId="35" applyNumberFormat="1" applyFont="1" applyFill="1" applyBorder="1" applyAlignment="1" applyProtection="1">
      <alignment horizontal="center" vertical="center"/>
      <protection locked="0"/>
    </xf>
    <xf numFmtId="4" fontId="6" fillId="0" borderId="48" xfId="35" applyNumberFormat="1" applyFont="1" applyFill="1" applyBorder="1" applyAlignment="1" applyProtection="1">
      <alignment horizontal="center" vertical="center"/>
      <protection locked="0"/>
    </xf>
    <xf numFmtId="4" fontId="6" fillId="0" borderId="12" xfId="35" applyNumberFormat="1" applyFont="1" applyFill="1" applyBorder="1" applyAlignment="1" applyProtection="1">
      <alignment horizontal="center" vertical="center"/>
      <protection locked="0"/>
    </xf>
    <xf numFmtId="49" fontId="13" fillId="0" borderId="47" xfId="35" applyNumberFormat="1" applyFont="1" applyFill="1" applyBorder="1" applyAlignment="1" applyProtection="1">
      <alignment horizontal="center" vertical="center" wrapText="1"/>
    </xf>
    <xf numFmtId="49" fontId="13" fillId="0" borderId="52" xfId="35" applyNumberFormat="1" applyFont="1" applyFill="1" applyBorder="1" applyAlignment="1" applyProtection="1">
      <alignment horizontal="center" vertical="center" wrapText="1"/>
    </xf>
    <xf numFmtId="49" fontId="13" fillId="0" borderId="15" xfId="35" applyNumberFormat="1" applyFont="1" applyFill="1" applyBorder="1" applyAlignment="1" applyProtection="1">
      <alignment horizontal="center" vertical="center" wrapText="1"/>
    </xf>
    <xf numFmtId="0" fontId="20" fillId="0" borderId="0" xfId="35" applyFont="1" applyFill="1" applyAlignment="1" applyProtection="1">
      <alignment horizontal="left"/>
    </xf>
    <xf numFmtId="0" fontId="12" fillId="0" borderId="10" xfId="35" applyFont="1" applyFill="1" applyBorder="1" applyAlignment="1" applyProtection="1">
      <alignment horizontal="center" vertical="center" wrapText="1"/>
    </xf>
    <xf numFmtId="0" fontId="12" fillId="0" borderId="10" xfId="35" applyFont="1" applyFill="1" applyBorder="1" applyAlignment="1" applyProtection="1">
      <alignment horizontal="center" vertical="center"/>
    </xf>
    <xf numFmtId="0" fontId="12" fillId="0" borderId="16" xfId="35" applyFont="1" applyFill="1" applyBorder="1" applyAlignment="1" applyProtection="1">
      <alignment horizontal="center" vertical="center" wrapText="1"/>
      <protection locked="0"/>
    </xf>
    <xf numFmtId="0" fontId="12" fillId="0" borderId="23" xfId="35" applyFont="1" applyFill="1" applyBorder="1" applyAlignment="1" applyProtection="1">
      <alignment horizontal="center" vertical="center" wrapText="1"/>
      <protection locked="0"/>
    </xf>
    <xf numFmtId="4" fontId="6" fillId="0" borderId="11" xfId="36" applyNumberFormat="1" applyFont="1" applyFill="1" applyBorder="1" applyAlignment="1" applyProtection="1">
      <alignment horizontal="center" vertical="center"/>
      <protection locked="0"/>
    </xf>
    <xf numFmtId="4" fontId="6" fillId="0" borderId="48" xfId="36" applyNumberFormat="1" applyFont="1" applyFill="1" applyBorder="1" applyAlignment="1" applyProtection="1">
      <alignment horizontal="center" vertical="center"/>
      <protection locked="0"/>
    </xf>
    <xf numFmtId="4" fontId="6" fillId="0" borderId="12" xfId="36" applyNumberFormat="1" applyFont="1" applyFill="1" applyBorder="1" applyAlignment="1" applyProtection="1">
      <alignment horizontal="center" vertical="center"/>
      <protection locked="0"/>
    </xf>
    <xf numFmtId="49" fontId="13" fillId="0" borderId="11" xfId="35" applyNumberFormat="1" applyFont="1" applyFill="1" applyBorder="1" applyAlignment="1" applyProtection="1">
      <alignment horizontal="center" vertical="center" wrapText="1"/>
    </xf>
    <xf numFmtId="49" fontId="13" fillId="0" borderId="48" xfId="35" applyNumberFormat="1" applyFont="1" applyFill="1" applyBorder="1" applyAlignment="1" applyProtection="1">
      <alignment horizontal="center" vertical="center" wrapText="1"/>
    </xf>
    <xf numFmtId="49" fontId="13" fillId="0" borderId="12" xfId="35" applyNumberFormat="1" applyFont="1" applyFill="1" applyBorder="1" applyAlignment="1" applyProtection="1">
      <alignment horizontal="center" vertical="center" wrapText="1"/>
    </xf>
    <xf numFmtId="0" fontId="21" fillId="20" borderId="10" xfId="35" applyFont="1" applyFill="1" applyBorder="1" applyAlignment="1" applyProtection="1">
      <alignment horizontal="center" vertical="center" wrapText="1"/>
    </xf>
    <xf numFmtId="0" fontId="12" fillId="0" borderId="10" xfId="35" applyFont="1" applyFill="1" applyBorder="1" applyAlignment="1" applyProtection="1">
      <alignment horizontal="center" vertical="center" wrapText="1"/>
      <protection locked="0"/>
    </xf>
    <xf numFmtId="49" fontId="21" fillId="19" borderId="16" xfId="35" applyNumberFormat="1" applyFont="1" applyFill="1" applyBorder="1" applyAlignment="1" applyProtection="1">
      <alignment horizontal="center" vertical="center" wrapText="1"/>
    </xf>
    <xf numFmtId="49" fontId="21" fillId="19" borderId="17" xfId="35" applyNumberFormat="1" applyFont="1" applyFill="1" applyBorder="1" applyAlignment="1" applyProtection="1">
      <alignment horizontal="center" vertical="center" wrapText="1"/>
    </xf>
    <xf numFmtId="49" fontId="21" fillId="19" borderId="23" xfId="35" applyNumberFormat="1" applyFont="1" applyFill="1" applyBorder="1" applyAlignment="1" applyProtection="1">
      <alignment horizontal="center" vertical="center" wrapText="1"/>
    </xf>
    <xf numFmtId="0" fontId="20" fillId="0" borderId="0" xfId="35" applyFont="1" applyFill="1" applyProtection="1"/>
    <xf numFmtId="0" fontId="12" fillId="0" borderId="16" xfId="34" applyFont="1" applyFill="1" applyBorder="1" applyAlignment="1" applyProtection="1">
      <alignment horizontal="center" vertical="center" wrapText="1"/>
      <protection locked="0"/>
    </xf>
    <xf numFmtId="0" fontId="12" fillId="0" borderId="17" xfId="34" applyFont="1" applyFill="1" applyBorder="1" applyAlignment="1" applyProtection="1">
      <alignment horizontal="center" vertical="center" wrapText="1"/>
      <protection locked="0"/>
    </xf>
    <xf numFmtId="0" fontId="12" fillId="0" borderId="23" xfId="34" applyFont="1" applyFill="1" applyBorder="1" applyAlignment="1" applyProtection="1">
      <alignment horizontal="center" vertical="center" wrapText="1"/>
      <protection locked="0"/>
    </xf>
    <xf numFmtId="0" fontId="22" fillId="0" borderId="10" xfId="34" applyFont="1" applyFill="1" applyBorder="1" applyAlignment="1" applyProtection="1">
      <alignment horizontal="center" vertical="center" wrapText="1"/>
    </xf>
    <xf numFmtId="0" fontId="20" fillId="0" borderId="16" xfId="34" applyFont="1" applyFill="1" applyBorder="1" applyAlignment="1" applyProtection="1">
      <alignment horizontal="left" vertical="center" wrapText="1"/>
    </xf>
    <xf numFmtId="0" fontId="20" fillId="0" borderId="23" xfId="34" applyFont="1" applyFill="1" applyBorder="1" applyAlignment="1" applyProtection="1">
      <alignment horizontal="left" vertical="center" wrapText="1"/>
    </xf>
    <xf numFmtId="0" fontId="22" fillId="19" borderId="10" xfId="34" applyFont="1" applyFill="1" applyBorder="1" applyAlignment="1" applyProtection="1">
      <alignment horizontal="center" vertical="center" wrapText="1"/>
    </xf>
    <xf numFmtId="0" fontId="22" fillId="19" borderId="16" xfId="35" applyFont="1" applyFill="1" applyBorder="1" applyAlignment="1" applyProtection="1">
      <alignment horizontal="center" vertical="center" wrapText="1"/>
    </xf>
    <xf numFmtId="0" fontId="22" fillId="19" borderId="23" xfId="35" applyFont="1" applyFill="1" applyBorder="1" applyAlignment="1" applyProtection="1">
      <alignment horizontal="center" vertical="center" wrapText="1"/>
    </xf>
    <xf numFmtId="0" fontId="21" fillId="20" borderId="16" xfId="35" applyFont="1" applyFill="1" applyBorder="1" applyAlignment="1" applyProtection="1">
      <alignment horizontal="center" vertical="center" wrapText="1"/>
    </xf>
    <xf numFmtId="0" fontId="21" fillId="20" borderId="17" xfId="35" applyFont="1" applyFill="1" applyBorder="1" applyAlignment="1" applyProtection="1">
      <alignment horizontal="center" vertical="center" wrapText="1"/>
    </xf>
    <xf numFmtId="0" fontId="21" fillId="20" borderId="23" xfId="35" applyFont="1" applyFill="1" applyBorder="1" applyAlignment="1" applyProtection="1">
      <alignment horizontal="center" vertical="center" wrapText="1"/>
    </xf>
    <xf numFmtId="1" fontId="12" fillId="0" borderId="16" xfId="35" applyNumberFormat="1" applyFont="1" applyFill="1" applyBorder="1" applyAlignment="1" applyProtection="1">
      <alignment horizontal="center" vertical="center" wrapText="1"/>
      <protection locked="0"/>
    </xf>
    <xf numFmtId="1" fontId="12" fillId="0" borderId="23" xfId="35" applyNumberFormat="1" applyFont="1" applyFill="1" applyBorder="1" applyAlignment="1" applyProtection="1">
      <alignment horizontal="center" vertical="center" wrapText="1"/>
      <protection locked="0"/>
    </xf>
    <xf numFmtId="0" fontId="21" fillId="20" borderId="16" xfId="35" applyFont="1" applyFill="1" applyBorder="1" applyAlignment="1">
      <alignment horizontal="center" vertical="center"/>
    </xf>
    <xf numFmtId="0" fontId="21" fillId="20" borderId="17" xfId="35" applyFont="1" applyFill="1" applyBorder="1" applyAlignment="1">
      <alignment horizontal="center" vertical="center"/>
    </xf>
    <xf numFmtId="0" fontId="21" fillId="20" borderId="23" xfId="35" applyFont="1" applyFill="1" applyBorder="1" applyAlignment="1">
      <alignment horizontal="center" vertical="center"/>
    </xf>
    <xf numFmtId="0" fontId="22" fillId="19" borderId="10" xfId="35" applyFont="1" applyFill="1" applyBorder="1" applyAlignment="1">
      <alignment horizontal="center" vertical="center"/>
    </xf>
    <xf numFmtId="0" fontId="52" fillId="0" borderId="0" xfId="38" applyFont="1" applyAlignment="1">
      <alignment horizontal="left"/>
    </xf>
    <xf numFmtId="0" fontId="20" fillId="0" borderId="0" xfId="38" applyFont="1" applyAlignment="1">
      <alignment horizontal="left"/>
    </xf>
    <xf numFmtId="0" fontId="22" fillId="19" borderId="10" xfId="35" applyFont="1" applyFill="1" applyBorder="1" applyAlignment="1" applyProtection="1">
      <alignment horizontal="center" vertical="center" wrapText="1"/>
    </xf>
    <xf numFmtId="0" fontId="13" fillId="20" borderId="10" xfId="35" applyFont="1" applyFill="1" applyBorder="1" applyAlignment="1" applyProtection="1">
      <alignment horizontal="center" vertical="center" wrapText="1"/>
    </xf>
    <xf numFmtId="1" fontId="12" fillId="0" borderId="10" xfId="35" applyNumberFormat="1" applyFont="1" applyFill="1" applyBorder="1" applyAlignment="1" applyProtection="1">
      <alignment horizontal="center" vertical="center" wrapText="1"/>
      <protection locked="0"/>
    </xf>
    <xf numFmtId="0" fontId="22" fillId="0" borderId="16" xfId="35" applyFont="1" applyFill="1" applyBorder="1" applyAlignment="1" applyProtection="1">
      <alignment horizontal="center" vertical="center" wrapText="1"/>
    </xf>
    <xf numFmtId="0" fontId="22" fillId="0" borderId="23" xfId="35" applyFont="1" applyFill="1" applyBorder="1" applyAlignment="1" applyProtection="1">
      <alignment horizontal="center" vertical="center" wrapText="1"/>
    </xf>
    <xf numFmtId="0" fontId="22" fillId="0" borderId="16" xfId="35" applyFont="1" applyFill="1" applyBorder="1" applyAlignment="1" applyProtection="1">
      <alignment horizontal="left" vertical="center" wrapText="1"/>
    </xf>
    <xf numFmtId="0" fontId="49" fillId="0" borderId="23" xfId="0" applyFont="1" applyBorder="1"/>
    <xf numFmtId="0" fontId="20" fillId="0" borderId="16" xfId="36" applyFont="1" applyFill="1" applyBorder="1" applyAlignment="1" applyProtection="1">
      <alignment horizontal="left" vertical="center" wrapText="1"/>
    </xf>
    <xf numFmtId="0" fontId="22" fillId="0" borderId="23" xfId="35" applyFont="1" applyFill="1" applyBorder="1" applyAlignment="1" applyProtection="1">
      <alignment horizontal="left" vertical="center" wrapText="1"/>
    </xf>
    <xf numFmtId="0" fontId="12" fillId="20" borderId="10" xfId="35" applyFont="1" applyFill="1" applyBorder="1" applyAlignment="1" applyProtection="1">
      <alignment horizontal="center" vertical="center" wrapText="1"/>
    </xf>
    <xf numFmtId="0" fontId="13" fillId="19" borderId="10" xfId="35" applyFont="1" applyFill="1" applyBorder="1" applyAlignment="1" applyProtection="1">
      <alignment horizontal="center" vertical="center" wrapText="1"/>
    </xf>
    <xf numFmtId="0" fontId="20" fillId="0" borderId="0" xfId="36" applyFont="1" applyAlignment="1">
      <alignment horizontal="left"/>
    </xf>
    <xf numFmtId="0" fontId="12" fillId="0" borderId="0" xfId="35" applyFont="1" applyFill="1" applyAlignment="1">
      <alignment horizontal="right"/>
    </xf>
    <xf numFmtId="0" fontId="21" fillId="20" borderId="10" xfId="35" applyFont="1" applyFill="1" applyBorder="1" applyAlignment="1">
      <alignment horizontal="center" vertical="center"/>
    </xf>
    <xf numFmtId="0" fontId="22" fillId="19" borderId="10" xfId="35" applyFont="1" applyFill="1" applyBorder="1" applyAlignment="1">
      <alignment horizontal="center"/>
    </xf>
    <xf numFmtId="0" fontId="21" fillId="20" borderId="16" xfId="44" applyFont="1" applyFill="1" applyBorder="1" applyAlignment="1" applyProtection="1">
      <alignment horizontal="center" vertical="center" wrapText="1"/>
    </xf>
    <xf numFmtId="0" fontId="21" fillId="20" borderId="17" xfId="44" applyFont="1" applyFill="1" applyBorder="1" applyAlignment="1" applyProtection="1">
      <alignment horizontal="center" vertical="center" wrapText="1"/>
    </xf>
    <xf numFmtId="0" fontId="21" fillId="20" borderId="23" xfId="44" applyFont="1" applyFill="1" applyBorder="1" applyAlignment="1" applyProtection="1">
      <alignment horizontal="center" vertical="center" wrapText="1"/>
    </xf>
    <xf numFmtId="0" fontId="20" fillId="0" borderId="10" xfId="44" applyFont="1" applyBorder="1" applyAlignment="1" applyProtection="1">
      <alignment horizontal="center" vertical="center" wrapText="1"/>
    </xf>
    <xf numFmtId="0" fontId="12" fillId="0" borderId="11" xfId="44" applyFont="1" applyBorder="1" applyAlignment="1" applyProtection="1">
      <alignment horizontal="center" vertical="center" wrapText="1"/>
    </xf>
    <xf numFmtId="0" fontId="12" fillId="0" borderId="48" xfId="44" applyFont="1" applyBorder="1" applyAlignment="1" applyProtection="1">
      <alignment horizontal="center" vertical="center" wrapText="1"/>
    </xf>
    <xf numFmtId="0" fontId="12" fillId="0" borderId="12" xfId="44" applyFont="1" applyBorder="1" applyAlignment="1" applyProtection="1">
      <alignment horizontal="center" vertical="center" wrapText="1"/>
    </xf>
    <xf numFmtId="0" fontId="12" fillId="0" borderId="10" xfId="44" applyFont="1" applyBorder="1" applyAlignment="1" applyProtection="1">
      <alignment horizontal="center" vertical="center" wrapText="1"/>
      <protection locked="0"/>
    </xf>
    <xf numFmtId="0" fontId="12" fillId="0" borderId="10" xfId="44" applyFont="1" applyBorder="1" applyAlignment="1" applyProtection="1">
      <alignment horizontal="center" vertical="center" wrapText="1"/>
    </xf>
    <xf numFmtId="1" fontId="12" fillId="0" borderId="10" xfId="44" applyNumberFormat="1" applyFont="1" applyBorder="1" applyAlignment="1" applyProtection="1">
      <alignment horizontal="center" vertical="center" wrapText="1"/>
      <protection locked="0"/>
    </xf>
    <xf numFmtId="0" fontId="13" fillId="19" borderId="16" xfId="36" applyFont="1" applyFill="1" applyBorder="1" applyAlignment="1" applyProtection="1">
      <alignment horizontal="center" vertical="center" wrapText="1"/>
      <protection locked="0"/>
    </xf>
    <xf numFmtId="0" fontId="13" fillId="19" borderId="23" xfId="36" applyFont="1" applyFill="1" applyBorder="1" applyAlignment="1" applyProtection="1">
      <alignment horizontal="center" vertical="center" wrapText="1"/>
      <protection locked="0"/>
    </xf>
    <xf numFmtId="0" fontId="23" fillId="20" borderId="10" xfId="34" applyFont="1" applyFill="1" applyBorder="1" applyAlignment="1" applyProtection="1">
      <alignment horizontal="center" vertical="center" wrapText="1"/>
    </xf>
    <xf numFmtId="1" fontId="12" fillId="0" borderId="16" xfId="34" applyNumberFormat="1" applyFont="1" applyFill="1" applyBorder="1" applyAlignment="1" applyProtection="1">
      <alignment horizontal="center" vertical="center" wrapText="1"/>
      <protection locked="0"/>
    </xf>
    <xf numFmtId="1" fontId="12" fillId="0" borderId="17" xfId="34" applyNumberFormat="1" applyFont="1" applyFill="1" applyBorder="1" applyAlignment="1" applyProtection="1">
      <alignment horizontal="center" vertical="center" wrapText="1"/>
      <protection locked="0"/>
    </xf>
    <xf numFmtId="1" fontId="12" fillId="0" borderId="23" xfId="34" applyNumberFormat="1" applyFont="1" applyFill="1" applyBorder="1" applyAlignment="1" applyProtection="1">
      <alignment horizontal="center" vertical="center" wrapText="1"/>
      <protection locked="0"/>
    </xf>
    <xf numFmtId="0" fontId="86" fillId="0" borderId="10" xfId="50" applyFont="1" applyFill="1" applyBorder="1" applyAlignment="1">
      <alignment horizontal="center" vertical="center" wrapText="1"/>
    </xf>
    <xf numFmtId="0" fontId="86" fillId="0" borderId="10" xfId="48" applyFont="1" applyFill="1" applyBorder="1" applyAlignment="1">
      <alignment horizontal="center" vertical="center" wrapText="1"/>
    </xf>
    <xf numFmtId="0" fontId="86" fillId="0" borderId="11" xfId="48" applyFont="1" applyFill="1" applyBorder="1" applyAlignment="1">
      <alignment horizontal="center" vertical="center" wrapText="1"/>
    </xf>
    <xf numFmtId="0" fontId="86" fillId="0" borderId="48" xfId="48" applyFont="1" applyFill="1" applyBorder="1" applyAlignment="1">
      <alignment horizontal="center" vertical="center" wrapText="1"/>
    </xf>
    <xf numFmtId="0" fontId="86" fillId="0" borderId="12" xfId="48" applyFont="1" applyFill="1" applyBorder="1" applyAlignment="1">
      <alignment horizontal="center" vertical="center" wrapText="1"/>
    </xf>
    <xf numFmtId="0" fontId="86" fillId="0" borderId="16" xfId="50" applyFont="1" applyFill="1" applyBorder="1" applyAlignment="1">
      <alignment horizontal="center" vertical="center" wrapText="1"/>
    </xf>
    <xf numFmtId="0" fontId="86" fillId="0" borderId="23" xfId="50" applyFont="1" applyFill="1" applyBorder="1" applyAlignment="1">
      <alignment horizontal="center" vertical="center" wrapText="1"/>
    </xf>
    <xf numFmtId="0" fontId="86" fillId="0" borderId="10" xfId="51" applyFont="1" applyFill="1" applyBorder="1" applyAlignment="1">
      <alignment horizontal="center" vertical="center" wrapText="1"/>
    </xf>
    <xf numFmtId="0" fontId="88" fillId="0" borderId="0" xfId="50" applyFont="1" applyFill="1" applyAlignment="1">
      <alignment horizontal="center" vertical="center" wrapText="1"/>
    </xf>
    <xf numFmtId="0" fontId="91" fillId="27" borderId="16" xfId="50" applyFont="1" applyFill="1" applyBorder="1" applyAlignment="1">
      <alignment horizontal="left" vertical="center"/>
    </xf>
    <xf numFmtId="0" fontId="91" fillId="27" borderId="17" xfId="50" applyFont="1" applyFill="1" applyBorder="1" applyAlignment="1">
      <alignment horizontal="left" vertical="center"/>
    </xf>
    <xf numFmtId="0" fontId="91" fillId="27" borderId="23" xfId="50" applyFont="1" applyFill="1" applyBorder="1" applyAlignment="1">
      <alignment horizontal="left" vertical="center"/>
    </xf>
    <xf numFmtId="0" fontId="89" fillId="27" borderId="13" xfId="50" applyFont="1" applyFill="1" applyBorder="1" applyAlignment="1" applyProtection="1">
      <alignment horizontal="center" vertical="center" wrapText="1"/>
    </xf>
    <xf numFmtId="0" fontId="89" fillId="27" borderId="14" xfId="50" applyFont="1" applyFill="1" applyBorder="1" applyAlignment="1" applyProtection="1">
      <alignment horizontal="center" vertical="center" wrapText="1"/>
    </xf>
    <xf numFmtId="0" fontId="90" fillId="27" borderId="14" xfId="0" applyFont="1" applyFill="1" applyBorder="1" applyAlignment="1">
      <alignment horizontal="center" vertical="center" wrapText="1"/>
    </xf>
    <xf numFmtId="0" fontId="86" fillId="0" borderId="16" xfId="51" applyFont="1" applyFill="1" applyBorder="1" applyAlignment="1">
      <alignment horizontal="center" vertical="center" wrapText="1"/>
    </xf>
    <xf numFmtId="0" fontId="86" fillId="0" borderId="17" xfId="51" applyFont="1" applyFill="1" applyBorder="1" applyAlignment="1">
      <alignment horizontal="center" vertical="center" wrapText="1"/>
    </xf>
    <xf numFmtId="0" fontId="86" fillId="0" borderId="23" xfId="51" applyFont="1" applyFill="1" applyBorder="1" applyAlignment="1">
      <alignment horizontal="center" vertical="center" wrapText="1"/>
    </xf>
    <xf numFmtId="0" fontId="91" fillId="23" borderId="10" xfId="50" applyFont="1" applyFill="1" applyBorder="1" applyAlignment="1">
      <alignment vertical="center"/>
    </xf>
    <xf numFmtId="0" fontId="91" fillId="25" borderId="16" xfId="50" applyFont="1" applyFill="1" applyBorder="1" applyAlignment="1">
      <alignment horizontal="left" vertical="center" wrapText="1"/>
    </xf>
    <xf numFmtId="0" fontId="83" fillId="25" borderId="23" xfId="61" applyFont="1" applyFill="1" applyBorder="1" applyAlignment="1">
      <alignment horizontal="left" vertical="center" wrapText="1"/>
    </xf>
    <xf numFmtId="0" fontId="91" fillId="29" borderId="10" xfId="74" applyFont="1" applyFill="1" applyBorder="1" applyAlignment="1">
      <alignment vertical="center" wrapText="1"/>
    </xf>
    <xf numFmtId="0" fontId="93" fillId="25" borderId="16" xfId="36" applyFont="1" applyFill="1" applyBorder="1" applyAlignment="1">
      <alignment horizontal="left" vertical="center"/>
    </xf>
    <xf numFmtId="0" fontId="93" fillId="25" borderId="23" xfId="36" applyFont="1" applyFill="1" applyBorder="1" applyAlignment="1">
      <alignment horizontal="left" vertical="center"/>
    </xf>
    <xf numFmtId="0" fontId="91" fillId="29" borderId="16" xfId="74" applyFont="1" applyFill="1" applyBorder="1" applyAlignment="1">
      <alignment vertical="center" wrapText="1"/>
    </xf>
    <xf numFmtId="0" fontId="91" fillId="29" borderId="23" xfId="74" applyFont="1" applyFill="1" applyBorder="1" applyAlignment="1">
      <alignment vertical="center" wrapText="1"/>
    </xf>
    <xf numFmtId="0" fontId="91" fillId="27" borderId="16" xfId="50" applyFont="1" applyFill="1" applyBorder="1" applyAlignment="1">
      <alignment horizontal="left"/>
    </xf>
    <xf numFmtId="0" fontId="91" fillId="27" borderId="17" xfId="50" applyFont="1" applyFill="1" applyBorder="1" applyAlignment="1">
      <alignment horizontal="left"/>
    </xf>
    <xf numFmtId="0" fontId="91" fillId="27" borderId="23" xfId="50" applyFont="1" applyFill="1" applyBorder="1" applyAlignment="1">
      <alignment horizontal="left"/>
    </xf>
    <xf numFmtId="0" fontId="91" fillId="25" borderId="16" xfId="77" applyFont="1" applyFill="1" applyBorder="1" applyAlignment="1" applyProtection="1">
      <alignment horizontal="left" vertical="center" wrapText="1"/>
    </xf>
    <xf numFmtId="0" fontId="91" fillId="25" borderId="23" xfId="77" applyFont="1" applyFill="1" applyBorder="1" applyAlignment="1" applyProtection="1">
      <alignment horizontal="left" vertical="center" wrapText="1"/>
    </xf>
    <xf numFmtId="0" fontId="91" fillId="25" borderId="17" xfId="77" applyFont="1" applyFill="1" applyBorder="1" applyAlignment="1" applyProtection="1">
      <alignment horizontal="left" vertical="center" wrapText="1"/>
    </xf>
    <xf numFmtId="0" fontId="91" fillId="27" borderId="10" xfId="50" applyFont="1" applyFill="1" applyBorder="1" applyAlignment="1">
      <alignment horizontal="left"/>
    </xf>
    <xf numFmtId="0" fontId="86" fillId="0" borderId="0" xfId="77" applyFont="1" applyFill="1" applyAlignment="1">
      <alignment horizontal="left" vertical="center" wrapText="1"/>
    </xf>
    <xf numFmtId="0" fontId="97" fillId="0" borderId="0" xfId="36" applyFont="1" applyFill="1" applyAlignment="1">
      <alignment horizontal="left"/>
    </xf>
    <xf numFmtId="0" fontId="96" fillId="0" borderId="0" xfId="36" applyFont="1" applyFill="1" applyAlignment="1">
      <alignment horizontal="left"/>
    </xf>
    <xf numFmtId="0" fontId="91" fillId="23" borderId="16" xfId="50" applyFont="1" applyFill="1" applyBorder="1" applyAlignment="1">
      <alignment vertical="center"/>
    </xf>
    <xf numFmtId="0" fontId="83" fillId="23" borderId="17" xfId="0" applyFont="1" applyFill="1" applyBorder="1" applyAlignment="1">
      <alignment vertical="center"/>
    </xf>
    <xf numFmtId="0" fontId="83" fillId="23" borderId="23" xfId="0" applyFont="1" applyFill="1" applyBorder="1" applyAlignment="1">
      <alignment vertical="center"/>
    </xf>
    <xf numFmtId="0" fontId="22" fillId="0" borderId="16" xfId="34" applyFont="1" applyFill="1" applyBorder="1" applyAlignment="1">
      <alignment horizontal="left" vertical="center"/>
    </xf>
    <xf numFmtId="0" fontId="22" fillId="0" borderId="17" xfId="34" applyFont="1" applyFill="1" applyBorder="1" applyAlignment="1">
      <alignment horizontal="left" vertical="center"/>
    </xf>
    <xf numFmtId="0" fontId="22" fillId="0" borderId="23" xfId="34" applyFont="1" applyFill="1" applyBorder="1" applyAlignment="1">
      <alignment horizontal="left" vertical="center"/>
    </xf>
    <xf numFmtId="0" fontId="22" fillId="0" borderId="16" xfId="34" applyFont="1" applyFill="1" applyBorder="1" applyAlignment="1">
      <alignment horizontal="left"/>
    </xf>
    <xf numFmtId="0" fontId="22" fillId="0" borderId="17" xfId="34" applyFont="1" applyFill="1" applyBorder="1" applyAlignment="1">
      <alignment horizontal="left"/>
    </xf>
    <xf numFmtId="0" fontId="22" fillId="0" borderId="23" xfId="34" applyFont="1" applyFill="1" applyBorder="1" applyAlignment="1">
      <alignment horizontal="left"/>
    </xf>
    <xf numFmtId="0" fontId="22" fillId="0" borderId="10" xfId="34" applyFont="1" applyFill="1" applyBorder="1" applyAlignment="1">
      <alignment vertical="center"/>
    </xf>
    <xf numFmtId="0" fontId="20" fillId="0" borderId="16" xfId="34" applyFont="1" applyFill="1" applyBorder="1" applyAlignment="1">
      <alignment horizontal="center" vertical="center" wrapText="1"/>
    </xf>
    <xf numFmtId="0" fontId="20" fillId="0" borderId="17" xfId="34" applyFont="1" applyFill="1" applyBorder="1" applyAlignment="1">
      <alignment horizontal="center" vertical="center" wrapText="1"/>
    </xf>
    <xf numFmtId="0" fontId="22" fillId="0" borderId="16" xfId="34" applyFont="1" applyFill="1" applyBorder="1" applyAlignment="1">
      <alignment vertical="center"/>
    </xf>
    <xf numFmtId="0" fontId="22" fillId="0" borderId="17" xfId="34" applyFont="1" applyFill="1" applyBorder="1" applyAlignment="1">
      <alignment vertical="center"/>
    </xf>
    <xf numFmtId="0" fontId="22" fillId="0" borderId="23" xfId="34" applyFont="1" applyFill="1" applyBorder="1" applyAlignment="1">
      <alignment vertical="center"/>
    </xf>
    <xf numFmtId="0" fontId="21" fillId="0" borderId="16" xfId="34" applyFont="1" applyFill="1" applyBorder="1" applyAlignment="1" applyProtection="1">
      <alignment horizontal="center" vertical="center" wrapText="1"/>
    </xf>
    <xf numFmtId="0" fontId="21" fillId="0" borderId="17" xfId="34" applyFont="1" applyFill="1" applyBorder="1" applyAlignment="1" applyProtection="1">
      <alignment horizontal="center" vertical="center" wrapText="1"/>
    </xf>
    <xf numFmtId="0" fontId="21" fillId="0" borderId="23" xfId="34" applyFont="1" applyFill="1" applyBorder="1" applyAlignment="1" applyProtection="1">
      <alignment horizontal="center" vertical="center" wrapText="1"/>
    </xf>
    <xf numFmtId="0" fontId="20" fillId="0" borderId="11" xfId="34" applyFont="1" applyFill="1" applyBorder="1" applyAlignment="1">
      <alignment horizontal="center" vertical="center" wrapText="1"/>
    </xf>
    <xf numFmtId="0" fontId="20" fillId="0" borderId="48" xfId="34" applyFont="1" applyFill="1" applyBorder="1" applyAlignment="1">
      <alignment horizontal="center" vertical="center" wrapText="1"/>
    </xf>
    <xf numFmtId="0" fontId="20" fillId="0" borderId="12" xfId="34" applyFont="1" applyFill="1" applyBorder="1" applyAlignment="1">
      <alignment horizontal="center" vertical="center" wrapText="1"/>
    </xf>
  </cellXfs>
  <cellStyles count="90">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Bad" xfId="25"/>
    <cellStyle name="Calculation" xfId="26"/>
    <cellStyle name="Check Cell" xfId="27"/>
    <cellStyle name="Explanatory Text" xfId="28"/>
    <cellStyle name="Good" xfId="29"/>
    <cellStyle name="Heading 1" xfId="30"/>
    <cellStyle name="Heading 2" xfId="31"/>
    <cellStyle name="Heading 3" xfId="32"/>
    <cellStyle name="Heading 4" xfId="33"/>
    <cellStyle name="Iau?iue" xfId="34"/>
    <cellStyle name="Iau?iue 2" xfId="35"/>
    <cellStyle name="Iau?iue 2 2" xfId="36"/>
    <cellStyle name="Iau?iue 2 2 2" xfId="37"/>
    <cellStyle name="Iau?iue 2 2 2 2" xfId="38"/>
    <cellStyle name="Iau?iue 2 3" xfId="39"/>
    <cellStyle name="Iau?iue 2 3 2" xfId="84"/>
    <cellStyle name="Iau?iue 3" xfId="40"/>
    <cellStyle name="Iau?iue 4" xfId="41"/>
    <cellStyle name="Iau?iue_dodatok 3" xfId="89"/>
    <cellStyle name="Iau?iue_dodatok1K" xfId="42"/>
    <cellStyle name="Iau?iue_dodatok1K 2" xfId="43"/>
    <cellStyle name="Iau?iue_Інвест-2015рік" xfId="44"/>
    <cellStyle name="Iau?iue_Інвест-2015рік 2 2" xfId="45"/>
    <cellStyle name="Iau?iue_ІП_2013 60567 300712" xfId="46"/>
    <cellStyle name="Iau?iue_ІП-2015 20.06.14" xfId="47"/>
    <cellStyle name="Iau?iue_ІП-2015 28.07.14" xfId="48"/>
    <cellStyle name="Iau?iue_ІР2014 підрядники" xfId="88"/>
    <cellStyle name="Iau?iue_Книга1" xfId="49"/>
    <cellStyle name="Iau?iue_Пропозиції до ІП_2013 7 розділ" xfId="50"/>
    <cellStyle name="Iau?iue_табл 6  ІП_2015 І розділ по кв NKRЕ" xfId="51"/>
    <cellStyle name="Input" xfId="52"/>
    <cellStyle name="Linked Cell" xfId="53"/>
    <cellStyle name="Neutral" xfId="54"/>
    <cellStyle name="Note" xfId="55"/>
    <cellStyle name="Output" xfId="56"/>
    <cellStyle name="Title" xfId="57"/>
    <cellStyle name="Total" xfId="58"/>
    <cellStyle name="Warning Text" xfId="59"/>
    <cellStyle name="Звичайний_Аркуш2" xfId="60"/>
    <cellStyle name="Обычный" xfId="0" builtinId="0"/>
    <cellStyle name="Обычный 2" xfId="61"/>
    <cellStyle name="Обычный 2 4" xfId="62"/>
    <cellStyle name="Обычный 2 4 2" xfId="85"/>
    <cellStyle name="Обычный 3" xfId="63"/>
    <cellStyle name="Обычный 4" xfId="83"/>
    <cellStyle name="Обычный 5" xfId="82"/>
    <cellStyle name="Обычный 6" xfId="64"/>
    <cellStyle name="Обычный 6 2" xfId="86"/>
    <cellStyle name="Обычный_dodatok 1" xfId="65"/>
    <cellStyle name="Обычный_dodatok_ 1" xfId="66"/>
    <cellStyle name="Обычный_dodatok1" xfId="67"/>
    <cellStyle name="Обычный_IP_2008_Нова_форма_Оригинал" xfId="68"/>
    <cellStyle name="Обычный_IP_2008_Оригинал" xfId="69"/>
    <cellStyle name="Обычный_IP_2008_Оригинал_31199" xfId="70"/>
    <cellStyle name="Обычный_IP_2008_Оригинал_31199(2)" xfId="71"/>
    <cellStyle name="Обычный_IP_2008_Оригинал_new" xfId="72"/>
    <cellStyle name="Обычный_nkre1" xfId="73"/>
    <cellStyle name="Обычный_Report_2010_32606_Січень" xfId="74"/>
    <cellStyle name="Обычный_Лист1" xfId="75"/>
    <cellStyle name="Обычный_новий шаблон ф.132" xfId="76"/>
    <cellStyle name="Обычный_Проект_IP_2009_260608" xfId="77"/>
    <cellStyle name="Обычный_Проект_IP_2010_Rivneenergo" xfId="78"/>
    <cellStyle name="Процентный" xfId="79" builtinId="5"/>
    <cellStyle name="Процентный 2" xfId="80"/>
    <cellStyle name="Процентный 3" xfId="87"/>
    <cellStyle name="Стиль 1" xfId="81"/>
  </cellStyles>
  <dxfs count="18">
    <dxf>
      <font>
        <condense val="0"/>
        <extend val="0"/>
        <color indexed="10"/>
      </font>
    </dxf>
    <dxf>
      <font>
        <b/>
        <i/>
        <condense val="0"/>
        <extend val="0"/>
        <color indexed="10"/>
      </font>
    </dxf>
    <dxf>
      <font>
        <b/>
        <i/>
        <condense val="0"/>
        <extend val="0"/>
        <color indexed="12"/>
      </font>
    </dxf>
    <dxf>
      <font>
        <b/>
        <i/>
        <condense val="0"/>
        <extend val="0"/>
        <color indexed="10"/>
      </font>
    </dxf>
    <dxf>
      <font>
        <condense val="0"/>
        <extend val="0"/>
        <color indexed="10"/>
      </font>
    </dxf>
    <dxf>
      <font>
        <b/>
        <i/>
        <condense val="0"/>
        <extend val="0"/>
        <color indexed="10"/>
      </font>
    </dxf>
    <dxf>
      <font>
        <b/>
        <i/>
        <condense val="0"/>
        <extend val="0"/>
        <color indexed="12"/>
      </font>
    </dxf>
    <dxf>
      <font>
        <b/>
        <i/>
        <condense val="0"/>
        <extend val="0"/>
        <color indexed="10"/>
      </font>
    </dxf>
    <dxf>
      <font>
        <condense val="0"/>
        <extend val="0"/>
        <color indexed="10"/>
      </font>
    </dxf>
    <dxf>
      <font>
        <b/>
        <i/>
        <condense val="0"/>
        <extend val="0"/>
        <color indexed="10"/>
      </font>
    </dxf>
    <dxf>
      <font>
        <condense val="0"/>
        <extend val="0"/>
        <color indexed="10"/>
      </font>
    </dxf>
    <dxf>
      <font>
        <b/>
        <i/>
        <condense val="0"/>
        <extend val="0"/>
        <color indexed="10"/>
      </font>
    </dxf>
    <dxf>
      <font>
        <condense val="0"/>
        <extend val="0"/>
        <color indexed="10"/>
      </font>
    </dxf>
    <dxf>
      <font>
        <b/>
        <i/>
        <condense val="0"/>
        <extend val="0"/>
        <color indexed="10"/>
      </font>
    </dxf>
    <dxf>
      <font>
        <condense val="0"/>
        <extend val="0"/>
        <color indexed="10"/>
      </font>
    </dxf>
    <dxf>
      <font>
        <b/>
        <i/>
        <condense val="0"/>
        <extend val="0"/>
        <color indexed="10"/>
      </font>
    </dxf>
    <dxf>
      <font>
        <b/>
        <i/>
        <condense val="0"/>
        <extend val="0"/>
        <color indexed="12"/>
      </font>
    </dxf>
    <dxf>
      <font>
        <b/>
        <i/>
        <condense val="0"/>
        <extend val="0"/>
        <color indexed="10"/>
      </font>
    </dxf>
  </dxfs>
  <tableStyles count="0" defaultTableStyle="TableStyleMedium2" defaultPivotStyle="PivotStyleLight16"/>
  <colors>
    <mruColors>
      <color rgb="FF99C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933450</xdr:colOff>
      <xdr:row>0</xdr:row>
      <xdr:rowOff>190500</xdr:rowOff>
    </xdr:from>
    <xdr:to>
      <xdr:col>4</xdr:col>
      <xdr:colOff>847725</xdr:colOff>
      <xdr:row>5</xdr:row>
      <xdr:rowOff>714375</xdr:rowOff>
    </xdr:to>
    <xdr:pic>
      <xdr:nvPicPr>
        <xdr:cNvPr id="9217" name="Рисунок 1" descr="D:\Символіка\logo vector3.jpg"/>
        <xdr:cNvPicPr>
          <a:picLocks noChangeAspect="1" noChangeArrowheads="1"/>
        </xdr:cNvPicPr>
      </xdr:nvPicPr>
      <xdr:blipFill>
        <a:blip xmlns:r="http://schemas.openxmlformats.org/officeDocument/2006/relationships" r:embed="rId1" cstate="print"/>
        <a:srcRect l="4333" t="3436" r="50241" b="61168"/>
        <a:stretch>
          <a:fillRect/>
        </a:stretch>
      </xdr:blipFill>
      <xdr:spPr bwMode="auto">
        <a:xfrm>
          <a:off x="933450" y="190500"/>
          <a:ext cx="3695700" cy="15240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ykola.Pavliv/AppData/Local/Microsoft/Windows/INetCache/Content.Outlook/3EC1Z24Y/&#1030;&#1055;%202018%20&#1085;&#1072;%20133778%20&#1079;&#1072;&#1090;&#1074;&#1077;&#1088;&#1076;&#1078;&#1077;&#1085;&#1072;%20&#1090;&#1072;&#1073;&#1083;&#1080;&#1094;&#1110;%205-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Титульна сторінка"/>
      <sheetName val="1. Незавершене будівництво"/>
      <sheetName val="2. Джерела фінансування "/>
      <sheetName val="3. План інвестицій "/>
      <sheetName val="4. Технічний стан"/>
      <sheetName val="4.1. Характеристика мереж "/>
      <sheetName val="4.2. Облік "/>
      <sheetName val="4.2.1. Облік промспоживачів "/>
      <sheetName val="4.2.2. Облік промспоживачів"/>
      <sheetName val="4.2.3. Облік населення"/>
      <sheetName val="4.2.4. Облік населення"/>
      <sheetName val="4.3. Стан комерційного обліку "/>
      <sheetName val="4.3.1. Техн стан вимір Т"/>
      <sheetName val="4.4. Технічний облік "/>
      <sheetName val="4.5. Стан комп'ютерної техніки"/>
      <sheetName val="4.6. Стан транспорту"/>
      <sheetName val="4.6.1."/>
      <sheetName val="4.6.2"/>
      <sheetName val="4.7. Витрати"/>
      <sheetName val="4.8. Характеристика за 5 років"/>
      <sheetName val="5. Загальний опис робіт"/>
      <sheetName val="5.1. Електричні мережі"/>
      <sheetName val="5.1.1. Обсяги робіт"/>
      <sheetName val="5.2. Зниження понаднорматива"/>
      <sheetName val="5.3. АСДТК "/>
      <sheetName val="5.3.1  "/>
      <sheetName val="5.4. Інформаційні технологі"/>
      <sheetName val="5.5. Зв'язок "/>
      <sheetName val="5.5.1 "/>
      <sheetName val="5.6. Транс"/>
      <sheetName val="5.7. Інше"/>
      <sheetName val="6. Проведення закупівлі"/>
      <sheetName val="7. Інноваці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7">
          <cell r="D27">
            <v>124.42100000000001</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Лист1">
    <tabColor rgb="FFFFFF00"/>
  </sheetPr>
  <dimension ref="A1:H11"/>
  <sheetViews>
    <sheetView view="pageBreakPreview" zoomScaleNormal="100" zoomScaleSheetLayoutView="100" workbookViewId="0">
      <selection activeCell="D13" sqref="D13"/>
    </sheetView>
  </sheetViews>
  <sheetFormatPr defaultColWidth="9.140625" defaultRowHeight="12.75"/>
  <cols>
    <col min="1" max="1" width="29.5703125" style="1" customWidth="1"/>
    <col min="2" max="2" width="3.5703125" style="1" customWidth="1"/>
    <col min="3" max="3" width="19.42578125" style="1" customWidth="1"/>
    <col min="4" max="4" width="4.140625" style="1" customWidth="1"/>
    <col min="5" max="5" width="16.5703125" style="1" customWidth="1"/>
    <col min="6" max="6" width="5.140625" style="1" customWidth="1"/>
    <col min="7" max="16384" width="9.140625" style="1"/>
  </cols>
  <sheetData>
    <row r="1" spans="1:8" s="31" customFormat="1" ht="15.75">
      <c r="A1" s="124"/>
      <c r="B1" s="124"/>
      <c r="C1" s="104"/>
      <c r="D1" s="104"/>
      <c r="E1" s="104"/>
      <c r="F1" s="125"/>
      <c r="G1" s="124"/>
    </row>
    <row r="2" spans="1:8" s="31" customFormat="1" ht="15.75" customHeight="1">
      <c r="A2" s="124"/>
      <c r="B2" s="124"/>
      <c r="C2" s="1033"/>
      <c r="D2" s="1033"/>
      <c r="E2" s="1033"/>
      <c r="F2" s="1033"/>
      <c r="G2" s="1033"/>
    </row>
    <row r="3" spans="1:8" s="31" customFormat="1" ht="15.75" customHeight="1">
      <c r="A3" s="124"/>
      <c r="B3" s="124"/>
      <c r="C3" s="32"/>
      <c r="D3" s="34"/>
      <c r="E3" s="34"/>
      <c r="F3" s="34"/>
      <c r="G3" s="124"/>
    </row>
    <row r="4" spans="1:8" s="31" customFormat="1" ht="15.75" customHeight="1">
      <c r="A4" s="124"/>
      <c r="B4" s="124"/>
      <c r="C4" s="1039"/>
      <c r="D4" s="1039"/>
      <c r="E4" s="1039"/>
      <c r="F4" s="1039"/>
      <c r="G4" s="124"/>
    </row>
    <row r="5" spans="1:8" s="31" customFormat="1" ht="15.75" customHeight="1">
      <c r="A5" s="124"/>
      <c r="B5" s="124"/>
      <c r="C5" s="32"/>
      <c r="D5" s="32"/>
      <c r="E5" s="32"/>
      <c r="F5" s="124"/>
      <c r="G5" s="124"/>
    </row>
    <row r="6" spans="1:8" s="31" customFormat="1" ht="99.75" customHeight="1">
      <c r="A6" s="124"/>
      <c r="B6" s="124"/>
      <c r="C6" s="13"/>
      <c r="D6" s="13"/>
      <c r="E6" s="124"/>
      <c r="F6" s="124"/>
      <c r="G6" s="124"/>
      <c r="H6" s="757"/>
    </row>
    <row r="7" spans="1:8" ht="30.75" customHeight="1" thickBot="1">
      <c r="A7" s="1040" t="s">
        <v>327</v>
      </c>
      <c r="B7" s="1040"/>
      <c r="C7" s="1040"/>
      <c r="D7" s="1040"/>
      <c r="E7" s="1040"/>
      <c r="F7" s="1040"/>
      <c r="G7" s="124"/>
    </row>
    <row r="8" spans="1:8" ht="22.5" customHeight="1" thickBot="1">
      <c r="A8" s="107" t="s">
        <v>395</v>
      </c>
      <c r="B8" s="1034" t="s">
        <v>1463</v>
      </c>
      <c r="C8" s="1035"/>
      <c r="D8" s="1035"/>
      <c r="E8" s="1035"/>
      <c r="F8" s="1036"/>
      <c r="G8" s="124"/>
    </row>
    <row r="9" spans="1:8" ht="22.5" customHeight="1" thickBot="1">
      <c r="A9" s="106" t="s">
        <v>396</v>
      </c>
      <c r="B9" s="111" t="s">
        <v>328</v>
      </c>
      <c r="C9" s="196" t="s">
        <v>1464</v>
      </c>
      <c r="D9" s="112" t="s">
        <v>398</v>
      </c>
      <c r="E9" s="1037" t="s">
        <v>1465</v>
      </c>
      <c r="F9" s="1038"/>
      <c r="G9" s="124"/>
    </row>
    <row r="10" spans="1:8" ht="24" customHeight="1" thickBot="1">
      <c r="A10" s="106" t="s">
        <v>397</v>
      </c>
      <c r="B10" s="108" t="s">
        <v>328</v>
      </c>
      <c r="C10" s="197" t="s">
        <v>1466</v>
      </c>
      <c r="D10" s="109" t="s">
        <v>398</v>
      </c>
      <c r="E10" s="198" t="s">
        <v>1467</v>
      </c>
      <c r="F10" s="110"/>
      <c r="G10" s="124"/>
    </row>
    <row r="11" spans="1:8">
      <c r="H11" s="5"/>
    </row>
  </sheetData>
  <mergeCells count="5">
    <mergeCell ref="C2:G2"/>
    <mergeCell ref="B8:F8"/>
    <mergeCell ref="E9:F9"/>
    <mergeCell ref="C4:F4"/>
    <mergeCell ref="A7:F7"/>
  </mergeCells>
  <phoneticPr fontId="3" type="noConversion"/>
  <pageMargins left="1.05" right="0.4" top="0.72" bottom="1" header="0.5" footer="0.5"/>
  <pageSetup paperSize="9" pageOrder="overThenDown"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sheetPr codeName="Лист10">
    <tabColor rgb="FFFFFF00"/>
  </sheetPr>
  <dimension ref="A1:I19"/>
  <sheetViews>
    <sheetView view="pageBreakPreview" zoomScale="115" zoomScaleNormal="100" zoomScaleSheetLayoutView="115" workbookViewId="0">
      <pane ySplit="6" topLeftCell="A7" activePane="bottomLeft" state="frozen"/>
      <selection activeCell="R19" sqref="R19"/>
      <selection pane="bottomLeft" activeCell="A7" sqref="A7"/>
    </sheetView>
  </sheetViews>
  <sheetFormatPr defaultColWidth="9.140625" defaultRowHeight="12.75"/>
  <cols>
    <col min="1" max="1" width="18.7109375" style="9" customWidth="1"/>
    <col min="2" max="2" width="21.42578125" style="9" customWidth="1"/>
    <col min="3" max="3" width="20.5703125" style="9" customWidth="1"/>
    <col min="4" max="4" width="10.5703125" style="9" customWidth="1"/>
    <col min="5" max="5" width="14.140625" style="9" customWidth="1"/>
    <col min="6" max="6" width="13.85546875" style="9" customWidth="1"/>
    <col min="7" max="7" width="13.5703125" style="9" customWidth="1"/>
    <col min="8" max="8" width="15.7109375" style="9" customWidth="1"/>
    <col min="9" max="16384" width="9.140625" style="4"/>
  </cols>
  <sheetData>
    <row r="1" spans="1:9" s="76" customFormat="1" ht="40.5" customHeight="1">
      <c r="A1" s="79"/>
      <c r="B1" s="79"/>
      <c r="D1" s="113"/>
      <c r="E1" s="79"/>
      <c r="F1" s="79"/>
      <c r="G1" s="79"/>
      <c r="H1" s="79"/>
    </row>
    <row r="2" spans="1:9" ht="31.5" customHeight="1">
      <c r="A2" s="1173" t="s">
        <v>1527</v>
      </c>
      <c r="B2" s="1173"/>
      <c r="C2" s="1173"/>
      <c r="D2" s="1173"/>
      <c r="E2" s="1173"/>
      <c r="F2" s="1173"/>
      <c r="G2" s="1173"/>
      <c r="H2" s="1173"/>
    </row>
    <row r="3" spans="1:9" ht="18" customHeight="1">
      <c r="A3" s="1174" t="s">
        <v>1117</v>
      </c>
      <c r="B3" s="1174" t="s">
        <v>382</v>
      </c>
      <c r="C3" s="1174" t="s">
        <v>381</v>
      </c>
      <c r="D3" s="1174" t="s">
        <v>1118</v>
      </c>
      <c r="E3" s="1174"/>
      <c r="F3" s="1174"/>
      <c r="G3" s="1174"/>
      <c r="H3" s="1174"/>
    </row>
    <row r="4" spans="1:9" ht="17.25" customHeight="1">
      <c r="A4" s="1174"/>
      <c r="B4" s="1174"/>
      <c r="C4" s="1174"/>
      <c r="D4" s="1174" t="s">
        <v>1114</v>
      </c>
      <c r="E4" s="1174" t="s">
        <v>228</v>
      </c>
      <c r="F4" s="1174"/>
      <c r="G4" s="1174" t="s">
        <v>229</v>
      </c>
      <c r="H4" s="1174"/>
    </row>
    <row r="5" spans="1:9" ht="34.5" customHeight="1">
      <c r="A5" s="1174"/>
      <c r="B5" s="1174"/>
      <c r="C5" s="1174"/>
      <c r="D5" s="1174"/>
      <c r="E5" s="71" t="s">
        <v>230</v>
      </c>
      <c r="F5" s="71" t="s">
        <v>231</v>
      </c>
      <c r="G5" s="71" t="s">
        <v>1119</v>
      </c>
      <c r="H5" s="71" t="s">
        <v>1120</v>
      </c>
    </row>
    <row r="6" spans="1:9" ht="15" customHeight="1">
      <c r="A6" s="437">
        <v>1</v>
      </c>
      <c r="B6" s="437">
        <v>2</v>
      </c>
      <c r="C6" s="437">
        <v>3</v>
      </c>
      <c r="D6" s="437">
        <v>4</v>
      </c>
      <c r="E6" s="437">
        <v>5</v>
      </c>
      <c r="F6" s="437">
        <v>6</v>
      </c>
      <c r="G6" s="437">
        <v>7</v>
      </c>
      <c r="H6" s="437">
        <v>8</v>
      </c>
    </row>
    <row r="7" spans="1:9" s="139" customFormat="1" ht="18.75" customHeight="1">
      <c r="A7" s="667">
        <v>416611</v>
      </c>
      <c r="B7" s="667">
        <v>222065</v>
      </c>
      <c r="C7" s="667">
        <v>194546</v>
      </c>
      <c r="D7" s="667">
        <v>18</v>
      </c>
      <c r="E7" s="667">
        <v>68898</v>
      </c>
      <c r="F7" s="667">
        <v>19469</v>
      </c>
      <c r="G7" s="667">
        <v>328226</v>
      </c>
      <c r="H7" s="667">
        <v>0</v>
      </c>
      <c r="I7" s="143"/>
    </row>
    <row r="8" spans="1:9">
      <c r="A8" s="142"/>
      <c r="B8" s="142"/>
      <c r="C8" s="142"/>
      <c r="D8" s="142"/>
      <c r="E8" s="142"/>
      <c r="F8" s="142"/>
      <c r="G8" s="142"/>
      <c r="H8" s="142"/>
    </row>
    <row r="9" spans="1:9">
      <c r="A9" s="8"/>
      <c r="B9" s="8"/>
      <c r="C9" s="8"/>
      <c r="D9" s="8"/>
      <c r="E9" s="8"/>
      <c r="F9" s="8"/>
      <c r="G9" s="8"/>
      <c r="H9" s="8"/>
    </row>
    <row r="10" spans="1:9">
      <c r="A10" s="8"/>
      <c r="B10" s="8"/>
      <c r="C10" s="8"/>
      <c r="D10" s="8"/>
      <c r="E10" s="8"/>
      <c r="F10" s="8"/>
      <c r="G10" s="8"/>
      <c r="H10" s="8"/>
    </row>
    <row r="11" spans="1:9">
      <c r="A11" s="8"/>
      <c r="B11" s="8"/>
      <c r="C11" s="8"/>
      <c r="D11" s="8"/>
      <c r="E11" s="8"/>
      <c r="F11" s="8"/>
      <c r="G11" s="8"/>
      <c r="H11" s="8"/>
    </row>
    <row r="12" spans="1:9">
      <c r="A12" s="8"/>
      <c r="B12" s="8"/>
      <c r="C12" s="8"/>
      <c r="D12" s="8"/>
      <c r="E12" s="8"/>
      <c r="F12" s="8"/>
      <c r="G12" s="8"/>
      <c r="H12" s="8"/>
    </row>
    <row r="13" spans="1:9">
      <c r="A13" s="8"/>
      <c r="B13" s="8"/>
      <c r="C13" s="8"/>
      <c r="D13" s="8"/>
      <c r="E13" s="8"/>
      <c r="F13" s="8"/>
      <c r="G13" s="8"/>
      <c r="H13" s="8"/>
    </row>
    <row r="14" spans="1:9">
      <c r="A14" s="8"/>
      <c r="B14" s="8"/>
      <c r="C14" s="8"/>
      <c r="D14" s="8"/>
      <c r="E14" s="8"/>
      <c r="F14" s="8"/>
      <c r="G14" s="8"/>
      <c r="H14" s="8"/>
    </row>
    <row r="15" spans="1:9">
      <c r="A15" s="8"/>
      <c r="B15" s="8"/>
      <c r="C15" s="8"/>
      <c r="D15" s="8"/>
      <c r="E15" s="8"/>
      <c r="F15" s="8"/>
      <c r="G15" s="8"/>
      <c r="H15" s="8"/>
    </row>
    <row r="16" spans="1:9">
      <c r="A16" s="8"/>
      <c r="B16" s="8"/>
      <c r="C16" s="8"/>
      <c r="D16" s="8"/>
      <c r="E16" s="8"/>
      <c r="F16" s="8"/>
      <c r="G16" s="8"/>
      <c r="H16" s="8"/>
    </row>
    <row r="17" spans="1:8">
      <c r="A17" s="8"/>
      <c r="B17" s="8"/>
      <c r="C17" s="8"/>
      <c r="D17" s="8"/>
      <c r="E17" s="8"/>
      <c r="F17" s="8"/>
      <c r="G17" s="8"/>
      <c r="H17" s="8"/>
    </row>
    <row r="18" spans="1:8">
      <c r="A18" s="8"/>
      <c r="B18" s="8"/>
      <c r="C18" s="8"/>
      <c r="D18" s="8"/>
      <c r="E18" s="8"/>
      <c r="F18" s="8"/>
      <c r="G18" s="8"/>
      <c r="H18" s="8"/>
    </row>
    <row r="19" spans="1:8">
      <c r="A19" s="8"/>
      <c r="B19" s="8"/>
      <c r="C19" s="8"/>
      <c r="D19" s="8"/>
      <c r="E19" s="8"/>
      <c r="F19" s="8"/>
      <c r="G19" s="8"/>
      <c r="H19" s="8"/>
    </row>
  </sheetData>
  <mergeCells count="8">
    <mergeCell ref="A2:H2"/>
    <mergeCell ref="D3:H3"/>
    <mergeCell ref="E4:F4"/>
    <mergeCell ref="G4:H4"/>
    <mergeCell ref="D4:D5"/>
    <mergeCell ref="B3:B5"/>
    <mergeCell ref="A3:A5"/>
    <mergeCell ref="C3:C5"/>
  </mergeCells>
  <phoneticPr fontId="3" type="noConversion"/>
  <pageMargins left="0.75" right="0.75" top="1" bottom="1" header="0.5" footer="0.5"/>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sheetPr codeName="Лист11">
    <tabColor rgb="FFFFFF00"/>
  </sheetPr>
  <dimension ref="A1:G12"/>
  <sheetViews>
    <sheetView view="pageBreakPreview" zoomScale="115" zoomScaleNormal="100" zoomScaleSheetLayoutView="115" workbookViewId="0">
      <selection activeCell="E16" sqref="E16"/>
    </sheetView>
  </sheetViews>
  <sheetFormatPr defaultColWidth="9.140625" defaultRowHeight="12.75"/>
  <cols>
    <col min="1" max="1" width="4.5703125" style="1" customWidth="1"/>
    <col min="2" max="2" width="23.42578125" style="1" customWidth="1"/>
    <col min="3" max="3" width="19.5703125" style="1" customWidth="1"/>
    <col min="4" max="4" width="23.5703125" style="1" customWidth="1"/>
    <col min="5" max="5" width="20.42578125" style="1" customWidth="1"/>
    <col min="6" max="6" width="23" style="1" customWidth="1"/>
    <col min="7" max="16384" width="9.140625" style="1"/>
  </cols>
  <sheetData>
    <row r="1" spans="1:7" s="76" customFormat="1" ht="18.75">
      <c r="A1" s="79"/>
      <c r="B1" s="79"/>
      <c r="C1" s="79"/>
      <c r="D1" s="113"/>
      <c r="E1" s="79"/>
      <c r="F1" s="79"/>
    </row>
    <row r="2" spans="1:7" ht="24" customHeight="1">
      <c r="A2" s="1168" t="s">
        <v>412</v>
      </c>
      <c r="B2" s="1175"/>
      <c r="C2" s="1175"/>
      <c r="D2" s="1175"/>
      <c r="E2" s="1175"/>
      <c r="F2" s="1175"/>
      <c r="G2" s="5"/>
    </row>
    <row r="3" spans="1:7" ht="30.75" customHeight="1">
      <c r="A3" s="1176" t="s">
        <v>1056</v>
      </c>
      <c r="B3" s="1176" t="s">
        <v>225</v>
      </c>
      <c r="C3" s="1177" t="s">
        <v>1528</v>
      </c>
      <c r="D3" s="1177"/>
      <c r="E3" s="1177" t="s">
        <v>1526</v>
      </c>
      <c r="F3" s="1177"/>
      <c r="G3" s="5"/>
    </row>
    <row r="4" spans="1:7" ht="31.5">
      <c r="A4" s="1176"/>
      <c r="B4" s="1176"/>
      <c r="C4" s="248" t="s">
        <v>227</v>
      </c>
      <c r="D4" s="248" t="s">
        <v>226</v>
      </c>
      <c r="E4" s="248" t="s">
        <v>227</v>
      </c>
      <c r="F4" s="248" t="s">
        <v>226</v>
      </c>
      <c r="G4" s="5"/>
    </row>
    <row r="5" spans="1:7" ht="13.5" customHeight="1">
      <c r="A5" s="438">
        <v>1</v>
      </c>
      <c r="B5" s="438">
        <v>2</v>
      </c>
      <c r="C5" s="438">
        <v>3</v>
      </c>
      <c r="D5" s="438">
        <v>4</v>
      </c>
      <c r="E5" s="438">
        <v>5</v>
      </c>
      <c r="F5" s="438">
        <v>6</v>
      </c>
      <c r="G5" s="5"/>
    </row>
    <row r="6" spans="1:7" s="137" customFormat="1" ht="15.75">
      <c r="A6" s="282">
        <v>1</v>
      </c>
      <c r="B6" s="668" t="s">
        <v>1112</v>
      </c>
      <c r="C6" s="669">
        <v>192542</v>
      </c>
      <c r="D6" s="670">
        <f>IF(C11=0,0,C6/C11)</f>
        <v>0.46216254491600078</v>
      </c>
      <c r="E6" s="669">
        <v>159442</v>
      </c>
      <c r="F6" s="670">
        <f>IF(E11=0,0,E6/E11)</f>
        <v>0.3818092127319227</v>
      </c>
    </row>
    <row r="7" spans="1:7" s="138" customFormat="1" ht="15.75">
      <c r="A7" s="283">
        <v>2</v>
      </c>
      <c r="B7" s="671" t="s">
        <v>1115</v>
      </c>
      <c r="C7" s="669">
        <v>164353</v>
      </c>
      <c r="D7" s="670">
        <f>IF(C11=0,0,C7/C11)</f>
        <v>0.39449990518733302</v>
      </c>
      <c r="E7" s="669">
        <v>206954</v>
      </c>
      <c r="F7" s="670">
        <f>IF(E11=0,0,E7/E11)</f>
        <v>0.49558424889127289</v>
      </c>
    </row>
    <row r="8" spans="1:7" s="137" customFormat="1" ht="15.75">
      <c r="A8" s="282">
        <v>3</v>
      </c>
      <c r="B8" s="668" t="s">
        <v>1116</v>
      </c>
      <c r="C8" s="669">
        <v>23462</v>
      </c>
      <c r="D8" s="670">
        <f>IF(C11=0,0,C8/C11)</f>
        <v>5.6316323860867809E-2</v>
      </c>
      <c r="E8" s="669">
        <v>22846</v>
      </c>
      <c r="F8" s="670">
        <f>IF(E11=0,0,E8/E11)</f>
        <v>5.4708378432743607E-2</v>
      </c>
    </row>
    <row r="9" spans="1:7" s="138" customFormat="1" ht="15.75">
      <c r="A9" s="283">
        <v>4</v>
      </c>
      <c r="B9" s="671" t="s">
        <v>1113</v>
      </c>
      <c r="C9" s="669">
        <v>36236</v>
      </c>
      <c r="D9" s="670">
        <f>IF(C11=0,0,C9/C11)</f>
        <v>8.6978020263507205E-2</v>
      </c>
      <c r="E9" s="669">
        <v>28342</v>
      </c>
      <c r="F9" s="670">
        <f>IF(E11=0,0,E9/E11)</f>
        <v>6.7869424036628698E-2</v>
      </c>
    </row>
    <row r="10" spans="1:7" s="137" customFormat="1" ht="15.75">
      <c r="A10" s="282">
        <v>5</v>
      </c>
      <c r="B10" s="668" t="s">
        <v>1114</v>
      </c>
      <c r="C10" s="669">
        <v>18</v>
      </c>
      <c r="D10" s="670">
        <f>IF(C11=0,0,C10/C11)</f>
        <v>4.3205772291178102E-5</v>
      </c>
      <c r="E10" s="669">
        <v>12</v>
      </c>
      <c r="F10" s="670">
        <f>IF(E11=0,0,E10/E11)</f>
        <v>2.8735907432063527E-5</v>
      </c>
    </row>
    <row r="11" spans="1:7" s="137" customFormat="1" ht="15.75">
      <c r="A11" s="284"/>
      <c r="B11" s="285" t="s">
        <v>517</v>
      </c>
      <c r="C11" s="286">
        <f>SUM(C6:C10)</f>
        <v>416611</v>
      </c>
      <c r="D11" s="287">
        <f>SUM(D6:D10)</f>
        <v>1</v>
      </c>
      <c r="E11" s="286">
        <f>SUM(E6:E10)</f>
        <v>417596</v>
      </c>
      <c r="F11" s="287">
        <f>SUM(F6:F10)</f>
        <v>0.99999999999999978</v>
      </c>
    </row>
    <row r="12" spans="1:7">
      <c r="A12" s="5"/>
      <c r="B12" s="5"/>
      <c r="C12" s="5"/>
      <c r="D12" s="5"/>
      <c r="E12" s="5"/>
      <c r="F12" s="5"/>
      <c r="G12" s="5"/>
    </row>
  </sheetData>
  <mergeCells count="5">
    <mergeCell ref="A2:F2"/>
    <mergeCell ref="A3:A4"/>
    <mergeCell ref="B3:B4"/>
    <mergeCell ref="C3:D3"/>
    <mergeCell ref="E3:F3"/>
  </mergeCells>
  <phoneticPr fontId="3" type="noConversion"/>
  <printOptions horizontalCentered="1"/>
  <pageMargins left="0.66" right="0.74803149606299213" top="0.98425196850393704" bottom="0.98425196850393704" header="0.51181102362204722" footer="0.51181102362204722"/>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sheetPr codeName="Лист30">
    <tabColor rgb="FFFFFF00"/>
  </sheetPr>
  <dimension ref="A1:N122"/>
  <sheetViews>
    <sheetView view="pageBreakPreview" zoomScale="75" zoomScaleNormal="85" zoomScaleSheetLayoutView="55" workbookViewId="0">
      <pane ySplit="4" topLeftCell="A104" activePane="bottomLeft" state="frozen"/>
      <selection activeCell="I37" sqref="I37"/>
      <selection pane="bottomLeft" activeCell="B72" sqref="B72"/>
    </sheetView>
  </sheetViews>
  <sheetFormatPr defaultColWidth="9.140625" defaultRowHeight="12.75"/>
  <cols>
    <col min="1" max="1" width="4.7109375" style="233" customWidth="1"/>
    <col min="2" max="2" width="35.140625" style="19" customWidth="1"/>
    <col min="3" max="3" width="10.7109375" style="19" customWidth="1"/>
    <col min="4" max="4" width="13" style="19" customWidth="1"/>
    <col min="5" max="5" width="12.85546875" style="19" customWidth="1"/>
    <col min="6" max="6" width="11.140625" style="19" customWidth="1"/>
    <col min="7" max="7" width="12.5703125" style="19" customWidth="1"/>
    <col min="8" max="8" width="19.85546875" style="19" customWidth="1"/>
    <col min="9" max="9" width="16.85546875" style="19" customWidth="1"/>
    <col min="10" max="10" width="19.7109375" style="19" customWidth="1"/>
    <col min="11" max="11" width="12.7109375" style="19" customWidth="1"/>
    <col min="12" max="12" width="16.7109375" style="19" customWidth="1"/>
    <col min="13" max="13" width="17.7109375" style="19" customWidth="1"/>
    <col min="14" max="16384" width="9.140625" style="19"/>
  </cols>
  <sheetData>
    <row r="1" spans="1:14" s="76" customFormat="1" ht="18.75">
      <c r="A1" s="79"/>
      <c r="B1" s="79"/>
      <c r="C1" s="79"/>
      <c r="D1" s="79"/>
      <c r="E1" s="79"/>
      <c r="F1" s="79"/>
      <c r="G1" s="79"/>
      <c r="H1" s="113"/>
      <c r="I1" s="79"/>
      <c r="J1" s="79"/>
      <c r="K1" s="79"/>
      <c r="L1" s="79"/>
      <c r="M1" s="79"/>
    </row>
    <row r="2" spans="1:14" ht="18.75">
      <c r="A2" s="1053" t="s">
        <v>1529</v>
      </c>
      <c r="B2" s="1054"/>
      <c r="C2" s="1054"/>
      <c r="D2" s="1054"/>
      <c r="E2" s="1054"/>
      <c r="F2" s="1054"/>
      <c r="G2" s="1054"/>
      <c r="H2" s="1054"/>
      <c r="I2" s="1054"/>
      <c r="J2" s="1054"/>
      <c r="K2" s="1054"/>
      <c r="L2" s="1054"/>
      <c r="M2" s="1055"/>
    </row>
    <row r="3" spans="1:14" ht="105">
      <c r="A3" s="91" t="s">
        <v>1056</v>
      </c>
      <c r="B3" s="73" t="s">
        <v>1110</v>
      </c>
      <c r="C3" s="73" t="s">
        <v>380</v>
      </c>
      <c r="D3" s="73" t="s">
        <v>1107</v>
      </c>
      <c r="E3" s="73" t="s">
        <v>1108</v>
      </c>
      <c r="F3" s="73" t="s">
        <v>1111</v>
      </c>
      <c r="G3" s="73" t="s">
        <v>463</v>
      </c>
      <c r="H3" s="73" t="s">
        <v>232</v>
      </c>
      <c r="I3" s="73" t="s">
        <v>296</v>
      </c>
      <c r="J3" s="73" t="s">
        <v>233</v>
      </c>
      <c r="K3" s="75" t="s">
        <v>1345</v>
      </c>
      <c r="L3" s="75" t="s">
        <v>1346</v>
      </c>
      <c r="M3" s="40" t="s">
        <v>1347</v>
      </c>
    </row>
    <row r="4" spans="1:14" ht="15">
      <c r="A4" s="437">
        <v>1</v>
      </c>
      <c r="B4" s="202">
        <v>2</v>
      </c>
      <c r="C4" s="202">
        <v>3</v>
      </c>
      <c r="D4" s="202">
        <v>4</v>
      </c>
      <c r="E4" s="202">
        <v>5</v>
      </c>
      <c r="F4" s="202">
        <v>6</v>
      </c>
      <c r="G4" s="202">
        <v>7</v>
      </c>
      <c r="H4" s="202">
        <v>8</v>
      </c>
      <c r="I4" s="202">
        <v>9</v>
      </c>
      <c r="J4" s="202">
        <v>10</v>
      </c>
      <c r="K4" s="439">
        <v>11</v>
      </c>
      <c r="L4" s="439">
        <v>12</v>
      </c>
      <c r="M4" s="439">
        <v>13</v>
      </c>
    </row>
    <row r="5" spans="1:14" s="140" customFormat="1" ht="25.5">
      <c r="A5" s="390">
        <v>1</v>
      </c>
      <c r="B5" s="391" t="s">
        <v>1355</v>
      </c>
      <c r="C5" s="392">
        <v>35</v>
      </c>
      <c r="D5" s="393" t="s">
        <v>519</v>
      </c>
      <c r="E5" s="393" t="s">
        <v>525</v>
      </c>
      <c r="F5" s="393" t="s">
        <v>528</v>
      </c>
      <c r="G5" s="394" t="s">
        <v>1356</v>
      </c>
      <c r="H5" s="393" t="s">
        <v>522</v>
      </c>
      <c r="I5" s="673">
        <v>55.304000000000002</v>
      </c>
      <c r="J5" s="393" t="s">
        <v>522</v>
      </c>
      <c r="K5" s="395">
        <v>0</v>
      </c>
      <c r="L5" s="395">
        <v>0</v>
      </c>
      <c r="M5" s="395">
        <v>0</v>
      </c>
    </row>
    <row r="6" spans="1:14" s="140" customFormat="1">
      <c r="A6" s="390"/>
      <c r="B6" s="396" t="s">
        <v>523</v>
      </c>
      <c r="C6" s="392"/>
      <c r="D6" s="393"/>
      <c r="E6" s="393"/>
      <c r="F6" s="393"/>
      <c r="G6" s="397"/>
      <c r="H6" s="393"/>
      <c r="I6" s="674"/>
      <c r="J6" s="393"/>
      <c r="K6" s="395"/>
      <c r="L6" s="395"/>
      <c r="M6" s="395"/>
    </row>
    <row r="7" spans="1:14" s="140" customFormat="1">
      <c r="A7" s="390">
        <v>2</v>
      </c>
      <c r="B7" s="393" t="s">
        <v>524</v>
      </c>
      <c r="C7" s="392">
        <v>35</v>
      </c>
      <c r="D7" s="393" t="s">
        <v>519</v>
      </c>
      <c r="E7" s="393" t="s">
        <v>525</v>
      </c>
      <c r="F7" s="393" t="s">
        <v>528</v>
      </c>
      <c r="G7" s="394" t="s">
        <v>1356</v>
      </c>
      <c r="H7" s="393" t="s">
        <v>522</v>
      </c>
      <c r="I7" s="675">
        <v>9378.44</v>
      </c>
      <c r="J7" s="393" t="s">
        <v>522</v>
      </c>
      <c r="K7" s="395">
        <v>0</v>
      </c>
      <c r="L7" s="395">
        <v>0</v>
      </c>
      <c r="M7" s="395">
        <v>0</v>
      </c>
    </row>
    <row r="8" spans="1:14" s="140" customFormat="1" ht="25.5">
      <c r="A8" s="390">
        <v>3</v>
      </c>
      <c r="B8" s="391" t="s">
        <v>1357</v>
      </c>
      <c r="C8" s="392">
        <v>110</v>
      </c>
      <c r="D8" s="393" t="s">
        <v>519</v>
      </c>
      <c r="E8" s="393" t="s">
        <v>525</v>
      </c>
      <c r="F8" s="393" t="s">
        <v>528</v>
      </c>
      <c r="G8" s="394" t="s">
        <v>1356</v>
      </c>
      <c r="H8" s="393" t="s">
        <v>522</v>
      </c>
      <c r="I8" s="676">
        <v>5782.4139999999998</v>
      </c>
      <c r="J8" s="393" t="s">
        <v>522</v>
      </c>
      <c r="K8" s="395">
        <v>0</v>
      </c>
      <c r="L8" s="395">
        <v>0</v>
      </c>
      <c r="M8" s="395">
        <v>0</v>
      </c>
    </row>
    <row r="9" spans="1:14" s="140" customFormat="1">
      <c r="A9" s="390"/>
      <c r="B9" s="396" t="s">
        <v>526</v>
      </c>
      <c r="C9" s="392"/>
      <c r="D9" s="393"/>
      <c r="E9" s="393"/>
      <c r="F9" s="393"/>
      <c r="G9" s="398"/>
      <c r="H9" s="393"/>
      <c r="I9" s="676"/>
      <c r="J9" s="393"/>
      <c r="K9" s="395"/>
      <c r="L9" s="395"/>
      <c r="M9" s="395"/>
    </row>
    <row r="10" spans="1:14" s="140" customFormat="1">
      <c r="A10" s="390">
        <v>4</v>
      </c>
      <c r="B10" s="393" t="s">
        <v>527</v>
      </c>
      <c r="C10" s="392">
        <v>110</v>
      </c>
      <c r="D10" s="393" t="s">
        <v>519</v>
      </c>
      <c r="E10" s="393" t="s">
        <v>519</v>
      </c>
      <c r="F10" s="393" t="s">
        <v>528</v>
      </c>
      <c r="G10" s="394" t="s">
        <v>1356</v>
      </c>
      <c r="H10" s="393" t="s">
        <v>522</v>
      </c>
      <c r="I10" s="676">
        <v>37065.732000000004</v>
      </c>
      <c r="J10" s="393" t="s">
        <v>522</v>
      </c>
      <c r="K10" s="395">
        <v>1</v>
      </c>
      <c r="L10" s="395">
        <v>0</v>
      </c>
      <c r="M10" s="395">
        <v>0</v>
      </c>
    </row>
    <row r="11" spans="1:14" s="140" customFormat="1">
      <c r="A11" s="390">
        <v>5</v>
      </c>
      <c r="B11" s="393" t="s">
        <v>529</v>
      </c>
      <c r="C11" s="392">
        <v>35</v>
      </c>
      <c r="D11" s="393" t="s">
        <v>519</v>
      </c>
      <c r="E11" s="393" t="s">
        <v>519</v>
      </c>
      <c r="F11" s="393" t="s">
        <v>528</v>
      </c>
      <c r="G11" s="394" t="s">
        <v>1356</v>
      </c>
      <c r="H11" s="393" t="s">
        <v>522</v>
      </c>
      <c r="I11" s="676">
        <v>14442.848</v>
      </c>
      <c r="J11" s="393" t="s">
        <v>522</v>
      </c>
      <c r="K11" s="395">
        <v>0</v>
      </c>
      <c r="L11" s="395">
        <v>0</v>
      </c>
      <c r="M11" s="395">
        <v>0</v>
      </c>
    </row>
    <row r="12" spans="1:14" s="140" customFormat="1">
      <c r="A12" s="390">
        <v>6</v>
      </c>
      <c r="B12" s="393" t="s">
        <v>530</v>
      </c>
      <c r="C12" s="392">
        <v>35</v>
      </c>
      <c r="D12" s="393" t="s">
        <v>519</v>
      </c>
      <c r="E12" s="393" t="s">
        <v>519</v>
      </c>
      <c r="F12" s="393" t="s">
        <v>528</v>
      </c>
      <c r="G12" s="394" t="s">
        <v>1356</v>
      </c>
      <c r="H12" s="393" t="s">
        <v>522</v>
      </c>
      <c r="I12" s="676">
        <v>10498.243</v>
      </c>
      <c r="J12" s="393" t="s">
        <v>522</v>
      </c>
      <c r="K12" s="395">
        <v>0</v>
      </c>
      <c r="L12" s="395">
        <v>0</v>
      </c>
      <c r="M12" s="395">
        <v>0</v>
      </c>
    </row>
    <row r="13" spans="1:14" s="141" customFormat="1" ht="25.5">
      <c r="A13" s="390">
        <v>7</v>
      </c>
      <c r="B13" s="391" t="s">
        <v>1358</v>
      </c>
      <c r="C13" s="392">
        <v>35</v>
      </c>
      <c r="D13" s="393" t="s">
        <v>519</v>
      </c>
      <c r="E13" s="393" t="s">
        <v>525</v>
      </c>
      <c r="F13" s="393" t="s">
        <v>528</v>
      </c>
      <c r="G13" s="394" t="s">
        <v>1356</v>
      </c>
      <c r="H13" s="393" t="s">
        <v>522</v>
      </c>
      <c r="I13" s="676">
        <v>789.11500000000001</v>
      </c>
      <c r="J13" s="393" t="s">
        <v>522</v>
      </c>
      <c r="K13" s="395">
        <v>0</v>
      </c>
      <c r="L13" s="395">
        <v>0</v>
      </c>
      <c r="M13" s="395">
        <v>0</v>
      </c>
      <c r="N13" s="140"/>
    </row>
    <row r="14" spans="1:14" s="141" customFormat="1" ht="25.5">
      <c r="A14" s="390">
        <v>8</v>
      </c>
      <c r="B14" s="391" t="s">
        <v>1359</v>
      </c>
      <c r="C14" s="392">
        <v>35</v>
      </c>
      <c r="D14" s="393" t="s">
        <v>519</v>
      </c>
      <c r="E14" s="393" t="s">
        <v>519</v>
      </c>
      <c r="F14" s="393" t="s">
        <v>520</v>
      </c>
      <c r="G14" s="393" t="s">
        <v>521</v>
      </c>
      <c r="H14" s="393" t="s">
        <v>522</v>
      </c>
      <c r="I14" s="676">
        <v>69.355999999999995</v>
      </c>
      <c r="J14" s="393" t="s">
        <v>522</v>
      </c>
      <c r="K14" s="395">
        <v>0</v>
      </c>
      <c r="L14" s="395">
        <v>0</v>
      </c>
      <c r="M14" s="395">
        <v>0</v>
      </c>
      <c r="N14" s="140"/>
    </row>
    <row r="15" spans="1:14" s="141" customFormat="1" ht="25.5">
      <c r="A15" s="390">
        <v>9</v>
      </c>
      <c r="B15" s="391" t="s">
        <v>1360</v>
      </c>
      <c r="C15" s="392">
        <v>110</v>
      </c>
      <c r="D15" s="393" t="s">
        <v>519</v>
      </c>
      <c r="E15" s="393" t="s">
        <v>519</v>
      </c>
      <c r="F15" s="393" t="s">
        <v>520</v>
      </c>
      <c r="G15" s="393" t="s">
        <v>521</v>
      </c>
      <c r="H15" s="393" t="s">
        <v>522</v>
      </c>
      <c r="I15" s="676">
        <v>29707.128000000001</v>
      </c>
      <c r="J15" s="393" t="s">
        <v>522</v>
      </c>
      <c r="K15" s="395">
        <v>1</v>
      </c>
      <c r="L15" s="395">
        <v>0</v>
      </c>
      <c r="M15" s="395">
        <v>0</v>
      </c>
      <c r="N15" s="140"/>
    </row>
    <row r="16" spans="1:14" s="141" customFormat="1" ht="25.5">
      <c r="A16" s="390">
        <v>10</v>
      </c>
      <c r="B16" s="391" t="s">
        <v>1361</v>
      </c>
      <c r="C16" s="392">
        <v>35</v>
      </c>
      <c r="D16" s="393" t="s">
        <v>519</v>
      </c>
      <c r="E16" s="393" t="s">
        <v>519</v>
      </c>
      <c r="F16" s="393" t="s">
        <v>531</v>
      </c>
      <c r="G16" s="397" t="s">
        <v>508</v>
      </c>
      <c r="H16" s="393" t="s">
        <v>522</v>
      </c>
      <c r="I16" s="676">
        <v>111.069</v>
      </c>
      <c r="J16" s="393" t="s">
        <v>522</v>
      </c>
      <c r="K16" s="395">
        <v>0</v>
      </c>
      <c r="L16" s="395">
        <v>0</v>
      </c>
      <c r="M16" s="395">
        <v>0</v>
      </c>
      <c r="N16" s="140"/>
    </row>
    <row r="17" spans="1:14" s="141" customFormat="1" ht="25.5">
      <c r="A17" s="390">
        <v>11</v>
      </c>
      <c r="B17" s="391" t="s">
        <v>1362</v>
      </c>
      <c r="C17" s="392">
        <v>35</v>
      </c>
      <c r="D17" s="393" t="s">
        <v>519</v>
      </c>
      <c r="E17" s="393" t="s">
        <v>525</v>
      </c>
      <c r="F17" s="393" t="s">
        <v>528</v>
      </c>
      <c r="G17" s="394" t="s">
        <v>1356</v>
      </c>
      <c r="H17" s="393" t="s">
        <v>522</v>
      </c>
      <c r="I17" s="676">
        <v>250.47200000000001</v>
      </c>
      <c r="J17" s="393" t="s">
        <v>522</v>
      </c>
      <c r="K17" s="395">
        <v>0</v>
      </c>
      <c r="L17" s="395">
        <v>0</v>
      </c>
      <c r="M17" s="395">
        <v>0</v>
      </c>
      <c r="N17" s="140"/>
    </row>
    <row r="18" spans="1:14" s="141" customFormat="1">
      <c r="A18" s="390">
        <v>12</v>
      </c>
      <c r="B18" s="391" t="s">
        <v>1363</v>
      </c>
      <c r="C18" s="392">
        <v>35</v>
      </c>
      <c r="D18" s="393" t="s">
        <v>519</v>
      </c>
      <c r="E18" s="393" t="s">
        <v>525</v>
      </c>
      <c r="F18" s="393" t="s">
        <v>528</v>
      </c>
      <c r="G18" s="394" t="s">
        <v>1356</v>
      </c>
      <c r="H18" s="393" t="s">
        <v>522</v>
      </c>
      <c r="I18" s="676">
        <v>5369.7719999999999</v>
      </c>
      <c r="J18" s="393" t="s">
        <v>522</v>
      </c>
      <c r="K18" s="395">
        <v>0</v>
      </c>
      <c r="L18" s="395">
        <v>0</v>
      </c>
      <c r="M18" s="395">
        <v>0</v>
      </c>
      <c r="N18" s="140"/>
    </row>
    <row r="19" spans="1:14" s="141" customFormat="1" ht="25.5">
      <c r="A19" s="390">
        <v>13</v>
      </c>
      <c r="B19" s="391" t="s">
        <v>1364</v>
      </c>
      <c r="C19" s="392">
        <v>35</v>
      </c>
      <c r="D19" s="393" t="s">
        <v>519</v>
      </c>
      <c r="E19" s="393" t="s">
        <v>525</v>
      </c>
      <c r="F19" s="393" t="s">
        <v>528</v>
      </c>
      <c r="G19" s="394" t="s">
        <v>1356</v>
      </c>
      <c r="H19" s="393" t="s">
        <v>522</v>
      </c>
      <c r="I19" s="676">
        <v>317.18400000000003</v>
      </c>
      <c r="J19" s="393" t="s">
        <v>522</v>
      </c>
      <c r="K19" s="395">
        <v>0</v>
      </c>
      <c r="L19" s="395">
        <v>0</v>
      </c>
      <c r="M19" s="395">
        <v>0</v>
      </c>
      <c r="N19" s="140"/>
    </row>
    <row r="20" spans="1:14" s="141" customFormat="1" ht="25.5">
      <c r="A20" s="390">
        <v>14</v>
      </c>
      <c r="B20" s="391" t="s">
        <v>1365</v>
      </c>
      <c r="C20" s="392">
        <v>35</v>
      </c>
      <c r="D20" s="393" t="s">
        <v>519</v>
      </c>
      <c r="E20" s="393" t="s">
        <v>525</v>
      </c>
      <c r="F20" s="393" t="s">
        <v>528</v>
      </c>
      <c r="G20" s="394" t="s">
        <v>1356</v>
      </c>
      <c r="H20" s="393" t="s">
        <v>522</v>
      </c>
      <c r="I20" s="676">
        <v>2780.3339999999998</v>
      </c>
      <c r="J20" s="393" t="s">
        <v>522</v>
      </c>
      <c r="K20" s="395">
        <v>0</v>
      </c>
      <c r="L20" s="395">
        <v>0</v>
      </c>
      <c r="M20" s="395">
        <v>0</v>
      </c>
      <c r="N20" s="140"/>
    </row>
    <row r="21" spans="1:14" s="141" customFormat="1" ht="25.5">
      <c r="A21" s="390">
        <v>15</v>
      </c>
      <c r="B21" s="391" t="s">
        <v>1366</v>
      </c>
      <c r="C21" s="392">
        <v>35</v>
      </c>
      <c r="D21" s="393" t="s">
        <v>519</v>
      </c>
      <c r="E21" s="393" t="s">
        <v>525</v>
      </c>
      <c r="F21" s="393" t="s">
        <v>528</v>
      </c>
      <c r="G21" s="394" t="s">
        <v>1356</v>
      </c>
      <c r="H21" s="393" t="s">
        <v>522</v>
      </c>
      <c r="I21" s="676">
        <v>7247.0879999999997</v>
      </c>
      <c r="J21" s="393" t="s">
        <v>522</v>
      </c>
      <c r="K21" s="395">
        <v>0</v>
      </c>
      <c r="L21" s="395">
        <v>0</v>
      </c>
      <c r="M21" s="395">
        <v>0</v>
      </c>
      <c r="N21" s="140"/>
    </row>
    <row r="22" spans="1:14" s="141" customFormat="1" ht="25.5">
      <c r="A22" s="390">
        <v>16</v>
      </c>
      <c r="B22" s="391" t="s">
        <v>1367</v>
      </c>
      <c r="C22" s="392">
        <v>110</v>
      </c>
      <c r="D22" s="393" t="s">
        <v>519</v>
      </c>
      <c r="E22" s="393" t="s">
        <v>519</v>
      </c>
      <c r="F22" s="393" t="s">
        <v>532</v>
      </c>
      <c r="G22" s="393"/>
      <c r="H22" s="393" t="s">
        <v>522</v>
      </c>
      <c r="I22" s="676">
        <v>31544.7</v>
      </c>
      <c r="J22" s="393" t="s">
        <v>522</v>
      </c>
      <c r="K22" s="395">
        <v>1</v>
      </c>
      <c r="L22" s="395">
        <v>0</v>
      </c>
      <c r="M22" s="395">
        <v>0</v>
      </c>
      <c r="N22" s="140"/>
    </row>
    <row r="23" spans="1:14" s="141" customFormat="1">
      <c r="A23" s="390"/>
      <c r="B23" s="399" t="s">
        <v>533</v>
      </c>
      <c r="C23" s="392"/>
      <c r="D23" s="393"/>
      <c r="E23" s="393"/>
      <c r="F23" s="393"/>
      <c r="G23" s="393"/>
      <c r="H23" s="393"/>
      <c r="I23" s="676"/>
      <c r="J23" s="393"/>
      <c r="K23" s="395"/>
      <c r="L23" s="395"/>
      <c r="M23" s="395"/>
      <c r="N23" s="140"/>
    </row>
    <row r="24" spans="1:14" s="141" customFormat="1">
      <c r="A24" s="390">
        <v>17</v>
      </c>
      <c r="B24" s="394" t="s">
        <v>1368</v>
      </c>
      <c r="C24" s="392">
        <v>110</v>
      </c>
      <c r="D24" s="393" t="s">
        <v>519</v>
      </c>
      <c r="E24" s="393" t="s">
        <v>519</v>
      </c>
      <c r="F24" s="393" t="s">
        <v>528</v>
      </c>
      <c r="G24" s="394" t="s">
        <v>1356</v>
      </c>
      <c r="H24" s="393" t="s">
        <v>522</v>
      </c>
      <c r="I24" s="676">
        <v>37028.838000000003</v>
      </c>
      <c r="J24" s="393" t="s">
        <v>522</v>
      </c>
      <c r="K24" s="395">
        <v>1</v>
      </c>
      <c r="L24" s="395">
        <v>0</v>
      </c>
      <c r="M24" s="395">
        <v>0</v>
      </c>
      <c r="N24" s="140"/>
    </row>
    <row r="25" spans="1:14" s="141" customFormat="1">
      <c r="A25" s="390">
        <v>18</v>
      </c>
      <c r="B25" s="394" t="s">
        <v>1369</v>
      </c>
      <c r="C25" s="392">
        <v>110</v>
      </c>
      <c r="D25" s="393" t="s">
        <v>519</v>
      </c>
      <c r="E25" s="393" t="s">
        <v>519</v>
      </c>
      <c r="F25" s="393" t="s">
        <v>528</v>
      </c>
      <c r="G25" s="394" t="s">
        <v>1356</v>
      </c>
      <c r="H25" s="393" t="s">
        <v>522</v>
      </c>
      <c r="I25" s="676">
        <v>59286.743999999999</v>
      </c>
      <c r="J25" s="393" t="s">
        <v>522</v>
      </c>
      <c r="K25" s="395">
        <v>1</v>
      </c>
      <c r="L25" s="395">
        <v>0</v>
      </c>
      <c r="M25" s="395">
        <v>0</v>
      </c>
      <c r="N25" s="140"/>
    </row>
    <row r="26" spans="1:14" s="141" customFormat="1">
      <c r="A26" s="390">
        <v>19</v>
      </c>
      <c r="B26" s="394" t="s">
        <v>1370</v>
      </c>
      <c r="C26" s="392">
        <v>10</v>
      </c>
      <c r="D26" s="393" t="s">
        <v>519</v>
      </c>
      <c r="E26" s="393" t="s">
        <v>519</v>
      </c>
      <c r="F26" s="393" t="s">
        <v>528</v>
      </c>
      <c r="G26" s="394" t="s">
        <v>1356</v>
      </c>
      <c r="H26" s="393" t="s">
        <v>522</v>
      </c>
      <c r="I26" s="676">
        <v>24.664000000000001</v>
      </c>
      <c r="J26" s="393" t="s">
        <v>522</v>
      </c>
      <c r="K26" s="395">
        <v>0</v>
      </c>
      <c r="L26" s="395">
        <v>0</v>
      </c>
      <c r="M26" s="395">
        <v>0</v>
      </c>
      <c r="N26" s="140"/>
    </row>
    <row r="27" spans="1:14" s="141" customFormat="1">
      <c r="A27" s="390">
        <v>20</v>
      </c>
      <c r="B27" s="394" t="s">
        <v>1371</v>
      </c>
      <c r="C27" s="392">
        <v>10</v>
      </c>
      <c r="D27" s="393" t="s">
        <v>519</v>
      </c>
      <c r="E27" s="393" t="s">
        <v>519</v>
      </c>
      <c r="F27" s="393" t="s">
        <v>528</v>
      </c>
      <c r="G27" s="394" t="s">
        <v>1356</v>
      </c>
      <c r="H27" s="393" t="s">
        <v>522</v>
      </c>
      <c r="I27" s="676">
        <v>556.34400000000005</v>
      </c>
      <c r="J27" s="393" t="s">
        <v>522</v>
      </c>
      <c r="K27" s="395">
        <v>0</v>
      </c>
      <c r="L27" s="395">
        <v>0</v>
      </c>
      <c r="M27" s="395">
        <v>0</v>
      </c>
      <c r="N27" s="140"/>
    </row>
    <row r="28" spans="1:14" s="141" customFormat="1">
      <c r="A28" s="390">
        <v>21</v>
      </c>
      <c r="B28" s="394" t="s">
        <v>1372</v>
      </c>
      <c r="C28" s="392">
        <v>10</v>
      </c>
      <c r="D28" s="393" t="s">
        <v>519</v>
      </c>
      <c r="E28" s="393" t="s">
        <v>519</v>
      </c>
      <c r="F28" s="393" t="s">
        <v>528</v>
      </c>
      <c r="G28" s="394" t="s">
        <v>1356</v>
      </c>
      <c r="H28" s="393" t="s">
        <v>522</v>
      </c>
      <c r="I28" s="676">
        <v>1395.63</v>
      </c>
      <c r="J28" s="393" t="s">
        <v>522</v>
      </c>
      <c r="K28" s="395">
        <v>0</v>
      </c>
      <c r="L28" s="395">
        <v>0</v>
      </c>
      <c r="M28" s="395">
        <v>0</v>
      </c>
      <c r="N28" s="140"/>
    </row>
    <row r="29" spans="1:14" s="141" customFormat="1">
      <c r="A29" s="390">
        <v>22</v>
      </c>
      <c r="B29" s="394" t="s">
        <v>1373</v>
      </c>
      <c r="C29" s="392">
        <v>10</v>
      </c>
      <c r="D29" s="393" t="s">
        <v>519</v>
      </c>
      <c r="E29" s="393" t="s">
        <v>519</v>
      </c>
      <c r="F29" s="393" t="s">
        <v>528</v>
      </c>
      <c r="G29" s="394" t="s">
        <v>1356</v>
      </c>
      <c r="H29" s="393" t="s">
        <v>522</v>
      </c>
      <c r="I29" s="676">
        <v>1416.5640000000001</v>
      </c>
      <c r="J29" s="393" t="s">
        <v>522</v>
      </c>
      <c r="K29" s="395">
        <v>0</v>
      </c>
      <c r="L29" s="395">
        <v>0</v>
      </c>
      <c r="M29" s="395">
        <v>0</v>
      </c>
      <c r="N29" s="140"/>
    </row>
    <row r="30" spans="1:14" s="141" customFormat="1">
      <c r="A30" s="390">
        <v>23</v>
      </c>
      <c r="B30" s="394" t="s">
        <v>1374</v>
      </c>
      <c r="C30" s="392">
        <v>10</v>
      </c>
      <c r="D30" s="393" t="s">
        <v>519</v>
      </c>
      <c r="E30" s="393" t="s">
        <v>519</v>
      </c>
      <c r="F30" s="393" t="s">
        <v>528</v>
      </c>
      <c r="G30" s="394" t="s">
        <v>1356</v>
      </c>
      <c r="H30" s="393" t="s">
        <v>522</v>
      </c>
      <c r="I30" s="676">
        <v>47.128</v>
      </c>
      <c r="J30" s="393" t="s">
        <v>522</v>
      </c>
      <c r="K30" s="395">
        <v>0</v>
      </c>
      <c r="L30" s="395">
        <v>0</v>
      </c>
      <c r="M30" s="395">
        <v>0</v>
      </c>
      <c r="N30" s="140"/>
    </row>
    <row r="31" spans="1:14" s="141" customFormat="1">
      <c r="A31" s="390">
        <v>24</v>
      </c>
      <c r="B31" s="394" t="s">
        <v>1375</v>
      </c>
      <c r="C31" s="392">
        <v>0.4</v>
      </c>
      <c r="D31" s="400" t="s">
        <v>534</v>
      </c>
      <c r="E31" s="400" t="s">
        <v>534</v>
      </c>
      <c r="F31" s="393" t="s">
        <v>528</v>
      </c>
      <c r="G31" s="394" t="s">
        <v>1356</v>
      </c>
      <c r="H31" s="393" t="s">
        <v>522</v>
      </c>
      <c r="I31" s="676">
        <v>0</v>
      </c>
      <c r="J31" s="393" t="s">
        <v>522</v>
      </c>
      <c r="K31" s="395">
        <v>0</v>
      </c>
      <c r="L31" s="395">
        <v>0</v>
      </c>
      <c r="M31" s="395">
        <v>0</v>
      </c>
      <c r="N31" s="140"/>
    </row>
    <row r="32" spans="1:14" s="141" customFormat="1">
      <c r="A32" s="390">
        <v>25</v>
      </c>
      <c r="B32" s="394" t="s">
        <v>1376</v>
      </c>
      <c r="C32" s="392">
        <v>0.4</v>
      </c>
      <c r="D32" s="400" t="s">
        <v>534</v>
      </c>
      <c r="E32" s="400" t="s">
        <v>534</v>
      </c>
      <c r="F32" s="393" t="s">
        <v>528</v>
      </c>
      <c r="G32" s="394" t="s">
        <v>1356</v>
      </c>
      <c r="H32" s="393" t="s">
        <v>522</v>
      </c>
      <c r="I32" s="676">
        <v>0</v>
      </c>
      <c r="J32" s="393" t="s">
        <v>522</v>
      </c>
      <c r="K32" s="395">
        <v>0</v>
      </c>
      <c r="L32" s="395">
        <v>0</v>
      </c>
      <c r="M32" s="395">
        <v>0</v>
      </c>
      <c r="N32" s="140"/>
    </row>
    <row r="33" spans="1:14" s="141" customFormat="1">
      <c r="A33" s="390"/>
      <c r="B33" s="399" t="s">
        <v>535</v>
      </c>
      <c r="C33" s="401"/>
      <c r="D33" s="401"/>
      <c r="E33" s="402"/>
      <c r="F33" s="403"/>
      <c r="G33" s="403"/>
      <c r="H33" s="401"/>
      <c r="I33" s="676"/>
      <c r="J33" s="401"/>
      <c r="K33" s="404"/>
      <c r="L33" s="404"/>
      <c r="M33" s="404"/>
      <c r="N33" s="140"/>
    </row>
    <row r="34" spans="1:14" s="141" customFormat="1">
      <c r="A34" s="390">
        <v>26</v>
      </c>
      <c r="B34" s="393" t="s">
        <v>536</v>
      </c>
      <c r="C34" s="392">
        <v>110</v>
      </c>
      <c r="D34" s="393" t="s">
        <v>519</v>
      </c>
      <c r="E34" s="393" t="s">
        <v>519</v>
      </c>
      <c r="F34" s="393" t="s">
        <v>528</v>
      </c>
      <c r="G34" s="394" t="s">
        <v>1356</v>
      </c>
      <c r="H34" s="393" t="s">
        <v>522</v>
      </c>
      <c r="I34" s="676">
        <v>9823.2199999999993</v>
      </c>
      <c r="J34" s="393" t="s">
        <v>522</v>
      </c>
      <c r="K34" s="395">
        <v>1</v>
      </c>
      <c r="L34" s="395">
        <v>0</v>
      </c>
      <c r="M34" s="395">
        <v>0</v>
      </c>
      <c r="N34" s="140"/>
    </row>
    <row r="35" spans="1:14" s="141" customFormat="1">
      <c r="A35" s="390">
        <v>27</v>
      </c>
      <c r="B35" s="393" t="s">
        <v>537</v>
      </c>
      <c r="C35" s="392">
        <v>110</v>
      </c>
      <c r="D35" s="393" t="s">
        <v>519</v>
      </c>
      <c r="E35" s="393" t="s">
        <v>519</v>
      </c>
      <c r="F35" s="393" t="s">
        <v>528</v>
      </c>
      <c r="G35" s="394" t="s">
        <v>1356</v>
      </c>
      <c r="H35" s="393" t="s">
        <v>522</v>
      </c>
      <c r="I35" s="676">
        <v>66</v>
      </c>
      <c r="J35" s="393" t="s">
        <v>522</v>
      </c>
      <c r="K35" s="395">
        <v>1</v>
      </c>
      <c r="L35" s="395">
        <v>0</v>
      </c>
      <c r="M35" s="395">
        <v>0</v>
      </c>
      <c r="N35" s="140"/>
    </row>
    <row r="36" spans="1:14" s="141" customFormat="1">
      <c r="A36" s="390">
        <v>28</v>
      </c>
      <c r="B36" s="394" t="s">
        <v>1377</v>
      </c>
      <c r="C36" s="392">
        <v>110</v>
      </c>
      <c r="D36" s="393" t="s">
        <v>519</v>
      </c>
      <c r="E36" s="393" t="s">
        <v>519</v>
      </c>
      <c r="F36" s="393" t="s">
        <v>528</v>
      </c>
      <c r="G36" s="394" t="s">
        <v>1356</v>
      </c>
      <c r="H36" s="393" t="s">
        <v>522</v>
      </c>
      <c r="I36" s="676">
        <v>212949.924</v>
      </c>
      <c r="J36" s="393" t="s">
        <v>522</v>
      </c>
      <c r="K36" s="395">
        <v>1</v>
      </c>
      <c r="L36" s="395">
        <v>0</v>
      </c>
      <c r="M36" s="395">
        <v>0</v>
      </c>
      <c r="N36" s="140"/>
    </row>
    <row r="37" spans="1:14" s="141" customFormat="1">
      <c r="A37" s="390">
        <v>29</v>
      </c>
      <c r="B37" s="394" t="s">
        <v>1378</v>
      </c>
      <c r="C37" s="392">
        <v>110</v>
      </c>
      <c r="D37" s="393" t="s">
        <v>519</v>
      </c>
      <c r="E37" s="393" t="s">
        <v>519</v>
      </c>
      <c r="F37" s="393" t="s">
        <v>528</v>
      </c>
      <c r="G37" s="394" t="s">
        <v>1356</v>
      </c>
      <c r="H37" s="393" t="s">
        <v>522</v>
      </c>
      <c r="I37" s="676">
        <v>169548.06</v>
      </c>
      <c r="J37" s="393" t="s">
        <v>522</v>
      </c>
      <c r="K37" s="395">
        <v>1</v>
      </c>
      <c r="L37" s="395">
        <v>0</v>
      </c>
      <c r="M37" s="395">
        <v>0</v>
      </c>
      <c r="N37" s="140"/>
    </row>
    <row r="38" spans="1:14" s="141" customFormat="1">
      <c r="A38" s="390">
        <v>30</v>
      </c>
      <c r="B38" s="394" t="s">
        <v>1379</v>
      </c>
      <c r="C38" s="392">
        <v>110</v>
      </c>
      <c r="D38" s="393" t="s">
        <v>519</v>
      </c>
      <c r="E38" s="393" t="s">
        <v>519</v>
      </c>
      <c r="F38" s="393" t="s">
        <v>528</v>
      </c>
      <c r="G38" s="394" t="s">
        <v>1356</v>
      </c>
      <c r="H38" s="393" t="s">
        <v>522</v>
      </c>
      <c r="I38" s="676">
        <v>87067.991999999998</v>
      </c>
      <c r="J38" s="393" t="s">
        <v>522</v>
      </c>
      <c r="K38" s="395">
        <v>1</v>
      </c>
      <c r="L38" s="395">
        <v>0</v>
      </c>
      <c r="M38" s="395">
        <v>0</v>
      </c>
      <c r="N38" s="140"/>
    </row>
    <row r="39" spans="1:14" s="141" customFormat="1">
      <c r="A39" s="390">
        <v>31</v>
      </c>
      <c r="B39" s="394" t="s">
        <v>1380</v>
      </c>
      <c r="C39" s="392">
        <v>110</v>
      </c>
      <c r="D39" s="393" t="s">
        <v>519</v>
      </c>
      <c r="E39" s="393" t="s">
        <v>519</v>
      </c>
      <c r="F39" s="393" t="s">
        <v>528</v>
      </c>
      <c r="G39" s="394" t="s">
        <v>1356</v>
      </c>
      <c r="H39" s="393" t="s">
        <v>522</v>
      </c>
      <c r="I39" s="676">
        <v>174999.88500000001</v>
      </c>
      <c r="J39" s="393" t="s">
        <v>522</v>
      </c>
      <c r="K39" s="395">
        <v>1</v>
      </c>
      <c r="L39" s="395">
        <v>0</v>
      </c>
      <c r="M39" s="395">
        <v>0</v>
      </c>
      <c r="N39" s="140"/>
    </row>
    <row r="40" spans="1:14" s="141" customFormat="1">
      <c r="A40" s="390">
        <v>32</v>
      </c>
      <c r="B40" s="394" t="s">
        <v>1381</v>
      </c>
      <c r="C40" s="392">
        <v>110</v>
      </c>
      <c r="D40" s="393" t="s">
        <v>519</v>
      </c>
      <c r="E40" s="393" t="s">
        <v>519</v>
      </c>
      <c r="F40" s="393" t="s">
        <v>528</v>
      </c>
      <c r="G40" s="394" t="s">
        <v>1356</v>
      </c>
      <c r="H40" s="393" t="s">
        <v>522</v>
      </c>
      <c r="I40" s="676">
        <v>99980.1</v>
      </c>
      <c r="J40" s="393" t="s">
        <v>522</v>
      </c>
      <c r="K40" s="395">
        <v>1</v>
      </c>
      <c r="L40" s="395">
        <v>0</v>
      </c>
      <c r="M40" s="395">
        <v>0</v>
      </c>
      <c r="N40" s="140"/>
    </row>
    <row r="41" spans="1:14" s="141" customFormat="1">
      <c r="A41" s="390">
        <v>33</v>
      </c>
      <c r="B41" s="394" t="s">
        <v>1382</v>
      </c>
      <c r="C41" s="392">
        <v>110</v>
      </c>
      <c r="D41" s="393" t="s">
        <v>519</v>
      </c>
      <c r="E41" s="393" t="s">
        <v>519</v>
      </c>
      <c r="F41" s="393" t="s">
        <v>528</v>
      </c>
      <c r="G41" s="394" t="s">
        <v>1356</v>
      </c>
      <c r="H41" s="393" t="s">
        <v>522</v>
      </c>
      <c r="I41" s="676">
        <v>140748.29999999999</v>
      </c>
      <c r="J41" s="393" t="s">
        <v>522</v>
      </c>
      <c r="K41" s="395">
        <v>1</v>
      </c>
      <c r="L41" s="395">
        <v>0</v>
      </c>
      <c r="M41" s="395">
        <v>0</v>
      </c>
      <c r="N41" s="140"/>
    </row>
    <row r="42" spans="1:14" s="141" customFormat="1">
      <c r="A42" s="390">
        <v>34</v>
      </c>
      <c r="B42" s="394" t="s">
        <v>1383</v>
      </c>
      <c r="C42" s="392">
        <v>110</v>
      </c>
      <c r="D42" s="393" t="s">
        <v>519</v>
      </c>
      <c r="E42" s="393" t="s">
        <v>519</v>
      </c>
      <c r="F42" s="393" t="s">
        <v>528</v>
      </c>
      <c r="G42" s="394" t="s">
        <v>1356</v>
      </c>
      <c r="H42" s="393" t="s">
        <v>522</v>
      </c>
      <c r="I42" s="676">
        <v>60837.7</v>
      </c>
      <c r="J42" s="393" t="s">
        <v>522</v>
      </c>
      <c r="K42" s="395">
        <v>1</v>
      </c>
      <c r="L42" s="395">
        <v>0</v>
      </c>
      <c r="M42" s="395">
        <v>0</v>
      </c>
      <c r="N42" s="140"/>
    </row>
    <row r="43" spans="1:14" s="141" customFormat="1">
      <c r="A43" s="390">
        <v>35</v>
      </c>
      <c r="B43" s="394" t="s">
        <v>1384</v>
      </c>
      <c r="C43" s="392">
        <v>110</v>
      </c>
      <c r="D43" s="393" t="s">
        <v>519</v>
      </c>
      <c r="E43" s="393" t="s">
        <v>519</v>
      </c>
      <c r="F43" s="393" t="s">
        <v>528</v>
      </c>
      <c r="G43" s="394" t="s">
        <v>1356</v>
      </c>
      <c r="H43" s="393" t="s">
        <v>522</v>
      </c>
      <c r="I43" s="676">
        <v>70673.02</v>
      </c>
      <c r="J43" s="393" t="s">
        <v>522</v>
      </c>
      <c r="K43" s="395">
        <v>1</v>
      </c>
      <c r="L43" s="395">
        <v>0</v>
      </c>
      <c r="M43" s="395">
        <v>0</v>
      </c>
      <c r="N43" s="140"/>
    </row>
    <row r="44" spans="1:14" s="141" customFormat="1">
      <c r="A44" s="390">
        <v>36</v>
      </c>
      <c r="B44" s="394" t="s">
        <v>1385</v>
      </c>
      <c r="C44" s="392">
        <v>110</v>
      </c>
      <c r="D44" s="393" t="s">
        <v>519</v>
      </c>
      <c r="E44" s="393" t="s">
        <v>519</v>
      </c>
      <c r="F44" s="393" t="s">
        <v>528</v>
      </c>
      <c r="G44" s="394" t="s">
        <v>1356</v>
      </c>
      <c r="H44" s="393" t="s">
        <v>522</v>
      </c>
      <c r="I44" s="676">
        <v>3837.768</v>
      </c>
      <c r="J44" s="393" t="s">
        <v>522</v>
      </c>
      <c r="K44" s="395">
        <v>1</v>
      </c>
      <c r="L44" s="395">
        <v>0</v>
      </c>
      <c r="M44" s="395">
        <v>0</v>
      </c>
      <c r="N44" s="140"/>
    </row>
    <row r="45" spans="1:14" s="141" customFormat="1">
      <c r="A45" s="390">
        <v>37</v>
      </c>
      <c r="B45" s="394" t="s">
        <v>1386</v>
      </c>
      <c r="C45" s="392">
        <v>110</v>
      </c>
      <c r="D45" s="393" t="s">
        <v>519</v>
      </c>
      <c r="E45" s="393" t="s">
        <v>519</v>
      </c>
      <c r="F45" s="393" t="s">
        <v>528</v>
      </c>
      <c r="G45" s="394" t="s">
        <v>1356</v>
      </c>
      <c r="H45" s="393" t="s">
        <v>522</v>
      </c>
      <c r="I45" s="676">
        <v>8837.5319999999992</v>
      </c>
      <c r="J45" s="393" t="s">
        <v>522</v>
      </c>
      <c r="K45" s="395">
        <v>1</v>
      </c>
      <c r="L45" s="395">
        <v>0</v>
      </c>
      <c r="M45" s="395">
        <v>0</v>
      </c>
      <c r="N45" s="140"/>
    </row>
    <row r="46" spans="1:14" s="141" customFormat="1">
      <c r="A46" s="390">
        <v>38</v>
      </c>
      <c r="B46" s="394" t="s">
        <v>1387</v>
      </c>
      <c r="C46" s="392">
        <v>110</v>
      </c>
      <c r="D46" s="393" t="s">
        <v>519</v>
      </c>
      <c r="E46" s="393" t="s">
        <v>519</v>
      </c>
      <c r="F46" s="393" t="s">
        <v>528</v>
      </c>
      <c r="G46" s="394" t="s">
        <v>1356</v>
      </c>
      <c r="H46" s="393" t="s">
        <v>522</v>
      </c>
      <c r="I46" s="676">
        <v>81268.967999999993</v>
      </c>
      <c r="J46" s="393" t="s">
        <v>522</v>
      </c>
      <c r="K46" s="395">
        <v>1</v>
      </c>
      <c r="L46" s="395">
        <v>0</v>
      </c>
      <c r="M46" s="395">
        <v>0</v>
      </c>
      <c r="N46" s="140"/>
    </row>
    <row r="47" spans="1:14" s="141" customFormat="1">
      <c r="A47" s="390">
        <v>39</v>
      </c>
      <c r="B47" s="394" t="s">
        <v>1388</v>
      </c>
      <c r="C47" s="392">
        <v>110</v>
      </c>
      <c r="D47" s="393" t="s">
        <v>519</v>
      </c>
      <c r="E47" s="393" t="s">
        <v>519</v>
      </c>
      <c r="F47" s="393" t="s">
        <v>528</v>
      </c>
      <c r="G47" s="394" t="s">
        <v>1356</v>
      </c>
      <c r="H47" s="393" t="s">
        <v>522</v>
      </c>
      <c r="I47" s="676">
        <v>11495.484</v>
      </c>
      <c r="J47" s="393" t="s">
        <v>522</v>
      </c>
      <c r="K47" s="395">
        <v>1</v>
      </c>
      <c r="L47" s="395">
        <v>0</v>
      </c>
      <c r="M47" s="395">
        <v>0</v>
      </c>
      <c r="N47" s="140"/>
    </row>
    <row r="48" spans="1:14" s="141" customFormat="1">
      <c r="A48" s="390">
        <v>40</v>
      </c>
      <c r="B48" s="394" t="s">
        <v>1389</v>
      </c>
      <c r="C48" s="392">
        <v>35</v>
      </c>
      <c r="D48" s="393">
        <v>1</v>
      </c>
      <c r="E48" s="393">
        <v>1</v>
      </c>
      <c r="F48" s="393" t="s">
        <v>528</v>
      </c>
      <c r="G48" s="394" t="s">
        <v>1356</v>
      </c>
      <c r="H48" s="393" t="s">
        <v>522</v>
      </c>
      <c r="I48" s="676">
        <v>18290.798999999999</v>
      </c>
      <c r="J48" s="393" t="s">
        <v>522</v>
      </c>
      <c r="K48" s="395">
        <v>0</v>
      </c>
      <c r="L48" s="395">
        <v>0</v>
      </c>
      <c r="M48" s="395">
        <v>0</v>
      </c>
      <c r="N48" s="140"/>
    </row>
    <row r="49" spans="1:14" s="141" customFormat="1">
      <c r="A49" s="390">
        <v>41</v>
      </c>
      <c r="B49" s="394" t="s">
        <v>1390</v>
      </c>
      <c r="C49" s="392">
        <v>35</v>
      </c>
      <c r="D49" s="393">
        <v>1</v>
      </c>
      <c r="E49" s="393">
        <v>1</v>
      </c>
      <c r="F49" s="393" t="s">
        <v>528</v>
      </c>
      <c r="G49" s="394" t="s">
        <v>1356</v>
      </c>
      <c r="H49" s="393" t="s">
        <v>522</v>
      </c>
      <c r="I49" s="676">
        <v>27193.449000000001</v>
      </c>
      <c r="J49" s="393" t="s">
        <v>522</v>
      </c>
      <c r="K49" s="395">
        <v>0</v>
      </c>
      <c r="L49" s="395">
        <v>0</v>
      </c>
      <c r="M49" s="395">
        <v>0</v>
      </c>
      <c r="N49" s="140"/>
    </row>
    <row r="50" spans="1:14" s="141" customFormat="1">
      <c r="A50" s="390">
        <v>42</v>
      </c>
      <c r="B50" s="394" t="s">
        <v>1391</v>
      </c>
      <c r="C50" s="392">
        <v>35</v>
      </c>
      <c r="D50" s="393">
        <v>1</v>
      </c>
      <c r="E50" s="393">
        <v>1</v>
      </c>
      <c r="F50" s="393" t="s">
        <v>528</v>
      </c>
      <c r="G50" s="394" t="s">
        <v>1356</v>
      </c>
      <c r="H50" s="393" t="s">
        <v>522</v>
      </c>
      <c r="I50" s="676">
        <v>20983.208999999999</v>
      </c>
      <c r="J50" s="393" t="s">
        <v>522</v>
      </c>
      <c r="K50" s="395">
        <v>0</v>
      </c>
      <c r="L50" s="395">
        <v>0</v>
      </c>
      <c r="M50" s="395">
        <v>0</v>
      </c>
      <c r="N50" s="140"/>
    </row>
    <row r="51" spans="1:14" s="141" customFormat="1">
      <c r="A51" s="390">
        <v>43</v>
      </c>
      <c r="B51" s="394" t="s">
        <v>1392</v>
      </c>
      <c r="C51" s="392">
        <v>35</v>
      </c>
      <c r="D51" s="393">
        <v>1</v>
      </c>
      <c r="E51" s="393">
        <v>1</v>
      </c>
      <c r="F51" s="393" t="s">
        <v>528</v>
      </c>
      <c r="G51" s="394" t="s">
        <v>1356</v>
      </c>
      <c r="H51" s="393" t="s">
        <v>522</v>
      </c>
      <c r="I51" s="676">
        <v>36343.862999999998</v>
      </c>
      <c r="J51" s="393" t="s">
        <v>522</v>
      </c>
      <c r="K51" s="395">
        <v>0</v>
      </c>
      <c r="L51" s="395">
        <v>0</v>
      </c>
      <c r="M51" s="395">
        <v>0</v>
      </c>
      <c r="N51" s="140"/>
    </row>
    <row r="52" spans="1:14" s="141" customFormat="1">
      <c r="A52" s="390">
        <v>44</v>
      </c>
      <c r="B52" s="394" t="s">
        <v>1393</v>
      </c>
      <c r="C52" s="392">
        <v>35</v>
      </c>
      <c r="D52" s="393">
        <v>1</v>
      </c>
      <c r="E52" s="393">
        <v>1</v>
      </c>
      <c r="F52" s="393" t="s">
        <v>528</v>
      </c>
      <c r="G52" s="394" t="s">
        <v>1356</v>
      </c>
      <c r="H52" s="393" t="s">
        <v>522</v>
      </c>
      <c r="I52" s="676">
        <v>20424.800999999999</v>
      </c>
      <c r="J52" s="393" t="s">
        <v>522</v>
      </c>
      <c r="K52" s="395">
        <v>0</v>
      </c>
      <c r="L52" s="395">
        <v>0</v>
      </c>
      <c r="M52" s="395">
        <v>0</v>
      </c>
      <c r="N52" s="140"/>
    </row>
    <row r="53" spans="1:14" s="141" customFormat="1">
      <c r="A53" s="390">
        <v>45</v>
      </c>
      <c r="B53" s="394" t="s">
        <v>1394</v>
      </c>
      <c r="C53" s="392">
        <v>35</v>
      </c>
      <c r="D53" s="393">
        <v>1</v>
      </c>
      <c r="E53" s="393">
        <v>1</v>
      </c>
      <c r="F53" s="393" t="s">
        <v>528</v>
      </c>
      <c r="G53" s="394" t="s">
        <v>1356</v>
      </c>
      <c r="H53" s="393" t="s">
        <v>522</v>
      </c>
      <c r="I53" s="676">
        <v>161.93100000000001</v>
      </c>
      <c r="J53" s="393" t="s">
        <v>522</v>
      </c>
      <c r="K53" s="395">
        <v>0</v>
      </c>
      <c r="L53" s="395">
        <v>0</v>
      </c>
      <c r="M53" s="395">
        <v>0</v>
      </c>
      <c r="N53" s="140"/>
    </row>
    <row r="54" spans="1:14" s="141" customFormat="1">
      <c r="A54" s="390">
        <v>46</v>
      </c>
      <c r="B54" s="394" t="s">
        <v>1395</v>
      </c>
      <c r="C54" s="392">
        <v>10</v>
      </c>
      <c r="D54" s="393">
        <v>1</v>
      </c>
      <c r="E54" s="393">
        <v>1</v>
      </c>
      <c r="F54" s="393" t="s">
        <v>528</v>
      </c>
      <c r="G54" s="394" t="s">
        <v>1356</v>
      </c>
      <c r="H54" s="393" t="s">
        <v>522</v>
      </c>
      <c r="I54" s="676">
        <v>1575.924</v>
      </c>
      <c r="J54" s="393" t="s">
        <v>522</v>
      </c>
      <c r="K54" s="395">
        <v>0</v>
      </c>
      <c r="L54" s="395">
        <v>0</v>
      </c>
      <c r="M54" s="395">
        <v>0</v>
      </c>
      <c r="N54" s="140"/>
    </row>
    <row r="55" spans="1:14" s="141" customFormat="1">
      <c r="A55" s="390">
        <v>47</v>
      </c>
      <c r="B55" s="394" t="s">
        <v>1396</v>
      </c>
      <c r="C55" s="392">
        <v>10</v>
      </c>
      <c r="D55" s="393">
        <v>1</v>
      </c>
      <c r="E55" s="393">
        <v>1</v>
      </c>
      <c r="F55" s="393" t="s">
        <v>528</v>
      </c>
      <c r="G55" s="394" t="s">
        <v>1356</v>
      </c>
      <c r="H55" s="393" t="s">
        <v>522</v>
      </c>
      <c r="I55" s="676">
        <v>21655.74</v>
      </c>
      <c r="J55" s="393" t="s">
        <v>522</v>
      </c>
      <c r="K55" s="395">
        <v>0</v>
      </c>
      <c r="L55" s="395">
        <v>0</v>
      </c>
      <c r="M55" s="395">
        <v>0</v>
      </c>
      <c r="N55" s="140"/>
    </row>
    <row r="56" spans="1:14" s="141" customFormat="1">
      <c r="A56" s="390">
        <v>48</v>
      </c>
      <c r="B56" s="394" t="s">
        <v>1397</v>
      </c>
      <c r="C56" s="392">
        <v>10</v>
      </c>
      <c r="D56" s="393">
        <v>1</v>
      </c>
      <c r="E56" s="393">
        <v>1</v>
      </c>
      <c r="F56" s="393" t="s">
        <v>528</v>
      </c>
      <c r="G56" s="394" t="s">
        <v>1356</v>
      </c>
      <c r="H56" s="393" t="s">
        <v>522</v>
      </c>
      <c r="I56" s="676">
        <v>120</v>
      </c>
      <c r="J56" s="393" t="s">
        <v>522</v>
      </c>
      <c r="K56" s="395">
        <v>0</v>
      </c>
      <c r="L56" s="395">
        <v>0</v>
      </c>
      <c r="M56" s="395">
        <v>0</v>
      </c>
      <c r="N56" s="140"/>
    </row>
    <row r="57" spans="1:14" s="141" customFormat="1">
      <c r="A57" s="390">
        <v>49</v>
      </c>
      <c r="B57" s="394" t="s">
        <v>1398</v>
      </c>
      <c r="C57" s="392">
        <v>10</v>
      </c>
      <c r="D57" s="393">
        <v>1</v>
      </c>
      <c r="E57" s="393">
        <v>1</v>
      </c>
      <c r="F57" s="393" t="s">
        <v>528</v>
      </c>
      <c r="G57" s="394" t="s">
        <v>1356</v>
      </c>
      <c r="H57" s="393" t="s">
        <v>522</v>
      </c>
      <c r="I57" s="676">
        <v>1089.848</v>
      </c>
      <c r="J57" s="393" t="s">
        <v>522</v>
      </c>
      <c r="K57" s="395">
        <v>0</v>
      </c>
      <c r="L57" s="395">
        <v>0</v>
      </c>
      <c r="M57" s="395">
        <v>0</v>
      </c>
      <c r="N57" s="140"/>
    </row>
    <row r="58" spans="1:14" s="141" customFormat="1">
      <c r="A58" s="390">
        <v>50</v>
      </c>
      <c r="B58" s="394" t="s">
        <v>1399</v>
      </c>
      <c r="C58" s="392">
        <v>10</v>
      </c>
      <c r="D58" s="393">
        <v>1</v>
      </c>
      <c r="E58" s="393">
        <v>1</v>
      </c>
      <c r="F58" s="393" t="s">
        <v>528</v>
      </c>
      <c r="G58" s="394" t="s">
        <v>1356</v>
      </c>
      <c r="H58" s="393" t="s">
        <v>522</v>
      </c>
      <c r="I58" s="676">
        <v>18174.444</v>
      </c>
      <c r="J58" s="393" t="s">
        <v>522</v>
      </c>
      <c r="K58" s="395">
        <v>0</v>
      </c>
      <c r="L58" s="395">
        <v>0</v>
      </c>
      <c r="M58" s="395">
        <v>0</v>
      </c>
      <c r="N58" s="140"/>
    </row>
    <row r="59" spans="1:14" s="141" customFormat="1">
      <c r="A59" s="390">
        <v>51</v>
      </c>
      <c r="B59" s="394" t="s">
        <v>1400</v>
      </c>
      <c r="C59" s="392">
        <v>10</v>
      </c>
      <c r="D59" s="393">
        <v>1</v>
      </c>
      <c r="E59" s="393">
        <v>1</v>
      </c>
      <c r="F59" s="393" t="s">
        <v>528</v>
      </c>
      <c r="G59" s="394" t="s">
        <v>1356</v>
      </c>
      <c r="H59" s="393" t="s">
        <v>522</v>
      </c>
      <c r="I59" s="676">
        <v>9144.0959999999995</v>
      </c>
      <c r="J59" s="393" t="s">
        <v>522</v>
      </c>
      <c r="K59" s="395">
        <v>0</v>
      </c>
      <c r="L59" s="395">
        <v>0</v>
      </c>
      <c r="M59" s="395">
        <v>0</v>
      </c>
      <c r="N59" s="140"/>
    </row>
    <row r="60" spans="1:14" s="141" customFormat="1">
      <c r="A60" s="390">
        <v>52</v>
      </c>
      <c r="B60" s="394" t="s">
        <v>1401</v>
      </c>
      <c r="C60" s="392">
        <v>10</v>
      </c>
      <c r="D60" s="393">
        <v>1</v>
      </c>
      <c r="E60" s="393">
        <v>1</v>
      </c>
      <c r="F60" s="393" t="s">
        <v>528</v>
      </c>
      <c r="G60" s="394" t="s">
        <v>1356</v>
      </c>
      <c r="H60" s="393" t="s">
        <v>522</v>
      </c>
      <c r="I60" s="676">
        <v>17531.18</v>
      </c>
      <c r="J60" s="393" t="s">
        <v>522</v>
      </c>
      <c r="K60" s="395">
        <v>0</v>
      </c>
      <c r="L60" s="395">
        <v>0</v>
      </c>
      <c r="M60" s="395">
        <v>0</v>
      </c>
      <c r="N60" s="140"/>
    </row>
    <row r="61" spans="1:14" s="141" customFormat="1">
      <c r="A61" s="390">
        <v>53</v>
      </c>
      <c r="B61" s="394" t="s">
        <v>1402</v>
      </c>
      <c r="C61" s="392">
        <v>10</v>
      </c>
      <c r="D61" s="393">
        <v>1</v>
      </c>
      <c r="E61" s="393">
        <v>1</v>
      </c>
      <c r="F61" s="393" t="s">
        <v>528</v>
      </c>
      <c r="G61" s="394" t="s">
        <v>1356</v>
      </c>
      <c r="H61" s="393" t="s">
        <v>522</v>
      </c>
      <c r="I61" s="676">
        <v>986.72799999999995</v>
      </c>
      <c r="J61" s="393" t="s">
        <v>522</v>
      </c>
      <c r="K61" s="395">
        <v>0</v>
      </c>
      <c r="L61" s="395">
        <v>0</v>
      </c>
      <c r="M61" s="395">
        <v>0</v>
      </c>
      <c r="N61" s="140"/>
    </row>
    <row r="62" spans="1:14" s="141" customFormat="1">
      <c r="A62" s="390">
        <v>54</v>
      </c>
      <c r="B62" s="394" t="s">
        <v>1403</v>
      </c>
      <c r="C62" s="392">
        <v>10</v>
      </c>
      <c r="D62" s="393">
        <v>1</v>
      </c>
      <c r="E62" s="393">
        <v>1</v>
      </c>
      <c r="F62" s="393" t="s">
        <v>528</v>
      </c>
      <c r="G62" s="394" t="s">
        <v>1356</v>
      </c>
      <c r="H62" s="393" t="s">
        <v>522</v>
      </c>
      <c r="I62" s="676">
        <v>24524.407999999999</v>
      </c>
      <c r="J62" s="393" t="s">
        <v>522</v>
      </c>
      <c r="K62" s="395">
        <v>0</v>
      </c>
      <c r="L62" s="395">
        <v>0</v>
      </c>
      <c r="M62" s="395">
        <v>0</v>
      </c>
      <c r="N62" s="140"/>
    </row>
    <row r="63" spans="1:14" s="141" customFormat="1">
      <c r="A63" s="390">
        <v>55</v>
      </c>
      <c r="B63" s="394" t="s">
        <v>1404</v>
      </c>
      <c r="C63" s="392">
        <v>10</v>
      </c>
      <c r="D63" s="393">
        <v>1</v>
      </c>
      <c r="E63" s="393">
        <v>1</v>
      </c>
      <c r="F63" s="393" t="s">
        <v>528</v>
      </c>
      <c r="G63" s="394" t="s">
        <v>1356</v>
      </c>
      <c r="H63" s="393" t="s">
        <v>522</v>
      </c>
      <c r="I63" s="676">
        <v>2649.8960000000002</v>
      </c>
      <c r="J63" s="393" t="s">
        <v>522</v>
      </c>
      <c r="K63" s="395">
        <v>0</v>
      </c>
      <c r="L63" s="395">
        <v>0</v>
      </c>
      <c r="M63" s="395">
        <v>0</v>
      </c>
      <c r="N63" s="140"/>
    </row>
    <row r="64" spans="1:14" s="141" customFormat="1">
      <c r="A64" s="390">
        <v>56</v>
      </c>
      <c r="B64" s="394" t="s">
        <v>1405</v>
      </c>
      <c r="C64" s="392">
        <v>10</v>
      </c>
      <c r="D64" s="393">
        <v>1</v>
      </c>
      <c r="E64" s="393">
        <v>1</v>
      </c>
      <c r="F64" s="393" t="s">
        <v>528</v>
      </c>
      <c r="G64" s="394" t="s">
        <v>1356</v>
      </c>
      <c r="H64" s="393" t="s">
        <v>522</v>
      </c>
      <c r="I64" s="676">
        <v>469.83600000000001</v>
      </c>
      <c r="J64" s="393" t="s">
        <v>522</v>
      </c>
      <c r="K64" s="395">
        <v>0</v>
      </c>
      <c r="L64" s="395">
        <v>0</v>
      </c>
      <c r="M64" s="395">
        <v>0</v>
      </c>
      <c r="N64" s="140"/>
    </row>
    <row r="65" spans="1:14" s="141" customFormat="1">
      <c r="A65" s="390">
        <v>57</v>
      </c>
      <c r="B65" s="394" t="s">
        <v>1406</v>
      </c>
      <c r="C65" s="392">
        <v>10</v>
      </c>
      <c r="D65" s="393">
        <v>1</v>
      </c>
      <c r="E65" s="393">
        <v>1</v>
      </c>
      <c r="F65" s="393" t="s">
        <v>528</v>
      </c>
      <c r="G65" s="394" t="s">
        <v>1356</v>
      </c>
      <c r="H65" s="393" t="s">
        <v>522</v>
      </c>
      <c r="I65" s="676">
        <v>19132.727999999999</v>
      </c>
      <c r="J65" s="393" t="s">
        <v>522</v>
      </c>
      <c r="K65" s="395">
        <v>0</v>
      </c>
      <c r="L65" s="395">
        <v>0</v>
      </c>
      <c r="M65" s="395">
        <v>0</v>
      </c>
      <c r="N65" s="140"/>
    </row>
    <row r="66" spans="1:14" s="141" customFormat="1">
      <c r="A66" s="390">
        <v>58</v>
      </c>
      <c r="B66" s="394" t="s">
        <v>1407</v>
      </c>
      <c r="C66" s="392">
        <v>10</v>
      </c>
      <c r="D66" s="393">
        <v>1</v>
      </c>
      <c r="E66" s="393">
        <v>1</v>
      </c>
      <c r="F66" s="393" t="s">
        <v>528</v>
      </c>
      <c r="G66" s="394" t="s">
        <v>1356</v>
      </c>
      <c r="H66" s="393" t="s">
        <v>522</v>
      </c>
      <c r="I66" s="676">
        <v>5120.2</v>
      </c>
      <c r="J66" s="393" t="s">
        <v>522</v>
      </c>
      <c r="K66" s="395">
        <v>0</v>
      </c>
      <c r="L66" s="395">
        <v>0</v>
      </c>
      <c r="M66" s="395">
        <v>0</v>
      </c>
      <c r="N66" s="140"/>
    </row>
    <row r="67" spans="1:14" s="141" customFormat="1">
      <c r="A67" s="390">
        <v>59</v>
      </c>
      <c r="B67" s="394" t="s">
        <v>1408</v>
      </c>
      <c r="C67" s="392">
        <v>10</v>
      </c>
      <c r="D67" s="393">
        <v>1</v>
      </c>
      <c r="E67" s="393">
        <v>1</v>
      </c>
      <c r="F67" s="393" t="s">
        <v>528</v>
      </c>
      <c r="G67" s="394" t="s">
        <v>1356</v>
      </c>
      <c r="H67" s="393" t="s">
        <v>522</v>
      </c>
      <c r="I67" s="676">
        <v>12254.88</v>
      </c>
      <c r="J67" s="393" t="s">
        <v>522</v>
      </c>
      <c r="K67" s="395">
        <v>0</v>
      </c>
      <c r="L67" s="395">
        <v>0</v>
      </c>
      <c r="M67" s="395">
        <v>0</v>
      </c>
      <c r="N67" s="140"/>
    </row>
    <row r="68" spans="1:14" s="141" customFormat="1">
      <c r="A68" s="390">
        <v>60</v>
      </c>
      <c r="B68" s="394" t="s">
        <v>1409</v>
      </c>
      <c r="C68" s="392">
        <v>10</v>
      </c>
      <c r="D68" s="393">
        <v>1</v>
      </c>
      <c r="E68" s="393">
        <v>1</v>
      </c>
      <c r="F68" s="393" t="s">
        <v>528</v>
      </c>
      <c r="G68" s="394" t="s">
        <v>1356</v>
      </c>
      <c r="H68" s="393" t="s">
        <v>522</v>
      </c>
      <c r="I68" s="676">
        <v>18282.707999999999</v>
      </c>
      <c r="J68" s="393" t="s">
        <v>522</v>
      </c>
      <c r="K68" s="395">
        <v>0</v>
      </c>
      <c r="L68" s="395">
        <v>0</v>
      </c>
      <c r="M68" s="395">
        <v>0</v>
      </c>
      <c r="N68" s="140"/>
    </row>
    <row r="69" spans="1:14" s="141" customFormat="1">
      <c r="A69" s="390">
        <v>61</v>
      </c>
      <c r="B69" s="394" t="s">
        <v>1410</v>
      </c>
      <c r="C69" s="392">
        <v>10</v>
      </c>
      <c r="D69" s="393">
        <v>1</v>
      </c>
      <c r="E69" s="393">
        <v>1</v>
      </c>
      <c r="F69" s="393" t="s">
        <v>528</v>
      </c>
      <c r="G69" s="394" t="s">
        <v>1356</v>
      </c>
      <c r="H69" s="393" t="s">
        <v>522</v>
      </c>
      <c r="I69" s="676">
        <v>5212.4960000000001</v>
      </c>
      <c r="J69" s="393" t="s">
        <v>522</v>
      </c>
      <c r="K69" s="395">
        <v>0</v>
      </c>
      <c r="L69" s="395">
        <v>0</v>
      </c>
      <c r="M69" s="395">
        <v>0</v>
      </c>
      <c r="N69" s="140"/>
    </row>
    <row r="70" spans="1:14" s="141" customFormat="1">
      <c r="A70" s="390">
        <v>62</v>
      </c>
      <c r="B70" s="394" t="s">
        <v>1411</v>
      </c>
      <c r="C70" s="392">
        <v>10</v>
      </c>
      <c r="D70" s="393">
        <v>1</v>
      </c>
      <c r="E70" s="393">
        <v>1</v>
      </c>
      <c r="F70" s="393" t="s">
        <v>528</v>
      </c>
      <c r="G70" s="394" t="s">
        <v>1356</v>
      </c>
      <c r="H70" s="393" t="s">
        <v>522</v>
      </c>
      <c r="I70" s="676">
        <v>0</v>
      </c>
      <c r="J70" s="393" t="s">
        <v>522</v>
      </c>
      <c r="K70" s="395">
        <v>0</v>
      </c>
      <c r="L70" s="395">
        <v>0</v>
      </c>
      <c r="M70" s="395">
        <v>0</v>
      </c>
      <c r="N70" s="140"/>
    </row>
    <row r="71" spans="1:14" s="141" customFormat="1">
      <c r="A71" s="390">
        <v>63</v>
      </c>
      <c r="B71" s="394" t="s">
        <v>1412</v>
      </c>
      <c r="C71" s="392">
        <v>10</v>
      </c>
      <c r="D71" s="393">
        <v>1</v>
      </c>
      <c r="E71" s="393">
        <v>1</v>
      </c>
      <c r="F71" s="393" t="s">
        <v>528</v>
      </c>
      <c r="G71" s="394" t="s">
        <v>1356</v>
      </c>
      <c r="H71" s="393" t="s">
        <v>522</v>
      </c>
      <c r="I71" s="676">
        <v>0</v>
      </c>
      <c r="J71" s="393" t="s">
        <v>522</v>
      </c>
      <c r="K71" s="395">
        <v>0</v>
      </c>
      <c r="L71" s="395">
        <v>0</v>
      </c>
      <c r="M71" s="395">
        <v>0</v>
      </c>
      <c r="N71" s="140"/>
    </row>
    <row r="72" spans="1:14" s="141" customFormat="1">
      <c r="A72" s="390">
        <v>64</v>
      </c>
      <c r="B72" s="394" t="s">
        <v>1413</v>
      </c>
      <c r="C72" s="392">
        <v>10</v>
      </c>
      <c r="D72" s="393">
        <v>1</v>
      </c>
      <c r="E72" s="393">
        <v>1</v>
      </c>
      <c r="F72" s="393" t="s">
        <v>528</v>
      </c>
      <c r="G72" s="394" t="s">
        <v>1356</v>
      </c>
      <c r="H72" s="393" t="s">
        <v>522</v>
      </c>
      <c r="I72" s="676">
        <v>4.4400000000000004</v>
      </c>
      <c r="J72" s="393" t="s">
        <v>522</v>
      </c>
      <c r="K72" s="395">
        <v>0</v>
      </c>
      <c r="L72" s="395">
        <v>0</v>
      </c>
      <c r="M72" s="395">
        <v>0</v>
      </c>
      <c r="N72" s="140"/>
    </row>
    <row r="73" spans="1:14" s="141" customFormat="1">
      <c r="A73" s="390">
        <v>65</v>
      </c>
      <c r="B73" s="394" t="s">
        <v>1414</v>
      </c>
      <c r="C73" s="392">
        <v>10</v>
      </c>
      <c r="D73" s="393">
        <v>1</v>
      </c>
      <c r="E73" s="393">
        <v>1</v>
      </c>
      <c r="F73" s="393" t="s">
        <v>528</v>
      </c>
      <c r="G73" s="394" t="s">
        <v>1356</v>
      </c>
      <c r="H73" s="393" t="s">
        <v>522</v>
      </c>
      <c r="I73" s="676">
        <v>1804.472</v>
      </c>
      <c r="J73" s="393" t="s">
        <v>522</v>
      </c>
      <c r="K73" s="395">
        <v>0</v>
      </c>
      <c r="L73" s="395">
        <v>0</v>
      </c>
      <c r="M73" s="395">
        <v>0</v>
      </c>
      <c r="N73" s="140"/>
    </row>
    <row r="74" spans="1:14" s="141" customFormat="1">
      <c r="A74" s="390">
        <v>66</v>
      </c>
      <c r="B74" s="394" t="s">
        <v>1415</v>
      </c>
      <c r="C74" s="392">
        <v>10</v>
      </c>
      <c r="D74" s="393">
        <v>1</v>
      </c>
      <c r="E74" s="393">
        <v>1</v>
      </c>
      <c r="F74" s="393" t="s">
        <v>528</v>
      </c>
      <c r="G74" s="394" t="s">
        <v>1356</v>
      </c>
      <c r="H74" s="393" t="s">
        <v>522</v>
      </c>
      <c r="I74" s="676">
        <v>964.92</v>
      </c>
      <c r="J74" s="393" t="s">
        <v>522</v>
      </c>
      <c r="K74" s="395">
        <v>0</v>
      </c>
      <c r="L74" s="395">
        <v>0</v>
      </c>
      <c r="M74" s="395">
        <v>0</v>
      </c>
      <c r="N74" s="140"/>
    </row>
    <row r="75" spans="1:14" s="141" customFormat="1">
      <c r="A75" s="390">
        <v>67</v>
      </c>
      <c r="B75" s="394" t="s">
        <v>1416</v>
      </c>
      <c r="C75" s="392">
        <v>10</v>
      </c>
      <c r="D75" s="393">
        <v>1</v>
      </c>
      <c r="E75" s="393">
        <v>1</v>
      </c>
      <c r="F75" s="393" t="s">
        <v>528</v>
      </c>
      <c r="G75" s="394" t="s">
        <v>1356</v>
      </c>
      <c r="H75" s="393" t="s">
        <v>522</v>
      </c>
      <c r="I75" s="676">
        <v>4725.8639999999996</v>
      </c>
      <c r="J75" s="393" t="s">
        <v>522</v>
      </c>
      <c r="K75" s="395">
        <v>0</v>
      </c>
      <c r="L75" s="395">
        <v>0</v>
      </c>
      <c r="M75" s="395">
        <v>0</v>
      </c>
      <c r="N75" s="140"/>
    </row>
    <row r="76" spans="1:14" s="141" customFormat="1">
      <c r="A76" s="390">
        <v>68</v>
      </c>
      <c r="B76" s="394" t="s">
        <v>1417</v>
      </c>
      <c r="C76" s="392">
        <v>10</v>
      </c>
      <c r="D76" s="393">
        <v>1</v>
      </c>
      <c r="E76" s="393">
        <v>1</v>
      </c>
      <c r="F76" s="393" t="s">
        <v>528</v>
      </c>
      <c r="G76" s="394" t="s">
        <v>1356</v>
      </c>
      <c r="H76" s="393" t="s">
        <v>522</v>
      </c>
      <c r="I76" s="676">
        <v>6616.6</v>
      </c>
      <c r="J76" s="393" t="s">
        <v>522</v>
      </c>
      <c r="K76" s="395">
        <v>0</v>
      </c>
      <c r="L76" s="395">
        <v>0</v>
      </c>
      <c r="M76" s="395">
        <v>0</v>
      </c>
      <c r="N76" s="140"/>
    </row>
    <row r="77" spans="1:14" s="141" customFormat="1">
      <c r="A77" s="390">
        <v>69</v>
      </c>
      <c r="B77" s="394" t="s">
        <v>1418</v>
      </c>
      <c r="C77" s="392">
        <v>10</v>
      </c>
      <c r="D77" s="393">
        <v>1</v>
      </c>
      <c r="E77" s="393">
        <v>1</v>
      </c>
      <c r="F77" s="393" t="s">
        <v>528</v>
      </c>
      <c r="G77" s="394" t="s">
        <v>1356</v>
      </c>
      <c r="H77" s="393" t="s">
        <v>522</v>
      </c>
      <c r="I77" s="676">
        <v>12806.392</v>
      </c>
      <c r="J77" s="393" t="s">
        <v>522</v>
      </c>
      <c r="K77" s="395">
        <v>0</v>
      </c>
      <c r="L77" s="395">
        <v>0</v>
      </c>
      <c r="M77" s="395">
        <v>0</v>
      </c>
      <c r="N77" s="140"/>
    </row>
    <row r="78" spans="1:14" s="141" customFormat="1">
      <c r="A78" s="390">
        <v>70</v>
      </c>
      <c r="B78" s="394" t="s">
        <v>1419</v>
      </c>
      <c r="C78" s="392">
        <v>10</v>
      </c>
      <c r="D78" s="393">
        <v>1</v>
      </c>
      <c r="E78" s="393">
        <v>1</v>
      </c>
      <c r="F78" s="393" t="s">
        <v>528</v>
      </c>
      <c r="G78" s="394" t="s">
        <v>1356</v>
      </c>
      <c r="H78" s="393" t="s">
        <v>522</v>
      </c>
      <c r="I78" s="676">
        <v>5127.18</v>
      </c>
      <c r="J78" s="393" t="s">
        <v>522</v>
      </c>
      <c r="K78" s="395">
        <v>0</v>
      </c>
      <c r="L78" s="395">
        <v>0</v>
      </c>
      <c r="M78" s="395">
        <v>0</v>
      </c>
      <c r="N78" s="140"/>
    </row>
    <row r="79" spans="1:14" s="141" customFormat="1">
      <c r="A79" s="390">
        <v>71</v>
      </c>
      <c r="B79" s="394" t="s">
        <v>1420</v>
      </c>
      <c r="C79" s="392">
        <v>10</v>
      </c>
      <c r="D79" s="393">
        <v>1</v>
      </c>
      <c r="E79" s="393">
        <v>1</v>
      </c>
      <c r="F79" s="393" t="s">
        <v>528</v>
      </c>
      <c r="G79" s="394" t="s">
        <v>1356</v>
      </c>
      <c r="H79" s="393" t="s">
        <v>522</v>
      </c>
      <c r="I79" s="676">
        <v>1297.9949999999999</v>
      </c>
      <c r="J79" s="393" t="s">
        <v>522</v>
      </c>
      <c r="K79" s="395">
        <v>0</v>
      </c>
      <c r="L79" s="395">
        <v>0</v>
      </c>
      <c r="M79" s="395">
        <v>0</v>
      </c>
      <c r="N79" s="140"/>
    </row>
    <row r="80" spans="1:14" s="141" customFormat="1">
      <c r="A80" s="390"/>
      <c r="B80" s="399" t="s">
        <v>538</v>
      </c>
      <c r="C80" s="392"/>
      <c r="D80" s="392"/>
      <c r="E80" s="393"/>
      <c r="F80" s="393"/>
      <c r="G80" s="393"/>
      <c r="H80" s="392"/>
      <c r="I80" s="676"/>
      <c r="J80" s="392"/>
      <c r="K80" s="395"/>
      <c r="L80" s="395"/>
      <c r="M80" s="395"/>
      <c r="N80" s="140"/>
    </row>
    <row r="81" spans="1:14" s="141" customFormat="1">
      <c r="A81" s="390">
        <v>72</v>
      </c>
      <c r="B81" s="394" t="s">
        <v>1421</v>
      </c>
      <c r="C81" s="392">
        <v>110</v>
      </c>
      <c r="D81" s="393" t="s">
        <v>519</v>
      </c>
      <c r="E81" s="393" t="s">
        <v>519</v>
      </c>
      <c r="F81" s="393" t="s">
        <v>528</v>
      </c>
      <c r="G81" s="394" t="s">
        <v>1356</v>
      </c>
      <c r="H81" s="393" t="s">
        <v>522</v>
      </c>
      <c r="I81" s="676">
        <v>124621.2</v>
      </c>
      <c r="J81" s="393" t="s">
        <v>522</v>
      </c>
      <c r="K81" s="395">
        <v>1</v>
      </c>
      <c r="L81" s="395">
        <v>0</v>
      </c>
      <c r="M81" s="395">
        <v>0</v>
      </c>
      <c r="N81" s="140"/>
    </row>
    <row r="82" spans="1:14" s="141" customFormat="1">
      <c r="A82" s="390">
        <v>73</v>
      </c>
      <c r="B82" s="394" t="s">
        <v>1422</v>
      </c>
      <c r="C82" s="392">
        <v>110</v>
      </c>
      <c r="D82" s="393" t="s">
        <v>519</v>
      </c>
      <c r="E82" s="393" t="s">
        <v>519</v>
      </c>
      <c r="F82" s="393" t="s">
        <v>528</v>
      </c>
      <c r="G82" s="394" t="s">
        <v>1356</v>
      </c>
      <c r="H82" s="393" t="s">
        <v>522</v>
      </c>
      <c r="I82" s="676">
        <v>125301.825</v>
      </c>
      <c r="J82" s="393" t="s">
        <v>522</v>
      </c>
      <c r="K82" s="395">
        <v>1</v>
      </c>
      <c r="L82" s="395">
        <v>0</v>
      </c>
      <c r="M82" s="395">
        <v>0</v>
      </c>
      <c r="N82" s="140"/>
    </row>
    <row r="83" spans="1:14" s="141" customFormat="1">
      <c r="A83" s="390">
        <v>74</v>
      </c>
      <c r="B83" s="394" t="s">
        <v>1423</v>
      </c>
      <c r="C83" s="392">
        <v>110</v>
      </c>
      <c r="D83" s="393" t="s">
        <v>519</v>
      </c>
      <c r="E83" s="393" t="s">
        <v>519</v>
      </c>
      <c r="F83" s="393" t="s">
        <v>528</v>
      </c>
      <c r="G83" s="394" t="s">
        <v>1356</v>
      </c>
      <c r="H83" s="393" t="s">
        <v>522</v>
      </c>
      <c r="I83" s="676">
        <v>56321.925000000003</v>
      </c>
      <c r="J83" s="393" t="s">
        <v>522</v>
      </c>
      <c r="K83" s="395">
        <v>1</v>
      </c>
      <c r="L83" s="395">
        <v>0</v>
      </c>
      <c r="M83" s="395">
        <v>0</v>
      </c>
      <c r="N83" s="140"/>
    </row>
    <row r="84" spans="1:14" s="141" customFormat="1">
      <c r="A84" s="390">
        <v>75</v>
      </c>
      <c r="B84" s="394" t="s">
        <v>1424</v>
      </c>
      <c r="C84" s="392">
        <v>110</v>
      </c>
      <c r="D84" s="393" t="s">
        <v>519</v>
      </c>
      <c r="E84" s="393" t="s">
        <v>519</v>
      </c>
      <c r="F84" s="393" t="s">
        <v>528</v>
      </c>
      <c r="G84" s="394" t="s">
        <v>1356</v>
      </c>
      <c r="H84" s="393" t="s">
        <v>522</v>
      </c>
      <c r="I84" s="676">
        <v>68155.725000000006</v>
      </c>
      <c r="J84" s="393" t="s">
        <v>522</v>
      </c>
      <c r="K84" s="395">
        <v>1</v>
      </c>
      <c r="L84" s="395">
        <v>0</v>
      </c>
      <c r="M84" s="395">
        <v>0</v>
      </c>
      <c r="N84" s="140"/>
    </row>
    <row r="85" spans="1:14" s="141" customFormat="1">
      <c r="A85" s="390">
        <v>76</v>
      </c>
      <c r="B85" s="394" t="s">
        <v>1425</v>
      </c>
      <c r="C85" s="392">
        <v>110</v>
      </c>
      <c r="D85" s="393" t="s">
        <v>519</v>
      </c>
      <c r="E85" s="393" t="s">
        <v>519</v>
      </c>
      <c r="F85" s="393" t="s">
        <v>528</v>
      </c>
      <c r="G85" s="394" t="s">
        <v>1356</v>
      </c>
      <c r="H85" s="393" t="s">
        <v>522</v>
      </c>
      <c r="I85" s="676">
        <v>6822.75</v>
      </c>
      <c r="J85" s="393" t="s">
        <v>522</v>
      </c>
      <c r="K85" s="395">
        <v>1</v>
      </c>
      <c r="L85" s="395">
        <v>0</v>
      </c>
      <c r="M85" s="395">
        <v>0</v>
      </c>
      <c r="N85" s="140"/>
    </row>
    <row r="86" spans="1:14" s="141" customFormat="1">
      <c r="A86" s="390">
        <v>77</v>
      </c>
      <c r="B86" s="394" t="s">
        <v>1426</v>
      </c>
      <c r="C86" s="392">
        <v>110</v>
      </c>
      <c r="D86" s="393" t="s">
        <v>519</v>
      </c>
      <c r="E86" s="393" t="s">
        <v>519</v>
      </c>
      <c r="F86" s="393" t="s">
        <v>528</v>
      </c>
      <c r="G86" s="394" t="s">
        <v>1356</v>
      </c>
      <c r="H86" s="393" t="s">
        <v>522</v>
      </c>
      <c r="I86" s="676">
        <v>689.7</v>
      </c>
      <c r="J86" s="393" t="s">
        <v>522</v>
      </c>
      <c r="K86" s="395">
        <v>1</v>
      </c>
      <c r="L86" s="395">
        <v>0</v>
      </c>
      <c r="M86" s="395">
        <v>0</v>
      </c>
      <c r="N86" s="140"/>
    </row>
    <row r="87" spans="1:14" s="141" customFormat="1">
      <c r="A87" s="390">
        <v>78</v>
      </c>
      <c r="B87" s="394" t="s">
        <v>1427</v>
      </c>
      <c r="C87" s="392">
        <v>110</v>
      </c>
      <c r="D87" s="393" t="s">
        <v>519</v>
      </c>
      <c r="E87" s="393" t="s">
        <v>519</v>
      </c>
      <c r="F87" s="393" t="s">
        <v>528</v>
      </c>
      <c r="G87" s="394" t="s">
        <v>1356</v>
      </c>
      <c r="H87" s="393" t="s">
        <v>522</v>
      </c>
      <c r="I87" s="676">
        <v>14870.625</v>
      </c>
      <c r="J87" s="393" t="s">
        <v>522</v>
      </c>
      <c r="K87" s="395">
        <v>1</v>
      </c>
      <c r="L87" s="395">
        <v>0</v>
      </c>
      <c r="M87" s="395">
        <v>0</v>
      </c>
      <c r="N87" s="140"/>
    </row>
    <row r="88" spans="1:14" s="141" customFormat="1">
      <c r="A88" s="390">
        <v>79</v>
      </c>
      <c r="B88" s="394" t="s">
        <v>1428</v>
      </c>
      <c r="C88" s="392">
        <v>110</v>
      </c>
      <c r="D88" s="393" t="s">
        <v>519</v>
      </c>
      <c r="E88" s="393" t="s">
        <v>519</v>
      </c>
      <c r="F88" s="393" t="s">
        <v>528</v>
      </c>
      <c r="G88" s="394" t="s">
        <v>1356</v>
      </c>
      <c r="H88" s="393" t="s">
        <v>522</v>
      </c>
      <c r="I88" s="676">
        <v>58245</v>
      </c>
      <c r="J88" s="393" t="s">
        <v>522</v>
      </c>
      <c r="K88" s="395">
        <v>1</v>
      </c>
      <c r="L88" s="395">
        <v>0</v>
      </c>
      <c r="M88" s="395">
        <v>0</v>
      </c>
      <c r="N88" s="140"/>
    </row>
    <row r="89" spans="1:14" s="141" customFormat="1">
      <c r="A89" s="390">
        <v>80</v>
      </c>
      <c r="B89" s="394" t="s">
        <v>1429</v>
      </c>
      <c r="C89" s="392">
        <v>110</v>
      </c>
      <c r="D89" s="393" t="s">
        <v>519</v>
      </c>
      <c r="E89" s="393" t="s">
        <v>519</v>
      </c>
      <c r="F89" s="393" t="s">
        <v>528</v>
      </c>
      <c r="G89" s="394" t="s">
        <v>1356</v>
      </c>
      <c r="H89" s="393" t="s">
        <v>522</v>
      </c>
      <c r="I89" s="676">
        <v>13567.125</v>
      </c>
      <c r="J89" s="393" t="s">
        <v>522</v>
      </c>
      <c r="K89" s="395">
        <v>1</v>
      </c>
      <c r="L89" s="395">
        <v>0</v>
      </c>
      <c r="M89" s="395">
        <v>0</v>
      </c>
      <c r="N89" s="140"/>
    </row>
    <row r="90" spans="1:14" s="141" customFormat="1">
      <c r="A90" s="390"/>
      <c r="B90" s="399" t="s">
        <v>539</v>
      </c>
      <c r="C90" s="392"/>
      <c r="D90" s="393"/>
      <c r="E90" s="393"/>
      <c r="F90" s="393"/>
      <c r="G90" s="398"/>
      <c r="H90" s="393"/>
      <c r="I90" s="676"/>
      <c r="J90" s="393"/>
      <c r="K90" s="395"/>
      <c r="L90" s="395"/>
      <c r="M90" s="395"/>
      <c r="N90" s="140"/>
    </row>
    <row r="91" spans="1:14" s="141" customFormat="1">
      <c r="A91" s="390">
        <v>81</v>
      </c>
      <c r="B91" s="393" t="s">
        <v>540</v>
      </c>
      <c r="C91" s="392">
        <v>110</v>
      </c>
      <c r="D91" s="393" t="s">
        <v>519</v>
      </c>
      <c r="E91" s="393" t="s">
        <v>519</v>
      </c>
      <c r="F91" s="393" t="s">
        <v>528</v>
      </c>
      <c r="G91" s="394" t="s">
        <v>1356</v>
      </c>
      <c r="H91" s="393" t="s">
        <v>522</v>
      </c>
      <c r="I91" s="676">
        <v>124596.125</v>
      </c>
      <c r="J91" s="393" t="s">
        <v>522</v>
      </c>
      <c r="K91" s="395">
        <v>1</v>
      </c>
      <c r="L91" s="395">
        <v>0</v>
      </c>
      <c r="M91" s="395">
        <v>0</v>
      </c>
      <c r="N91" s="140"/>
    </row>
    <row r="92" spans="1:14" s="141" customFormat="1">
      <c r="A92" s="390">
        <v>82</v>
      </c>
      <c r="B92" s="393" t="s">
        <v>541</v>
      </c>
      <c r="C92" s="392">
        <v>110</v>
      </c>
      <c r="D92" s="393" t="s">
        <v>519</v>
      </c>
      <c r="E92" s="393" t="s">
        <v>519</v>
      </c>
      <c r="F92" s="393" t="s">
        <v>528</v>
      </c>
      <c r="G92" s="394" t="s">
        <v>1356</v>
      </c>
      <c r="H92" s="393" t="s">
        <v>522</v>
      </c>
      <c r="I92" s="676">
        <v>264854.92</v>
      </c>
      <c r="J92" s="393" t="s">
        <v>522</v>
      </c>
      <c r="K92" s="395">
        <v>1</v>
      </c>
      <c r="L92" s="395">
        <v>0</v>
      </c>
      <c r="M92" s="395">
        <v>0</v>
      </c>
      <c r="N92" s="140"/>
    </row>
    <row r="93" spans="1:14" s="141" customFormat="1">
      <c r="A93" s="390">
        <v>83</v>
      </c>
      <c r="B93" s="393" t="s">
        <v>542</v>
      </c>
      <c r="C93" s="392">
        <v>110</v>
      </c>
      <c r="D93" s="393" t="s">
        <v>519</v>
      </c>
      <c r="E93" s="393" t="s">
        <v>519</v>
      </c>
      <c r="F93" s="393" t="s">
        <v>528</v>
      </c>
      <c r="G93" s="394" t="s">
        <v>1356</v>
      </c>
      <c r="H93" s="393" t="s">
        <v>522</v>
      </c>
      <c r="I93" s="676">
        <v>60327.696000000004</v>
      </c>
      <c r="J93" s="393" t="s">
        <v>522</v>
      </c>
      <c r="K93" s="395">
        <v>1</v>
      </c>
      <c r="L93" s="395">
        <v>0</v>
      </c>
      <c r="M93" s="395">
        <v>0</v>
      </c>
      <c r="N93" s="140"/>
    </row>
    <row r="94" spans="1:14" s="141" customFormat="1">
      <c r="A94" s="390">
        <v>84</v>
      </c>
      <c r="B94" s="393" t="s">
        <v>543</v>
      </c>
      <c r="C94" s="392">
        <v>110</v>
      </c>
      <c r="D94" s="393" t="s">
        <v>519</v>
      </c>
      <c r="E94" s="393" t="s">
        <v>519</v>
      </c>
      <c r="F94" s="393" t="s">
        <v>528</v>
      </c>
      <c r="G94" s="394" t="s">
        <v>1356</v>
      </c>
      <c r="H94" s="393" t="s">
        <v>522</v>
      </c>
      <c r="I94" s="676">
        <v>1064.58</v>
      </c>
      <c r="J94" s="393" t="s">
        <v>522</v>
      </c>
      <c r="K94" s="395">
        <v>1</v>
      </c>
      <c r="L94" s="395">
        <v>0</v>
      </c>
      <c r="M94" s="395">
        <v>0</v>
      </c>
      <c r="N94" s="140"/>
    </row>
    <row r="95" spans="1:14" s="141" customFormat="1" ht="25.5">
      <c r="A95" s="390">
        <v>85</v>
      </c>
      <c r="B95" s="391" t="s">
        <v>1430</v>
      </c>
      <c r="C95" s="392">
        <v>10</v>
      </c>
      <c r="D95" s="400" t="s">
        <v>534</v>
      </c>
      <c r="E95" s="394" t="s">
        <v>525</v>
      </c>
      <c r="F95" s="393" t="s">
        <v>528</v>
      </c>
      <c r="G95" s="394" t="s">
        <v>1356</v>
      </c>
      <c r="H95" s="393" t="s">
        <v>522</v>
      </c>
      <c r="I95" s="676">
        <v>68.393000000000001</v>
      </c>
      <c r="J95" s="393" t="s">
        <v>522</v>
      </c>
      <c r="K95" s="395">
        <v>0</v>
      </c>
      <c r="L95" s="395">
        <v>0</v>
      </c>
      <c r="M95" s="395">
        <v>0</v>
      </c>
      <c r="N95" s="140"/>
    </row>
    <row r="96" spans="1:14" s="141" customFormat="1">
      <c r="A96" s="390">
        <v>86</v>
      </c>
      <c r="B96" s="391" t="s">
        <v>544</v>
      </c>
      <c r="C96" s="392">
        <v>35</v>
      </c>
      <c r="D96" s="400" t="s">
        <v>534</v>
      </c>
      <c r="E96" s="393">
        <v>0.5</v>
      </c>
      <c r="F96" s="405" t="s">
        <v>513</v>
      </c>
      <c r="G96" s="397" t="s">
        <v>545</v>
      </c>
      <c r="H96" s="393" t="s">
        <v>546</v>
      </c>
      <c r="I96" s="677">
        <v>0</v>
      </c>
      <c r="J96" s="393" t="s">
        <v>522</v>
      </c>
      <c r="K96" s="404">
        <v>0</v>
      </c>
      <c r="L96" s="395">
        <v>0</v>
      </c>
      <c r="M96" s="395">
        <v>0</v>
      </c>
      <c r="N96" s="140"/>
    </row>
    <row r="97" spans="1:14" s="141" customFormat="1">
      <c r="A97" s="390">
        <v>87</v>
      </c>
      <c r="B97" s="391" t="s">
        <v>547</v>
      </c>
      <c r="C97" s="392">
        <v>110</v>
      </c>
      <c r="D97" s="400" t="s">
        <v>534</v>
      </c>
      <c r="E97" s="393">
        <v>0.5</v>
      </c>
      <c r="F97" s="405" t="s">
        <v>513</v>
      </c>
      <c r="G97" s="397" t="s">
        <v>545</v>
      </c>
      <c r="H97" s="393" t="s">
        <v>522</v>
      </c>
      <c r="I97" s="677">
        <v>0</v>
      </c>
      <c r="J97" s="393" t="s">
        <v>522</v>
      </c>
      <c r="K97" s="395">
        <v>0</v>
      </c>
      <c r="L97" s="395">
        <v>0</v>
      </c>
      <c r="M97" s="395">
        <v>0</v>
      </c>
      <c r="N97" s="140"/>
    </row>
    <row r="98" spans="1:14" s="141" customFormat="1">
      <c r="A98" s="390">
        <v>88</v>
      </c>
      <c r="B98" s="393" t="s">
        <v>1530</v>
      </c>
      <c r="C98" s="392">
        <v>10</v>
      </c>
      <c r="D98" s="400" t="s">
        <v>534</v>
      </c>
      <c r="E98" s="393" t="s">
        <v>519</v>
      </c>
      <c r="F98" s="393" t="s">
        <v>520</v>
      </c>
      <c r="G98" s="393" t="s">
        <v>521</v>
      </c>
      <c r="H98" s="393" t="s">
        <v>522</v>
      </c>
      <c r="I98" s="678">
        <v>6487.4709999999995</v>
      </c>
      <c r="J98" s="393" t="s">
        <v>522</v>
      </c>
      <c r="K98" s="395">
        <v>0</v>
      </c>
      <c r="L98" s="395">
        <v>0</v>
      </c>
      <c r="M98" s="395">
        <v>0</v>
      </c>
      <c r="N98" s="140"/>
    </row>
    <row r="99" spans="1:14" s="141" customFormat="1">
      <c r="A99" s="390">
        <v>89</v>
      </c>
      <c r="B99" s="393" t="s">
        <v>1531</v>
      </c>
      <c r="C99" s="392">
        <v>10</v>
      </c>
      <c r="D99" s="400" t="s">
        <v>534</v>
      </c>
      <c r="E99" s="393" t="s">
        <v>519</v>
      </c>
      <c r="F99" s="406" t="s">
        <v>663</v>
      </c>
      <c r="G99" s="397" t="s">
        <v>545</v>
      </c>
      <c r="H99" s="393" t="s">
        <v>522</v>
      </c>
      <c r="I99" s="678">
        <v>1177.345</v>
      </c>
      <c r="J99" s="393" t="s">
        <v>522</v>
      </c>
      <c r="K99" s="395">
        <v>1</v>
      </c>
      <c r="L99" s="395">
        <v>0</v>
      </c>
      <c r="M99" s="395">
        <v>0</v>
      </c>
      <c r="N99" s="140"/>
    </row>
    <row r="100" spans="1:14" s="141" customFormat="1">
      <c r="A100" s="390">
        <v>90</v>
      </c>
      <c r="B100" s="393" t="s">
        <v>1532</v>
      </c>
      <c r="C100" s="392">
        <v>10</v>
      </c>
      <c r="D100" s="400" t="s">
        <v>534</v>
      </c>
      <c r="E100" s="393" t="s">
        <v>519</v>
      </c>
      <c r="F100" s="393" t="s">
        <v>520</v>
      </c>
      <c r="G100" s="393" t="s">
        <v>521</v>
      </c>
      <c r="H100" s="393" t="s">
        <v>522</v>
      </c>
      <c r="I100" s="678">
        <v>2002.9829999999999</v>
      </c>
      <c r="J100" s="393" t="s">
        <v>522</v>
      </c>
      <c r="K100" s="395">
        <v>0</v>
      </c>
      <c r="L100" s="395">
        <v>0</v>
      </c>
      <c r="M100" s="395">
        <v>0</v>
      </c>
      <c r="N100" s="140"/>
    </row>
    <row r="101" spans="1:14" s="141" customFormat="1">
      <c r="A101" s="390">
        <v>91</v>
      </c>
      <c r="B101" s="407" t="s">
        <v>548</v>
      </c>
      <c r="C101" s="392">
        <v>0.4</v>
      </c>
      <c r="D101" s="400" t="s">
        <v>534</v>
      </c>
      <c r="E101" s="393" t="s">
        <v>525</v>
      </c>
      <c r="F101" s="393" t="s">
        <v>528</v>
      </c>
      <c r="G101" s="394" t="s">
        <v>1356</v>
      </c>
      <c r="H101" s="393" t="s">
        <v>522</v>
      </c>
      <c r="I101" s="672">
        <v>66.096000000000004</v>
      </c>
      <c r="J101" s="393" t="s">
        <v>522</v>
      </c>
      <c r="K101" s="395">
        <v>0</v>
      </c>
      <c r="L101" s="395">
        <v>0</v>
      </c>
      <c r="M101" s="395">
        <v>0</v>
      </c>
      <c r="N101" s="140"/>
    </row>
    <row r="102" spans="1:14" s="141" customFormat="1">
      <c r="A102" s="390">
        <v>92</v>
      </c>
      <c r="B102" s="407" t="s">
        <v>549</v>
      </c>
      <c r="C102" s="392">
        <v>0.4</v>
      </c>
      <c r="D102" s="400" t="s">
        <v>534</v>
      </c>
      <c r="E102" s="393" t="s">
        <v>525</v>
      </c>
      <c r="F102" s="393" t="s">
        <v>528</v>
      </c>
      <c r="G102" s="394" t="s">
        <v>1356</v>
      </c>
      <c r="H102" s="393" t="s">
        <v>522</v>
      </c>
      <c r="I102" s="672">
        <v>43.585999999999999</v>
      </c>
      <c r="J102" s="393" t="s">
        <v>522</v>
      </c>
      <c r="K102" s="395">
        <v>0</v>
      </c>
      <c r="L102" s="395">
        <v>0</v>
      </c>
      <c r="M102" s="395">
        <v>0</v>
      </c>
      <c r="N102" s="140"/>
    </row>
    <row r="103" spans="1:14" s="141" customFormat="1">
      <c r="A103" s="390">
        <v>93</v>
      </c>
      <c r="B103" s="407" t="s">
        <v>550</v>
      </c>
      <c r="C103" s="392">
        <v>0.4</v>
      </c>
      <c r="D103" s="400" t="s">
        <v>534</v>
      </c>
      <c r="E103" s="393" t="s">
        <v>525</v>
      </c>
      <c r="F103" s="393" t="s">
        <v>528</v>
      </c>
      <c r="G103" s="394" t="s">
        <v>1356</v>
      </c>
      <c r="H103" s="393" t="s">
        <v>522</v>
      </c>
      <c r="I103" s="672">
        <v>159.042</v>
      </c>
      <c r="J103" s="393" t="s">
        <v>522</v>
      </c>
      <c r="K103" s="395">
        <v>0</v>
      </c>
      <c r="L103" s="395">
        <v>0</v>
      </c>
      <c r="M103" s="395">
        <v>0</v>
      </c>
      <c r="N103" s="140"/>
    </row>
    <row r="104" spans="1:14" s="141" customFormat="1">
      <c r="A104" s="390"/>
      <c r="B104" s="399" t="s">
        <v>557</v>
      </c>
      <c r="C104" s="392"/>
      <c r="D104" s="400"/>
      <c r="E104" s="393"/>
      <c r="F104" s="393"/>
      <c r="G104" s="393"/>
      <c r="H104" s="393"/>
      <c r="I104" s="672"/>
      <c r="J104" s="393"/>
      <c r="K104" s="395"/>
      <c r="L104" s="395"/>
      <c r="M104" s="395"/>
      <c r="N104" s="140"/>
    </row>
    <row r="105" spans="1:14" s="141" customFormat="1">
      <c r="A105" s="390">
        <v>94</v>
      </c>
      <c r="B105" s="408" t="s">
        <v>558</v>
      </c>
      <c r="C105" s="392">
        <v>110</v>
      </c>
      <c r="D105" s="393" t="s">
        <v>519</v>
      </c>
      <c r="E105" s="393" t="s">
        <v>519</v>
      </c>
      <c r="F105" s="393" t="s">
        <v>528</v>
      </c>
      <c r="G105" s="394" t="s">
        <v>1356</v>
      </c>
      <c r="H105" s="393" t="s">
        <v>522</v>
      </c>
      <c r="I105" s="672">
        <f>69739.5+6</f>
        <v>69745.5</v>
      </c>
      <c r="J105" s="393" t="s">
        <v>522</v>
      </c>
      <c r="K105" s="395">
        <v>1</v>
      </c>
      <c r="L105" s="395">
        <v>0</v>
      </c>
      <c r="M105" s="395">
        <v>0</v>
      </c>
      <c r="N105" s="140"/>
    </row>
    <row r="106" spans="1:14" s="141" customFormat="1">
      <c r="A106" s="390">
        <v>95</v>
      </c>
      <c r="B106" s="408" t="s">
        <v>559</v>
      </c>
      <c r="C106" s="392">
        <v>110</v>
      </c>
      <c r="D106" s="393" t="s">
        <v>519</v>
      </c>
      <c r="E106" s="393" t="s">
        <v>519</v>
      </c>
      <c r="F106" s="393" t="s">
        <v>528</v>
      </c>
      <c r="G106" s="394" t="s">
        <v>1356</v>
      </c>
      <c r="H106" s="393" t="s">
        <v>522</v>
      </c>
      <c r="I106" s="672">
        <f>1246.85+1</f>
        <v>1247.8499999999999</v>
      </c>
      <c r="J106" s="393" t="s">
        <v>522</v>
      </c>
      <c r="K106" s="395">
        <v>1</v>
      </c>
      <c r="L106" s="395">
        <v>0</v>
      </c>
      <c r="M106" s="395">
        <v>0</v>
      </c>
      <c r="N106" s="140"/>
    </row>
    <row r="107" spans="1:14" s="141" customFormat="1">
      <c r="A107" s="390">
        <v>96</v>
      </c>
      <c r="B107" s="408" t="s">
        <v>560</v>
      </c>
      <c r="C107" s="392">
        <v>110</v>
      </c>
      <c r="D107" s="393" t="s">
        <v>519</v>
      </c>
      <c r="E107" s="393" t="s">
        <v>519</v>
      </c>
      <c r="F107" s="393" t="s">
        <v>520</v>
      </c>
      <c r="G107" s="393" t="s">
        <v>521</v>
      </c>
      <c r="H107" s="393" t="s">
        <v>522</v>
      </c>
      <c r="I107" s="672">
        <f>40174.2+13</f>
        <v>40187.199999999997</v>
      </c>
      <c r="J107" s="393" t="s">
        <v>522</v>
      </c>
      <c r="K107" s="395">
        <v>1</v>
      </c>
      <c r="L107" s="395">
        <v>0</v>
      </c>
      <c r="M107" s="395">
        <v>0</v>
      </c>
      <c r="N107" s="140"/>
    </row>
    <row r="108" spans="1:14" s="141" customFormat="1">
      <c r="A108" s="390">
        <v>97</v>
      </c>
      <c r="B108" s="408" t="s">
        <v>561</v>
      </c>
      <c r="C108" s="392">
        <v>110</v>
      </c>
      <c r="D108" s="393" t="s">
        <v>519</v>
      </c>
      <c r="E108" s="393" t="s">
        <v>519</v>
      </c>
      <c r="F108" s="393" t="s">
        <v>520</v>
      </c>
      <c r="G108" s="393" t="s">
        <v>521</v>
      </c>
      <c r="H108" s="393" t="s">
        <v>522</v>
      </c>
      <c r="I108" s="672">
        <v>137460.18</v>
      </c>
      <c r="J108" s="393" t="s">
        <v>522</v>
      </c>
      <c r="K108" s="395">
        <v>1</v>
      </c>
      <c r="L108" s="395">
        <v>0</v>
      </c>
      <c r="M108" s="395">
        <v>0</v>
      </c>
      <c r="N108" s="140"/>
    </row>
    <row r="109" spans="1:14" s="141" customFormat="1">
      <c r="A109" s="390">
        <v>98</v>
      </c>
      <c r="B109" s="409" t="s">
        <v>551</v>
      </c>
      <c r="C109" s="392">
        <v>10</v>
      </c>
      <c r="D109" s="400" t="s">
        <v>534</v>
      </c>
      <c r="E109" s="400" t="s">
        <v>534</v>
      </c>
      <c r="F109" s="393" t="s">
        <v>562</v>
      </c>
      <c r="G109" s="393" t="s">
        <v>521</v>
      </c>
      <c r="H109" s="393" t="s">
        <v>522</v>
      </c>
      <c r="I109" s="678">
        <v>1298.1199999999999</v>
      </c>
      <c r="J109" s="393" t="s">
        <v>522</v>
      </c>
      <c r="K109" s="395">
        <v>0</v>
      </c>
      <c r="L109" s="395">
        <v>0</v>
      </c>
      <c r="M109" s="395">
        <v>0</v>
      </c>
      <c r="N109" s="140"/>
    </row>
    <row r="110" spans="1:14" s="141" customFormat="1">
      <c r="A110" s="390">
        <v>99</v>
      </c>
      <c r="B110" s="409" t="s">
        <v>552</v>
      </c>
      <c r="C110" s="392">
        <v>10</v>
      </c>
      <c r="D110" s="400" t="s">
        <v>534</v>
      </c>
      <c r="E110" s="400" t="s">
        <v>534</v>
      </c>
      <c r="F110" s="393" t="s">
        <v>562</v>
      </c>
      <c r="G110" s="393" t="s">
        <v>521</v>
      </c>
      <c r="H110" s="393" t="s">
        <v>522</v>
      </c>
      <c r="I110" s="678">
        <v>3697.2075000000004</v>
      </c>
      <c r="J110" s="393" t="s">
        <v>522</v>
      </c>
      <c r="K110" s="395">
        <v>0</v>
      </c>
      <c r="L110" s="395">
        <v>0</v>
      </c>
      <c r="M110" s="395">
        <v>0</v>
      </c>
      <c r="N110" s="140"/>
    </row>
    <row r="111" spans="1:14" s="141" customFormat="1">
      <c r="A111" s="390">
        <v>100</v>
      </c>
      <c r="B111" s="410" t="s">
        <v>553</v>
      </c>
      <c r="C111" s="392">
        <v>10</v>
      </c>
      <c r="D111" s="400" t="s">
        <v>534</v>
      </c>
      <c r="E111" s="400" t="s">
        <v>534</v>
      </c>
      <c r="F111" s="393" t="s">
        <v>562</v>
      </c>
      <c r="G111" s="393" t="s">
        <v>521</v>
      </c>
      <c r="H111" s="393" t="s">
        <v>522</v>
      </c>
      <c r="I111" s="678">
        <v>0</v>
      </c>
      <c r="J111" s="393" t="s">
        <v>522</v>
      </c>
      <c r="K111" s="395">
        <v>0</v>
      </c>
      <c r="L111" s="395">
        <v>0</v>
      </c>
      <c r="M111" s="395">
        <v>0</v>
      </c>
      <c r="N111" s="140"/>
    </row>
    <row r="112" spans="1:14" s="141" customFormat="1">
      <c r="A112" s="390">
        <v>101</v>
      </c>
      <c r="B112" s="410" t="s">
        <v>553</v>
      </c>
      <c r="C112" s="392">
        <v>10</v>
      </c>
      <c r="D112" s="400" t="s">
        <v>534</v>
      </c>
      <c r="E112" s="400" t="s">
        <v>534</v>
      </c>
      <c r="F112" s="393" t="s">
        <v>562</v>
      </c>
      <c r="G112" s="393" t="s">
        <v>521</v>
      </c>
      <c r="H112" s="393" t="s">
        <v>522</v>
      </c>
      <c r="I112" s="678">
        <v>0</v>
      </c>
      <c r="J112" s="393" t="s">
        <v>522</v>
      </c>
      <c r="K112" s="395">
        <v>0</v>
      </c>
      <c r="L112" s="395">
        <v>0</v>
      </c>
      <c r="M112" s="395">
        <v>0</v>
      </c>
      <c r="N112" s="140"/>
    </row>
    <row r="113" spans="1:14" s="141" customFormat="1">
      <c r="A113" s="390">
        <v>102</v>
      </c>
      <c r="B113" s="411" t="s">
        <v>563</v>
      </c>
      <c r="C113" s="392">
        <v>10</v>
      </c>
      <c r="D113" s="400" t="s">
        <v>534</v>
      </c>
      <c r="E113" s="393" t="s">
        <v>519</v>
      </c>
      <c r="F113" s="393" t="s">
        <v>520</v>
      </c>
      <c r="G113" s="393" t="s">
        <v>521</v>
      </c>
      <c r="H113" s="393" t="s">
        <v>522</v>
      </c>
      <c r="I113" s="672">
        <v>152.42000000000007</v>
      </c>
      <c r="J113" s="393" t="s">
        <v>522</v>
      </c>
      <c r="K113" s="395">
        <v>0</v>
      </c>
      <c r="L113" s="395">
        <v>0</v>
      </c>
      <c r="M113" s="395">
        <v>0</v>
      </c>
      <c r="N113" s="140"/>
    </row>
    <row r="114" spans="1:14" s="141" customFormat="1">
      <c r="A114" s="390">
        <v>103</v>
      </c>
      <c r="B114" s="411" t="s">
        <v>564</v>
      </c>
      <c r="C114" s="392">
        <v>10</v>
      </c>
      <c r="D114" s="400" t="s">
        <v>534</v>
      </c>
      <c r="E114" s="393" t="s">
        <v>519</v>
      </c>
      <c r="F114" s="393" t="s">
        <v>520</v>
      </c>
      <c r="G114" s="393" t="s">
        <v>521</v>
      </c>
      <c r="H114" s="393" t="s">
        <v>522</v>
      </c>
      <c r="I114" s="672">
        <v>1978.3479999999997</v>
      </c>
      <c r="J114" s="393" t="s">
        <v>522</v>
      </c>
      <c r="K114" s="395">
        <v>0</v>
      </c>
      <c r="L114" s="395">
        <v>0</v>
      </c>
      <c r="M114" s="395">
        <v>0</v>
      </c>
      <c r="N114" s="140"/>
    </row>
    <row r="115" spans="1:14" s="141" customFormat="1">
      <c r="A115" s="390">
        <v>104</v>
      </c>
      <c r="B115" s="412" t="s">
        <v>565</v>
      </c>
      <c r="C115" s="392">
        <v>10</v>
      </c>
      <c r="D115" s="400" t="s">
        <v>534</v>
      </c>
      <c r="E115" s="393" t="s">
        <v>519</v>
      </c>
      <c r="F115" s="393" t="s">
        <v>520</v>
      </c>
      <c r="G115" s="393" t="s">
        <v>521</v>
      </c>
      <c r="H115" s="393" t="s">
        <v>522</v>
      </c>
      <c r="I115" s="672">
        <v>4364.9439999999995</v>
      </c>
      <c r="J115" s="393" t="s">
        <v>522</v>
      </c>
      <c r="K115" s="395">
        <v>0</v>
      </c>
      <c r="L115" s="395">
        <v>0</v>
      </c>
      <c r="M115" s="395">
        <v>0</v>
      </c>
      <c r="N115" s="140"/>
    </row>
    <row r="116" spans="1:14" s="141" customFormat="1">
      <c r="A116" s="390">
        <v>105</v>
      </c>
      <c r="B116" s="679" t="s">
        <v>556</v>
      </c>
      <c r="C116" s="392">
        <v>10</v>
      </c>
      <c r="D116" s="400" t="s">
        <v>534</v>
      </c>
      <c r="E116" s="393" t="s">
        <v>519</v>
      </c>
      <c r="F116" s="393" t="s">
        <v>520</v>
      </c>
      <c r="G116" s="393" t="s">
        <v>521</v>
      </c>
      <c r="H116" s="393" t="s">
        <v>522</v>
      </c>
      <c r="I116" s="672">
        <v>722.13799999999992</v>
      </c>
      <c r="J116" s="393" t="s">
        <v>522</v>
      </c>
      <c r="K116" s="395">
        <v>0</v>
      </c>
      <c r="L116" s="395">
        <v>0</v>
      </c>
      <c r="M116" s="395">
        <v>0</v>
      </c>
      <c r="N116" s="140"/>
    </row>
    <row r="117" spans="1:14" s="141" customFormat="1">
      <c r="A117" s="390">
        <v>106</v>
      </c>
      <c r="B117" s="409" t="s">
        <v>554</v>
      </c>
      <c r="C117" s="392">
        <v>10</v>
      </c>
      <c r="D117" s="400" t="s">
        <v>534</v>
      </c>
      <c r="E117" s="393" t="s">
        <v>519</v>
      </c>
      <c r="F117" s="393" t="s">
        <v>520</v>
      </c>
      <c r="G117" s="393" t="s">
        <v>521</v>
      </c>
      <c r="H117" s="393" t="s">
        <v>522</v>
      </c>
      <c r="I117" s="672">
        <v>1003.178</v>
      </c>
      <c r="J117" s="393" t="s">
        <v>522</v>
      </c>
      <c r="K117" s="395">
        <v>0</v>
      </c>
      <c r="L117" s="395">
        <v>0</v>
      </c>
      <c r="M117" s="395">
        <v>0</v>
      </c>
      <c r="N117" s="140"/>
    </row>
    <row r="118" spans="1:14" s="141" customFormat="1">
      <c r="A118" s="390">
        <v>107</v>
      </c>
      <c r="B118" s="409" t="s">
        <v>566</v>
      </c>
      <c r="C118" s="392">
        <v>10</v>
      </c>
      <c r="D118" s="400" t="s">
        <v>534</v>
      </c>
      <c r="E118" s="393" t="s">
        <v>519</v>
      </c>
      <c r="F118" s="393" t="s">
        <v>520</v>
      </c>
      <c r="G118" s="393" t="s">
        <v>521</v>
      </c>
      <c r="H118" s="393" t="s">
        <v>522</v>
      </c>
      <c r="I118" s="672">
        <v>68.771000000000001</v>
      </c>
      <c r="J118" s="393" t="s">
        <v>522</v>
      </c>
      <c r="K118" s="395">
        <v>0</v>
      </c>
      <c r="L118" s="395">
        <v>0</v>
      </c>
      <c r="M118" s="395">
        <v>0</v>
      </c>
      <c r="N118" s="140"/>
    </row>
    <row r="119" spans="1:14" s="141" customFormat="1">
      <c r="A119" s="390">
        <v>108</v>
      </c>
      <c r="B119" s="409" t="s">
        <v>555</v>
      </c>
      <c r="C119" s="392">
        <v>10</v>
      </c>
      <c r="D119" s="400" t="s">
        <v>534</v>
      </c>
      <c r="E119" s="393" t="s">
        <v>519</v>
      </c>
      <c r="F119" s="393" t="s">
        <v>520</v>
      </c>
      <c r="G119" s="393" t="s">
        <v>521</v>
      </c>
      <c r="H119" s="393" t="s">
        <v>522</v>
      </c>
      <c r="I119" s="672">
        <v>135.1738</v>
      </c>
      <c r="J119" s="393" t="s">
        <v>522</v>
      </c>
      <c r="K119" s="395">
        <v>0</v>
      </c>
      <c r="L119" s="395">
        <v>0</v>
      </c>
      <c r="M119" s="395">
        <v>0</v>
      </c>
      <c r="N119" s="140"/>
    </row>
    <row r="120" spans="1:14" s="141" customFormat="1" ht="15">
      <c r="A120" s="1178" t="s">
        <v>1296</v>
      </c>
      <c r="B120" s="1178"/>
      <c r="C120" s="1178"/>
      <c r="D120" s="1178"/>
      <c r="E120" s="1178"/>
      <c r="F120" s="1178"/>
      <c r="G120" s="1178"/>
      <c r="H120" s="288"/>
      <c r="I120" s="288"/>
      <c r="J120" s="288"/>
      <c r="K120" s="288"/>
      <c r="L120" s="288"/>
      <c r="M120" s="288"/>
    </row>
    <row r="121" spans="1:14" ht="12.75" customHeight="1">
      <c r="A121" s="1179" t="s">
        <v>235</v>
      </c>
      <c r="B121" s="1179"/>
      <c r="C121" s="1179"/>
      <c r="D121" s="1179"/>
      <c r="E121" s="1179"/>
      <c r="F121" s="1179"/>
      <c r="G121" s="1179"/>
      <c r="H121" s="1179"/>
      <c r="I121" s="1179"/>
      <c r="J121" s="1179"/>
      <c r="K121" s="1179"/>
      <c r="L121" s="1179"/>
      <c r="M121" s="1179"/>
    </row>
    <row r="122" spans="1:14" ht="14.25" customHeight="1">
      <c r="A122" s="1179" t="s">
        <v>234</v>
      </c>
      <c r="B122" s="1179"/>
      <c r="C122" s="1179"/>
      <c r="D122" s="1179"/>
      <c r="E122" s="1179"/>
      <c r="F122" s="1179"/>
      <c r="G122" s="1179"/>
      <c r="H122" s="1179"/>
      <c r="I122" s="1179"/>
      <c r="J122" s="1179"/>
      <c r="K122" s="1179"/>
      <c r="L122" s="1179"/>
      <c r="M122" s="1179"/>
    </row>
  </sheetData>
  <sheetProtection insertRows="0" deleteRows="0"/>
  <mergeCells count="4">
    <mergeCell ref="A2:M2"/>
    <mergeCell ref="A120:G120"/>
    <mergeCell ref="A121:M121"/>
    <mergeCell ref="A122:M122"/>
  </mergeCells>
  <phoneticPr fontId="3" type="noConversion"/>
  <pageMargins left="0" right="0" top="0" bottom="0" header="0" footer="0"/>
  <pageSetup paperSize="9" scale="70" orientation="landscape" r:id="rId1"/>
  <headerFooter alignWithMargins="0"/>
  <rowBreaks count="2" manualBreakCount="2">
    <brk id="45" max="12" man="1"/>
    <brk id="109" max="12" man="1"/>
  </rowBreaks>
</worksheet>
</file>

<file path=xl/worksheets/sheet13.xml><?xml version="1.0" encoding="utf-8"?>
<worksheet xmlns="http://schemas.openxmlformats.org/spreadsheetml/2006/main" xmlns:r="http://schemas.openxmlformats.org/officeDocument/2006/relationships">
  <sheetPr codeName="Лист13">
    <tabColor rgb="FFFFFF00"/>
  </sheetPr>
  <dimension ref="A1:K36"/>
  <sheetViews>
    <sheetView view="pageBreakPreview" zoomScaleNormal="100" zoomScaleSheetLayoutView="100" workbookViewId="0">
      <selection activeCell="D36" sqref="D36"/>
    </sheetView>
  </sheetViews>
  <sheetFormatPr defaultColWidth="9.140625" defaultRowHeight="12.75"/>
  <cols>
    <col min="1" max="1" width="4.42578125" style="28" customWidth="1"/>
    <col min="2" max="2" width="25.85546875" style="28" customWidth="1"/>
    <col min="3" max="3" width="19.7109375" style="28" customWidth="1"/>
    <col min="4" max="4" width="19.5703125" style="28" customWidth="1"/>
    <col min="5" max="6" width="24.28515625" style="28" customWidth="1"/>
    <col min="7" max="16384" width="9.140625" style="28"/>
  </cols>
  <sheetData>
    <row r="1" spans="1:11" s="76" customFormat="1" ht="8.25" customHeight="1">
      <c r="A1" s="79"/>
      <c r="B1" s="79"/>
      <c r="C1" s="79"/>
      <c r="D1" s="113"/>
      <c r="E1" s="79"/>
      <c r="F1" s="79"/>
    </row>
    <row r="2" spans="1:11" s="76" customFormat="1" ht="7.5" customHeight="1">
      <c r="A2" s="79"/>
      <c r="B2" s="79"/>
      <c r="C2" s="79"/>
      <c r="D2" s="79"/>
      <c r="E2" s="79"/>
      <c r="F2" s="123"/>
      <c r="H2" s="104"/>
      <c r="I2" s="104"/>
      <c r="J2" s="33"/>
      <c r="K2" s="31"/>
    </row>
    <row r="3" spans="1:11" s="76" customFormat="1" ht="8.25" customHeight="1">
      <c r="A3" s="79"/>
      <c r="B3" s="79"/>
      <c r="C3" s="79"/>
      <c r="D3" s="79"/>
      <c r="E3" s="79"/>
      <c r="F3" s="79"/>
      <c r="G3" s="32"/>
      <c r="H3" s="34"/>
      <c r="I3" s="34"/>
      <c r="J3" s="34"/>
      <c r="K3" s="31"/>
    </row>
    <row r="4" spans="1:11" ht="39" customHeight="1">
      <c r="A4" s="1053" t="s">
        <v>413</v>
      </c>
      <c r="B4" s="1054"/>
      <c r="C4" s="1054"/>
      <c r="D4" s="1054"/>
      <c r="E4" s="1054"/>
      <c r="F4" s="1055"/>
    </row>
    <row r="5" spans="1:11" ht="110.25" customHeight="1">
      <c r="A5" s="1180" t="s">
        <v>1343</v>
      </c>
      <c r="B5" s="1181"/>
      <c r="C5" s="36" t="s">
        <v>330</v>
      </c>
      <c r="D5" s="36" t="s">
        <v>331</v>
      </c>
      <c r="E5" s="36" t="s">
        <v>332</v>
      </c>
      <c r="F5" s="607" t="s">
        <v>1533</v>
      </c>
    </row>
    <row r="6" spans="1:11" ht="15" customHeight="1">
      <c r="A6" s="1182">
        <v>1</v>
      </c>
      <c r="B6" s="1183"/>
      <c r="C6" s="202">
        <v>2</v>
      </c>
      <c r="D6" s="202">
        <v>3</v>
      </c>
      <c r="E6" s="202">
        <v>4</v>
      </c>
      <c r="F6" s="202">
        <v>5</v>
      </c>
    </row>
    <row r="7" spans="1:11" ht="36" customHeight="1">
      <c r="A7" s="1184" t="s">
        <v>459</v>
      </c>
      <c r="B7" s="1185"/>
      <c r="C7" s="1186">
        <v>218</v>
      </c>
      <c r="D7" s="1188">
        <v>0</v>
      </c>
      <c r="E7" s="1188">
        <v>0</v>
      </c>
      <c r="F7" s="1188">
        <v>0</v>
      </c>
    </row>
    <row r="8" spans="1:11" ht="15">
      <c r="A8" s="1184" t="s">
        <v>1099</v>
      </c>
      <c r="B8" s="1185"/>
      <c r="C8" s="1187"/>
      <c r="D8" s="1189"/>
      <c r="E8" s="1189"/>
      <c r="F8" s="1189"/>
    </row>
    <row r="9" spans="1:11" ht="15">
      <c r="A9" s="1184" t="s">
        <v>346</v>
      </c>
      <c r="B9" s="1185"/>
      <c r="C9" s="680"/>
      <c r="D9" s="75">
        <v>0</v>
      </c>
      <c r="E9" s="75">
        <v>0</v>
      </c>
      <c r="F9" s="75">
        <v>0</v>
      </c>
    </row>
    <row r="10" spans="1:11" ht="15">
      <c r="A10" s="1184" t="s">
        <v>1094</v>
      </c>
      <c r="B10" s="1185"/>
      <c r="C10" s="680"/>
      <c r="D10" s="75">
        <v>0</v>
      </c>
      <c r="E10" s="75">
        <v>0</v>
      </c>
      <c r="F10" s="75">
        <v>0</v>
      </c>
    </row>
    <row r="11" spans="1:11" ht="15">
      <c r="A11" s="1184" t="s">
        <v>1095</v>
      </c>
      <c r="B11" s="1185"/>
      <c r="C11" s="680">
        <v>9</v>
      </c>
      <c r="D11" s="75">
        <v>0</v>
      </c>
      <c r="E11" s="75">
        <v>0</v>
      </c>
      <c r="F11" s="75">
        <v>0</v>
      </c>
    </row>
    <row r="12" spans="1:11" ht="15">
      <c r="A12" s="1184" t="s">
        <v>1096</v>
      </c>
      <c r="B12" s="1185"/>
      <c r="C12" s="680">
        <v>30</v>
      </c>
      <c r="D12" s="75">
        <v>0</v>
      </c>
      <c r="E12" s="75">
        <v>0</v>
      </c>
      <c r="F12" s="75">
        <v>0</v>
      </c>
    </row>
    <row r="13" spans="1:11" ht="15">
      <c r="A13" s="1184" t="s">
        <v>1097</v>
      </c>
      <c r="B13" s="1185"/>
      <c r="C13" s="680">
        <v>168</v>
      </c>
      <c r="D13" s="75">
        <v>0</v>
      </c>
      <c r="E13" s="75">
        <v>0</v>
      </c>
      <c r="F13" s="75">
        <v>0</v>
      </c>
    </row>
    <row r="14" spans="1:11" ht="15">
      <c r="A14" s="1184" t="s">
        <v>1098</v>
      </c>
      <c r="B14" s="1185"/>
      <c r="C14" s="680">
        <v>11</v>
      </c>
      <c r="D14" s="75">
        <v>0</v>
      </c>
      <c r="E14" s="75">
        <v>0</v>
      </c>
      <c r="F14" s="75">
        <v>0</v>
      </c>
    </row>
    <row r="15" spans="1:11" ht="29.25" customHeight="1">
      <c r="A15" s="1184" t="s">
        <v>460</v>
      </c>
      <c r="B15" s="1185"/>
      <c r="C15" s="1108">
        <v>12467</v>
      </c>
      <c r="D15" s="1171">
        <v>0</v>
      </c>
      <c r="E15" s="1171">
        <v>0</v>
      </c>
      <c r="F15" s="1171">
        <v>0</v>
      </c>
    </row>
    <row r="16" spans="1:11" ht="15">
      <c r="A16" s="1184" t="s">
        <v>1099</v>
      </c>
      <c r="B16" s="1185"/>
      <c r="C16" s="1108"/>
      <c r="D16" s="1171"/>
      <c r="E16" s="1171"/>
      <c r="F16" s="1171"/>
    </row>
    <row r="17" spans="1:6" ht="15">
      <c r="A17" s="1184" t="s">
        <v>346</v>
      </c>
      <c r="B17" s="1185"/>
      <c r="C17" s="598"/>
      <c r="D17" s="40">
        <v>0</v>
      </c>
      <c r="E17" s="40">
        <v>0</v>
      </c>
      <c r="F17" s="40">
        <v>0</v>
      </c>
    </row>
    <row r="18" spans="1:6" ht="15">
      <c r="A18" s="1184" t="s">
        <v>1094</v>
      </c>
      <c r="B18" s="1185"/>
      <c r="C18" s="598"/>
      <c r="D18" s="40">
        <v>0</v>
      </c>
      <c r="E18" s="40">
        <v>0</v>
      </c>
      <c r="F18" s="40">
        <v>0</v>
      </c>
    </row>
    <row r="19" spans="1:6" ht="15">
      <c r="A19" s="1184" t="s">
        <v>1095</v>
      </c>
      <c r="B19" s="1185"/>
      <c r="C19" s="680">
        <v>3</v>
      </c>
      <c r="D19" s="40">
        <v>0</v>
      </c>
      <c r="E19" s="40">
        <v>0</v>
      </c>
      <c r="F19" s="40">
        <v>0</v>
      </c>
    </row>
    <row r="20" spans="1:6" ht="15">
      <c r="A20" s="1184" t="s">
        <v>1096</v>
      </c>
      <c r="B20" s="1185"/>
      <c r="C20" s="680">
        <v>16</v>
      </c>
      <c r="D20" s="75">
        <v>0</v>
      </c>
      <c r="E20" s="75">
        <v>0</v>
      </c>
      <c r="F20" s="75">
        <v>0</v>
      </c>
    </row>
    <row r="21" spans="1:6" ht="15">
      <c r="A21" s="1184" t="s">
        <v>1097</v>
      </c>
      <c r="B21" s="1185"/>
      <c r="C21" s="680">
        <v>224</v>
      </c>
      <c r="D21" s="75">
        <v>0</v>
      </c>
      <c r="E21" s="75">
        <v>0</v>
      </c>
      <c r="F21" s="75">
        <v>0</v>
      </c>
    </row>
    <row r="22" spans="1:6" ht="15">
      <c r="A22" s="1184" t="s">
        <v>1098</v>
      </c>
      <c r="B22" s="1185"/>
      <c r="C22" s="680">
        <v>32</v>
      </c>
      <c r="D22" s="75">
        <v>0</v>
      </c>
      <c r="E22" s="75">
        <v>0</v>
      </c>
      <c r="F22" s="75">
        <v>0</v>
      </c>
    </row>
    <row r="23" spans="1:6" ht="15">
      <c r="A23" s="1184" t="s">
        <v>1344</v>
      </c>
      <c r="B23" s="1185"/>
      <c r="C23" s="680">
        <v>12192</v>
      </c>
      <c r="D23" s="75">
        <v>0</v>
      </c>
      <c r="E23" s="75">
        <v>0</v>
      </c>
      <c r="F23" s="75">
        <v>0</v>
      </c>
    </row>
    <row r="24" spans="1:6" ht="12.75" customHeight="1">
      <c r="A24" s="127"/>
      <c r="B24" s="127"/>
      <c r="C24" s="127"/>
      <c r="D24" s="127"/>
      <c r="E24" s="127"/>
      <c r="F24" s="127"/>
    </row>
    <row r="25" spans="1:6">
      <c r="A25" s="127"/>
      <c r="B25" s="127"/>
      <c r="C25" s="127"/>
      <c r="D25" s="127"/>
      <c r="E25" s="127"/>
      <c r="F25" s="127"/>
    </row>
    <row r="26" spans="1:6">
      <c r="A26" s="127"/>
      <c r="B26" s="127"/>
      <c r="C26" s="127"/>
      <c r="D26" s="127"/>
      <c r="E26" s="127"/>
      <c r="F26" s="127"/>
    </row>
    <row r="27" spans="1:6">
      <c r="A27" s="29"/>
      <c r="B27" s="29"/>
      <c r="C27" s="29"/>
      <c r="D27" s="29"/>
      <c r="E27" s="29"/>
      <c r="F27" s="29"/>
    </row>
    <row r="28" spans="1:6">
      <c r="A28" s="29"/>
      <c r="B28" s="29"/>
      <c r="C28" s="29"/>
      <c r="D28" s="29"/>
      <c r="E28" s="29"/>
      <c r="F28" s="29"/>
    </row>
    <row r="29" spans="1:6">
      <c r="A29" s="29"/>
      <c r="B29" s="29"/>
      <c r="C29" s="29"/>
      <c r="D29" s="29"/>
      <c r="E29" s="29"/>
      <c r="F29" s="29"/>
    </row>
    <row r="30" spans="1:6">
      <c r="A30" s="29"/>
      <c r="B30" s="29"/>
      <c r="C30" s="29"/>
      <c r="D30" s="29"/>
      <c r="E30" s="29"/>
      <c r="F30" s="29"/>
    </row>
    <row r="31" spans="1:6">
      <c r="A31" s="29"/>
      <c r="B31" s="29"/>
      <c r="C31" s="29"/>
      <c r="D31" s="29"/>
      <c r="E31" s="29"/>
      <c r="F31" s="29"/>
    </row>
    <row r="32" spans="1:6">
      <c r="A32" s="29"/>
      <c r="B32" s="29"/>
      <c r="C32" s="29"/>
      <c r="D32" s="29"/>
      <c r="E32" s="29"/>
      <c r="F32" s="29"/>
    </row>
    <row r="33" spans="1:6">
      <c r="A33" s="29"/>
      <c r="B33" s="29"/>
      <c r="C33" s="29"/>
      <c r="D33" s="29"/>
      <c r="E33" s="29"/>
      <c r="F33" s="29"/>
    </row>
    <row r="34" spans="1:6">
      <c r="A34" s="29"/>
      <c r="B34" s="29"/>
      <c r="C34" s="29"/>
      <c r="D34" s="29"/>
      <c r="E34" s="29"/>
      <c r="F34" s="29"/>
    </row>
    <row r="35" spans="1:6">
      <c r="A35" s="29"/>
      <c r="B35" s="29"/>
      <c r="C35" s="29"/>
      <c r="D35" s="29"/>
      <c r="E35" s="29"/>
      <c r="F35" s="29"/>
    </row>
    <row r="36" spans="1:6">
      <c r="A36" s="29"/>
      <c r="B36" s="29"/>
      <c r="C36" s="29"/>
      <c r="D36" s="29"/>
      <c r="E36" s="29"/>
      <c r="F36" s="29"/>
    </row>
  </sheetData>
  <mergeCells count="28">
    <mergeCell ref="A21:B21"/>
    <mergeCell ref="A22:B22"/>
    <mergeCell ref="A23:B23"/>
    <mergeCell ref="A11:B11"/>
    <mergeCell ref="A12:B12"/>
    <mergeCell ref="A13:B13"/>
    <mergeCell ref="A14:B14"/>
    <mergeCell ref="A16:B16"/>
    <mergeCell ref="A15:B15"/>
    <mergeCell ref="A19:B19"/>
    <mergeCell ref="A18:B18"/>
    <mergeCell ref="A17:B17"/>
    <mergeCell ref="A20:B20"/>
    <mergeCell ref="F15:F16"/>
    <mergeCell ref="D15:D16"/>
    <mergeCell ref="E15:E16"/>
    <mergeCell ref="C15:C16"/>
    <mergeCell ref="A4:F4"/>
    <mergeCell ref="A5:B5"/>
    <mergeCell ref="A6:B6"/>
    <mergeCell ref="A7:B7"/>
    <mergeCell ref="C7:C8"/>
    <mergeCell ref="A9:B9"/>
    <mergeCell ref="F7:F8"/>
    <mergeCell ref="A8:B8"/>
    <mergeCell ref="D7:D8"/>
    <mergeCell ref="E7:E8"/>
    <mergeCell ref="A10:B10"/>
  </mergeCells>
  <phoneticPr fontId="3" type="noConversion"/>
  <pageMargins left="1.31" right="0.75" top="0.67" bottom="1" header="0.5" footer="0.5"/>
  <pageSetup paperSize="9" scale="98" orientation="landscape" r:id="rId1"/>
  <headerFooter alignWithMargins="0"/>
</worksheet>
</file>

<file path=xl/worksheets/sheet14.xml><?xml version="1.0" encoding="utf-8"?>
<worksheet xmlns="http://schemas.openxmlformats.org/spreadsheetml/2006/main" xmlns:r="http://schemas.openxmlformats.org/officeDocument/2006/relationships">
  <sheetPr codeName="Лист32">
    <tabColor rgb="FFFFFF00"/>
  </sheetPr>
  <dimension ref="A1:M22"/>
  <sheetViews>
    <sheetView view="pageBreakPreview" zoomScaleNormal="100" zoomScaleSheetLayoutView="100" workbookViewId="0">
      <pane ySplit="4" topLeftCell="A5" activePane="bottomLeft" state="frozen"/>
      <selection activeCell="I37" sqref="I37"/>
      <selection pane="bottomLeft" activeCell="D14" sqref="D14"/>
    </sheetView>
  </sheetViews>
  <sheetFormatPr defaultColWidth="9.140625" defaultRowHeight="12.75"/>
  <cols>
    <col min="1" max="1" width="5.28515625" style="26" customWidth="1"/>
    <col min="2" max="2" width="16.85546875" style="17" customWidth="1"/>
    <col min="3" max="3" width="12.85546875" style="17" customWidth="1"/>
    <col min="4" max="4" width="12.7109375" style="26" customWidth="1"/>
    <col min="5" max="6" width="15.28515625" style="17" customWidth="1"/>
    <col min="7" max="7" width="26.140625" style="17" customWidth="1"/>
    <col min="8" max="8" width="22.7109375" style="17" customWidth="1"/>
    <col min="9" max="16384" width="9.140625" style="17"/>
  </cols>
  <sheetData>
    <row r="1" spans="1:13" s="76" customFormat="1" ht="18.75">
      <c r="A1" s="79"/>
      <c r="B1" s="79"/>
      <c r="C1" s="79"/>
      <c r="D1" s="79"/>
      <c r="F1" s="126"/>
      <c r="G1" s="79"/>
      <c r="H1" s="79"/>
    </row>
    <row r="2" spans="1:13" ht="25.5" customHeight="1">
      <c r="A2" s="1168" t="s">
        <v>1534</v>
      </c>
      <c r="B2" s="1175"/>
      <c r="C2" s="1175"/>
      <c r="D2" s="1175"/>
      <c r="E2" s="1175"/>
      <c r="F2" s="1175"/>
      <c r="G2" s="1175"/>
      <c r="H2" s="1175"/>
    </row>
    <row r="3" spans="1:13" ht="62.25" customHeight="1">
      <c r="A3" s="71" t="s">
        <v>1056</v>
      </c>
      <c r="B3" s="35" t="s">
        <v>1110</v>
      </c>
      <c r="C3" s="35" t="s">
        <v>380</v>
      </c>
      <c r="D3" s="71" t="s">
        <v>383</v>
      </c>
      <c r="E3" s="35" t="s">
        <v>1107</v>
      </c>
      <c r="F3" s="35" t="s">
        <v>1108</v>
      </c>
      <c r="G3" s="35" t="s">
        <v>236</v>
      </c>
      <c r="H3" s="35" t="s">
        <v>1109</v>
      </c>
    </row>
    <row r="4" spans="1:13" ht="15">
      <c r="A4" s="437">
        <v>1</v>
      </c>
      <c r="B4" s="202">
        <v>2</v>
      </c>
      <c r="C4" s="202">
        <v>3</v>
      </c>
      <c r="D4" s="437">
        <v>4</v>
      </c>
      <c r="E4" s="202">
        <v>5</v>
      </c>
      <c r="F4" s="202">
        <v>6</v>
      </c>
      <c r="G4" s="202">
        <v>7</v>
      </c>
      <c r="H4" s="202">
        <v>8</v>
      </c>
    </row>
    <row r="5" spans="1:13">
      <c r="A5" s="289">
        <v>1</v>
      </c>
      <c r="B5" s="681" t="s">
        <v>196</v>
      </c>
      <c r="C5" s="681">
        <v>110</v>
      </c>
      <c r="D5" s="681">
        <v>20</v>
      </c>
      <c r="E5" s="682" t="s">
        <v>534</v>
      </c>
      <c r="F5" s="681" t="s">
        <v>519</v>
      </c>
      <c r="G5" s="681" t="s">
        <v>522</v>
      </c>
      <c r="H5" s="203"/>
    </row>
    <row r="6" spans="1:13">
      <c r="A6" s="289">
        <v>2</v>
      </c>
      <c r="B6" s="681"/>
      <c r="C6" s="681">
        <v>35</v>
      </c>
      <c r="D6" s="681">
        <v>23</v>
      </c>
      <c r="E6" s="682" t="s">
        <v>534</v>
      </c>
      <c r="F6" s="681" t="s">
        <v>519</v>
      </c>
      <c r="G6" s="681" t="s">
        <v>522</v>
      </c>
      <c r="H6" s="203"/>
    </row>
    <row r="7" spans="1:13">
      <c r="A7" s="289">
        <v>3</v>
      </c>
      <c r="B7" s="681"/>
      <c r="C7" s="683" t="s">
        <v>197</v>
      </c>
      <c r="D7" s="681">
        <v>378</v>
      </c>
      <c r="E7" s="682" t="s">
        <v>534</v>
      </c>
      <c r="F7" s="681" t="s">
        <v>519</v>
      </c>
      <c r="G7" s="681" t="s">
        <v>522</v>
      </c>
      <c r="H7" s="203"/>
    </row>
    <row r="8" spans="1:13">
      <c r="A8" s="289">
        <v>4</v>
      </c>
      <c r="B8" s="683"/>
      <c r="C8" s="683" t="s">
        <v>198</v>
      </c>
      <c r="D8" s="684">
        <v>42</v>
      </c>
      <c r="E8" s="682" t="s">
        <v>534</v>
      </c>
      <c r="F8" s="681" t="s">
        <v>519</v>
      </c>
      <c r="G8" s="681" t="s">
        <v>522</v>
      </c>
      <c r="H8" s="203"/>
    </row>
    <row r="9" spans="1:13">
      <c r="A9" s="289">
        <v>5</v>
      </c>
      <c r="B9" s="681" t="s">
        <v>199</v>
      </c>
      <c r="C9" s="681">
        <v>35</v>
      </c>
      <c r="D9" s="681">
        <v>16</v>
      </c>
      <c r="E9" s="682" t="s">
        <v>534</v>
      </c>
      <c r="F9" s="681" t="s">
        <v>519</v>
      </c>
      <c r="G9" s="681" t="s">
        <v>522</v>
      </c>
      <c r="H9" s="203"/>
    </row>
    <row r="10" spans="1:13">
      <c r="A10" s="289">
        <v>6</v>
      </c>
      <c r="B10" s="681"/>
      <c r="C10" s="681" t="s">
        <v>200</v>
      </c>
      <c r="D10" s="681">
        <v>575</v>
      </c>
      <c r="E10" s="682" t="s">
        <v>534</v>
      </c>
      <c r="F10" s="681" t="s">
        <v>519</v>
      </c>
      <c r="G10" s="681" t="s">
        <v>522</v>
      </c>
      <c r="H10" s="203"/>
    </row>
    <row r="11" spans="1:13">
      <c r="A11" s="289">
        <v>7</v>
      </c>
      <c r="B11" s="683"/>
      <c r="C11" s="683" t="s">
        <v>198</v>
      </c>
      <c r="D11" s="684">
        <v>102</v>
      </c>
      <c r="E11" s="682" t="s">
        <v>534</v>
      </c>
      <c r="F11" s="681" t="s">
        <v>519</v>
      </c>
      <c r="G11" s="681" t="s">
        <v>522</v>
      </c>
      <c r="H11" s="203"/>
    </row>
    <row r="12" spans="1:13">
      <c r="A12" s="289">
        <v>8</v>
      </c>
      <c r="B12" s="681" t="s">
        <v>201</v>
      </c>
      <c r="C12" s="681">
        <v>10</v>
      </c>
      <c r="D12" s="681">
        <v>32</v>
      </c>
      <c r="E12" s="682" t="s">
        <v>534</v>
      </c>
      <c r="F12" s="681">
        <v>1</v>
      </c>
      <c r="G12" s="681" t="s">
        <v>522</v>
      </c>
      <c r="H12" s="203"/>
    </row>
    <row r="13" spans="1:13">
      <c r="A13" s="289">
        <v>9</v>
      </c>
      <c r="B13" s="681" t="s">
        <v>202</v>
      </c>
      <c r="C13" s="681">
        <v>0.4</v>
      </c>
      <c r="D13" s="681">
        <v>17</v>
      </c>
      <c r="E13" s="682" t="s">
        <v>203</v>
      </c>
      <c r="F13" s="681">
        <v>2</v>
      </c>
      <c r="G13" s="681" t="s">
        <v>522</v>
      </c>
      <c r="H13" s="203"/>
    </row>
    <row r="14" spans="1:13" ht="14.25">
      <c r="A14" s="1190" t="s">
        <v>517</v>
      </c>
      <c r="B14" s="1191"/>
      <c r="C14" s="291"/>
      <c r="D14" s="290">
        <f>SUM(D5:D13)</f>
        <v>1205</v>
      </c>
      <c r="E14" s="291"/>
      <c r="F14" s="291"/>
      <c r="G14" s="292"/>
      <c r="H14" s="291"/>
    </row>
    <row r="15" spans="1:13">
      <c r="A15" s="130"/>
      <c r="B15" s="127"/>
      <c r="C15" s="127"/>
      <c r="D15" s="130"/>
      <c r="E15" s="127"/>
      <c r="F15" s="127"/>
      <c r="G15" s="127"/>
      <c r="H15" s="127"/>
    </row>
    <row r="16" spans="1:13" s="19" customFormat="1" ht="14.25" customHeight="1">
      <c r="A16" s="122" t="s">
        <v>237</v>
      </c>
      <c r="B16" s="131"/>
      <c r="C16" s="131"/>
      <c r="D16" s="131"/>
      <c r="E16" s="131"/>
      <c r="F16" s="131"/>
      <c r="G16" s="131"/>
      <c r="H16" s="131"/>
      <c r="I16" s="234"/>
      <c r="J16" s="234"/>
      <c r="K16" s="234"/>
      <c r="L16" s="234"/>
      <c r="M16" s="234"/>
    </row>
    <row r="17" spans="1:8">
      <c r="A17" s="25"/>
      <c r="B17" s="18"/>
      <c r="C17" s="18"/>
      <c r="D17" s="25"/>
      <c r="E17" s="18"/>
      <c r="F17" s="18"/>
      <c r="G17" s="18"/>
      <c r="H17" s="18"/>
    </row>
    <row r="18" spans="1:8">
      <c r="A18" s="25"/>
      <c r="B18" s="18"/>
      <c r="C18" s="18"/>
      <c r="D18" s="25"/>
      <c r="E18" s="18"/>
      <c r="F18" s="18"/>
      <c r="G18" s="18"/>
      <c r="H18" s="18"/>
    </row>
    <row r="19" spans="1:8">
      <c r="A19" s="25"/>
      <c r="B19" s="18"/>
      <c r="C19" s="18"/>
      <c r="D19" s="25"/>
      <c r="E19" s="18"/>
      <c r="F19" s="18"/>
      <c r="G19" s="18"/>
      <c r="H19" s="18"/>
    </row>
    <row r="20" spans="1:8">
      <c r="A20" s="25"/>
      <c r="B20" s="18"/>
      <c r="C20" s="18"/>
      <c r="D20" s="25"/>
      <c r="E20" s="18"/>
      <c r="F20" s="18"/>
      <c r="G20" s="18"/>
      <c r="H20" s="18"/>
    </row>
    <row r="21" spans="1:8">
      <c r="A21" s="25"/>
      <c r="B21" s="18"/>
      <c r="C21" s="18"/>
      <c r="D21" s="25"/>
      <c r="E21" s="18"/>
      <c r="F21" s="18"/>
      <c r="G21" s="18"/>
      <c r="H21" s="18"/>
    </row>
    <row r="22" spans="1:8">
      <c r="A22" s="25"/>
      <c r="B22" s="18"/>
      <c r="C22" s="18"/>
      <c r="D22" s="25"/>
      <c r="E22" s="18"/>
      <c r="F22" s="18"/>
      <c r="G22" s="18"/>
      <c r="H22" s="18"/>
    </row>
  </sheetData>
  <sheetProtection insertRows="0" deleteRows="0"/>
  <mergeCells count="2">
    <mergeCell ref="A2:H2"/>
    <mergeCell ref="A14:B14"/>
  </mergeCells>
  <phoneticPr fontId="3" type="noConversion"/>
  <pageMargins left="0.98" right="0.75" top="1" bottom="1" header="0.5" footer="0.5"/>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sheetPr codeName="Лист15">
    <tabColor rgb="FFFFFF00"/>
  </sheetPr>
  <dimension ref="A1:D11"/>
  <sheetViews>
    <sheetView view="pageBreakPreview" zoomScaleNormal="100" zoomScaleSheetLayoutView="100" workbookViewId="0">
      <selection activeCell="C31" sqref="C31"/>
    </sheetView>
  </sheetViews>
  <sheetFormatPr defaultColWidth="9.140625" defaultRowHeight="12.75"/>
  <cols>
    <col min="1" max="1" width="12.28515625" style="23" customWidth="1"/>
    <col min="2" max="2" width="46.42578125" style="23" customWidth="1"/>
    <col min="3" max="3" width="16.85546875" style="23" customWidth="1"/>
    <col min="4" max="4" width="12.42578125" style="23" customWidth="1"/>
    <col min="5" max="16384" width="9.140625" style="23"/>
  </cols>
  <sheetData>
    <row r="1" spans="1:4" s="76" customFormat="1" ht="35.25" customHeight="1">
      <c r="A1" s="79"/>
      <c r="B1" s="132"/>
      <c r="C1" s="79"/>
      <c r="D1" s="79"/>
    </row>
    <row r="2" spans="1:4" s="20" customFormat="1" ht="27.75" customHeight="1">
      <c r="A2" s="1168" t="s">
        <v>1535</v>
      </c>
      <c r="B2" s="1168"/>
      <c r="C2" s="1168"/>
      <c r="D2" s="1168"/>
    </row>
    <row r="3" spans="1:4" s="20" customFormat="1" ht="34.5" customHeight="1">
      <c r="A3" s="1193" t="s">
        <v>427</v>
      </c>
      <c r="B3" s="1193"/>
      <c r="C3" s="56" t="s">
        <v>464</v>
      </c>
      <c r="D3" s="56" t="s">
        <v>1059</v>
      </c>
    </row>
    <row r="4" spans="1:4" ht="16.5" customHeight="1">
      <c r="A4" s="1194" t="s">
        <v>1537</v>
      </c>
      <c r="B4" s="1194"/>
      <c r="C4" s="701">
        <v>748</v>
      </c>
      <c r="D4" s="702">
        <f>C4/$C$9</f>
        <v>0.79153439153439153</v>
      </c>
    </row>
    <row r="5" spans="1:4" ht="16.5" customHeight="1">
      <c r="A5" s="1194" t="s">
        <v>204</v>
      </c>
      <c r="B5" s="1194"/>
      <c r="C5" s="701">
        <v>0</v>
      </c>
      <c r="D5" s="702">
        <f>C5/$C$9</f>
        <v>0</v>
      </c>
    </row>
    <row r="6" spans="1:4" ht="16.5" customHeight="1">
      <c r="A6" s="1194" t="s">
        <v>664</v>
      </c>
      <c r="B6" s="1194"/>
      <c r="C6" s="701">
        <v>21</v>
      </c>
      <c r="D6" s="702">
        <f>C6/$C$9</f>
        <v>2.2222222222222223E-2</v>
      </c>
    </row>
    <row r="7" spans="1:4" ht="16.5" customHeight="1">
      <c r="A7" s="1194" t="s">
        <v>313</v>
      </c>
      <c r="B7" s="1194"/>
      <c r="C7" s="701">
        <v>51</v>
      </c>
      <c r="D7" s="702">
        <f>C7/$C$9</f>
        <v>5.3968253968253971E-2</v>
      </c>
    </row>
    <row r="8" spans="1:4" ht="16.5" customHeight="1">
      <c r="A8" s="1194" t="s">
        <v>1538</v>
      </c>
      <c r="B8" s="1194"/>
      <c r="C8" s="701">
        <v>125</v>
      </c>
      <c r="D8" s="702">
        <f>C8/$C$9</f>
        <v>0.13227513227513227</v>
      </c>
    </row>
    <row r="9" spans="1:4" ht="16.5" customHeight="1">
      <c r="A9" s="1192" t="s">
        <v>1296</v>
      </c>
      <c r="B9" s="1192"/>
      <c r="C9" s="204">
        <f>SUM(C4:C8)</f>
        <v>945</v>
      </c>
      <c r="D9" s="205">
        <f>SUM(D4:D8)</f>
        <v>1</v>
      </c>
    </row>
    <row r="10" spans="1:4" ht="14.25" customHeight="1">
      <c r="A10" s="119"/>
      <c r="B10" s="120"/>
      <c r="C10" s="89"/>
      <c r="D10" s="121"/>
    </row>
    <row r="11" spans="1:4" ht="15">
      <c r="A11" s="38"/>
      <c r="B11" s="133"/>
      <c r="C11" s="133"/>
      <c r="D11" s="133"/>
    </row>
  </sheetData>
  <mergeCells count="8">
    <mergeCell ref="A9:B9"/>
    <mergeCell ref="A2:D2"/>
    <mergeCell ref="A3:B3"/>
    <mergeCell ref="A4:B4"/>
    <mergeCell ref="A5:B5"/>
    <mergeCell ref="A6:B6"/>
    <mergeCell ref="A7:B7"/>
    <mergeCell ref="A8:B8"/>
  </mergeCells>
  <phoneticPr fontId="3" type="noConversion"/>
  <pageMargins left="0.98" right="0.49" top="0.75"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sheetPr codeName="Лист16">
    <tabColor rgb="FFFFFF00"/>
  </sheetPr>
  <dimension ref="A1:H73"/>
  <sheetViews>
    <sheetView zoomScaleNormal="100" workbookViewId="0">
      <selection activeCell="J9" sqref="J9"/>
    </sheetView>
  </sheetViews>
  <sheetFormatPr defaultColWidth="9.140625" defaultRowHeight="12.75"/>
  <cols>
    <col min="1" max="1" width="4.7109375" style="423" customWidth="1"/>
    <col min="2" max="2" width="51.5703125" style="423" customWidth="1"/>
    <col min="3" max="3" width="8.42578125" style="423" customWidth="1"/>
    <col min="4" max="4" width="11.7109375" style="423" customWidth="1"/>
    <col min="5" max="5" width="12" style="423" customWidth="1"/>
    <col min="6" max="6" width="11.7109375" style="423" customWidth="1"/>
    <col min="7" max="7" width="20.7109375" style="423" customWidth="1"/>
    <col min="8" max="16384" width="9.140625" style="423"/>
  </cols>
  <sheetData>
    <row r="1" spans="1:7" ht="39" customHeight="1">
      <c r="A1" s="1198" t="s">
        <v>1452</v>
      </c>
      <c r="B1" s="1198"/>
      <c r="C1" s="1198"/>
      <c r="D1" s="1198"/>
      <c r="E1" s="1198"/>
      <c r="F1" s="1198"/>
      <c r="G1" s="1198"/>
    </row>
    <row r="2" spans="1:7" ht="15">
      <c r="A2" s="1159" t="s">
        <v>1056</v>
      </c>
      <c r="B2" s="1199" t="s">
        <v>1080</v>
      </c>
      <c r="C2" s="1159" t="s">
        <v>1075</v>
      </c>
      <c r="D2" s="1200" t="s">
        <v>326</v>
      </c>
      <c r="E2" s="1201"/>
      <c r="F2" s="1201"/>
      <c r="G2" s="1202"/>
    </row>
    <row r="3" spans="1:7" ht="45.75" customHeight="1">
      <c r="A3" s="1159"/>
      <c r="B3" s="1199"/>
      <c r="C3" s="1159"/>
      <c r="D3" s="424">
        <v>2015</v>
      </c>
      <c r="E3" s="424">
        <v>2016</v>
      </c>
      <c r="F3" s="424">
        <v>2017</v>
      </c>
      <c r="G3" s="425" t="s">
        <v>1536</v>
      </c>
    </row>
    <row r="4" spans="1:7" ht="13.5" customHeight="1">
      <c r="A4" s="430">
        <v>1</v>
      </c>
      <c r="B4" s="431" t="s">
        <v>1260</v>
      </c>
      <c r="C4" s="430">
        <v>3</v>
      </c>
      <c r="D4" s="432">
        <v>4</v>
      </c>
      <c r="E4" s="432">
        <v>5</v>
      </c>
      <c r="F4" s="432">
        <v>6</v>
      </c>
      <c r="G4" s="433">
        <v>7</v>
      </c>
    </row>
    <row r="5" spans="1:7" ht="15">
      <c r="A5" s="1195">
        <v>1</v>
      </c>
      <c r="B5" s="440" t="s">
        <v>685</v>
      </c>
      <c r="C5" s="430" t="s">
        <v>1087</v>
      </c>
      <c r="D5" s="447">
        <f t="shared" ref="D5:G6" si="0">D8+D11+D14+D17+D23+D26+D29+D35+D38+D41+D44+D47+D50+D53+D56+D59+D62+D65</f>
        <v>471</v>
      </c>
      <c r="E5" s="447">
        <f t="shared" si="0"/>
        <v>474</v>
      </c>
      <c r="F5" s="447">
        <f t="shared" ref="F5:G5" si="1">F8+F11+F14+F17+F23+F26+F29+F35+F38+F41+F44+F47+F50+F53+F56+F59+F62+F65</f>
        <v>463</v>
      </c>
      <c r="G5" s="447">
        <f t="shared" si="1"/>
        <v>464</v>
      </c>
    </row>
    <row r="6" spans="1:7" ht="15">
      <c r="A6" s="1195"/>
      <c r="B6" s="1196" t="s">
        <v>684</v>
      </c>
      <c r="C6" s="428" t="s">
        <v>1087</v>
      </c>
      <c r="D6" s="448">
        <f t="shared" si="0"/>
        <v>259</v>
      </c>
      <c r="E6" s="448">
        <f t="shared" si="0"/>
        <v>268</v>
      </c>
      <c r="F6" s="448">
        <f t="shared" ref="F6" si="2">F9+F12+F15+F18+F24+F27+F30+F36+F39+F42+F45+F48+F51+F54+F57+F60+F63+F66</f>
        <v>280</v>
      </c>
      <c r="G6" s="448">
        <f t="shared" si="0"/>
        <v>280</v>
      </c>
    </row>
    <row r="7" spans="1:7" ht="15">
      <c r="A7" s="1195"/>
      <c r="B7" s="1197"/>
      <c r="C7" s="428" t="s">
        <v>1059</v>
      </c>
      <c r="D7" s="144">
        <f>D6/D5</f>
        <v>0.54989384288747345</v>
      </c>
      <c r="E7" s="144">
        <f>E6/E5</f>
        <v>0.56540084388185652</v>
      </c>
      <c r="F7" s="144">
        <f>F6/F5</f>
        <v>0.60475161987041037</v>
      </c>
      <c r="G7" s="144">
        <v>0.60475161987041037</v>
      </c>
    </row>
    <row r="8" spans="1:7" ht="15">
      <c r="A8" s="1195" t="s">
        <v>1216</v>
      </c>
      <c r="B8" s="440" t="s">
        <v>1276</v>
      </c>
      <c r="C8" s="430" t="s">
        <v>1087</v>
      </c>
      <c r="D8" s="441">
        <v>8</v>
      </c>
      <c r="E8" s="441">
        <v>8</v>
      </c>
      <c r="F8" s="441">
        <v>8</v>
      </c>
      <c r="G8" s="441">
        <v>8</v>
      </c>
    </row>
    <row r="9" spans="1:7" ht="15">
      <c r="A9" s="1195"/>
      <c r="B9" s="1196" t="s">
        <v>1085</v>
      </c>
      <c r="C9" s="428" t="s">
        <v>1087</v>
      </c>
      <c r="D9" s="446">
        <v>7</v>
      </c>
      <c r="E9" s="446">
        <v>8</v>
      </c>
      <c r="F9" s="446">
        <v>8</v>
      </c>
      <c r="G9" s="446">
        <v>8</v>
      </c>
    </row>
    <row r="10" spans="1:7" ht="15">
      <c r="A10" s="1195"/>
      <c r="B10" s="1197"/>
      <c r="C10" s="428" t="s">
        <v>1059</v>
      </c>
      <c r="D10" s="144">
        <f>D9/D8</f>
        <v>0.875</v>
      </c>
      <c r="E10" s="144">
        <f>E9/E8</f>
        <v>1</v>
      </c>
      <c r="F10" s="144">
        <f>F9/F8</f>
        <v>1</v>
      </c>
      <c r="G10" s="144">
        <f>G9/G8</f>
        <v>1</v>
      </c>
    </row>
    <row r="11" spans="1:7" ht="15">
      <c r="A11" s="1195" t="s">
        <v>1217</v>
      </c>
      <c r="B11" s="440" t="s">
        <v>1277</v>
      </c>
      <c r="C11" s="430" t="s">
        <v>1087</v>
      </c>
      <c r="D11" s="441">
        <v>8</v>
      </c>
      <c r="E11" s="441">
        <v>7</v>
      </c>
      <c r="F11" s="441">
        <v>7</v>
      </c>
      <c r="G11" s="441">
        <v>7</v>
      </c>
    </row>
    <row r="12" spans="1:7" ht="15">
      <c r="A12" s="1195"/>
      <c r="B12" s="1196" t="s">
        <v>1085</v>
      </c>
      <c r="C12" s="428" t="s">
        <v>1087</v>
      </c>
      <c r="D12" s="446">
        <v>4</v>
      </c>
      <c r="E12" s="446">
        <v>5</v>
      </c>
      <c r="F12" s="446">
        <v>5</v>
      </c>
      <c r="G12" s="446">
        <v>5</v>
      </c>
    </row>
    <row r="13" spans="1:7" ht="15">
      <c r="A13" s="1195"/>
      <c r="B13" s="1197"/>
      <c r="C13" s="428" t="s">
        <v>1059</v>
      </c>
      <c r="D13" s="144">
        <f>D12/D11</f>
        <v>0.5</v>
      </c>
      <c r="E13" s="144">
        <f>E12/E11</f>
        <v>0.7142857142857143</v>
      </c>
      <c r="F13" s="144">
        <f>F12/F11</f>
        <v>0.7142857142857143</v>
      </c>
      <c r="G13" s="144">
        <f>G12/G11</f>
        <v>0.7142857142857143</v>
      </c>
    </row>
    <row r="14" spans="1:7" ht="15">
      <c r="A14" s="1195" t="s">
        <v>1278</v>
      </c>
      <c r="B14" s="440" t="s">
        <v>683</v>
      </c>
      <c r="C14" s="430" t="s">
        <v>1087</v>
      </c>
      <c r="D14" s="441">
        <v>14</v>
      </c>
      <c r="E14" s="449">
        <v>16</v>
      </c>
      <c r="F14" s="441">
        <v>15</v>
      </c>
      <c r="G14" s="441">
        <v>15</v>
      </c>
    </row>
    <row r="15" spans="1:7" ht="15">
      <c r="A15" s="1195"/>
      <c r="B15" s="1196" t="s">
        <v>1085</v>
      </c>
      <c r="C15" s="428" t="s">
        <v>1087</v>
      </c>
      <c r="D15" s="446">
        <v>6</v>
      </c>
      <c r="E15" s="448">
        <v>6</v>
      </c>
      <c r="F15" s="446">
        <v>6</v>
      </c>
      <c r="G15" s="446">
        <v>6</v>
      </c>
    </row>
    <row r="16" spans="1:7" ht="15">
      <c r="A16" s="1195"/>
      <c r="B16" s="1197"/>
      <c r="C16" s="428" t="s">
        <v>1059</v>
      </c>
      <c r="D16" s="144">
        <f>D15/D14</f>
        <v>0.42857142857142855</v>
      </c>
      <c r="E16" s="144">
        <v>0.375</v>
      </c>
      <c r="F16" s="144">
        <f>F15/F14</f>
        <v>0.4</v>
      </c>
      <c r="G16" s="144">
        <f>G15/G14</f>
        <v>0.4</v>
      </c>
    </row>
    <row r="17" spans="1:7" ht="15">
      <c r="A17" s="1195" t="s">
        <v>1279</v>
      </c>
      <c r="B17" s="440" t="s">
        <v>682</v>
      </c>
      <c r="C17" s="430" t="s">
        <v>1087</v>
      </c>
      <c r="D17" s="441">
        <v>38</v>
      </c>
      <c r="E17" s="441">
        <v>41</v>
      </c>
      <c r="F17" s="441">
        <v>44</v>
      </c>
      <c r="G17" s="441">
        <v>44</v>
      </c>
    </row>
    <row r="18" spans="1:7" ht="15">
      <c r="A18" s="1195"/>
      <c r="B18" s="1196" t="s">
        <v>1085</v>
      </c>
      <c r="C18" s="428" t="s">
        <v>1087</v>
      </c>
      <c r="D18" s="446">
        <v>21</v>
      </c>
      <c r="E18" s="446">
        <v>27</v>
      </c>
      <c r="F18" s="446">
        <v>27</v>
      </c>
      <c r="G18" s="446">
        <v>27</v>
      </c>
    </row>
    <row r="19" spans="1:7" ht="15">
      <c r="A19" s="1195"/>
      <c r="B19" s="1197"/>
      <c r="C19" s="428" t="s">
        <v>1059</v>
      </c>
      <c r="D19" s="144">
        <f>D18/D17</f>
        <v>0.55263157894736847</v>
      </c>
      <c r="E19" s="144">
        <f>E18/E17</f>
        <v>0.65853658536585369</v>
      </c>
      <c r="F19" s="144">
        <f>F18/F17</f>
        <v>0.61363636363636365</v>
      </c>
      <c r="G19" s="144">
        <f>G18/G17</f>
        <v>0.61363636363636365</v>
      </c>
    </row>
    <row r="20" spans="1:7" ht="15">
      <c r="A20" s="1195"/>
      <c r="B20" s="442" t="s">
        <v>1313</v>
      </c>
      <c r="C20" s="430" t="s">
        <v>1087</v>
      </c>
      <c r="D20" s="441">
        <v>3</v>
      </c>
      <c r="E20" s="441">
        <v>3</v>
      </c>
      <c r="F20" s="441">
        <v>3</v>
      </c>
      <c r="G20" s="441">
        <v>3</v>
      </c>
    </row>
    <row r="21" spans="1:7" ht="15">
      <c r="A21" s="1195"/>
      <c r="B21" s="1196" t="s">
        <v>1085</v>
      </c>
      <c r="C21" s="428" t="s">
        <v>1087</v>
      </c>
      <c r="D21" s="446">
        <v>2</v>
      </c>
      <c r="E21" s="446">
        <v>2</v>
      </c>
      <c r="F21" s="446">
        <v>2</v>
      </c>
      <c r="G21" s="446">
        <v>2</v>
      </c>
    </row>
    <row r="22" spans="1:7" ht="15">
      <c r="A22" s="1195"/>
      <c r="B22" s="1197"/>
      <c r="C22" s="428" t="s">
        <v>1059</v>
      </c>
      <c r="D22" s="144">
        <f>D21/D20</f>
        <v>0.66666666666666663</v>
      </c>
      <c r="E22" s="144">
        <f>E21/E20</f>
        <v>0.66666666666666663</v>
      </c>
      <c r="F22" s="144">
        <f>F21/F20</f>
        <v>0.66666666666666663</v>
      </c>
      <c r="G22" s="144">
        <f>G21/G20</f>
        <v>0.66666666666666663</v>
      </c>
    </row>
    <row r="23" spans="1:7" ht="15">
      <c r="A23" s="1195" t="s">
        <v>1280</v>
      </c>
      <c r="B23" s="440" t="s">
        <v>681</v>
      </c>
      <c r="C23" s="430" t="s">
        <v>1087</v>
      </c>
      <c r="D23" s="441">
        <v>0</v>
      </c>
      <c r="E23" s="441">
        <v>0</v>
      </c>
      <c r="F23" s="441">
        <v>0</v>
      </c>
      <c r="G23" s="441">
        <v>0</v>
      </c>
    </row>
    <row r="24" spans="1:7" ht="15">
      <c r="A24" s="1195"/>
      <c r="B24" s="1196" t="s">
        <v>1085</v>
      </c>
      <c r="C24" s="428" t="s">
        <v>1087</v>
      </c>
      <c r="D24" s="446">
        <v>0</v>
      </c>
      <c r="E24" s="446">
        <v>0</v>
      </c>
      <c r="F24" s="446">
        <v>0</v>
      </c>
      <c r="G24" s="446">
        <v>0</v>
      </c>
    </row>
    <row r="25" spans="1:7" ht="15">
      <c r="A25" s="1195"/>
      <c r="B25" s="1197"/>
      <c r="C25" s="428" t="s">
        <v>1059</v>
      </c>
      <c r="D25" s="144">
        <v>0</v>
      </c>
      <c r="E25" s="144">
        <v>0</v>
      </c>
      <c r="F25" s="144">
        <v>0</v>
      </c>
      <c r="G25" s="144">
        <v>0</v>
      </c>
    </row>
    <row r="26" spans="1:7" ht="15">
      <c r="A26" s="1195" t="s">
        <v>1281</v>
      </c>
      <c r="B26" s="440" t="s">
        <v>680</v>
      </c>
      <c r="C26" s="430" t="s">
        <v>1087</v>
      </c>
      <c r="D26" s="441">
        <v>11</v>
      </c>
      <c r="E26" s="441">
        <v>12</v>
      </c>
      <c r="F26" s="441">
        <v>12</v>
      </c>
      <c r="G26" s="441">
        <v>12</v>
      </c>
    </row>
    <row r="27" spans="1:7" ht="15">
      <c r="A27" s="1195"/>
      <c r="B27" s="1196" t="s">
        <v>1085</v>
      </c>
      <c r="C27" s="428" t="s">
        <v>1087</v>
      </c>
      <c r="D27" s="446">
        <v>4</v>
      </c>
      <c r="E27" s="446">
        <v>4</v>
      </c>
      <c r="F27" s="446">
        <v>5</v>
      </c>
      <c r="G27" s="446">
        <v>5</v>
      </c>
    </row>
    <row r="28" spans="1:7" ht="15">
      <c r="A28" s="1195"/>
      <c r="B28" s="1197"/>
      <c r="C28" s="428" t="s">
        <v>1059</v>
      </c>
      <c r="D28" s="144">
        <f>D27/D26</f>
        <v>0.36363636363636365</v>
      </c>
      <c r="E28" s="144">
        <f>E27/E26</f>
        <v>0.33333333333333331</v>
      </c>
      <c r="F28" s="144">
        <f>F27/F26</f>
        <v>0.41666666666666669</v>
      </c>
      <c r="G28" s="144">
        <f>G27/G26</f>
        <v>0.41666666666666669</v>
      </c>
    </row>
    <row r="29" spans="1:7" ht="15" customHeight="1">
      <c r="A29" s="1195" t="s">
        <v>1282</v>
      </c>
      <c r="B29" s="440" t="s">
        <v>679</v>
      </c>
      <c r="C29" s="430" t="s">
        <v>1087</v>
      </c>
      <c r="D29" s="447">
        <v>221</v>
      </c>
      <c r="E29" s="447">
        <v>216</v>
      </c>
      <c r="F29" s="441">
        <v>203</v>
      </c>
      <c r="G29" s="441">
        <v>203</v>
      </c>
    </row>
    <row r="30" spans="1:7" ht="15">
      <c r="A30" s="1195"/>
      <c r="B30" s="1196" t="s">
        <v>1085</v>
      </c>
      <c r="C30" s="428" t="s">
        <v>1087</v>
      </c>
      <c r="D30" s="446">
        <v>110</v>
      </c>
      <c r="E30" s="446">
        <v>111</v>
      </c>
      <c r="F30" s="446">
        <v>120</v>
      </c>
      <c r="G30" s="446">
        <v>120</v>
      </c>
    </row>
    <row r="31" spans="1:7" ht="15">
      <c r="A31" s="1195"/>
      <c r="B31" s="1197"/>
      <c r="C31" s="428" t="s">
        <v>1059</v>
      </c>
      <c r="D31" s="144">
        <f>D30/D29</f>
        <v>0.49773755656108598</v>
      </c>
      <c r="E31" s="144">
        <f>E30/E29</f>
        <v>0.51388888888888884</v>
      </c>
      <c r="F31" s="144">
        <f>F30/F29</f>
        <v>0.59113300492610843</v>
      </c>
      <c r="G31" s="144">
        <f>G30/G29</f>
        <v>0.59113300492610843</v>
      </c>
    </row>
    <row r="32" spans="1:7" ht="15">
      <c r="A32" s="1195"/>
      <c r="B32" s="443" t="s">
        <v>678</v>
      </c>
      <c r="C32" s="430" t="s">
        <v>1087</v>
      </c>
      <c r="D32" s="441">
        <v>45</v>
      </c>
      <c r="E32" s="441">
        <v>45</v>
      </c>
      <c r="F32" s="441">
        <v>45</v>
      </c>
      <c r="G32" s="441">
        <v>45</v>
      </c>
    </row>
    <row r="33" spans="1:7" ht="15">
      <c r="A33" s="1195"/>
      <c r="B33" s="1196" t="s">
        <v>1085</v>
      </c>
      <c r="C33" s="428" t="s">
        <v>1087</v>
      </c>
      <c r="D33" s="446">
        <v>3</v>
      </c>
      <c r="E33" s="446">
        <v>4</v>
      </c>
      <c r="F33" s="446">
        <v>7</v>
      </c>
      <c r="G33" s="446">
        <v>7</v>
      </c>
    </row>
    <row r="34" spans="1:7" ht="15">
      <c r="A34" s="1195"/>
      <c r="B34" s="1197"/>
      <c r="C34" s="428" t="s">
        <v>1059</v>
      </c>
      <c r="D34" s="144">
        <f>D33/D32</f>
        <v>6.6666666666666666E-2</v>
      </c>
      <c r="E34" s="144">
        <f>E33/E32</f>
        <v>8.8888888888888892E-2</v>
      </c>
      <c r="F34" s="144">
        <f>F33/F32</f>
        <v>0.15555555555555556</v>
      </c>
      <c r="G34" s="144">
        <f>G33/G32</f>
        <v>0.15555555555555556</v>
      </c>
    </row>
    <row r="35" spans="1:7" ht="15">
      <c r="A35" s="1195" t="s">
        <v>1283</v>
      </c>
      <c r="B35" s="440" t="s">
        <v>677</v>
      </c>
      <c r="C35" s="430" t="s">
        <v>1087</v>
      </c>
      <c r="D35" s="441">
        <v>17</v>
      </c>
      <c r="E35" s="441">
        <v>17</v>
      </c>
      <c r="F35" s="441">
        <v>17</v>
      </c>
      <c r="G35" s="441">
        <v>17</v>
      </c>
    </row>
    <row r="36" spans="1:7" ht="15">
      <c r="A36" s="1195"/>
      <c r="B36" s="1196" t="s">
        <v>1085</v>
      </c>
      <c r="C36" s="428" t="s">
        <v>1087</v>
      </c>
      <c r="D36" s="446">
        <v>17</v>
      </c>
      <c r="E36" s="446">
        <v>17</v>
      </c>
      <c r="F36" s="446">
        <v>17</v>
      </c>
      <c r="G36" s="446">
        <v>17</v>
      </c>
    </row>
    <row r="37" spans="1:7" ht="15">
      <c r="A37" s="1195"/>
      <c r="B37" s="1197"/>
      <c r="C37" s="428" t="s">
        <v>1059</v>
      </c>
      <c r="D37" s="144">
        <f>D36/D35</f>
        <v>1</v>
      </c>
      <c r="E37" s="144">
        <f>E36/E35</f>
        <v>1</v>
      </c>
      <c r="F37" s="144">
        <f>F36/F35</f>
        <v>1</v>
      </c>
      <c r="G37" s="144">
        <f>G36/G35</f>
        <v>1</v>
      </c>
    </row>
    <row r="38" spans="1:7" ht="15">
      <c r="A38" s="1195" t="s">
        <v>1284</v>
      </c>
      <c r="B38" s="440" t="s">
        <v>676</v>
      </c>
      <c r="C38" s="430" t="s">
        <v>1087</v>
      </c>
      <c r="D38" s="447">
        <v>0</v>
      </c>
      <c r="E38" s="441">
        <v>0</v>
      </c>
      <c r="F38" s="441">
        <v>0</v>
      </c>
      <c r="G38" s="441">
        <v>0</v>
      </c>
    </row>
    <row r="39" spans="1:7" ht="15">
      <c r="A39" s="1195"/>
      <c r="B39" s="1196" t="s">
        <v>1085</v>
      </c>
      <c r="C39" s="428" t="s">
        <v>1087</v>
      </c>
      <c r="D39" s="446">
        <v>0</v>
      </c>
      <c r="E39" s="446">
        <v>0</v>
      </c>
      <c r="F39" s="446">
        <v>0</v>
      </c>
      <c r="G39" s="446">
        <v>0</v>
      </c>
    </row>
    <row r="40" spans="1:7" ht="15">
      <c r="A40" s="1195"/>
      <c r="B40" s="1197"/>
      <c r="C40" s="428" t="s">
        <v>1059</v>
      </c>
      <c r="D40" s="144">
        <v>0</v>
      </c>
      <c r="E40" s="144">
        <v>0</v>
      </c>
      <c r="F40" s="144">
        <v>0</v>
      </c>
      <c r="G40" s="144">
        <v>0</v>
      </c>
    </row>
    <row r="41" spans="1:7" ht="15">
      <c r="A41" s="1195" t="s">
        <v>1285</v>
      </c>
      <c r="B41" s="440" t="s">
        <v>675</v>
      </c>
      <c r="C41" s="430" t="s">
        <v>1087</v>
      </c>
      <c r="D41" s="447">
        <v>6</v>
      </c>
      <c r="E41" s="447">
        <v>8</v>
      </c>
      <c r="F41" s="441">
        <v>8</v>
      </c>
      <c r="G41" s="441">
        <v>8</v>
      </c>
    </row>
    <row r="42" spans="1:7" ht="15">
      <c r="A42" s="1195"/>
      <c r="B42" s="1196" t="s">
        <v>1085</v>
      </c>
      <c r="C42" s="428" t="s">
        <v>1087</v>
      </c>
      <c r="D42" s="446">
        <v>4</v>
      </c>
      <c r="E42" s="446">
        <v>4</v>
      </c>
      <c r="F42" s="446">
        <v>5</v>
      </c>
      <c r="G42" s="446">
        <v>5</v>
      </c>
    </row>
    <row r="43" spans="1:7" ht="15">
      <c r="A43" s="1195"/>
      <c r="B43" s="1197"/>
      <c r="C43" s="428" t="s">
        <v>1059</v>
      </c>
      <c r="D43" s="144">
        <f>D42/D41</f>
        <v>0.66666666666666663</v>
      </c>
      <c r="E43" s="144">
        <f>E42/E41</f>
        <v>0.5</v>
      </c>
      <c r="F43" s="144">
        <f>F42/F41</f>
        <v>0.625</v>
      </c>
      <c r="G43" s="144">
        <f>G42/G41</f>
        <v>0.625</v>
      </c>
    </row>
    <row r="44" spans="1:7" ht="15">
      <c r="A44" s="1195" t="s">
        <v>1286</v>
      </c>
      <c r="B44" s="440" t="s">
        <v>674</v>
      </c>
      <c r="C44" s="430" t="s">
        <v>1087</v>
      </c>
      <c r="D44" s="441">
        <v>12</v>
      </c>
      <c r="E44" s="441">
        <v>13</v>
      </c>
      <c r="F44" s="441">
        <v>13</v>
      </c>
      <c r="G44" s="441">
        <v>13</v>
      </c>
    </row>
    <row r="45" spans="1:7" ht="15">
      <c r="A45" s="1195"/>
      <c r="B45" s="1196" t="s">
        <v>1085</v>
      </c>
      <c r="C45" s="428" t="s">
        <v>1087</v>
      </c>
      <c r="D45" s="446">
        <v>12</v>
      </c>
      <c r="E45" s="446">
        <v>12</v>
      </c>
      <c r="F45" s="446">
        <v>12</v>
      </c>
      <c r="G45" s="446">
        <v>12</v>
      </c>
    </row>
    <row r="46" spans="1:7" ht="15">
      <c r="A46" s="1195"/>
      <c r="B46" s="1197"/>
      <c r="C46" s="428" t="s">
        <v>1059</v>
      </c>
      <c r="D46" s="144">
        <f>D45/D44</f>
        <v>1</v>
      </c>
      <c r="E46" s="144">
        <f>E45/E44</f>
        <v>0.92307692307692313</v>
      </c>
      <c r="F46" s="144">
        <f>F45/F44</f>
        <v>0.92307692307692313</v>
      </c>
      <c r="G46" s="144">
        <f>G45/G44</f>
        <v>0.92307692307692313</v>
      </c>
    </row>
    <row r="47" spans="1:7" ht="15">
      <c r="A47" s="1195" t="s">
        <v>1287</v>
      </c>
      <c r="B47" s="440" t="s">
        <v>673</v>
      </c>
      <c r="C47" s="430" t="s">
        <v>1087</v>
      </c>
      <c r="D47" s="441">
        <v>91</v>
      </c>
      <c r="E47" s="441">
        <v>91</v>
      </c>
      <c r="F47" s="441">
        <v>89</v>
      </c>
      <c r="G47" s="441">
        <v>89</v>
      </c>
    </row>
    <row r="48" spans="1:7" ht="15">
      <c r="A48" s="1195"/>
      <c r="B48" s="1196" t="s">
        <v>1085</v>
      </c>
      <c r="C48" s="428" t="s">
        <v>1087</v>
      </c>
      <c r="D48" s="446">
        <v>30</v>
      </c>
      <c r="E48" s="446">
        <v>32</v>
      </c>
      <c r="F48" s="446">
        <v>33</v>
      </c>
      <c r="G48" s="446">
        <v>33</v>
      </c>
    </row>
    <row r="49" spans="1:7" ht="15">
      <c r="A49" s="1195"/>
      <c r="B49" s="1197"/>
      <c r="C49" s="428" t="s">
        <v>1059</v>
      </c>
      <c r="D49" s="144">
        <f>D48/D47</f>
        <v>0.32967032967032966</v>
      </c>
      <c r="E49" s="144">
        <f>E48/E47</f>
        <v>0.35164835164835168</v>
      </c>
      <c r="F49" s="144">
        <f>F48/F47</f>
        <v>0.3707865168539326</v>
      </c>
      <c r="G49" s="144">
        <f>G48/G47</f>
        <v>0.3707865168539326</v>
      </c>
    </row>
    <row r="50" spans="1:7" ht="15.75" customHeight="1">
      <c r="A50" s="1195" t="s">
        <v>1288</v>
      </c>
      <c r="B50" s="440" t="s">
        <v>672</v>
      </c>
      <c r="C50" s="430" t="s">
        <v>1087</v>
      </c>
      <c r="D50" s="441">
        <v>17</v>
      </c>
      <c r="E50" s="441">
        <v>17</v>
      </c>
      <c r="F50" s="441">
        <v>17</v>
      </c>
      <c r="G50" s="441">
        <v>18</v>
      </c>
    </row>
    <row r="51" spans="1:7" ht="15">
      <c r="A51" s="1195"/>
      <c r="B51" s="1196" t="s">
        <v>1085</v>
      </c>
      <c r="C51" s="428" t="s">
        <v>1087</v>
      </c>
      <c r="D51" s="446">
        <v>16</v>
      </c>
      <c r="E51" s="446">
        <v>14</v>
      </c>
      <c r="F51" s="446">
        <v>14</v>
      </c>
      <c r="G51" s="446">
        <v>14</v>
      </c>
    </row>
    <row r="52" spans="1:7" ht="15">
      <c r="A52" s="1195"/>
      <c r="B52" s="1197"/>
      <c r="C52" s="428" t="s">
        <v>1059</v>
      </c>
      <c r="D52" s="144">
        <f>D51/D50</f>
        <v>0.94117647058823528</v>
      </c>
      <c r="E52" s="144">
        <f>E51/E50</f>
        <v>0.82352941176470584</v>
      </c>
      <c r="F52" s="144">
        <f>F51/F50</f>
        <v>0.82352941176470584</v>
      </c>
      <c r="G52" s="144">
        <f>G51/G50</f>
        <v>0.77777777777777779</v>
      </c>
    </row>
    <row r="53" spans="1:7" ht="15">
      <c r="A53" s="1195" t="s">
        <v>1289</v>
      </c>
      <c r="B53" s="440" t="s">
        <v>671</v>
      </c>
      <c r="C53" s="430" t="s">
        <v>1087</v>
      </c>
      <c r="D53" s="447">
        <v>25</v>
      </c>
      <c r="E53" s="441">
        <v>25</v>
      </c>
      <c r="F53" s="441">
        <v>26</v>
      </c>
      <c r="G53" s="441">
        <v>26</v>
      </c>
    </row>
    <row r="54" spans="1:7" ht="15">
      <c r="A54" s="1195"/>
      <c r="B54" s="1196" t="s">
        <v>1085</v>
      </c>
      <c r="C54" s="428" t="s">
        <v>1087</v>
      </c>
      <c r="D54" s="450">
        <v>25</v>
      </c>
      <c r="E54" s="446">
        <v>25</v>
      </c>
      <c r="F54" s="446">
        <v>25</v>
      </c>
      <c r="G54" s="446">
        <v>25</v>
      </c>
    </row>
    <row r="55" spans="1:7" ht="15">
      <c r="A55" s="1195"/>
      <c r="B55" s="1197"/>
      <c r="C55" s="428" t="s">
        <v>1059</v>
      </c>
      <c r="D55" s="144">
        <f>D54/D53</f>
        <v>1</v>
      </c>
      <c r="E55" s="144">
        <f>E54/E53</f>
        <v>1</v>
      </c>
      <c r="F55" s="144">
        <f>F54/F53</f>
        <v>0.96153846153846156</v>
      </c>
      <c r="G55" s="144">
        <f>G54/G53</f>
        <v>0.96153846153846156</v>
      </c>
    </row>
    <row r="56" spans="1:7" ht="15">
      <c r="A56" s="1195" t="s">
        <v>1290</v>
      </c>
      <c r="B56" s="440" t="s">
        <v>670</v>
      </c>
      <c r="C56" s="430" t="s">
        <v>1087</v>
      </c>
      <c r="D56" s="441">
        <v>0</v>
      </c>
      <c r="E56" s="441">
        <v>0</v>
      </c>
      <c r="F56" s="441">
        <v>0</v>
      </c>
      <c r="G56" s="441">
        <v>0</v>
      </c>
    </row>
    <row r="57" spans="1:7" ht="15">
      <c r="A57" s="1195"/>
      <c r="B57" s="1196" t="s">
        <v>1085</v>
      </c>
      <c r="C57" s="428" t="s">
        <v>1087</v>
      </c>
      <c r="D57" s="446">
        <v>0</v>
      </c>
      <c r="E57" s="446">
        <v>0</v>
      </c>
      <c r="F57" s="446">
        <v>0</v>
      </c>
      <c r="G57" s="446">
        <v>0</v>
      </c>
    </row>
    <row r="58" spans="1:7" ht="15">
      <c r="A58" s="1195"/>
      <c r="B58" s="1197"/>
      <c r="C58" s="428" t="s">
        <v>1059</v>
      </c>
      <c r="D58" s="144">
        <v>0</v>
      </c>
      <c r="E58" s="144">
        <v>0</v>
      </c>
      <c r="F58" s="144">
        <v>0</v>
      </c>
      <c r="G58" s="144">
        <v>0</v>
      </c>
    </row>
    <row r="59" spans="1:7" ht="18.75" customHeight="1">
      <c r="A59" s="1195" t="s">
        <v>1291</v>
      </c>
      <c r="B59" s="440" t="s">
        <v>669</v>
      </c>
      <c r="C59" s="430" t="s">
        <v>1087</v>
      </c>
      <c r="D59" s="441">
        <v>0</v>
      </c>
      <c r="E59" s="441">
        <v>0</v>
      </c>
      <c r="F59" s="441">
        <v>0</v>
      </c>
      <c r="G59" s="441">
        <v>0</v>
      </c>
    </row>
    <row r="60" spans="1:7" ht="15">
      <c r="A60" s="1195"/>
      <c r="B60" s="1196" t="s">
        <v>1085</v>
      </c>
      <c r="C60" s="428" t="s">
        <v>1087</v>
      </c>
      <c r="D60" s="446">
        <v>0</v>
      </c>
      <c r="E60" s="446">
        <v>0</v>
      </c>
      <c r="F60" s="446">
        <v>0</v>
      </c>
      <c r="G60" s="446">
        <v>0</v>
      </c>
    </row>
    <row r="61" spans="1:7" ht="15">
      <c r="A61" s="1195"/>
      <c r="B61" s="1197"/>
      <c r="C61" s="428" t="s">
        <v>1059</v>
      </c>
      <c r="D61" s="144">
        <v>0</v>
      </c>
      <c r="E61" s="144">
        <v>0</v>
      </c>
      <c r="F61" s="144">
        <v>0</v>
      </c>
      <c r="G61" s="144">
        <v>0</v>
      </c>
    </row>
    <row r="62" spans="1:7" ht="15">
      <c r="A62" s="1195" t="s">
        <v>1292</v>
      </c>
      <c r="B62" s="440" t="s">
        <v>668</v>
      </c>
      <c r="C62" s="430" t="s">
        <v>1087</v>
      </c>
      <c r="D62" s="441">
        <v>0</v>
      </c>
      <c r="E62" s="447">
        <v>0</v>
      </c>
      <c r="F62" s="441">
        <v>0</v>
      </c>
      <c r="G62" s="441">
        <v>0</v>
      </c>
    </row>
    <row r="63" spans="1:7" ht="15">
      <c r="A63" s="1195"/>
      <c r="B63" s="1196" t="s">
        <v>1085</v>
      </c>
      <c r="C63" s="428" t="s">
        <v>1087</v>
      </c>
      <c r="D63" s="446">
        <v>0</v>
      </c>
      <c r="E63" s="450">
        <v>0</v>
      </c>
      <c r="F63" s="446">
        <v>0</v>
      </c>
      <c r="G63" s="446">
        <v>0</v>
      </c>
    </row>
    <row r="64" spans="1:7" ht="15">
      <c r="A64" s="1195"/>
      <c r="B64" s="1197"/>
      <c r="C64" s="428" t="s">
        <v>1059</v>
      </c>
      <c r="D64" s="144">
        <v>0</v>
      </c>
      <c r="E64" s="144">
        <v>0</v>
      </c>
      <c r="F64" s="144">
        <v>0</v>
      </c>
      <c r="G64" s="144">
        <v>0</v>
      </c>
    </row>
    <row r="65" spans="1:8" ht="15">
      <c r="A65" s="1195" t="s">
        <v>1293</v>
      </c>
      <c r="B65" s="440" t="s">
        <v>667</v>
      </c>
      <c r="C65" s="430" t="s">
        <v>1087</v>
      </c>
      <c r="D65" s="441">
        <v>3</v>
      </c>
      <c r="E65" s="441">
        <v>3</v>
      </c>
      <c r="F65" s="441">
        <v>4</v>
      </c>
      <c r="G65" s="441">
        <v>4</v>
      </c>
    </row>
    <row r="66" spans="1:8" ht="15">
      <c r="A66" s="1195"/>
      <c r="B66" s="1196" t="s">
        <v>1085</v>
      </c>
      <c r="C66" s="428" t="s">
        <v>1087</v>
      </c>
      <c r="D66" s="446">
        <v>3</v>
      </c>
      <c r="E66" s="446">
        <v>3</v>
      </c>
      <c r="F66" s="446">
        <v>3</v>
      </c>
      <c r="G66" s="446">
        <v>3</v>
      </c>
    </row>
    <row r="67" spans="1:8" ht="15">
      <c r="A67" s="1195"/>
      <c r="B67" s="1197"/>
      <c r="C67" s="428" t="s">
        <v>1059</v>
      </c>
      <c r="D67" s="144">
        <f>D66/D65</f>
        <v>1</v>
      </c>
      <c r="E67" s="144">
        <f>E66/E65</f>
        <v>1</v>
      </c>
      <c r="F67" s="144">
        <f>F66/F65</f>
        <v>0.75</v>
      </c>
      <c r="G67" s="144">
        <f>G66/G65</f>
        <v>0.75</v>
      </c>
    </row>
    <row r="68" spans="1:8" s="426" customFormat="1" ht="15">
      <c r="A68" s="1203" t="s">
        <v>428</v>
      </c>
      <c r="B68" s="444" t="s">
        <v>429</v>
      </c>
      <c r="C68" s="430" t="s">
        <v>1087</v>
      </c>
      <c r="D68" s="445">
        <v>0</v>
      </c>
      <c r="E68" s="441">
        <v>0</v>
      </c>
      <c r="F68" s="441">
        <v>0</v>
      </c>
      <c r="G68" s="441">
        <v>0</v>
      </c>
      <c r="H68" s="423"/>
    </row>
    <row r="69" spans="1:8" s="426" customFormat="1" ht="15">
      <c r="A69" s="1204"/>
      <c r="B69" s="1206" t="s">
        <v>1085</v>
      </c>
      <c r="C69" s="428" t="s">
        <v>1087</v>
      </c>
      <c r="D69" s="446">
        <v>0</v>
      </c>
      <c r="E69" s="446">
        <v>0</v>
      </c>
      <c r="F69" s="446">
        <v>0</v>
      </c>
      <c r="G69" s="446">
        <v>0</v>
      </c>
      <c r="H69" s="423"/>
    </row>
    <row r="70" spans="1:8" s="426" customFormat="1" ht="15">
      <c r="A70" s="1205"/>
      <c r="B70" s="1207"/>
      <c r="C70" s="428" t="s">
        <v>1059</v>
      </c>
      <c r="D70" s="144">
        <v>0</v>
      </c>
      <c r="E70" s="144">
        <v>0</v>
      </c>
      <c r="F70" s="144">
        <v>0</v>
      </c>
      <c r="G70" s="144">
        <v>0</v>
      </c>
      <c r="H70" s="423"/>
    </row>
    <row r="71" spans="1:8" ht="12.75" customHeight="1">
      <c r="A71" s="429"/>
      <c r="B71" s="429"/>
      <c r="C71" s="429"/>
      <c r="D71" s="429"/>
      <c r="E71" s="429"/>
      <c r="F71" s="429"/>
      <c r="G71" s="429"/>
    </row>
    <row r="72" spans="1:8" ht="15">
      <c r="A72" s="1209" t="s">
        <v>666</v>
      </c>
      <c r="B72" s="1209"/>
      <c r="C72" s="1209"/>
      <c r="D72" s="1209"/>
      <c r="E72" s="1209"/>
      <c r="F72" s="1209"/>
      <c r="G72" s="429"/>
    </row>
    <row r="73" spans="1:8" ht="15">
      <c r="A73" s="1208" t="s">
        <v>665</v>
      </c>
      <c r="B73" s="1208"/>
      <c r="C73" s="1208"/>
      <c r="D73" s="1208"/>
      <c r="E73" s="1208"/>
      <c r="F73" s="1208"/>
      <c r="G73" s="1208"/>
    </row>
  </sheetData>
  <mergeCells count="49">
    <mergeCell ref="B63:B64"/>
    <mergeCell ref="A29:A34"/>
    <mergeCell ref="B69:B70"/>
    <mergeCell ref="B33:B34"/>
    <mergeCell ref="A73:G73"/>
    <mergeCell ref="A65:A67"/>
    <mergeCell ref="B66:B67"/>
    <mergeCell ref="A50:A52"/>
    <mergeCell ref="B51:B52"/>
    <mergeCell ref="A53:A55"/>
    <mergeCell ref="B54:B55"/>
    <mergeCell ref="A56:A58"/>
    <mergeCell ref="B57:B58"/>
    <mergeCell ref="A59:A61"/>
    <mergeCell ref="A72:F72"/>
    <mergeCell ref="B60:B61"/>
    <mergeCell ref="A62:A64"/>
    <mergeCell ref="A11:A13"/>
    <mergeCell ref="A68:A70"/>
    <mergeCell ref="A14:A16"/>
    <mergeCell ref="B15:B16"/>
    <mergeCell ref="A47:A49"/>
    <mergeCell ref="B48:B49"/>
    <mergeCell ref="A38:A40"/>
    <mergeCell ref="B39:B40"/>
    <mergeCell ref="A41:A43"/>
    <mergeCell ref="B42:B43"/>
    <mergeCell ref="A44:A46"/>
    <mergeCell ref="B45:B46"/>
    <mergeCell ref="A35:A37"/>
    <mergeCell ref="B36:B37"/>
    <mergeCell ref="A26:A28"/>
    <mergeCell ref="B27:B28"/>
    <mergeCell ref="B12:B13"/>
    <mergeCell ref="B30:B31"/>
    <mergeCell ref="A23:A25"/>
    <mergeCell ref="B24:B25"/>
    <mergeCell ref="A17:A22"/>
    <mergeCell ref="B18:B19"/>
    <mergeCell ref="B21:B22"/>
    <mergeCell ref="A5:A7"/>
    <mergeCell ref="B6:B7"/>
    <mergeCell ref="A8:A10"/>
    <mergeCell ref="B9:B10"/>
    <mergeCell ref="A1:G1"/>
    <mergeCell ref="A2:A3"/>
    <mergeCell ref="B2:B3"/>
    <mergeCell ref="C2:C3"/>
    <mergeCell ref="D2:G2"/>
  </mergeCells>
  <phoneticPr fontId="3" type="noConversion"/>
  <dataValidations count="2">
    <dataValidation operator="lessThanOrEqual" showErrorMessage="1" errorTitle="Не заповнювати" error="Не повинно бути більше за кількість всього автотракторної техніки і спецмеханізмів в електричних мережах" sqref="D16"/>
    <dataValidation operator="lessThanOrEqual" showInputMessage="1" showErrorMessage="1" error="Не повинно бути більше за кількість всього автотракторної техніки і спецмеханізмів в електричних мережах" sqref="E16:G16"/>
  </dataValidations>
  <pageMargins left="1.03" right="0.48" top="0.28999999999999998" bottom="0.37" header="0.27" footer="0.32"/>
  <pageSetup paperSize="9" scale="69" orientation="portrait" r:id="rId1"/>
  <headerFooter alignWithMargins="0"/>
</worksheet>
</file>

<file path=xl/worksheets/sheet17.xml><?xml version="1.0" encoding="utf-8"?>
<worksheet xmlns="http://schemas.openxmlformats.org/spreadsheetml/2006/main" xmlns:r="http://schemas.openxmlformats.org/officeDocument/2006/relationships">
  <sheetPr codeName="Лист17">
    <tabColor rgb="FFFFFF00"/>
  </sheetPr>
  <dimension ref="A1:Q468"/>
  <sheetViews>
    <sheetView view="pageBreakPreview" zoomScale="70" zoomScaleNormal="70" zoomScaleSheetLayoutView="70" workbookViewId="0">
      <selection activeCell="C355" sqref="C355"/>
    </sheetView>
  </sheetViews>
  <sheetFormatPr defaultColWidth="9.140625" defaultRowHeight="12.75"/>
  <cols>
    <col min="1" max="1" width="5" style="413" customWidth="1"/>
    <col min="2" max="2" width="20" style="413" customWidth="1"/>
    <col min="3" max="3" width="21.28515625" style="413" customWidth="1"/>
    <col min="4" max="4" width="8.42578125" style="413" customWidth="1"/>
    <col min="5" max="5" width="6.28515625" style="413" customWidth="1"/>
    <col min="6" max="6" width="15.28515625" style="413" customWidth="1"/>
    <col min="7" max="7" width="7.42578125" style="413" customWidth="1"/>
    <col min="8" max="8" width="6.85546875" style="413" customWidth="1"/>
    <col min="9" max="9" width="7.140625" style="413" customWidth="1"/>
    <col min="10" max="10" width="7.42578125" style="413" customWidth="1"/>
    <col min="11" max="11" width="8.28515625" style="413" customWidth="1"/>
    <col min="12" max="12" width="17.5703125" style="413" customWidth="1"/>
    <col min="13" max="13" width="13.28515625" style="413" customWidth="1"/>
    <col min="14" max="14" width="12" style="413" customWidth="1"/>
    <col min="15" max="15" width="7.140625" style="413" customWidth="1"/>
    <col min="16" max="16" width="8.42578125" style="413" customWidth="1"/>
    <col min="17" max="17" width="10.42578125" style="413" customWidth="1"/>
    <col min="18" max="16384" width="9.140625" style="413"/>
  </cols>
  <sheetData>
    <row r="1" spans="1:17" ht="23.25" customHeight="1">
      <c r="A1" s="1210" t="s">
        <v>1539</v>
      </c>
      <c r="B1" s="1211"/>
      <c r="C1" s="1211"/>
      <c r="D1" s="1211"/>
      <c r="E1" s="1211"/>
      <c r="F1" s="1211"/>
      <c r="G1" s="1211"/>
      <c r="H1" s="1211"/>
      <c r="I1" s="1211"/>
      <c r="J1" s="1211"/>
      <c r="K1" s="1211"/>
      <c r="L1" s="1211"/>
      <c r="M1" s="1211"/>
      <c r="N1" s="1211"/>
      <c r="O1" s="1211"/>
      <c r="P1" s="1211"/>
      <c r="Q1" s="1212"/>
    </row>
    <row r="2" spans="1:17" s="414" customFormat="1" ht="85.5" customHeight="1">
      <c r="A2" s="1159" t="s">
        <v>1056</v>
      </c>
      <c r="B2" s="1159" t="s">
        <v>240</v>
      </c>
      <c r="C2" s="1159" t="s">
        <v>1270</v>
      </c>
      <c r="D2" s="1159" t="s">
        <v>1271</v>
      </c>
      <c r="E2" s="1213" t="s">
        <v>1431</v>
      </c>
      <c r="F2" s="1159" t="s">
        <v>1432</v>
      </c>
      <c r="G2" s="1159" t="s">
        <v>1433</v>
      </c>
      <c r="H2" s="1159" t="s">
        <v>1434</v>
      </c>
      <c r="I2" s="1159" t="s">
        <v>1435</v>
      </c>
      <c r="J2" s="1159"/>
      <c r="K2" s="1159" t="s">
        <v>1436</v>
      </c>
      <c r="L2" s="1159" t="s">
        <v>1275</v>
      </c>
      <c r="M2" s="1159" t="s">
        <v>1272</v>
      </c>
      <c r="N2" s="1159"/>
      <c r="O2" s="1159"/>
      <c r="P2" s="1159"/>
      <c r="Q2" s="1159"/>
    </row>
    <row r="3" spans="1:17" ht="105.75" customHeight="1">
      <c r="A3" s="1159"/>
      <c r="B3" s="1159"/>
      <c r="C3" s="1159"/>
      <c r="D3" s="1159"/>
      <c r="E3" s="1214"/>
      <c r="F3" s="1159"/>
      <c r="G3" s="1159"/>
      <c r="H3" s="1159"/>
      <c r="I3" s="754" t="s">
        <v>1273</v>
      </c>
      <c r="J3" s="754" t="s">
        <v>1274</v>
      </c>
      <c r="K3" s="1159"/>
      <c r="L3" s="1159"/>
      <c r="M3" s="754" t="s">
        <v>238</v>
      </c>
      <c r="N3" s="754" t="s">
        <v>239</v>
      </c>
      <c r="O3" s="754" t="s">
        <v>1437</v>
      </c>
      <c r="P3" s="754" t="s">
        <v>1438</v>
      </c>
      <c r="Q3" s="754" t="s">
        <v>1439</v>
      </c>
    </row>
    <row r="4" spans="1:17" ht="15">
      <c r="A4" s="430">
        <v>1</v>
      </c>
      <c r="B4" s="430">
        <v>2</v>
      </c>
      <c r="C4" s="430">
        <v>3</v>
      </c>
      <c r="D4" s="430">
        <v>4</v>
      </c>
      <c r="E4" s="451">
        <v>5</v>
      </c>
      <c r="F4" s="430">
        <v>6</v>
      </c>
      <c r="G4" s="430">
        <v>7</v>
      </c>
      <c r="H4" s="430">
        <v>7</v>
      </c>
      <c r="I4" s="430">
        <v>8</v>
      </c>
      <c r="J4" s="430">
        <v>9</v>
      </c>
      <c r="K4" s="430">
        <v>10</v>
      </c>
      <c r="L4" s="430">
        <v>11</v>
      </c>
      <c r="M4" s="430">
        <v>12</v>
      </c>
      <c r="N4" s="430">
        <v>13</v>
      </c>
      <c r="O4" s="430">
        <v>14</v>
      </c>
      <c r="P4" s="430">
        <v>15</v>
      </c>
      <c r="Q4" s="430">
        <v>16</v>
      </c>
    </row>
    <row r="5" spans="1:17" ht="15">
      <c r="A5" s="754">
        <v>1</v>
      </c>
      <c r="B5" s="216" t="s">
        <v>944</v>
      </c>
      <c r="C5" s="216" t="s">
        <v>945</v>
      </c>
      <c r="D5" s="216">
        <v>1990</v>
      </c>
      <c r="E5" s="754">
        <v>10</v>
      </c>
      <c r="F5" s="216" t="s">
        <v>688</v>
      </c>
      <c r="G5" s="216">
        <v>27.3</v>
      </c>
      <c r="H5" s="216">
        <v>4.41</v>
      </c>
      <c r="I5" s="415">
        <f t="shared" ref="I5:I68" si="0">J5/12</f>
        <v>0.19166666666666665</v>
      </c>
      <c r="J5" s="416">
        <v>2.2999999999999998</v>
      </c>
      <c r="K5" s="235">
        <v>0</v>
      </c>
      <c r="L5" s="417"/>
      <c r="M5" s="754"/>
      <c r="N5" s="418"/>
      <c r="O5" s="419"/>
      <c r="P5" s="419"/>
      <c r="Q5" s="419"/>
    </row>
    <row r="6" spans="1:17" ht="15">
      <c r="A6" s="754">
        <v>2</v>
      </c>
      <c r="B6" s="216" t="s">
        <v>712</v>
      </c>
      <c r="C6" s="216" t="s">
        <v>945</v>
      </c>
      <c r="D6" s="216">
        <v>1989</v>
      </c>
      <c r="E6" s="754">
        <v>10</v>
      </c>
      <c r="F6" s="216" t="s">
        <v>692</v>
      </c>
      <c r="G6" s="216">
        <v>30.45</v>
      </c>
      <c r="H6" s="216">
        <v>5.15</v>
      </c>
      <c r="I6" s="415">
        <f t="shared" si="0"/>
        <v>0.75</v>
      </c>
      <c r="J6" s="416">
        <v>9</v>
      </c>
      <c r="K6" s="235">
        <v>1.9</v>
      </c>
      <c r="L6" s="807"/>
      <c r="M6" s="417"/>
      <c r="N6" s="795"/>
      <c r="O6" s="552"/>
      <c r="P6" s="419"/>
      <c r="Q6" s="419"/>
    </row>
    <row r="7" spans="1:17" ht="15">
      <c r="A7" s="754">
        <v>3</v>
      </c>
      <c r="B7" s="216" t="s">
        <v>30</v>
      </c>
      <c r="C7" s="216" t="s">
        <v>945</v>
      </c>
      <c r="D7" s="216">
        <v>1990</v>
      </c>
      <c r="E7" s="754">
        <v>10</v>
      </c>
      <c r="F7" s="216" t="s">
        <v>702</v>
      </c>
      <c r="G7" s="216">
        <v>27.3</v>
      </c>
      <c r="H7" s="216">
        <v>4.41</v>
      </c>
      <c r="I7" s="415">
        <f t="shared" si="0"/>
        <v>0.77500000000000002</v>
      </c>
      <c r="J7" s="416">
        <v>9.3000000000000007</v>
      </c>
      <c r="K7" s="235">
        <v>0</v>
      </c>
      <c r="L7" s="807"/>
      <c r="M7" s="417"/>
      <c r="N7" s="795"/>
      <c r="O7" s="552"/>
      <c r="P7" s="419"/>
      <c r="Q7" s="419"/>
    </row>
    <row r="8" spans="1:17" ht="15">
      <c r="A8" s="754">
        <v>4</v>
      </c>
      <c r="B8" s="216" t="s">
        <v>86</v>
      </c>
      <c r="C8" s="216" t="s">
        <v>945</v>
      </c>
      <c r="D8" s="216">
        <v>1992</v>
      </c>
      <c r="E8" s="754">
        <v>10</v>
      </c>
      <c r="F8" s="216" t="s">
        <v>700</v>
      </c>
      <c r="G8" s="216">
        <v>27.3</v>
      </c>
      <c r="H8" s="216">
        <v>4.41</v>
      </c>
      <c r="I8" s="415">
        <f t="shared" si="0"/>
        <v>0.66666666666666663</v>
      </c>
      <c r="J8" s="416">
        <v>8</v>
      </c>
      <c r="K8" s="235">
        <v>9.4702970297029694</v>
      </c>
      <c r="L8" s="807"/>
      <c r="M8" s="417"/>
      <c r="N8" s="795"/>
      <c r="O8" s="552"/>
      <c r="P8" s="419"/>
      <c r="Q8" s="419"/>
    </row>
    <row r="9" spans="1:17" ht="15">
      <c r="A9" s="754">
        <v>5</v>
      </c>
      <c r="B9" s="216" t="s">
        <v>148</v>
      </c>
      <c r="C9" s="216" t="s">
        <v>945</v>
      </c>
      <c r="D9" s="216">
        <v>1991</v>
      </c>
      <c r="E9" s="754">
        <v>10</v>
      </c>
      <c r="F9" s="216" t="s">
        <v>707</v>
      </c>
      <c r="G9" s="216">
        <v>27.3</v>
      </c>
      <c r="H9" s="216">
        <v>4.41</v>
      </c>
      <c r="I9" s="415">
        <f t="shared" si="0"/>
        <v>0.67499999999999993</v>
      </c>
      <c r="J9" s="416">
        <v>8.1</v>
      </c>
      <c r="K9" s="235">
        <v>3.6386138613861383</v>
      </c>
      <c r="L9" s="417"/>
      <c r="M9" s="754"/>
      <c r="N9" s="418"/>
      <c r="O9" s="513"/>
      <c r="P9" s="419"/>
      <c r="Q9" s="419"/>
    </row>
    <row r="10" spans="1:17" ht="15">
      <c r="A10" s="754">
        <v>6</v>
      </c>
      <c r="B10" s="216" t="s">
        <v>714</v>
      </c>
      <c r="C10" s="216" t="s">
        <v>945</v>
      </c>
      <c r="D10" s="216">
        <v>1988</v>
      </c>
      <c r="E10" s="754">
        <v>10</v>
      </c>
      <c r="F10" s="216" t="s">
        <v>702</v>
      </c>
      <c r="G10" s="216">
        <v>27.3</v>
      </c>
      <c r="H10" s="216">
        <v>4.41</v>
      </c>
      <c r="I10" s="415">
        <f t="shared" si="0"/>
        <v>0.76666666666666661</v>
      </c>
      <c r="J10" s="416">
        <v>9.1999999999999993</v>
      </c>
      <c r="K10" s="235">
        <v>0</v>
      </c>
      <c r="L10" s="417"/>
      <c r="M10" s="754"/>
      <c r="N10" s="418"/>
      <c r="O10" s="419"/>
      <c r="P10" s="419"/>
      <c r="Q10" s="419"/>
    </row>
    <row r="11" spans="1:17" ht="15">
      <c r="A11" s="754">
        <v>7</v>
      </c>
      <c r="B11" s="216" t="s">
        <v>715</v>
      </c>
      <c r="C11" s="216" t="s">
        <v>945</v>
      </c>
      <c r="D11" s="216">
        <v>1992</v>
      </c>
      <c r="E11" s="754">
        <v>10</v>
      </c>
      <c r="F11" s="216" t="s">
        <v>705</v>
      </c>
      <c r="G11" s="216">
        <v>27.3</v>
      </c>
      <c r="H11" s="216">
        <v>4.41</v>
      </c>
      <c r="I11" s="415">
        <f t="shared" si="0"/>
        <v>0.66666666666666663</v>
      </c>
      <c r="J11" s="416">
        <v>8</v>
      </c>
      <c r="K11" s="235">
        <v>7.407178217821782</v>
      </c>
      <c r="L11" s="417"/>
      <c r="M11" s="754"/>
      <c r="N11" s="418"/>
      <c r="O11" s="419"/>
      <c r="P11" s="419"/>
      <c r="Q11" s="419"/>
    </row>
    <row r="12" spans="1:17" ht="15">
      <c r="A12" s="754">
        <v>8</v>
      </c>
      <c r="B12" s="216" t="s">
        <v>730</v>
      </c>
      <c r="C12" s="216" t="s">
        <v>576</v>
      </c>
      <c r="D12" s="216">
        <v>1960</v>
      </c>
      <c r="E12" s="754">
        <v>10</v>
      </c>
      <c r="F12" s="216" t="s">
        <v>707</v>
      </c>
      <c r="G12" s="216">
        <v>27.3</v>
      </c>
      <c r="H12" s="216">
        <v>4.41</v>
      </c>
      <c r="I12" s="415">
        <f t="shared" si="0"/>
        <v>1.05</v>
      </c>
      <c r="J12" s="416">
        <v>12.6</v>
      </c>
      <c r="K12" s="235">
        <v>1.9829504950495049</v>
      </c>
      <c r="M12" s="759"/>
      <c r="N12" s="760"/>
      <c r="O12" s="760"/>
      <c r="P12" s="760"/>
    </row>
    <row r="13" spans="1:17" ht="15">
      <c r="A13" s="754">
        <v>9</v>
      </c>
      <c r="B13" s="216" t="s">
        <v>1440</v>
      </c>
      <c r="C13" s="216" t="s">
        <v>945</v>
      </c>
      <c r="D13" s="216">
        <v>1992</v>
      </c>
      <c r="E13" s="754">
        <v>10</v>
      </c>
      <c r="F13" s="216" t="s">
        <v>695</v>
      </c>
      <c r="G13" s="216">
        <v>27.3</v>
      </c>
      <c r="H13" s="216">
        <v>4.41</v>
      </c>
      <c r="I13" s="415">
        <f t="shared" si="0"/>
        <v>0.66666666666666663</v>
      </c>
      <c r="J13" s="416">
        <v>8</v>
      </c>
      <c r="K13" s="235">
        <v>3.5346534653465347</v>
      </c>
      <c r="L13" s="417"/>
      <c r="M13" s="754"/>
      <c r="N13" s="418"/>
      <c r="O13" s="419"/>
      <c r="P13" s="419"/>
      <c r="Q13" s="419"/>
    </row>
    <row r="14" spans="1:17" ht="15">
      <c r="A14" s="754">
        <v>10</v>
      </c>
      <c r="B14" s="216" t="s">
        <v>749</v>
      </c>
      <c r="C14" s="216" t="s">
        <v>583</v>
      </c>
      <c r="D14" s="216">
        <v>2000</v>
      </c>
      <c r="E14" s="754">
        <v>10</v>
      </c>
      <c r="F14" s="216" t="s">
        <v>702</v>
      </c>
      <c r="G14" s="216">
        <v>18.8</v>
      </c>
      <c r="H14" s="216"/>
      <c r="I14" s="415">
        <f t="shared" si="0"/>
        <v>0.85</v>
      </c>
      <c r="J14" s="416">
        <v>10.199999999999999</v>
      </c>
      <c r="K14" s="235">
        <v>12.574257425742573</v>
      </c>
      <c r="L14" s="417"/>
      <c r="M14" s="754"/>
      <c r="N14" s="418"/>
      <c r="O14" s="419"/>
      <c r="P14" s="419"/>
      <c r="Q14" s="419"/>
    </row>
    <row r="15" spans="1:17" ht="15">
      <c r="A15" s="754">
        <v>11</v>
      </c>
      <c r="B15" s="216" t="s">
        <v>25</v>
      </c>
      <c r="C15" s="216" t="s">
        <v>614</v>
      </c>
      <c r="D15" s="216">
        <v>2001</v>
      </c>
      <c r="E15" s="754">
        <v>10</v>
      </c>
      <c r="F15" s="216" t="s">
        <v>697</v>
      </c>
      <c r="G15" s="216">
        <v>18.8</v>
      </c>
      <c r="H15" s="216"/>
      <c r="I15" s="415">
        <f t="shared" si="0"/>
        <v>0.66666666666666663</v>
      </c>
      <c r="J15" s="416">
        <v>8</v>
      </c>
      <c r="K15" s="235">
        <v>0</v>
      </c>
      <c r="L15" s="417"/>
      <c r="M15" s="754"/>
      <c r="N15" s="418"/>
      <c r="O15" s="419"/>
      <c r="P15" s="419"/>
      <c r="Q15" s="419"/>
    </row>
    <row r="16" spans="1:17" ht="15">
      <c r="A16" s="754">
        <v>12</v>
      </c>
      <c r="B16" s="216" t="s">
        <v>97</v>
      </c>
      <c r="C16" s="216" t="s">
        <v>1</v>
      </c>
      <c r="D16" s="216">
        <v>1989</v>
      </c>
      <c r="E16" s="754">
        <v>10</v>
      </c>
      <c r="F16" s="216" t="s">
        <v>701</v>
      </c>
      <c r="G16" s="216"/>
      <c r="H16" s="216">
        <v>16.38</v>
      </c>
      <c r="I16" s="415">
        <f t="shared" si="0"/>
        <v>0.56666666666666665</v>
      </c>
      <c r="J16" s="416">
        <v>6.8</v>
      </c>
      <c r="K16" s="235">
        <v>0.31683168316831684</v>
      </c>
      <c r="L16" s="417"/>
      <c r="M16" s="754"/>
      <c r="N16" s="418"/>
      <c r="O16" s="419"/>
      <c r="P16" s="419"/>
      <c r="Q16" s="419"/>
    </row>
    <row r="17" spans="1:17" ht="15">
      <c r="A17" s="754">
        <v>13</v>
      </c>
      <c r="B17" s="216" t="s">
        <v>737</v>
      </c>
      <c r="C17" s="216" t="s">
        <v>614</v>
      </c>
      <c r="D17" s="216">
        <v>2000</v>
      </c>
      <c r="E17" s="754">
        <v>10</v>
      </c>
      <c r="F17" s="216" t="s">
        <v>710</v>
      </c>
      <c r="G17" s="216">
        <v>18.8</v>
      </c>
      <c r="H17" s="216"/>
      <c r="I17" s="415">
        <f t="shared" si="0"/>
        <v>0.70833333333333337</v>
      </c>
      <c r="J17" s="416">
        <v>8.5</v>
      </c>
      <c r="K17" s="235">
        <v>12.839930693069308</v>
      </c>
      <c r="L17" s="417"/>
      <c r="M17" s="754"/>
      <c r="N17" s="418"/>
      <c r="O17" s="419"/>
      <c r="P17" s="419"/>
      <c r="Q17" s="419"/>
    </row>
    <row r="18" spans="1:17" ht="15">
      <c r="A18" s="754">
        <v>14</v>
      </c>
      <c r="B18" s="216" t="s">
        <v>893</v>
      </c>
      <c r="C18" s="216" t="s">
        <v>894</v>
      </c>
      <c r="D18" s="216">
        <v>1993</v>
      </c>
      <c r="E18" s="754">
        <v>10</v>
      </c>
      <c r="F18" s="216" t="s">
        <v>570</v>
      </c>
      <c r="G18" s="216">
        <v>66</v>
      </c>
      <c r="H18" s="216">
        <v>9.4499999999999993</v>
      </c>
      <c r="I18" s="415">
        <f t="shared" si="0"/>
        <v>0.95833333333333337</v>
      </c>
      <c r="J18" s="416">
        <v>11.5</v>
      </c>
      <c r="K18" s="235">
        <v>7.7777722772277231</v>
      </c>
      <c r="L18" s="414"/>
      <c r="M18" s="795"/>
      <c r="N18" s="418"/>
      <c r="O18" s="513"/>
      <c r="P18" s="419"/>
      <c r="Q18" s="419"/>
    </row>
    <row r="19" spans="1:17" ht="15">
      <c r="A19" s="754">
        <v>15</v>
      </c>
      <c r="B19" s="216" t="s">
        <v>686</v>
      </c>
      <c r="C19" s="216" t="s">
        <v>949</v>
      </c>
      <c r="D19" s="216">
        <v>1993</v>
      </c>
      <c r="E19" s="754">
        <v>10</v>
      </c>
      <c r="F19" s="216" t="s">
        <v>687</v>
      </c>
      <c r="G19" s="216"/>
      <c r="H19" s="216">
        <v>8.19</v>
      </c>
      <c r="I19" s="415">
        <f t="shared" si="0"/>
        <v>0.51666666666666672</v>
      </c>
      <c r="J19" s="416">
        <v>6.2</v>
      </c>
      <c r="K19" s="235">
        <v>0</v>
      </c>
      <c r="L19" s="417"/>
      <c r="M19" s="754"/>
      <c r="N19" s="418"/>
      <c r="O19" s="419"/>
      <c r="P19" s="419"/>
      <c r="Q19" s="419"/>
    </row>
    <row r="20" spans="1:17" ht="15">
      <c r="A20" s="754">
        <v>16</v>
      </c>
      <c r="B20" s="216" t="s">
        <v>122</v>
      </c>
      <c r="C20" s="216" t="s">
        <v>1</v>
      </c>
      <c r="D20" s="216">
        <v>1991</v>
      </c>
      <c r="E20" s="754">
        <v>10</v>
      </c>
      <c r="F20" s="216" t="s">
        <v>185</v>
      </c>
      <c r="G20" s="216"/>
      <c r="H20" s="216">
        <v>16.38</v>
      </c>
      <c r="I20" s="415">
        <f t="shared" si="0"/>
        <v>0.85</v>
      </c>
      <c r="J20" s="416">
        <v>10.199999999999999</v>
      </c>
      <c r="K20" s="235">
        <v>0</v>
      </c>
      <c r="L20" s="417"/>
      <c r="M20" s="754"/>
      <c r="N20" s="418"/>
      <c r="O20" s="419"/>
      <c r="P20" s="419"/>
      <c r="Q20" s="419"/>
    </row>
    <row r="21" spans="1:17" ht="15">
      <c r="A21" s="754">
        <v>17</v>
      </c>
      <c r="B21" s="216" t="s">
        <v>951</v>
      </c>
      <c r="C21" s="216" t="s">
        <v>952</v>
      </c>
      <c r="D21" s="216">
        <v>1990</v>
      </c>
      <c r="E21" s="754">
        <v>10</v>
      </c>
      <c r="F21" s="216" t="s">
        <v>688</v>
      </c>
      <c r="G21" s="216"/>
      <c r="H21" s="216"/>
      <c r="I21" s="415">
        <f t="shared" si="0"/>
        <v>0.18333333333333335</v>
      </c>
      <c r="J21" s="416">
        <v>2.2000000000000002</v>
      </c>
      <c r="K21" s="235">
        <v>0</v>
      </c>
      <c r="L21" s="417"/>
      <c r="M21" s="754"/>
      <c r="N21" s="418"/>
      <c r="O21" s="419"/>
      <c r="P21" s="419"/>
      <c r="Q21" s="419"/>
    </row>
    <row r="22" spans="1:17" ht="15">
      <c r="A22" s="754">
        <v>18</v>
      </c>
      <c r="B22" s="216" t="s">
        <v>618</v>
      </c>
      <c r="C22" s="216" t="s">
        <v>614</v>
      </c>
      <c r="D22" s="216">
        <v>1988</v>
      </c>
      <c r="E22" s="754">
        <v>10</v>
      </c>
      <c r="F22" s="216" t="s">
        <v>570</v>
      </c>
      <c r="G22" s="216">
        <v>25.3</v>
      </c>
      <c r="H22" s="216"/>
      <c r="I22" s="415">
        <f t="shared" si="0"/>
        <v>0.66666666666666663</v>
      </c>
      <c r="J22" s="416">
        <v>8</v>
      </c>
      <c r="K22" s="235">
        <v>0</v>
      </c>
      <c r="L22" s="417"/>
      <c r="M22" s="754"/>
      <c r="N22" s="418"/>
      <c r="O22" s="419"/>
      <c r="P22" s="419"/>
      <c r="Q22" s="419"/>
    </row>
    <row r="23" spans="1:17" ht="15">
      <c r="A23" s="754">
        <v>19</v>
      </c>
      <c r="B23" s="216" t="s">
        <v>899</v>
      </c>
      <c r="C23" s="216" t="s">
        <v>898</v>
      </c>
      <c r="D23" s="216">
        <v>1990</v>
      </c>
      <c r="E23" s="754">
        <v>10</v>
      </c>
      <c r="F23" s="216" t="s">
        <v>570</v>
      </c>
      <c r="G23" s="216"/>
      <c r="H23" s="216"/>
      <c r="I23" s="415">
        <f t="shared" si="0"/>
        <v>0.15</v>
      </c>
      <c r="J23" s="416">
        <v>1.8</v>
      </c>
      <c r="K23" s="235">
        <v>0</v>
      </c>
      <c r="L23" s="417"/>
      <c r="M23" s="754"/>
      <c r="N23" s="418"/>
      <c r="O23" s="419"/>
      <c r="P23" s="419"/>
      <c r="Q23" s="419"/>
    </row>
    <row r="24" spans="1:17" ht="15">
      <c r="A24" s="754">
        <v>20</v>
      </c>
      <c r="B24" s="216" t="s">
        <v>897</v>
      </c>
      <c r="C24" s="216" t="s">
        <v>898</v>
      </c>
      <c r="D24" s="216">
        <v>1990</v>
      </c>
      <c r="E24" s="754">
        <v>10</v>
      </c>
      <c r="F24" s="216" t="s">
        <v>570</v>
      </c>
      <c r="G24" s="216"/>
      <c r="H24" s="216"/>
      <c r="I24" s="415">
        <f t="shared" si="0"/>
        <v>0.13333333333333333</v>
      </c>
      <c r="J24" s="416">
        <v>1.6</v>
      </c>
      <c r="K24" s="235">
        <v>0</v>
      </c>
      <c r="L24" s="417"/>
      <c r="M24" s="754"/>
      <c r="N24" s="418"/>
      <c r="O24" s="419"/>
      <c r="P24" s="419"/>
      <c r="Q24" s="419"/>
    </row>
    <row r="25" spans="1:17" ht="15">
      <c r="A25" s="754">
        <v>21</v>
      </c>
      <c r="B25" s="216" t="s">
        <v>623</v>
      </c>
      <c r="C25" s="216" t="s">
        <v>621</v>
      </c>
      <c r="D25" s="216">
        <v>1992</v>
      </c>
      <c r="E25" s="754">
        <v>10</v>
      </c>
      <c r="F25" s="216" t="s">
        <v>570</v>
      </c>
      <c r="G25" s="216">
        <v>27.5</v>
      </c>
      <c r="H25" s="216"/>
      <c r="I25" s="415">
        <f t="shared" si="0"/>
        <v>0.76666666666666661</v>
      </c>
      <c r="J25" s="416">
        <v>9.1999999999999993</v>
      </c>
      <c r="K25" s="235">
        <v>0</v>
      </c>
      <c r="L25" s="417"/>
      <c r="M25" s="754"/>
      <c r="N25" s="418"/>
      <c r="O25" s="419"/>
      <c r="P25" s="419"/>
      <c r="Q25" s="419"/>
    </row>
    <row r="26" spans="1:17" ht="15">
      <c r="A26" s="754">
        <v>22</v>
      </c>
      <c r="B26" s="216" t="s">
        <v>611</v>
      </c>
      <c r="C26" s="216" t="s">
        <v>612</v>
      </c>
      <c r="D26" s="216">
        <v>1992</v>
      </c>
      <c r="E26" s="754">
        <v>10</v>
      </c>
      <c r="F26" s="216" t="s">
        <v>570</v>
      </c>
      <c r="G26" s="216">
        <v>40.700000000000003</v>
      </c>
      <c r="H26" s="216"/>
      <c r="I26" s="415">
        <f t="shared" si="0"/>
        <v>0.67499999999999993</v>
      </c>
      <c r="J26" s="416">
        <v>8.1</v>
      </c>
      <c r="K26" s="235">
        <v>6.2183663366336628</v>
      </c>
      <c r="L26" s="417"/>
      <c r="M26" s="754"/>
      <c r="N26" s="418"/>
      <c r="O26" s="419"/>
      <c r="P26" s="419"/>
      <c r="Q26" s="419"/>
    </row>
    <row r="27" spans="1:17" ht="15">
      <c r="A27" s="754">
        <v>23</v>
      </c>
      <c r="B27" s="216" t="s">
        <v>619</v>
      </c>
      <c r="C27" s="216" t="s">
        <v>614</v>
      </c>
      <c r="D27" s="216">
        <v>1991</v>
      </c>
      <c r="E27" s="754">
        <v>10</v>
      </c>
      <c r="F27" s="216" t="s">
        <v>570</v>
      </c>
      <c r="G27" s="216">
        <v>27.5</v>
      </c>
      <c r="H27" s="216"/>
      <c r="I27" s="415">
        <f t="shared" si="0"/>
        <v>0.76666666666666661</v>
      </c>
      <c r="J27" s="416">
        <v>9.1999999999999993</v>
      </c>
      <c r="K27" s="235">
        <v>0</v>
      </c>
      <c r="L27" s="417"/>
      <c r="M27" s="754"/>
      <c r="N27" s="418"/>
      <c r="O27" s="419"/>
      <c r="P27" s="419"/>
      <c r="Q27" s="419"/>
    </row>
    <row r="28" spans="1:17" ht="15">
      <c r="A28" s="754">
        <v>24</v>
      </c>
      <c r="B28" s="216" t="s">
        <v>615</v>
      </c>
      <c r="C28" s="216" t="s">
        <v>614</v>
      </c>
      <c r="D28" s="216">
        <v>1990</v>
      </c>
      <c r="E28" s="754">
        <v>10</v>
      </c>
      <c r="F28" s="216" t="s">
        <v>570</v>
      </c>
      <c r="G28" s="216">
        <v>34.1</v>
      </c>
      <c r="H28" s="216"/>
      <c r="I28" s="415">
        <f t="shared" si="0"/>
        <v>0.66666666666666663</v>
      </c>
      <c r="J28" s="416">
        <v>8</v>
      </c>
      <c r="K28" s="235">
        <v>0</v>
      </c>
      <c r="L28" s="417"/>
      <c r="M28" s="754"/>
      <c r="N28" s="418"/>
      <c r="O28" s="419"/>
      <c r="P28" s="419"/>
      <c r="Q28" s="419"/>
    </row>
    <row r="29" spans="1:17" ht="15">
      <c r="A29" s="754">
        <v>25</v>
      </c>
      <c r="B29" s="216" t="s">
        <v>613</v>
      </c>
      <c r="C29" s="216" t="s">
        <v>614</v>
      </c>
      <c r="D29" s="216">
        <v>1992</v>
      </c>
      <c r="E29" s="754">
        <v>10</v>
      </c>
      <c r="F29" s="216" t="s">
        <v>570</v>
      </c>
      <c r="G29" s="216">
        <v>34.1</v>
      </c>
      <c r="H29" s="216"/>
      <c r="I29" s="415">
        <f t="shared" si="0"/>
        <v>0.93333333333333324</v>
      </c>
      <c r="J29" s="416">
        <v>11.2</v>
      </c>
      <c r="K29" s="235">
        <v>0</v>
      </c>
      <c r="L29" s="417"/>
      <c r="M29" s="754"/>
      <c r="N29" s="418"/>
      <c r="O29" s="419"/>
      <c r="P29" s="419"/>
      <c r="Q29" s="419"/>
    </row>
    <row r="30" spans="1:17" ht="15">
      <c r="A30" s="754">
        <v>26</v>
      </c>
      <c r="B30" s="216" t="s">
        <v>616</v>
      </c>
      <c r="C30" s="216" t="s">
        <v>614</v>
      </c>
      <c r="D30" s="216">
        <v>1975</v>
      </c>
      <c r="E30" s="754">
        <v>10</v>
      </c>
      <c r="F30" s="216" t="s">
        <v>570</v>
      </c>
      <c r="G30" s="216">
        <v>55</v>
      </c>
      <c r="H30" s="216">
        <v>6.3</v>
      </c>
      <c r="I30" s="415">
        <f t="shared" si="0"/>
        <v>0.46666666666666662</v>
      </c>
      <c r="J30" s="416">
        <v>5.6</v>
      </c>
      <c r="K30" s="235">
        <v>18.564356435643564</v>
      </c>
      <c r="L30" s="417"/>
      <c r="M30" s="754"/>
      <c r="N30" s="418"/>
      <c r="O30" s="419"/>
      <c r="P30" s="419"/>
      <c r="Q30" s="419"/>
    </row>
    <row r="31" spans="1:17" ht="15">
      <c r="A31" s="754">
        <v>27</v>
      </c>
      <c r="B31" s="216" t="s">
        <v>689</v>
      </c>
      <c r="C31" s="216" t="s">
        <v>580</v>
      </c>
      <c r="D31" s="216">
        <v>1993</v>
      </c>
      <c r="E31" s="754">
        <v>10</v>
      </c>
      <c r="F31" s="216" t="s">
        <v>570</v>
      </c>
      <c r="G31" s="216">
        <v>27.5</v>
      </c>
      <c r="H31" s="216"/>
      <c r="I31" s="415">
        <f t="shared" si="0"/>
        <v>0.76666666666666661</v>
      </c>
      <c r="J31" s="416">
        <v>9.1999999999999993</v>
      </c>
      <c r="K31" s="235">
        <v>3.7156237623762376</v>
      </c>
      <c r="L31" s="417"/>
      <c r="M31" s="754"/>
      <c r="N31" s="418"/>
      <c r="O31" s="419"/>
      <c r="P31" s="419"/>
      <c r="Q31" s="419"/>
    </row>
    <row r="32" spans="1:17" ht="15">
      <c r="A32" s="754">
        <v>28</v>
      </c>
      <c r="B32" s="216" t="s">
        <v>968</v>
      </c>
      <c r="C32" s="216" t="s">
        <v>614</v>
      </c>
      <c r="D32" s="216">
        <v>1991</v>
      </c>
      <c r="E32" s="754">
        <v>10</v>
      </c>
      <c r="F32" s="216" t="s">
        <v>690</v>
      </c>
      <c r="G32" s="216">
        <v>23.1</v>
      </c>
      <c r="H32" s="216"/>
      <c r="I32" s="415">
        <f t="shared" si="0"/>
        <v>0.70833333333333337</v>
      </c>
      <c r="J32" s="416">
        <v>8.5</v>
      </c>
      <c r="K32" s="235">
        <v>2.7722772277227721</v>
      </c>
      <c r="L32" s="417"/>
      <c r="M32" s="754"/>
      <c r="N32" s="418"/>
      <c r="O32" s="419"/>
      <c r="P32" s="419"/>
      <c r="Q32" s="419"/>
    </row>
    <row r="33" spans="1:17" ht="15">
      <c r="A33" s="754">
        <v>29</v>
      </c>
      <c r="B33" s="216" t="s">
        <v>691</v>
      </c>
      <c r="C33" s="216" t="s">
        <v>985</v>
      </c>
      <c r="D33" s="216">
        <v>1971</v>
      </c>
      <c r="E33" s="754">
        <v>10</v>
      </c>
      <c r="F33" s="216" t="s">
        <v>692</v>
      </c>
      <c r="G33" s="216"/>
      <c r="H33" s="216"/>
      <c r="I33" s="415">
        <f t="shared" si="0"/>
        <v>0.6</v>
      </c>
      <c r="J33" s="416">
        <v>7.2</v>
      </c>
      <c r="K33" s="235">
        <v>1.7904257425742574</v>
      </c>
      <c r="L33" s="417"/>
      <c r="M33" s="754"/>
      <c r="N33" s="418"/>
      <c r="O33" s="419"/>
      <c r="P33" s="419"/>
      <c r="Q33" s="419"/>
    </row>
    <row r="34" spans="1:17" ht="15">
      <c r="A34" s="754">
        <v>30</v>
      </c>
      <c r="B34" s="216" t="s">
        <v>693</v>
      </c>
      <c r="C34" s="216" t="s">
        <v>614</v>
      </c>
      <c r="D34" s="216">
        <v>1993</v>
      </c>
      <c r="E34" s="754">
        <v>10</v>
      </c>
      <c r="F34" s="216" t="s">
        <v>692</v>
      </c>
      <c r="G34" s="216">
        <v>25.73</v>
      </c>
      <c r="H34" s="216"/>
      <c r="I34" s="415">
        <f t="shared" si="0"/>
        <v>0.56666666666666665</v>
      </c>
      <c r="J34" s="416">
        <v>6.8</v>
      </c>
      <c r="K34" s="235">
        <v>0</v>
      </c>
      <c r="L34" s="417"/>
      <c r="M34" s="754"/>
      <c r="N34" s="418"/>
      <c r="O34" s="419"/>
      <c r="P34" s="419"/>
      <c r="Q34" s="419"/>
    </row>
    <row r="35" spans="1:17" ht="15">
      <c r="A35" s="754">
        <v>31</v>
      </c>
      <c r="B35" s="216" t="s">
        <v>694</v>
      </c>
      <c r="C35" s="216" t="s">
        <v>580</v>
      </c>
      <c r="D35" s="216">
        <v>1990</v>
      </c>
      <c r="E35" s="754">
        <v>10</v>
      </c>
      <c r="F35" s="216" t="s">
        <v>695</v>
      </c>
      <c r="G35" s="216">
        <v>27.5</v>
      </c>
      <c r="H35" s="216"/>
      <c r="I35" s="415">
        <f t="shared" si="0"/>
        <v>0.67499999999999993</v>
      </c>
      <c r="J35" s="416">
        <v>8.1</v>
      </c>
      <c r="K35" s="235">
        <v>8.1336633663366342</v>
      </c>
      <c r="L35" s="417"/>
      <c r="M35" s="754"/>
      <c r="N35" s="418"/>
      <c r="O35" s="419"/>
      <c r="P35" s="419"/>
      <c r="Q35" s="419"/>
    </row>
    <row r="36" spans="1:17" ht="15">
      <c r="A36" s="754">
        <v>32</v>
      </c>
      <c r="B36" s="216" t="s">
        <v>696</v>
      </c>
      <c r="C36" s="216" t="s">
        <v>614</v>
      </c>
      <c r="D36" s="216">
        <v>1992</v>
      </c>
      <c r="E36" s="754">
        <v>10</v>
      </c>
      <c r="F36" s="216" t="s">
        <v>687</v>
      </c>
      <c r="G36" s="216">
        <v>25.73</v>
      </c>
      <c r="H36" s="216"/>
      <c r="I36" s="415">
        <f t="shared" si="0"/>
        <v>0.60833333333333328</v>
      </c>
      <c r="J36" s="416">
        <v>7.3</v>
      </c>
      <c r="K36" s="235">
        <v>3.4460891089108912</v>
      </c>
      <c r="L36" s="417"/>
      <c r="M36" s="754"/>
      <c r="N36" s="418"/>
      <c r="O36" s="419"/>
      <c r="P36" s="419"/>
      <c r="Q36" s="419"/>
    </row>
    <row r="37" spans="1:17" ht="15">
      <c r="A37" s="754">
        <v>33</v>
      </c>
      <c r="B37" s="216" t="s">
        <v>43</v>
      </c>
      <c r="C37" s="216" t="s">
        <v>614</v>
      </c>
      <c r="D37" s="216">
        <v>1993</v>
      </c>
      <c r="E37" s="754">
        <v>10</v>
      </c>
      <c r="F37" s="216" t="s">
        <v>698</v>
      </c>
      <c r="G37" s="216">
        <v>25.73</v>
      </c>
      <c r="H37" s="216"/>
      <c r="I37" s="415">
        <f t="shared" si="0"/>
        <v>0.65833333333333333</v>
      </c>
      <c r="J37" s="416">
        <v>7.9</v>
      </c>
      <c r="K37" s="235">
        <v>3.580861386138614</v>
      </c>
      <c r="L37" s="417"/>
      <c r="M37" s="754"/>
      <c r="N37" s="418"/>
      <c r="O37" s="419"/>
      <c r="P37" s="419"/>
      <c r="Q37" s="419"/>
    </row>
    <row r="38" spans="1:17" ht="15">
      <c r="A38" s="754">
        <v>34</v>
      </c>
      <c r="B38" s="216" t="s">
        <v>63</v>
      </c>
      <c r="C38" s="216" t="s">
        <v>64</v>
      </c>
      <c r="D38" s="216">
        <v>2000</v>
      </c>
      <c r="E38" s="754">
        <v>10</v>
      </c>
      <c r="F38" s="216" t="s">
        <v>699</v>
      </c>
      <c r="G38" s="216"/>
      <c r="H38" s="216"/>
      <c r="I38" s="415">
        <f t="shared" si="0"/>
        <v>0.51666666666666672</v>
      </c>
      <c r="J38" s="416">
        <v>6.2</v>
      </c>
      <c r="K38" s="235">
        <v>4.9477425742574264</v>
      </c>
      <c r="L38" s="417"/>
      <c r="M38" s="754"/>
      <c r="N38" s="418"/>
      <c r="O38" s="419"/>
      <c r="P38" s="419"/>
      <c r="Q38" s="419"/>
    </row>
    <row r="39" spans="1:17" ht="15">
      <c r="A39" s="754">
        <v>35</v>
      </c>
      <c r="B39" s="216" t="s">
        <v>72</v>
      </c>
      <c r="C39" s="216" t="s">
        <v>614</v>
      </c>
      <c r="D39" s="216">
        <v>1990</v>
      </c>
      <c r="E39" s="754">
        <v>10</v>
      </c>
      <c r="F39" s="216" t="s">
        <v>700</v>
      </c>
      <c r="G39" s="216">
        <v>32.549999999999997</v>
      </c>
      <c r="H39" s="216"/>
      <c r="I39" s="415">
        <f t="shared" si="0"/>
        <v>0.48333333333333334</v>
      </c>
      <c r="J39" s="416">
        <v>5.8</v>
      </c>
      <c r="K39" s="235">
        <v>8.9399405940594061</v>
      </c>
      <c r="L39" s="417"/>
      <c r="M39" s="754"/>
      <c r="N39" s="418"/>
      <c r="O39" s="419"/>
      <c r="P39" s="419"/>
      <c r="Q39" s="419"/>
    </row>
    <row r="40" spans="1:17" ht="15">
      <c r="A40" s="754">
        <v>36</v>
      </c>
      <c r="B40" s="216" t="s">
        <v>71</v>
      </c>
      <c r="C40" s="216" t="s">
        <v>614</v>
      </c>
      <c r="D40" s="216">
        <v>1979</v>
      </c>
      <c r="E40" s="754">
        <v>10</v>
      </c>
      <c r="F40" s="216" t="s">
        <v>700</v>
      </c>
      <c r="G40" s="216">
        <v>26.25</v>
      </c>
      <c r="H40" s="216"/>
      <c r="I40" s="415">
        <f t="shared" si="0"/>
        <v>0.79166666666666663</v>
      </c>
      <c r="J40" s="416">
        <v>9.5</v>
      </c>
      <c r="K40" s="235">
        <v>0</v>
      </c>
      <c r="L40" s="417"/>
      <c r="M40" s="754"/>
      <c r="N40" s="418"/>
      <c r="O40" s="419"/>
      <c r="P40" s="419"/>
      <c r="Q40" s="419"/>
    </row>
    <row r="41" spans="1:17" ht="15">
      <c r="A41" s="754">
        <v>37</v>
      </c>
      <c r="B41" s="216" t="s">
        <v>99</v>
      </c>
      <c r="C41" s="216" t="s">
        <v>580</v>
      </c>
      <c r="D41" s="216">
        <v>1990</v>
      </c>
      <c r="E41" s="754">
        <v>10</v>
      </c>
      <c r="F41" s="216" t="s">
        <v>701</v>
      </c>
      <c r="G41" s="216">
        <v>29.7</v>
      </c>
      <c r="H41" s="216"/>
      <c r="I41" s="415">
        <f t="shared" si="0"/>
        <v>0.75</v>
      </c>
      <c r="J41" s="416">
        <v>9</v>
      </c>
      <c r="K41" s="235">
        <v>3.5616039603960394</v>
      </c>
      <c r="L41" s="417"/>
      <c r="M41" s="754"/>
      <c r="N41" s="418"/>
      <c r="O41" s="419"/>
      <c r="P41" s="419"/>
      <c r="Q41" s="419"/>
    </row>
    <row r="42" spans="1:17" ht="15">
      <c r="A42" s="754">
        <v>38</v>
      </c>
      <c r="B42" s="216" t="s">
        <v>102</v>
      </c>
      <c r="C42" s="216" t="s">
        <v>580</v>
      </c>
      <c r="D42" s="216">
        <v>1990</v>
      </c>
      <c r="E42" s="754">
        <v>10</v>
      </c>
      <c r="F42" s="216" t="s">
        <v>701</v>
      </c>
      <c r="G42" s="216">
        <v>29.7</v>
      </c>
      <c r="H42" s="216"/>
      <c r="I42" s="415">
        <f t="shared" si="0"/>
        <v>0.66666666666666663</v>
      </c>
      <c r="J42" s="416">
        <v>8</v>
      </c>
      <c r="K42" s="235">
        <v>3.215069306930693</v>
      </c>
      <c r="L42" s="417"/>
      <c r="M42" s="754"/>
      <c r="N42" s="418"/>
      <c r="O42" s="419"/>
      <c r="P42" s="419"/>
      <c r="Q42" s="419"/>
    </row>
    <row r="43" spans="1:17" ht="15">
      <c r="A43" s="754">
        <v>39</v>
      </c>
      <c r="B43" s="216" t="s">
        <v>125</v>
      </c>
      <c r="C43" s="216" t="s">
        <v>614</v>
      </c>
      <c r="D43" s="216">
        <v>1992</v>
      </c>
      <c r="E43" s="754">
        <v>10</v>
      </c>
      <c r="F43" s="216" t="s">
        <v>185</v>
      </c>
      <c r="G43" s="216">
        <v>25.73</v>
      </c>
      <c r="H43" s="216"/>
      <c r="I43" s="415">
        <f t="shared" si="0"/>
        <v>0.6333333333333333</v>
      </c>
      <c r="J43" s="416">
        <v>7.6</v>
      </c>
      <c r="K43" s="235">
        <v>0</v>
      </c>
      <c r="L43" s="417"/>
      <c r="M43" s="754"/>
      <c r="N43" s="418"/>
      <c r="O43" s="419"/>
      <c r="P43" s="419"/>
      <c r="Q43" s="419"/>
    </row>
    <row r="44" spans="1:17" ht="15">
      <c r="A44" s="754">
        <v>40</v>
      </c>
      <c r="B44" s="216" t="s">
        <v>124</v>
      </c>
      <c r="C44" s="216" t="s">
        <v>614</v>
      </c>
      <c r="D44" s="216">
        <v>1994</v>
      </c>
      <c r="E44" s="754">
        <v>10</v>
      </c>
      <c r="F44" s="216" t="s">
        <v>185</v>
      </c>
      <c r="G44" s="216">
        <v>25.73</v>
      </c>
      <c r="H44" s="216"/>
      <c r="I44" s="415">
        <f t="shared" si="0"/>
        <v>0.6333333333333333</v>
      </c>
      <c r="J44" s="416">
        <v>7.6</v>
      </c>
      <c r="K44" s="235">
        <v>9.8729405940594059</v>
      </c>
      <c r="L44" s="417"/>
      <c r="M44" s="754"/>
      <c r="N44" s="418"/>
      <c r="O44" s="419"/>
      <c r="P44" s="419"/>
      <c r="Q44" s="419"/>
    </row>
    <row r="45" spans="1:17" ht="15">
      <c r="A45" s="754">
        <v>41</v>
      </c>
      <c r="B45" s="216" t="s">
        <v>123</v>
      </c>
      <c r="C45" s="216" t="s">
        <v>614</v>
      </c>
      <c r="D45" s="216">
        <v>1992</v>
      </c>
      <c r="E45" s="754">
        <v>10</v>
      </c>
      <c r="F45" s="216" t="s">
        <v>185</v>
      </c>
      <c r="G45" s="216">
        <v>28.35</v>
      </c>
      <c r="H45" s="216"/>
      <c r="I45" s="415">
        <f t="shared" si="0"/>
        <v>0.6333333333333333</v>
      </c>
      <c r="J45" s="416">
        <v>7.6</v>
      </c>
      <c r="K45" s="235">
        <v>3.4268415841584159</v>
      </c>
      <c r="L45" s="417"/>
      <c r="M45" s="754"/>
      <c r="N45" s="418"/>
      <c r="O45" s="419"/>
      <c r="P45" s="419"/>
      <c r="Q45" s="419"/>
    </row>
    <row r="46" spans="1:17" ht="15">
      <c r="A46" s="754">
        <v>42</v>
      </c>
      <c r="B46" s="216" t="s">
        <v>127</v>
      </c>
      <c r="C46" s="216" t="s">
        <v>614</v>
      </c>
      <c r="D46" s="216">
        <v>1991</v>
      </c>
      <c r="E46" s="754">
        <v>10</v>
      </c>
      <c r="F46" s="216" t="s">
        <v>185</v>
      </c>
      <c r="G46" s="216"/>
      <c r="H46" s="216"/>
      <c r="I46" s="415">
        <f t="shared" si="0"/>
        <v>0.96</v>
      </c>
      <c r="J46" s="416">
        <v>11.52</v>
      </c>
      <c r="K46" s="235">
        <v>4.245871287128713</v>
      </c>
      <c r="L46" s="417"/>
      <c r="M46" s="754"/>
      <c r="N46" s="418"/>
      <c r="O46" s="419"/>
      <c r="P46" s="419"/>
      <c r="Q46" s="419"/>
    </row>
    <row r="47" spans="1:17" ht="15">
      <c r="A47" s="754">
        <v>43</v>
      </c>
      <c r="B47" s="216" t="s">
        <v>121</v>
      </c>
      <c r="C47" s="216" t="s">
        <v>614</v>
      </c>
      <c r="D47" s="216">
        <v>1990</v>
      </c>
      <c r="E47" s="754">
        <v>10</v>
      </c>
      <c r="F47" s="216" t="s">
        <v>185</v>
      </c>
      <c r="G47" s="216">
        <v>26.25</v>
      </c>
      <c r="H47" s="216"/>
      <c r="I47" s="415">
        <f t="shared" si="0"/>
        <v>0.75</v>
      </c>
      <c r="J47" s="416">
        <v>9</v>
      </c>
      <c r="K47" s="235">
        <v>2.6567623762376233</v>
      </c>
      <c r="L47" s="417"/>
      <c r="M47" s="754"/>
      <c r="N47" s="418"/>
      <c r="O47" s="419"/>
      <c r="P47" s="419"/>
      <c r="Q47" s="419"/>
    </row>
    <row r="48" spans="1:17" ht="15">
      <c r="A48" s="754">
        <v>44</v>
      </c>
      <c r="B48" s="216" t="s">
        <v>134</v>
      </c>
      <c r="C48" s="216" t="s">
        <v>135</v>
      </c>
      <c r="D48" s="216">
        <v>1990</v>
      </c>
      <c r="E48" s="754">
        <v>10</v>
      </c>
      <c r="F48" s="216" t="s">
        <v>702</v>
      </c>
      <c r="G48" s="216"/>
      <c r="H48" s="216"/>
      <c r="I48" s="415">
        <f t="shared" si="0"/>
        <v>0.19166666666666665</v>
      </c>
      <c r="J48" s="416">
        <v>2.2999999999999998</v>
      </c>
      <c r="K48" s="235">
        <v>0</v>
      </c>
      <c r="L48" s="417"/>
      <c r="M48" s="754"/>
      <c r="N48" s="418"/>
      <c r="O48" s="419"/>
      <c r="P48" s="419"/>
      <c r="Q48" s="419"/>
    </row>
    <row r="49" spans="1:17" ht="15">
      <c r="A49" s="754">
        <v>45</v>
      </c>
      <c r="B49" s="216" t="s">
        <v>703</v>
      </c>
      <c r="C49" s="216" t="s">
        <v>614</v>
      </c>
      <c r="D49" s="216">
        <v>1992</v>
      </c>
      <c r="E49" s="754">
        <v>10</v>
      </c>
      <c r="F49" s="216" t="s">
        <v>702</v>
      </c>
      <c r="G49" s="216">
        <v>25.73</v>
      </c>
      <c r="H49" s="216"/>
      <c r="I49" s="415">
        <f t="shared" si="0"/>
        <v>0.66666666666666663</v>
      </c>
      <c r="J49" s="416">
        <v>8</v>
      </c>
      <c r="K49" s="235">
        <v>3.4460891089108912</v>
      </c>
      <c r="L49" s="417"/>
      <c r="M49" s="754"/>
      <c r="N49" s="418"/>
      <c r="O49" s="513"/>
      <c r="P49" s="419"/>
      <c r="Q49" s="419"/>
    </row>
    <row r="50" spans="1:17" ht="15">
      <c r="A50" s="754">
        <v>46</v>
      </c>
      <c r="B50" s="216" t="s">
        <v>704</v>
      </c>
      <c r="C50" s="216" t="s">
        <v>614</v>
      </c>
      <c r="D50" s="216">
        <v>1983</v>
      </c>
      <c r="E50" s="754">
        <v>10</v>
      </c>
      <c r="F50" s="216" t="s">
        <v>705</v>
      </c>
      <c r="G50" s="216">
        <v>23.1</v>
      </c>
      <c r="H50" s="216"/>
      <c r="I50" s="415">
        <f t="shared" si="0"/>
        <v>0.65</v>
      </c>
      <c r="J50" s="416">
        <v>7.8</v>
      </c>
      <c r="K50" s="235">
        <v>2.2332178217821785</v>
      </c>
      <c r="L50" s="417"/>
      <c r="M50" s="754"/>
      <c r="N50" s="418"/>
      <c r="O50" s="513"/>
      <c r="P50" s="419"/>
      <c r="Q50" s="419"/>
    </row>
    <row r="51" spans="1:17" ht="15">
      <c r="A51" s="754">
        <v>47</v>
      </c>
      <c r="B51" s="216" t="s">
        <v>706</v>
      </c>
      <c r="C51" s="216" t="s">
        <v>614</v>
      </c>
      <c r="D51" s="216">
        <v>1990</v>
      </c>
      <c r="E51" s="754">
        <v>10</v>
      </c>
      <c r="F51" s="216" t="s">
        <v>707</v>
      </c>
      <c r="G51" s="216">
        <v>24.2</v>
      </c>
      <c r="H51" s="216"/>
      <c r="I51" s="415">
        <f t="shared" si="0"/>
        <v>0.66666666666666663</v>
      </c>
      <c r="J51" s="416">
        <v>8</v>
      </c>
      <c r="K51" s="235">
        <v>3.0803069306930695</v>
      </c>
      <c r="L51" s="417"/>
      <c r="M51" s="754"/>
      <c r="N51" s="418"/>
      <c r="O51" s="513"/>
      <c r="P51" s="419"/>
      <c r="Q51" s="419"/>
    </row>
    <row r="52" spans="1:17" ht="15">
      <c r="A52" s="754">
        <v>48</v>
      </c>
      <c r="B52" s="216" t="s">
        <v>42</v>
      </c>
      <c r="C52" s="216" t="s">
        <v>580</v>
      </c>
      <c r="D52" s="216">
        <v>1990</v>
      </c>
      <c r="E52" s="754">
        <v>10</v>
      </c>
      <c r="F52" s="216" t="s">
        <v>698</v>
      </c>
      <c r="G52" s="216">
        <v>26.25</v>
      </c>
      <c r="H52" s="216"/>
      <c r="I52" s="415">
        <f t="shared" si="0"/>
        <v>0.625</v>
      </c>
      <c r="J52" s="416">
        <v>7.5</v>
      </c>
      <c r="K52" s="235">
        <v>0</v>
      </c>
      <c r="L52" s="414"/>
      <c r="M52" s="795"/>
      <c r="N52" s="418"/>
      <c r="O52" s="513"/>
      <c r="P52" s="419"/>
      <c r="Q52" s="419"/>
    </row>
    <row r="53" spans="1:17" ht="15">
      <c r="A53" s="754">
        <v>49</v>
      </c>
      <c r="B53" s="216" t="s">
        <v>161</v>
      </c>
      <c r="C53" s="216" t="s">
        <v>580</v>
      </c>
      <c r="D53" s="216">
        <v>1990</v>
      </c>
      <c r="E53" s="754">
        <v>10</v>
      </c>
      <c r="F53" s="216" t="s">
        <v>708</v>
      </c>
      <c r="G53" s="216">
        <v>27.5</v>
      </c>
      <c r="H53" s="216"/>
      <c r="I53" s="415">
        <f t="shared" si="0"/>
        <v>0.77500000000000002</v>
      </c>
      <c r="J53" s="416">
        <v>9.3000000000000007</v>
      </c>
      <c r="K53" s="235">
        <v>2.9070396039603961</v>
      </c>
      <c r="L53" s="417"/>
      <c r="M53" s="754"/>
      <c r="N53" s="418"/>
      <c r="O53" s="513"/>
      <c r="P53" s="419"/>
      <c r="Q53" s="419"/>
    </row>
    <row r="54" spans="1:17" ht="15">
      <c r="A54" s="754">
        <v>50</v>
      </c>
      <c r="B54" s="216" t="s">
        <v>575</v>
      </c>
      <c r="C54" s="216" t="s">
        <v>576</v>
      </c>
      <c r="D54" s="216">
        <v>1986</v>
      </c>
      <c r="E54" s="754">
        <v>10</v>
      </c>
      <c r="F54" s="216" t="s">
        <v>570</v>
      </c>
      <c r="G54" s="216">
        <v>51.7</v>
      </c>
      <c r="H54" s="216">
        <v>4.2</v>
      </c>
      <c r="I54" s="415">
        <f t="shared" si="0"/>
        <v>0.66666666666666663</v>
      </c>
      <c r="J54" s="416">
        <v>8</v>
      </c>
      <c r="K54" s="235">
        <v>0</v>
      </c>
      <c r="L54" s="417"/>
      <c r="M54" s="754"/>
      <c r="N54" s="418"/>
      <c r="O54" s="513"/>
      <c r="P54" s="419"/>
      <c r="Q54" s="419"/>
    </row>
    <row r="55" spans="1:17" ht="15">
      <c r="A55" s="754">
        <v>51</v>
      </c>
      <c r="B55" s="216" t="s">
        <v>109</v>
      </c>
      <c r="C55" s="216" t="s">
        <v>580</v>
      </c>
      <c r="D55" s="216">
        <v>1991</v>
      </c>
      <c r="E55" s="754">
        <v>10</v>
      </c>
      <c r="F55" s="216" t="s">
        <v>701</v>
      </c>
      <c r="G55" s="216">
        <v>29.7</v>
      </c>
      <c r="H55" s="216"/>
      <c r="I55" s="415">
        <f t="shared" si="0"/>
        <v>0.6333333333333333</v>
      </c>
      <c r="J55" s="416">
        <v>7.6</v>
      </c>
      <c r="K55" s="235">
        <v>3.3113267326732672</v>
      </c>
      <c r="L55" s="414"/>
      <c r="M55" s="795"/>
      <c r="N55" s="418"/>
      <c r="O55" s="513"/>
      <c r="P55" s="419"/>
      <c r="Q55" s="419"/>
    </row>
    <row r="56" spans="1:17" ht="15">
      <c r="A56" s="754">
        <v>52</v>
      </c>
      <c r="B56" s="216" t="s">
        <v>577</v>
      </c>
      <c r="C56" s="216" t="s">
        <v>572</v>
      </c>
      <c r="D56" s="216">
        <v>1990</v>
      </c>
      <c r="E56" s="754">
        <v>10</v>
      </c>
      <c r="F56" s="216" t="s">
        <v>570</v>
      </c>
      <c r="G56" s="216">
        <v>29.7</v>
      </c>
      <c r="H56" s="216"/>
      <c r="I56" s="415">
        <f t="shared" si="0"/>
        <v>0.6333333333333333</v>
      </c>
      <c r="J56" s="416">
        <v>7.6</v>
      </c>
      <c r="K56" s="235">
        <v>0</v>
      </c>
      <c r="L56" s="807"/>
      <c r="M56" s="795"/>
      <c r="N56" s="418"/>
      <c r="O56" s="513"/>
      <c r="P56" s="419"/>
      <c r="Q56" s="419"/>
    </row>
    <row r="57" spans="1:17" ht="15">
      <c r="A57" s="754">
        <v>53</v>
      </c>
      <c r="B57" s="216" t="s">
        <v>887</v>
      </c>
      <c r="C57" s="216" t="s">
        <v>888</v>
      </c>
      <c r="D57" s="216">
        <v>1990</v>
      </c>
      <c r="E57" s="754">
        <v>10</v>
      </c>
      <c r="F57" s="216" t="s">
        <v>570</v>
      </c>
      <c r="G57" s="216">
        <v>35.75</v>
      </c>
      <c r="H57" s="216">
        <v>5.46</v>
      </c>
      <c r="I57" s="415">
        <f t="shared" si="0"/>
        <v>0.6333333333333333</v>
      </c>
      <c r="J57" s="416">
        <v>7.6</v>
      </c>
      <c r="K57" s="235">
        <v>0</v>
      </c>
      <c r="L57" s="417"/>
      <c r="M57" s="754"/>
      <c r="N57" s="418"/>
      <c r="O57" s="513"/>
      <c r="P57" s="419"/>
      <c r="Q57" s="419"/>
    </row>
    <row r="58" spans="1:17" ht="15">
      <c r="A58" s="754">
        <v>54</v>
      </c>
      <c r="B58" s="216" t="s">
        <v>581</v>
      </c>
      <c r="C58" s="216" t="s">
        <v>572</v>
      </c>
      <c r="D58" s="216">
        <v>1990</v>
      </c>
      <c r="E58" s="754">
        <v>10</v>
      </c>
      <c r="F58" s="216" t="s">
        <v>570</v>
      </c>
      <c r="G58" s="216">
        <v>35.200000000000003</v>
      </c>
      <c r="H58" s="216"/>
      <c r="I58" s="415">
        <f t="shared" si="0"/>
        <v>0.96</v>
      </c>
      <c r="J58" s="416">
        <v>11.52</v>
      </c>
      <c r="K58" s="235">
        <v>3.580861386138614</v>
      </c>
      <c r="L58" s="417"/>
      <c r="M58" s="754"/>
      <c r="N58" s="418"/>
      <c r="O58" s="513"/>
      <c r="P58" s="419"/>
      <c r="Q58" s="419"/>
    </row>
    <row r="59" spans="1:17" ht="15">
      <c r="A59" s="754">
        <v>55</v>
      </c>
      <c r="B59" s="216" t="s">
        <v>578</v>
      </c>
      <c r="C59" s="216" t="s">
        <v>572</v>
      </c>
      <c r="D59" s="216">
        <v>1992</v>
      </c>
      <c r="E59" s="754">
        <v>10</v>
      </c>
      <c r="F59" s="216" t="s">
        <v>185</v>
      </c>
      <c r="G59" s="216">
        <v>35.200000000000003</v>
      </c>
      <c r="H59" s="216"/>
      <c r="I59" s="415">
        <f t="shared" si="0"/>
        <v>0.75</v>
      </c>
      <c r="J59" s="416">
        <v>9</v>
      </c>
      <c r="K59" s="235">
        <v>0</v>
      </c>
      <c r="L59" s="417"/>
      <c r="M59" s="754"/>
      <c r="N59" s="418"/>
      <c r="O59" s="513"/>
      <c r="P59" s="419"/>
      <c r="Q59" s="419"/>
    </row>
    <row r="60" spans="1:17" ht="15">
      <c r="A60" s="754">
        <v>56</v>
      </c>
      <c r="B60" s="216" t="s">
        <v>709</v>
      </c>
      <c r="C60" s="216" t="s">
        <v>956</v>
      </c>
      <c r="D60" s="216">
        <v>1992</v>
      </c>
      <c r="E60" s="754">
        <v>10</v>
      </c>
      <c r="F60" s="216" t="s">
        <v>710</v>
      </c>
      <c r="G60" s="216">
        <v>42</v>
      </c>
      <c r="H60" s="216">
        <v>6.3</v>
      </c>
      <c r="I60" s="415">
        <f t="shared" si="0"/>
        <v>0.66666666666666663</v>
      </c>
      <c r="J60" s="416">
        <v>8</v>
      </c>
      <c r="K60" s="235">
        <v>13.224881188118811</v>
      </c>
      <c r="L60" s="417"/>
      <c r="M60" s="754"/>
      <c r="N60" s="418"/>
      <c r="O60" s="513"/>
      <c r="P60" s="419"/>
      <c r="Q60" s="419"/>
    </row>
    <row r="61" spans="1:17" ht="15">
      <c r="A61" s="754">
        <v>57</v>
      </c>
      <c r="B61" s="216" t="s">
        <v>711</v>
      </c>
      <c r="C61" s="216" t="s">
        <v>934</v>
      </c>
      <c r="D61" s="216">
        <v>1993</v>
      </c>
      <c r="E61" s="754">
        <v>10</v>
      </c>
      <c r="F61" s="216" t="s">
        <v>692</v>
      </c>
      <c r="G61" s="216">
        <v>42</v>
      </c>
      <c r="H61" s="216">
        <v>6.3</v>
      </c>
      <c r="I61" s="415">
        <f t="shared" si="0"/>
        <v>0.65</v>
      </c>
      <c r="J61" s="416">
        <v>7.8</v>
      </c>
      <c r="K61" s="235">
        <v>6.4108910891089108</v>
      </c>
      <c r="L61" s="417"/>
      <c r="M61" s="754"/>
      <c r="N61" s="418"/>
      <c r="O61" s="513"/>
      <c r="P61" s="419"/>
      <c r="Q61" s="419"/>
    </row>
    <row r="62" spans="1:17" ht="15">
      <c r="A62" s="754">
        <v>58</v>
      </c>
      <c r="B62" s="216" t="s">
        <v>36</v>
      </c>
      <c r="C62" s="216" t="s">
        <v>37</v>
      </c>
      <c r="D62" s="216">
        <v>1983</v>
      </c>
      <c r="E62" s="754">
        <v>10</v>
      </c>
      <c r="F62" s="216" t="s">
        <v>697</v>
      </c>
      <c r="G62" s="216"/>
      <c r="H62" s="216"/>
      <c r="I62" s="415">
        <f t="shared" si="0"/>
        <v>0.625</v>
      </c>
      <c r="J62" s="416">
        <v>7.5</v>
      </c>
      <c r="K62" s="235">
        <v>1.2706237623762375</v>
      </c>
      <c r="L62" s="417"/>
      <c r="M62" s="754"/>
      <c r="N62" s="418"/>
      <c r="O62" s="513"/>
      <c r="P62" s="419"/>
      <c r="Q62" s="419"/>
    </row>
    <row r="63" spans="1:17" ht="15">
      <c r="A63" s="754">
        <v>59</v>
      </c>
      <c r="B63" s="216" t="s">
        <v>713</v>
      </c>
      <c r="C63" s="216" t="s">
        <v>901</v>
      </c>
      <c r="D63" s="216">
        <v>1992</v>
      </c>
      <c r="E63" s="754">
        <v>10</v>
      </c>
      <c r="F63" s="216" t="s">
        <v>698</v>
      </c>
      <c r="G63" s="216">
        <v>28.35</v>
      </c>
      <c r="H63" s="216">
        <v>5.25</v>
      </c>
      <c r="I63" s="415">
        <f t="shared" si="0"/>
        <v>0.18333333333333335</v>
      </c>
      <c r="J63" s="416">
        <v>2.2000000000000002</v>
      </c>
      <c r="K63" s="235">
        <v>3.657861386138614</v>
      </c>
      <c r="L63" s="417"/>
      <c r="M63" s="754"/>
      <c r="N63" s="418"/>
      <c r="O63" s="513"/>
      <c r="P63" s="419"/>
      <c r="Q63" s="419"/>
    </row>
    <row r="64" spans="1:17" ht="15">
      <c r="A64" s="754">
        <v>60</v>
      </c>
      <c r="B64" s="216" t="s">
        <v>90</v>
      </c>
      <c r="C64" s="216" t="s">
        <v>898</v>
      </c>
      <c r="D64" s="216">
        <v>1990</v>
      </c>
      <c r="E64" s="754">
        <v>10</v>
      </c>
      <c r="F64" s="216" t="s">
        <v>700</v>
      </c>
      <c r="G64" s="216"/>
      <c r="H64" s="216"/>
      <c r="I64" s="415">
        <f t="shared" si="0"/>
        <v>0.15</v>
      </c>
      <c r="J64" s="416">
        <v>1.8</v>
      </c>
      <c r="K64" s="235">
        <v>1.309128712871287</v>
      </c>
      <c r="L64" s="417"/>
      <c r="M64" s="754"/>
      <c r="N64" s="418"/>
      <c r="O64" s="513"/>
      <c r="P64" s="419"/>
      <c r="Q64" s="419"/>
    </row>
    <row r="65" spans="1:17" ht="15">
      <c r="A65" s="754">
        <v>61</v>
      </c>
      <c r="B65" s="216" t="s">
        <v>106</v>
      </c>
      <c r="C65" s="216" t="s">
        <v>107</v>
      </c>
      <c r="D65" s="216">
        <v>1988</v>
      </c>
      <c r="E65" s="754">
        <v>10</v>
      </c>
      <c r="F65" s="216" t="s">
        <v>701</v>
      </c>
      <c r="G65" s="216"/>
      <c r="H65" s="216">
        <v>8.19</v>
      </c>
      <c r="I65" s="415">
        <f t="shared" si="0"/>
        <v>0.13333333333333333</v>
      </c>
      <c r="J65" s="416">
        <v>1.6</v>
      </c>
      <c r="K65" s="235">
        <v>16.152356435643561</v>
      </c>
      <c r="L65" s="417"/>
      <c r="M65" s="754"/>
      <c r="N65" s="418"/>
      <c r="O65" s="513"/>
      <c r="P65" s="419"/>
      <c r="Q65" s="419"/>
    </row>
    <row r="66" spans="1:17" ht="15">
      <c r="A66" s="754">
        <v>62</v>
      </c>
      <c r="B66" s="216" t="s">
        <v>104</v>
      </c>
      <c r="C66" s="216" t="s">
        <v>105</v>
      </c>
      <c r="D66" s="216">
        <v>1989</v>
      </c>
      <c r="E66" s="754">
        <v>10</v>
      </c>
      <c r="F66" s="216" t="s">
        <v>701</v>
      </c>
      <c r="G66" s="216"/>
      <c r="H66" s="216">
        <v>4.9400000000000004</v>
      </c>
      <c r="I66" s="415">
        <f t="shared" si="0"/>
        <v>1.3583333333333334</v>
      </c>
      <c r="J66" s="416">
        <v>16.3</v>
      </c>
      <c r="K66" s="235">
        <v>6.1798712871287131</v>
      </c>
      <c r="L66" s="417"/>
      <c r="M66" s="754"/>
      <c r="N66" s="418"/>
      <c r="O66" s="513"/>
      <c r="P66" s="419"/>
      <c r="Q66" s="419"/>
    </row>
    <row r="67" spans="1:17" ht="15">
      <c r="A67" s="754">
        <v>63</v>
      </c>
      <c r="B67" s="216" t="s">
        <v>579</v>
      </c>
      <c r="C67" s="216" t="s">
        <v>580</v>
      </c>
      <c r="D67" s="216">
        <v>1984</v>
      </c>
      <c r="E67" s="754">
        <v>10</v>
      </c>
      <c r="F67" s="216" t="s">
        <v>570</v>
      </c>
      <c r="G67" s="216">
        <v>34.1</v>
      </c>
      <c r="H67" s="216">
        <v>4.41</v>
      </c>
      <c r="I67" s="415">
        <f t="shared" si="0"/>
        <v>1</v>
      </c>
      <c r="J67" s="416">
        <v>12</v>
      </c>
      <c r="K67" s="235">
        <v>0</v>
      </c>
      <c r="L67" s="417"/>
      <c r="M67" s="754"/>
      <c r="N67" s="418"/>
      <c r="O67" s="513"/>
      <c r="P67" s="419"/>
      <c r="Q67" s="419"/>
    </row>
    <row r="68" spans="1:17" ht="15">
      <c r="A68" s="754">
        <v>64</v>
      </c>
      <c r="B68" s="216" t="s">
        <v>587</v>
      </c>
      <c r="C68" s="216" t="s">
        <v>583</v>
      </c>
      <c r="D68" s="216">
        <v>2001</v>
      </c>
      <c r="E68" s="754">
        <v>10</v>
      </c>
      <c r="F68" s="216" t="s">
        <v>570</v>
      </c>
      <c r="G68" s="216">
        <v>19.690000000000001</v>
      </c>
      <c r="H68" s="216"/>
      <c r="I68" s="415">
        <f t="shared" si="0"/>
        <v>0.76666666666666661</v>
      </c>
      <c r="J68" s="416">
        <v>9.1999999999999993</v>
      </c>
      <c r="K68" s="235">
        <v>5.2172673267326726</v>
      </c>
      <c r="L68" s="417"/>
      <c r="M68" s="754"/>
      <c r="N68" s="418"/>
      <c r="O68" s="513"/>
      <c r="P68" s="419"/>
      <c r="Q68" s="419"/>
    </row>
    <row r="69" spans="1:17" ht="15">
      <c r="A69" s="754">
        <v>65</v>
      </c>
      <c r="B69" s="216" t="s">
        <v>716</v>
      </c>
      <c r="C69" s="216" t="s">
        <v>583</v>
      </c>
      <c r="D69" s="216">
        <v>2001</v>
      </c>
      <c r="E69" s="754">
        <v>10</v>
      </c>
      <c r="F69" s="216" t="s">
        <v>570</v>
      </c>
      <c r="G69" s="216">
        <v>19.690000000000001</v>
      </c>
      <c r="H69" s="216"/>
      <c r="I69" s="415">
        <f t="shared" ref="I69:I132" si="1">J69/12</f>
        <v>0.70833333333333337</v>
      </c>
      <c r="J69" s="416">
        <v>8.5</v>
      </c>
      <c r="K69" s="235">
        <v>5.1980198019801982</v>
      </c>
      <c r="L69" s="417"/>
      <c r="M69" s="754"/>
      <c r="N69" s="418"/>
      <c r="O69" s="513"/>
      <c r="P69" s="419"/>
      <c r="Q69" s="419"/>
    </row>
    <row r="70" spans="1:17" ht="15">
      <c r="A70" s="754">
        <v>66</v>
      </c>
      <c r="B70" s="216" t="s">
        <v>717</v>
      </c>
      <c r="C70" s="216" t="s">
        <v>583</v>
      </c>
      <c r="D70" s="216">
        <v>2001</v>
      </c>
      <c r="E70" s="754">
        <v>10</v>
      </c>
      <c r="F70" s="216" t="s">
        <v>570</v>
      </c>
      <c r="G70" s="216">
        <v>19.690000000000001</v>
      </c>
      <c r="H70" s="216"/>
      <c r="I70" s="415">
        <f t="shared" si="1"/>
        <v>0.6</v>
      </c>
      <c r="J70" s="416">
        <v>7.2</v>
      </c>
      <c r="K70" s="235">
        <v>5.2365148514851478</v>
      </c>
      <c r="L70" s="417"/>
      <c r="M70" s="754"/>
      <c r="N70" s="418"/>
      <c r="O70" s="513"/>
      <c r="P70" s="419"/>
      <c r="Q70" s="419"/>
    </row>
    <row r="71" spans="1:17" ht="15">
      <c r="A71" s="754">
        <v>67</v>
      </c>
      <c r="B71" s="216" t="s">
        <v>582</v>
      </c>
      <c r="C71" s="216" t="s">
        <v>583</v>
      </c>
      <c r="D71" s="216">
        <v>2001</v>
      </c>
      <c r="E71" s="754">
        <v>10</v>
      </c>
      <c r="F71" s="216" t="s">
        <v>570</v>
      </c>
      <c r="G71" s="216">
        <v>19.690000000000001</v>
      </c>
      <c r="H71" s="216"/>
      <c r="I71" s="415">
        <f t="shared" si="1"/>
        <v>0.56666666666666665</v>
      </c>
      <c r="J71" s="416">
        <v>6.8</v>
      </c>
      <c r="K71" s="235">
        <v>5.2172673267326726</v>
      </c>
      <c r="L71" s="417"/>
      <c r="M71" s="754"/>
      <c r="N71" s="418"/>
      <c r="O71" s="513"/>
      <c r="P71" s="419"/>
      <c r="Q71" s="419"/>
    </row>
    <row r="72" spans="1:17" ht="15">
      <c r="A72" s="754">
        <v>68</v>
      </c>
      <c r="B72" s="216" t="s">
        <v>609</v>
      </c>
      <c r="C72" s="216" t="s">
        <v>583</v>
      </c>
      <c r="D72" s="216">
        <v>2001</v>
      </c>
      <c r="E72" s="754">
        <v>10</v>
      </c>
      <c r="F72" s="216" t="s">
        <v>570</v>
      </c>
      <c r="G72" s="216">
        <v>19.690000000000001</v>
      </c>
      <c r="H72" s="216"/>
      <c r="I72" s="415">
        <f t="shared" si="1"/>
        <v>0.67499999999999993</v>
      </c>
      <c r="J72" s="416">
        <v>8.1</v>
      </c>
      <c r="K72" s="235">
        <v>5.0054950495049511</v>
      </c>
      <c r="L72" s="417"/>
      <c r="M72" s="754"/>
      <c r="N72" s="418"/>
      <c r="O72" s="513"/>
      <c r="P72" s="419"/>
      <c r="Q72" s="419"/>
    </row>
    <row r="73" spans="1:17" ht="15">
      <c r="A73" s="754">
        <v>69</v>
      </c>
      <c r="B73" s="216" t="s">
        <v>588</v>
      </c>
      <c r="C73" s="216" t="s">
        <v>583</v>
      </c>
      <c r="D73" s="216">
        <v>2001</v>
      </c>
      <c r="E73" s="754">
        <v>10</v>
      </c>
      <c r="F73" s="216" t="s">
        <v>570</v>
      </c>
      <c r="G73" s="216">
        <v>19.690000000000001</v>
      </c>
      <c r="H73" s="216"/>
      <c r="I73" s="415">
        <f t="shared" si="1"/>
        <v>0.60833333333333328</v>
      </c>
      <c r="J73" s="416">
        <v>7.3</v>
      </c>
      <c r="K73" s="235">
        <v>5.1402673267326735</v>
      </c>
      <c r="L73" s="417"/>
      <c r="M73" s="754"/>
      <c r="N73" s="418"/>
      <c r="O73" s="513"/>
      <c r="P73" s="419"/>
      <c r="Q73" s="419"/>
    </row>
    <row r="74" spans="1:17" ht="15">
      <c r="A74" s="754">
        <v>70</v>
      </c>
      <c r="B74" s="216" t="s">
        <v>585</v>
      </c>
      <c r="C74" s="216" t="s">
        <v>583</v>
      </c>
      <c r="D74" s="216">
        <v>2001</v>
      </c>
      <c r="E74" s="754">
        <v>10</v>
      </c>
      <c r="F74" s="216" t="s">
        <v>570</v>
      </c>
      <c r="G74" s="216">
        <v>19.690000000000001</v>
      </c>
      <c r="H74" s="216"/>
      <c r="I74" s="415">
        <f t="shared" si="1"/>
        <v>0.56666666666666665</v>
      </c>
      <c r="J74" s="416">
        <v>6.8</v>
      </c>
      <c r="K74" s="235">
        <v>4.7744752475247534</v>
      </c>
      <c r="L74" s="417"/>
      <c r="M74" s="754"/>
      <c r="N74" s="418"/>
      <c r="O74" s="513"/>
      <c r="P74" s="419"/>
      <c r="Q74" s="419"/>
    </row>
    <row r="75" spans="1:17" ht="15">
      <c r="A75" s="754">
        <v>71</v>
      </c>
      <c r="B75" s="216" t="s">
        <v>594</v>
      </c>
      <c r="C75" s="216" t="s">
        <v>580</v>
      </c>
      <c r="D75" s="216">
        <v>1984</v>
      </c>
      <c r="E75" s="754">
        <v>10</v>
      </c>
      <c r="F75" s="216" t="s">
        <v>570</v>
      </c>
      <c r="G75" s="216">
        <v>34.1</v>
      </c>
      <c r="H75" s="216">
        <v>4.2</v>
      </c>
      <c r="I75" s="415">
        <f t="shared" si="1"/>
        <v>1</v>
      </c>
      <c r="J75" s="416">
        <v>12</v>
      </c>
      <c r="K75" s="235">
        <v>2.8107722772277226</v>
      </c>
      <c r="L75" s="807"/>
      <c r="M75" s="795"/>
      <c r="N75" s="418"/>
      <c r="O75" s="513"/>
      <c r="P75" s="419"/>
      <c r="Q75" s="419"/>
    </row>
    <row r="76" spans="1:17" ht="15">
      <c r="A76" s="754">
        <v>72</v>
      </c>
      <c r="B76" s="216" t="s">
        <v>947</v>
      </c>
      <c r="C76" s="216" t="s">
        <v>580</v>
      </c>
      <c r="D76" s="216">
        <v>1991</v>
      </c>
      <c r="E76" s="754">
        <v>10</v>
      </c>
      <c r="F76" s="216" t="s">
        <v>688</v>
      </c>
      <c r="G76" s="216">
        <v>26.25</v>
      </c>
      <c r="H76" s="216"/>
      <c r="I76" s="415">
        <f t="shared" si="1"/>
        <v>1</v>
      </c>
      <c r="J76" s="416">
        <v>12</v>
      </c>
      <c r="K76" s="235">
        <v>0</v>
      </c>
      <c r="L76" s="807"/>
      <c r="M76" s="795"/>
      <c r="N76" s="418"/>
      <c r="O76" s="513"/>
      <c r="P76" s="419"/>
      <c r="Q76" s="419"/>
    </row>
    <row r="77" spans="1:17" ht="15">
      <c r="A77" s="754">
        <v>73</v>
      </c>
      <c r="B77" s="216" t="s">
        <v>718</v>
      </c>
      <c r="C77" s="216" t="s">
        <v>580</v>
      </c>
      <c r="D77" s="216">
        <v>1990</v>
      </c>
      <c r="E77" s="754">
        <v>10</v>
      </c>
      <c r="F77" s="216" t="s">
        <v>710</v>
      </c>
      <c r="G77" s="216">
        <v>26.25</v>
      </c>
      <c r="H77" s="216"/>
      <c r="I77" s="415">
        <f t="shared" si="1"/>
        <v>0.91666666666666663</v>
      </c>
      <c r="J77" s="416">
        <v>11</v>
      </c>
      <c r="K77" s="235">
        <v>0</v>
      </c>
      <c r="L77" s="807"/>
      <c r="M77" s="795"/>
      <c r="N77" s="418"/>
      <c r="O77" s="513"/>
      <c r="P77" s="419"/>
      <c r="Q77" s="419"/>
    </row>
    <row r="78" spans="1:17" ht="15">
      <c r="A78" s="754">
        <v>74</v>
      </c>
      <c r="B78" s="216" t="s">
        <v>719</v>
      </c>
      <c r="C78" s="216" t="s">
        <v>580</v>
      </c>
      <c r="D78" s="216">
        <v>1991</v>
      </c>
      <c r="E78" s="754">
        <v>10</v>
      </c>
      <c r="F78" s="216" t="s">
        <v>710</v>
      </c>
      <c r="G78" s="216">
        <v>26.25</v>
      </c>
      <c r="H78" s="216"/>
      <c r="I78" s="415">
        <f t="shared" si="1"/>
        <v>0.79166666666666663</v>
      </c>
      <c r="J78" s="416">
        <v>9.5</v>
      </c>
      <c r="K78" s="235">
        <v>3.0995544554455448</v>
      </c>
      <c r="L78" s="807"/>
      <c r="M78" s="795"/>
      <c r="N78" s="418"/>
      <c r="O78" s="513"/>
      <c r="P78" s="419"/>
      <c r="Q78" s="419"/>
    </row>
    <row r="79" spans="1:17" ht="15">
      <c r="A79" s="754">
        <v>75</v>
      </c>
      <c r="B79" s="216" t="s">
        <v>720</v>
      </c>
      <c r="C79" s="216" t="s">
        <v>574</v>
      </c>
      <c r="D79" s="216">
        <v>1994</v>
      </c>
      <c r="E79" s="754">
        <v>10</v>
      </c>
      <c r="F79" s="216" t="s">
        <v>695</v>
      </c>
      <c r="G79" s="216">
        <v>18.38</v>
      </c>
      <c r="H79" s="216"/>
      <c r="I79" s="415">
        <f t="shared" si="1"/>
        <v>0.75</v>
      </c>
      <c r="J79" s="416">
        <v>9</v>
      </c>
      <c r="K79" s="235">
        <v>3.215069306930693</v>
      </c>
      <c r="L79" s="807"/>
      <c r="M79" s="795"/>
      <c r="N79" s="418"/>
      <c r="O79" s="513"/>
      <c r="P79" s="419"/>
      <c r="Q79" s="419"/>
    </row>
    <row r="80" spans="1:17" ht="15">
      <c r="A80" s="754">
        <v>76</v>
      </c>
      <c r="B80" s="216" t="s">
        <v>108</v>
      </c>
      <c r="C80" s="216" t="s">
        <v>574</v>
      </c>
      <c r="D80" s="216">
        <v>1992</v>
      </c>
      <c r="E80" s="754">
        <v>10</v>
      </c>
      <c r="F80" s="216" t="s">
        <v>701</v>
      </c>
      <c r="G80" s="216">
        <v>12.6</v>
      </c>
      <c r="H80" s="216"/>
      <c r="I80" s="415">
        <f t="shared" si="1"/>
        <v>0.66666666666666663</v>
      </c>
      <c r="J80" s="416">
        <v>8</v>
      </c>
      <c r="K80" s="235">
        <v>0</v>
      </c>
      <c r="L80" s="807"/>
      <c r="M80" s="795"/>
      <c r="N80" s="418"/>
      <c r="O80" s="513"/>
      <c r="P80" s="419"/>
      <c r="Q80" s="419"/>
    </row>
    <row r="81" spans="1:17" ht="15">
      <c r="A81" s="754">
        <v>77</v>
      </c>
      <c r="B81" s="216" t="s">
        <v>721</v>
      </c>
      <c r="C81" s="216" t="s">
        <v>569</v>
      </c>
      <c r="D81" s="216">
        <v>1991</v>
      </c>
      <c r="E81" s="754">
        <v>10</v>
      </c>
      <c r="F81" s="216" t="s">
        <v>687</v>
      </c>
      <c r="G81" s="216">
        <v>14.18</v>
      </c>
      <c r="H81" s="216"/>
      <c r="I81" s="415">
        <f t="shared" si="1"/>
        <v>0.6333333333333333</v>
      </c>
      <c r="J81" s="416">
        <v>7.6</v>
      </c>
      <c r="K81" s="235">
        <v>0</v>
      </c>
      <c r="L81" s="417"/>
      <c r="M81" s="754"/>
      <c r="N81" s="418"/>
      <c r="O81" s="513"/>
      <c r="P81" s="419"/>
      <c r="Q81" s="419"/>
    </row>
    <row r="82" spans="1:17" ht="15">
      <c r="A82" s="754">
        <v>78</v>
      </c>
      <c r="B82" s="216" t="s">
        <v>722</v>
      </c>
      <c r="C82" s="216" t="s">
        <v>589</v>
      </c>
      <c r="D82" s="216">
        <v>2001</v>
      </c>
      <c r="E82" s="754">
        <v>10</v>
      </c>
      <c r="F82" s="216" t="s">
        <v>705</v>
      </c>
      <c r="G82" s="216">
        <v>20.059999999999999</v>
      </c>
      <c r="H82" s="216"/>
      <c r="I82" s="415">
        <f t="shared" si="1"/>
        <v>0.6333333333333333</v>
      </c>
      <c r="J82" s="416">
        <v>7.6</v>
      </c>
      <c r="K82" s="235">
        <v>2.7722772277227721</v>
      </c>
      <c r="L82" s="417"/>
      <c r="M82" s="754"/>
      <c r="N82" s="418"/>
      <c r="O82" s="513"/>
      <c r="P82" s="419"/>
      <c r="Q82" s="419"/>
    </row>
    <row r="83" spans="1:17" ht="15">
      <c r="A83" s="754">
        <v>79</v>
      </c>
      <c r="B83" s="216" t="s">
        <v>723</v>
      </c>
      <c r="C83" s="216" t="s">
        <v>589</v>
      </c>
      <c r="D83" s="216">
        <v>1996</v>
      </c>
      <c r="E83" s="754">
        <v>10</v>
      </c>
      <c r="F83" s="216" t="s">
        <v>708</v>
      </c>
      <c r="G83" s="216">
        <v>19.579999999999998</v>
      </c>
      <c r="H83" s="216"/>
      <c r="I83" s="415">
        <f t="shared" si="1"/>
        <v>0.91666666666666663</v>
      </c>
      <c r="J83" s="416">
        <v>11</v>
      </c>
      <c r="K83" s="235">
        <v>2.3487326732673268</v>
      </c>
      <c r="L83" s="807"/>
      <c r="M83" s="795"/>
      <c r="N83" s="418"/>
      <c r="O83" s="513"/>
      <c r="P83" s="419"/>
      <c r="Q83" s="419"/>
    </row>
    <row r="84" spans="1:17" ht="51">
      <c r="A84" s="754">
        <v>80</v>
      </c>
      <c r="B84" s="216" t="s">
        <v>724</v>
      </c>
      <c r="C84" s="216" t="s">
        <v>569</v>
      </c>
      <c r="D84" s="216">
        <v>1980</v>
      </c>
      <c r="E84" s="754">
        <v>10</v>
      </c>
      <c r="F84" s="216" t="s">
        <v>710</v>
      </c>
      <c r="G84" s="216">
        <v>16.8</v>
      </c>
      <c r="H84" s="216"/>
      <c r="I84" s="415">
        <f t="shared" si="1"/>
        <v>0.66666666666666663</v>
      </c>
      <c r="J84" s="416">
        <v>8</v>
      </c>
      <c r="K84" s="235">
        <v>2.2139702970297028</v>
      </c>
      <c r="L84" s="807" t="s">
        <v>584</v>
      </c>
      <c r="M84" s="795" t="s">
        <v>1541</v>
      </c>
      <c r="N84" s="418" t="s">
        <v>1747</v>
      </c>
      <c r="O84" s="552">
        <v>352</v>
      </c>
      <c r="P84" s="419">
        <v>17</v>
      </c>
      <c r="Q84" s="419">
        <v>2</v>
      </c>
    </row>
    <row r="85" spans="1:17" ht="15">
      <c r="A85" s="754">
        <v>81</v>
      </c>
      <c r="B85" s="216" t="s">
        <v>969</v>
      </c>
      <c r="C85" s="216" t="s">
        <v>574</v>
      </c>
      <c r="D85" s="216">
        <v>1995</v>
      </c>
      <c r="E85" s="754">
        <v>10</v>
      </c>
      <c r="F85" s="216" t="s">
        <v>690</v>
      </c>
      <c r="G85" s="216">
        <v>19.22</v>
      </c>
      <c r="H85" s="216"/>
      <c r="I85" s="415">
        <f t="shared" si="1"/>
        <v>0.65</v>
      </c>
      <c r="J85" s="416">
        <v>7.8</v>
      </c>
      <c r="K85" s="235">
        <v>0</v>
      </c>
      <c r="L85" s="417"/>
      <c r="M85" s="754"/>
      <c r="N85" s="418"/>
      <c r="O85" s="513"/>
      <c r="P85" s="419"/>
      <c r="Q85" s="419"/>
    </row>
    <row r="86" spans="1:17" ht="15">
      <c r="A86" s="754">
        <v>82</v>
      </c>
      <c r="B86" s="216" t="s">
        <v>143</v>
      </c>
      <c r="C86" s="216" t="s">
        <v>898</v>
      </c>
      <c r="D86" s="216">
        <v>1979</v>
      </c>
      <c r="E86" s="754">
        <v>10</v>
      </c>
      <c r="F86" s="216" t="s">
        <v>690</v>
      </c>
      <c r="G86" s="216"/>
      <c r="H86" s="216"/>
      <c r="I86" s="415">
        <f t="shared" si="1"/>
        <v>0.66666666666666663</v>
      </c>
      <c r="J86" s="416">
        <v>8</v>
      </c>
      <c r="K86" s="235">
        <v>0</v>
      </c>
      <c r="L86" s="417"/>
      <c r="M86" s="754"/>
      <c r="N86" s="418"/>
      <c r="O86" s="513"/>
      <c r="P86" s="419"/>
      <c r="Q86" s="419"/>
    </row>
    <row r="87" spans="1:17" ht="15">
      <c r="A87" s="754">
        <v>83</v>
      </c>
      <c r="B87" s="216" t="s">
        <v>620</v>
      </c>
      <c r="C87" s="216" t="s">
        <v>621</v>
      </c>
      <c r="D87" s="216">
        <v>1991</v>
      </c>
      <c r="E87" s="754">
        <v>10</v>
      </c>
      <c r="F87" s="216" t="s">
        <v>570</v>
      </c>
      <c r="G87" s="216">
        <v>27.5</v>
      </c>
      <c r="H87" s="216"/>
      <c r="I87" s="415">
        <f t="shared" si="1"/>
        <v>0.625</v>
      </c>
      <c r="J87" s="416">
        <v>7.5</v>
      </c>
      <c r="K87" s="235">
        <v>0</v>
      </c>
      <c r="L87" s="417"/>
      <c r="M87" s="754"/>
      <c r="N87" s="418"/>
      <c r="O87" s="513"/>
      <c r="P87" s="419"/>
      <c r="Q87" s="419"/>
    </row>
    <row r="88" spans="1:17" ht="15">
      <c r="A88" s="754">
        <v>84</v>
      </c>
      <c r="B88" s="216" t="s">
        <v>725</v>
      </c>
      <c r="C88" s="216" t="s">
        <v>898</v>
      </c>
      <c r="D88" s="216">
        <v>1986</v>
      </c>
      <c r="E88" s="754">
        <v>10</v>
      </c>
      <c r="F88" s="216" t="s">
        <v>707</v>
      </c>
      <c r="G88" s="216"/>
      <c r="H88" s="216"/>
      <c r="I88" s="415">
        <f t="shared" si="1"/>
        <v>0.77500000000000002</v>
      </c>
      <c r="J88" s="416">
        <v>9.3000000000000007</v>
      </c>
      <c r="K88" s="235">
        <v>0</v>
      </c>
      <c r="L88" s="417"/>
      <c r="M88" s="754"/>
      <c r="N88" s="418"/>
      <c r="O88" s="513"/>
      <c r="P88" s="419"/>
      <c r="Q88" s="419"/>
    </row>
    <row r="89" spans="1:17" ht="15">
      <c r="A89" s="754">
        <v>85</v>
      </c>
      <c r="B89" s="216" t="s">
        <v>726</v>
      </c>
      <c r="C89" s="216" t="s">
        <v>901</v>
      </c>
      <c r="D89" s="216">
        <v>1986</v>
      </c>
      <c r="E89" s="754">
        <v>10</v>
      </c>
      <c r="F89" s="216" t="s">
        <v>570</v>
      </c>
      <c r="G89" s="216"/>
      <c r="H89" s="216">
        <v>6.3</v>
      </c>
      <c r="I89" s="415">
        <f t="shared" si="1"/>
        <v>0.18333333333333335</v>
      </c>
      <c r="J89" s="416">
        <v>2.2000000000000002</v>
      </c>
      <c r="K89" s="235">
        <v>3.580861386138614</v>
      </c>
      <c r="L89" s="417"/>
      <c r="M89" s="754"/>
      <c r="N89" s="418"/>
      <c r="O89" s="513"/>
      <c r="P89" s="419"/>
      <c r="Q89" s="419"/>
    </row>
    <row r="90" spans="1:17" ht="15">
      <c r="A90" s="754">
        <v>86</v>
      </c>
      <c r="B90" s="216" t="s">
        <v>45</v>
      </c>
      <c r="C90" s="216" t="s">
        <v>46</v>
      </c>
      <c r="D90" s="216">
        <v>1990</v>
      </c>
      <c r="E90" s="754">
        <v>10</v>
      </c>
      <c r="F90" s="216" t="s">
        <v>698</v>
      </c>
      <c r="G90" s="216">
        <v>32.549999999999997</v>
      </c>
      <c r="H90" s="216">
        <v>8.4</v>
      </c>
      <c r="I90" s="415">
        <f t="shared" si="1"/>
        <v>0.66666666666666663</v>
      </c>
      <c r="J90" s="416">
        <v>8</v>
      </c>
      <c r="K90" s="235">
        <v>0</v>
      </c>
      <c r="L90" s="807"/>
      <c r="M90" s="795"/>
      <c r="N90" s="418"/>
      <c r="O90" s="513"/>
      <c r="P90" s="419"/>
      <c r="Q90" s="419"/>
    </row>
    <row r="91" spans="1:17" ht="15">
      <c r="A91" s="754">
        <v>87</v>
      </c>
      <c r="B91" s="685" t="s">
        <v>1542</v>
      </c>
      <c r="C91" s="686" t="s">
        <v>901</v>
      </c>
      <c r="D91" s="686">
        <v>2003</v>
      </c>
      <c r="E91" s="687">
        <v>10</v>
      </c>
      <c r="F91" s="686" t="s">
        <v>570</v>
      </c>
      <c r="G91" s="686"/>
      <c r="H91" s="686">
        <v>3.68</v>
      </c>
      <c r="I91" s="688">
        <v>0.16</v>
      </c>
      <c r="J91" s="688">
        <v>1.92</v>
      </c>
      <c r="K91" s="689">
        <v>79.207920792079207</v>
      </c>
      <c r="L91" s="417"/>
      <c r="M91" s="754"/>
      <c r="N91" s="418"/>
      <c r="O91" s="513"/>
      <c r="P91" s="419"/>
      <c r="Q91" s="419"/>
    </row>
    <row r="92" spans="1:17" ht="15">
      <c r="A92" s="754">
        <v>88</v>
      </c>
      <c r="B92" s="216" t="s">
        <v>727</v>
      </c>
      <c r="C92" s="216" t="s">
        <v>901</v>
      </c>
      <c r="D92" s="216">
        <v>1990</v>
      </c>
      <c r="E92" s="754">
        <v>10</v>
      </c>
      <c r="F92" s="216" t="s">
        <v>570</v>
      </c>
      <c r="G92" s="216"/>
      <c r="H92" s="216">
        <v>6.3</v>
      </c>
      <c r="I92" s="415">
        <f t="shared" si="1"/>
        <v>0.15</v>
      </c>
      <c r="J92" s="416">
        <v>1.8</v>
      </c>
      <c r="K92" s="235">
        <v>12.358366336633665</v>
      </c>
      <c r="L92" s="417"/>
      <c r="M92" s="754"/>
      <c r="N92" s="418"/>
      <c r="O92" s="513"/>
      <c r="P92" s="419"/>
      <c r="Q92" s="419"/>
    </row>
    <row r="93" spans="1:17" ht="15">
      <c r="A93" s="754">
        <v>89</v>
      </c>
      <c r="B93" s="216" t="s">
        <v>728</v>
      </c>
      <c r="C93" s="216" t="s">
        <v>946</v>
      </c>
      <c r="D93" s="216">
        <v>1975</v>
      </c>
      <c r="E93" s="754">
        <v>10</v>
      </c>
      <c r="F93" s="216" t="s">
        <v>688</v>
      </c>
      <c r="G93" s="216">
        <v>32.549999999999997</v>
      </c>
      <c r="H93" s="216">
        <v>8.4</v>
      </c>
      <c r="I93" s="415">
        <f t="shared" si="1"/>
        <v>0.13333333333333333</v>
      </c>
      <c r="J93" s="416">
        <v>1.6</v>
      </c>
      <c r="K93" s="235">
        <v>0</v>
      </c>
      <c r="L93" s="807"/>
      <c r="M93" s="795"/>
      <c r="N93" s="418"/>
      <c r="O93" s="513"/>
      <c r="P93" s="419"/>
      <c r="Q93" s="419"/>
    </row>
    <row r="94" spans="1:17" ht="15">
      <c r="A94" s="754">
        <v>90</v>
      </c>
      <c r="B94" s="216" t="s">
        <v>729</v>
      </c>
      <c r="C94" s="216" t="s">
        <v>982</v>
      </c>
      <c r="D94" s="216">
        <v>1983</v>
      </c>
      <c r="E94" s="754">
        <v>10</v>
      </c>
      <c r="F94" s="216" t="s">
        <v>692</v>
      </c>
      <c r="G94" s="216">
        <v>32.549999999999997</v>
      </c>
      <c r="H94" s="216">
        <v>8.4</v>
      </c>
      <c r="I94" s="415">
        <f t="shared" si="1"/>
        <v>1.3583333333333334</v>
      </c>
      <c r="J94" s="416">
        <v>16.3</v>
      </c>
      <c r="K94" s="235">
        <v>2.6760198019801984</v>
      </c>
      <c r="L94" s="417"/>
      <c r="M94" s="754"/>
      <c r="N94" s="418"/>
      <c r="O94" s="513"/>
      <c r="P94" s="419"/>
      <c r="Q94" s="419"/>
    </row>
    <row r="95" spans="1:17" ht="15">
      <c r="A95" s="754">
        <v>91</v>
      </c>
      <c r="B95" s="216" t="s">
        <v>28</v>
      </c>
      <c r="C95" s="216" t="s">
        <v>29</v>
      </c>
      <c r="D95" s="216">
        <v>1983</v>
      </c>
      <c r="E95" s="754">
        <v>10</v>
      </c>
      <c r="F95" s="216" t="s">
        <v>697</v>
      </c>
      <c r="G95" s="216">
        <v>34.65</v>
      </c>
      <c r="H95" s="216">
        <v>6.3</v>
      </c>
      <c r="I95" s="415">
        <f t="shared" si="1"/>
        <v>0.67499999999999993</v>
      </c>
      <c r="J95" s="416">
        <v>8.1</v>
      </c>
      <c r="K95" s="235">
        <v>0</v>
      </c>
      <c r="L95" s="417"/>
      <c r="M95" s="754"/>
      <c r="N95" s="418"/>
      <c r="O95" s="513"/>
      <c r="P95" s="419"/>
      <c r="Q95" s="419"/>
    </row>
    <row r="96" spans="1:17" ht="15">
      <c r="A96" s="754">
        <v>92</v>
      </c>
      <c r="B96" s="216" t="s">
        <v>78</v>
      </c>
      <c r="C96" s="216" t="s">
        <v>934</v>
      </c>
      <c r="D96" s="216">
        <v>1977</v>
      </c>
      <c r="E96" s="754">
        <v>10</v>
      </c>
      <c r="F96" s="216" t="s">
        <v>700</v>
      </c>
      <c r="G96" s="216">
        <v>42</v>
      </c>
      <c r="H96" s="216">
        <v>6.3</v>
      </c>
      <c r="I96" s="415">
        <f t="shared" si="1"/>
        <v>0.66666666666666663</v>
      </c>
      <c r="J96" s="416">
        <v>8</v>
      </c>
      <c r="K96" s="235">
        <v>3.657861386138614</v>
      </c>
      <c r="L96" s="417"/>
      <c r="M96" s="754"/>
      <c r="N96" s="418"/>
      <c r="O96" s="513"/>
      <c r="P96" s="419"/>
      <c r="Q96" s="419"/>
    </row>
    <row r="97" spans="1:17" ht="15">
      <c r="A97" s="754">
        <v>93</v>
      </c>
      <c r="B97" s="216" t="s">
        <v>617</v>
      </c>
      <c r="C97" s="216" t="s">
        <v>614</v>
      </c>
      <c r="D97" s="216">
        <v>1999</v>
      </c>
      <c r="E97" s="754">
        <v>10</v>
      </c>
      <c r="F97" s="216" t="s">
        <v>705</v>
      </c>
      <c r="G97" s="216">
        <v>26.84</v>
      </c>
      <c r="H97" s="216">
        <v>2.1</v>
      </c>
      <c r="I97" s="415">
        <f t="shared" si="1"/>
        <v>1</v>
      </c>
      <c r="J97" s="416">
        <v>12</v>
      </c>
      <c r="K97" s="235">
        <v>13.35148514851485</v>
      </c>
      <c r="L97" s="417"/>
      <c r="M97" s="754"/>
      <c r="N97" s="418"/>
      <c r="O97" s="513"/>
      <c r="P97" s="419"/>
      <c r="Q97" s="419"/>
    </row>
    <row r="98" spans="1:17" ht="15">
      <c r="A98" s="754">
        <v>94</v>
      </c>
      <c r="B98" s="216" t="s">
        <v>731</v>
      </c>
      <c r="C98" s="216" t="s">
        <v>614</v>
      </c>
      <c r="D98" s="216">
        <v>2000</v>
      </c>
      <c r="E98" s="754">
        <v>10</v>
      </c>
      <c r="F98" s="216" t="s">
        <v>692</v>
      </c>
      <c r="G98" s="216">
        <v>43.05</v>
      </c>
      <c r="H98" s="216"/>
      <c r="I98" s="415">
        <f t="shared" si="1"/>
        <v>0.70833333333333337</v>
      </c>
      <c r="J98" s="416">
        <v>8.5</v>
      </c>
      <c r="K98" s="235">
        <v>5.6985643564356439</v>
      </c>
      <c r="L98" s="417"/>
      <c r="M98" s="754"/>
      <c r="N98" s="418"/>
      <c r="O98" s="513"/>
      <c r="P98" s="419"/>
      <c r="Q98" s="419"/>
    </row>
    <row r="99" spans="1:17" ht="51">
      <c r="A99" s="754">
        <v>95</v>
      </c>
      <c r="B99" s="216" t="s">
        <v>732</v>
      </c>
      <c r="C99" s="216" t="s">
        <v>614</v>
      </c>
      <c r="D99" s="216">
        <v>1998</v>
      </c>
      <c r="E99" s="754">
        <v>10</v>
      </c>
      <c r="F99" s="216" t="s">
        <v>692</v>
      </c>
      <c r="G99" s="216">
        <v>17.329999999999998</v>
      </c>
      <c r="H99" s="216"/>
      <c r="I99" s="415">
        <f t="shared" si="1"/>
        <v>0.6</v>
      </c>
      <c r="J99" s="416">
        <v>7.2</v>
      </c>
      <c r="K99" s="235">
        <v>2.4642376237623762</v>
      </c>
      <c r="L99" s="807" t="s">
        <v>584</v>
      </c>
      <c r="M99" s="818" t="s">
        <v>1541</v>
      </c>
      <c r="N99" s="418" t="s">
        <v>1747</v>
      </c>
      <c r="O99" s="552">
        <v>352</v>
      </c>
      <c r="P99" s="419">
        <v>17</v>
      </c>
      <c r="Q99" s="419">
        <v>2</v>
      </c>
    </row>
    <row r="100" spans="1:17" ht="15">
      <c r="A100" s="754">
        <v>96</v>
      </c>
      <c r="B100" s="216" t="s">
        <v>73</v>
      </c>
      <c r="C100" s="216" t="s">
        <v>580</v>
      </c>
      <c r="D100" s="216">
        <v>1988</v>
      </c>
      <c r="E100" s="754">
        <v>10</v>
      </c>
      <c r="F100" s="216" t="s">
        <v>700</v>
      </c>
      <c r="G100" s="216">
        <v>28.35</v>
      </c>
      <c r="H100" s="216"/>
      <c r="I100" s="415">
        <f t="shared" si="1"/>
        <v>0.56666666666666665</v>
      </c>
      <c r="J100" s="416">
        <v>6.8</v>
      </c>
      <c r="K100" s="235">
        <v>2.5990099009900991</v>
      </c>
      <c r="L100" s="417"/>
      <c r="M100" s="754"/>
      <c r="N100" s="418"/>
      <c r="O100" s="513"/>
      <c r="P100" s="419"/>
      <c r="Q100" s="419"/>
    </row>
    <row r="101" spans="1:17" ht="15">
      <c r="A101" s="754">
        <v>97</v>
      </c>
      <c r="B101" s="216" t="s">
        <v>126</v>
      </c>
      <c r="C101" s="216" t="s">
        <v>614</v>
      </c>
      <c r="D101" s="216">
        <v>1996</v>
      </c>
      <c r="E101" s="754">
        <v>10</v>
      </c>
      <c r="F101" s="216" t="s">
        <v>185</v>
      </c>
      <c r="G101" s="216"/>
      <c r="H101" s="216"/>
      <c r="I101" s="415">
        <f t="shared" si="1"/>
        <v>0.19166666666666665</v>
      </c>
      <c r="J101" s="416">
        <v>2.2999999999999998</v>
      </c>
      <c r="K101" s="235">
        <v>16.727722772277229</v>
      </c>
      <c r="L101" s="417"/>
      <c r="M101" s="754"/>
      <c r="N101" s="418"/>
      <c r="O101" s="513"/>
      <c r="P101" s="419"/>
      <c r="Q101" s="419"/>
    </row>
    <row r="102" spans="1:17" ht="15">
      <c r="A102" s="754">
        <v>98</v>
      </c>
      <c r="B102" s="216" t="s">
        <v>114</v>
      </c>
      <c r="C102" s="216" t="s">
        <v>614</v>
      </c>
      <c r="D102" s="216">
        <v>2000</v>
      </c>
      <c r="E102" s="754">
        <v>10</v>
      </c>
      <c r="F102" s="216" t="s">
        <v>185</v>
      </c>
      <c r="G102" s="216">
        <v>17.329999999999998</v>
      </c>
      <c r="H102" s="216"/>
      <c r="I102" s="415">
        <f t="shared" si="1"/>
        <v>0.66666666666666663</v>
      </c>
      <c r="J102" s="416">
        <v>8</v>
      </c>
      <c r="K102" s="235">
        <v>2.984039603960396</v>
      </c>
      <c r="L102" s="417"/>
      <c r="M102" s="754"/>
      <c r="N102" s="418"/>
      <c r="O102" s="513"/>
      <c r="P102" s="419"/>
      <c r="Q102" s="419"/>
    </row>
    <row r="103" spans="1:17" ht="15">
      <c r="A103" s="754">
        <v>99</v>
      </c>
      <c r="B103" s="216" t="s">
        <v>733</v>
      </c>
      <c r="C103" s="216" t="s">
        <v>614</v>
      </c>
      <c r="D103" s="216">
        <v>1999</v>
      </c>
      <c r="E103" s="754">
        <v>10</v>
      </c>
      <c r="F103" s="216" t="s">
        <v>707</v>
      </c>
      <c r="G103" s="216">
        <v>16.59</v>
      </c>
      <c r="H103" s="216"/>
      <c r="I103" s="415">
        <f t="shared" si="1"/>
        <v>0.65</v>
      </c>
      <c r="J103" s="416">
        <v>7.8</v>
      </c>
      <c r="K103" s="235">
        <v>0</v>
      </c>
      <c r="L103" s="417"/>
      <c r="M103" s="754"/>
      <c r="N103" s="418"/>
      <c r="O103" s="513"/>
      <c r="P103" s="419"/>
      <c r="Q103" s="419"/>
    </row>
    <row r="104" spans="1:17" ht="15">
      <c r="A104" s="754">
        <v>100</v>
      </c>
      <c r="B104" s="216" t="s">
        <v>734</v>
      </c>
      <c r="C104" s="216" t="s">
        <v>614</v>
      </c>
      <c r="D104" s="216">
        <v>2000</v>
      </c>
      <c r="E104" s="754">
        <v>10</v>
      </c>
      <c r="F104" s="216" t="s">
        <v>692</v>
      </c>
      <c r="G104" s="216">
        <v>17.329999999999998</v>
      </c>
      <c r="H104" s="216"/>
      <c r="I104" s="415">
        <f t="shared" si="1"/>
        <v>0.75</v>
      </c>
      <c r="J104" s="416">
        <v>9</v>
      </c>
      <c r="K104" s="235">
        <v>0</v>
      </c>
      <c r="L104" s="417"/>
      <c r="M104" s="754"/>
      <c r="N104" s="418"/>
      <c r="O104" s="513"/>
      <c r="P104" s="419"/>
      <c r="Q104" s="419"/>
    </row>
    <row r="105" spans="1:17" ht="15">
      <c r="A105" s="754">
        <v>101</v>
      </c>
      <c r="B105" s="216" t="s">
        <v>735</v>
      </c>
      <c r="C105" s="216" t="s">
        <v>572</v>
      </c>
      <c r="D105" s="216">
        <v>2000</v>
      </c>
      <c r="E105" s="754">
        <v>10</v>
      </c>
      <c r="F105" s="216" t="s">
        <v>570</v>
      </c>
      <c r="G105" s="216">
        <v>19.91</v>
      </c>
      <c r="H105" s="216"/>
      <c r="I105" s="415">
        <f t="shared" si="1"/>
        <v>0.625</v>
      </c>
      <c r="J105" s="416">
        <v>7.5</v>
      </c>
      <c r="K105" s="235">
        <v>3.7926237623762376</v>
      </c>
      <c r="L105" s="417"/>
      <c r="M105" s="754"/>
      <c r="N105" s="418"/>
      <c r="O105" s="513"/>
      <c r="P105" s="419"/>
      <c r="Q105" s="419"/>
    </row>
    <row r="106" spans="1:17" ht="15">
      <c r="A106" s="754">
        <v>102</v>
      </c>
      <c r="B106" s="216" t="s">
        <v>895</v>
      </c>
      <c r="C106" s="216" t="s">
        <v>896</v>
      </c>
      <c r="D106" s="216">
        <v>1982</v>
      </c>
      <c r="E106" s="754">
        <v>10</v>
      </c>
      <c r="F106" s="216" t="s">
        <v>570</v>
      </c>
      <c r="G106" s="216">
        <v>62.15</v>
      </c>
      <c r="H106" s="216">
        <v>8.4</v>
      </c>
      <c r="I106" s="415">
        <f t="shared" si="1"/>
        <v>0.77500000000000002</v>
      </c>
      <c r="J106" s="416">
        <v>9.3000000000000007</v>
      </c>
      <c r="K106" s="235">
        <v>14.221118811881187</v>
      </c>
      <c r="L106" s="417"/>
      <c r="M106" s="754"/>
      <c r="N106" s="418"/>
      <c r="O106" s="513"/>
      <c r="P106" s="419"/>
      <c r="Q106" s="419"/>
    </row>
    <row r="107" spans="1:17" ht="15">
      <c r="A107" s="754">
        <v>103</v>
      </c>
      <c r="B107" s="216" t="s">
        <v>889</v>
      </c>
      <c r="C107" s="216" t="s">
        <v>890</v>
      </c>
      <c r="D107" s="216">
        <v>1998</v>
      </c>
      <c r="E107" s="754">
        <v>10</v>
      </c>
      <c r="F107" s="216" t="s">
        <v>570</v>
      </c>
      <c r="G107" s="216">
        <v>56.1</v>
      </c>
      <c r="H107" s="216">
        <v>8.61</v>
      </c>
      <c r="I107" s="415">
        <f t="shared" si="1"/>
        <v>0.18333333333333335</v>
      </c>
      <c r="J107" s="416">
        <v>2.2000000000000002</v>
      </c>
      <c r="K107" s="235">
        <v>0</v>
      </c>
      <c r="L107" s="417"/>
      <c r="M107" s="754"/>
      <c r="N107" s="418"/>
      <c r="O107" s="513"/>
      <c r="P107" s="419"/>
      <c r="Q107" s="419"/>
    </row>
    <row r="108" spans="1:17" ht="15">
      <c r="A108" s="754">
        <v>104</v>
      </c>
      <c r="B108" s="216" t="s">
        <v>933</v>
      </c>
      <c r="C108" s="216" t="s">
        <v>934</v>
      </c>
      <c r="D108" s="216">
        <v>1990</v>
      </c>
      <c r="E108" s="754">
        <v>10</v>
      </c>
      <c r="F108" s="216" t="s">
        <v>688</v>
      </c>
      <c r="G108" s="216">
        <v>42</v>
      </c>
      <c r="H108" s="216">
        <v>6.3</v>
      </c>
      <c r="I108" s="415">
        <f t="shared" si="1"/>
        <v>0.66666666666666663</v>
      </c>
      <c r="J108" s="416">
        <v>8</v>
      </c>
      <c r="K108" s="235">
        <v>0</v>
      </c>
      <c r="L108" s="417"/>
      <c r="M108" s="754"/>
      <c r="N108" s="418"/>
      <c r="O108" s="513"/>
      <c r="P108" s="419"/>
      <c r="Q108" s="419"/>
    </row>
    <row r="109" spans="1:17" ht="15">
      <c r="A109" s="754">
        <v>105</v>
      </c>
      <c r="B109" s="216" t="s">
        <v>83</v>
      </c>
      <c r="C109" s="216" t="s">
        <v>84</v>
      </c>
      <c r="D109" s="216">
        <v>1990</v>
      </c>
      <c r="E109" s="754">
        <v>10</v>
      </c>
      <c r="F109" s="216" t="s">
        <v>700</v>
      </c>
      <c r="G109" s="216">
        <v>42</v>
      </c>
      <c r="H109" s="216">
        <v>6.3</v>
      </c>
      <c r="I109" s="415">
        <f t="shared" si="1"/>
        <v>0.15</v>
      </c>
      <c r="J109" s="416">
        <v>1.8</v>
      </c>
      <c r="K109" s="235">
        <v>0</v>
      </c>
      <c r="L109" s="417"/>
      <c r="M109" s="754"/>
      <c r="N109" s="418"/>
      <c r="O109" s="513"/>
      <c r="P109" s="419"/>
      <c r="Q109" s="419"/>
    </row>
    <row r="110" spans="1:17" ht="15">
      <c r="A110" s="754">
        <v>106</v>
      </c>
      <c r="B110" s="216" t="s">
        <v>132</v>
      </c>
      <c r="C110" s="216" t="s">
        <v>1</v>
      </c>
      <c r="D110" s="216">
        <v>1990</v>
      </c>
      <c r="E110" s="754">
        <v>10</v>
      </c>
      <c r="F110" s="216" t="s">
        <v>702</v>
      </c>
      <c r="G110" s="216"/>
      <c r="H110" s="216">
        <v>16.38</v>
      </c>
      <c r="I110" s="415">
        <f t="shared" si="1"/>
        <v>0.13333333333333333</v>
      </c>
      <c r="J110" s="416">
        <v>1.6</v>
      </c>
      <c r="K110" s="235">
        <v>0</v>
      </c>
      <c r="L110" s="417"/>
      <c r="M110" s="754"/>
      <c r="N110" s="418"/>
      <c r="O110" s="513"/>
      <c r="P110" s="419"/>
      <c r="Q110" s="419"/>
    </row>
    <row r="111" spans="1:17" ht="15">
      <c r="A111" s="754">
        <v>107</v>
      </c>
      <c r="B111" s="216" t="s">
        <v>736</v>
      </c>
      <c r="C111" s="216" t="s">
        <v>956</v>
      </c>
      <c r="D111" s="216">
        <v>1991</v>
      </c>
      <c r="E111" s="754">
        <v>10</v>
      </c>
      <c r="F111" s="216" t="s">
        <v>705</v>
      </c>
      <c r="G111" s="216">
        <v>37.28</v>
      </c>
      <c r="H111" s="216">
        <v>7.56</v>
      </c>
      <c r="I111" s="415">
        <f t="shared" si="1"/>
        <v>1.3583333333333334</v>
      </c>
      <c r="J111" s="416">
        <v>16.3</v>
      </c>
      <c r="K111" s="235">
        <v>5.891089108910891</v>
      </c>
      <c r="L111" s="417"/>
      <c r="M111" s="754"/>
      <c r="N111" s="418"/>
      <c r="O111" s="513"/>
      <c r="P111" s="419"/>
      <c r="Q111" s="419"/>
    </row>
    <row r="112" spans="1:17" ht="15">
      <c r="A112" s="754">
        <v>108</v>
      </c>
      <c r="B112" s="216" t="s">
        <v>608</v>
      </c>
      <c r="C112" s="216" t="s">
        <v>583</v>
      </c>
      <c r="D112" s="216">
        <v>2000</v>
      </c>
      <c r="E112" s="754">
        <v>10</v>
      </c>
      <c r="F112" s="216" t="s">
        <v>570</v>
      </c>
      <c r="G112" s="216">
        <v>19.690000000000001</v>
      </c>
      <c r="H112" s="216"/>
      <c r="I112" s="415">
        <f t="shared" si="1"/>
        <v>0.67499999999999993</v>
      </c>
      <c r="J112" s="416">
        <v>8.1</v>
      </c>
      <c r="K112" s="235">
        <v>4.5049504950495045</v>
      </c>
      <c r="L112" s="417"/>
      <c r="M112" s="754"/>
      <c r="N112" s="418"/>
      <c r="O112" s="513"/>
      <c r="P112" s="419"/>
      <c r="Q112" s="419"/>
    </row>
    <row r="113" spans="1:17" ht="15">
      <c r="A113" s="754">
        <v>109</v>
      </c>
      <c r="B113" s="216" t="s">
        <v>590</v>
      </c>
      <c r="C113" s="216" t="s">
        <v>580</v>
      </c>
      <c r="D113" s="216">
        <v>2000</v>
      </c>
      <c r="E113" s="754">
        <v>10</v>
      </c>
      <c r="F113" s="216" t="s">
        <v>570</v>
      </c>
      <c r="G113" s="216">
        <v>19.690000000000001</v>
      </c>
      <c r="H113" s="216"/>
      <c r="I113" s="415">
        <f t="shared" si="1"/>
        <v>0.76666666666666661</v>
      </c>
      <c r="J113" s="416">
        <v>9.1999999999999993</v>
      </c>
      <c r="K113" s="235">
        <v>4.4086930693069304</v>
      </c>
      <c r="L113" s="417"/>
      <c r="M113" s="754"/>
      <c r="N113" s="418"/>
      <c r="O113" s="513"/>
      <c r="P113" s="419"/>
      <c r="Q113" s="419"/>
    </row>
    <row r="114" spans="1:17" ht="15">
      <c r="A114" s="754">
        <v>110</v>
      </c>
      <c r="B114" s="216" t="s">
        <v>607</v>
      </c>
      <c r="C114" s="216" t="s">
        <v>583</v>
      </c>
      <c r="D114" s="216">
        <v>2000</v>
      </c>
      <c r="E114" s="754">
        <v>10</v>
      </c>
      <c r="F114" s="216" t="s">
        <v>570</v>
      </c>
      <c r="G114" s="216">
        <v>19.690000000000001</v>
      </c>
      <c r="H114" s="216"/>
      <c r="I114" s="415">
        <f t="shared" si="1"/>
        <v>0.66666666666666663</v>
      </c>
      <c r="J114" s="416">
        <v>8</v>
      </c>
      <c r="K114" s="235">
        <v>4.2546732673267327</v>
      </c>
      <c r="L114" s="417"/>
      <c r="M114" s="754"/>
      <c r="N114" s="418"/>
      <c r="O114" s="513"/>
      <c r="P114" s="419"/>
      <c r="Q114" s="419"/>
    </row>
    <row r="115" spans="1:17" ht="15">
      <c r="A115" s="754">
        <v>111</v>
      </c>
      <c r="B115" s="216" t="s">
        <v>937</v>
      </c>
      <c r="C115" s="216" t="s">
        <v>614</v>
      </c>
      <c r="D115" s="216">
        <v>2000</v>
      </c>
      <c r="E115" s="754">
        <v>10</v>
      </c>
      <c r="F115" s="216" t="s">
        <v>688</v>
      </c>
      <c r="G115" s="216">
        <v>18.8</v>
      </c>
      <c r="H115" s="216"/>
      <c r="I115" s="415">
        <f t="shared" si="1"/>
        <v>1.05</v>
      </c>
      <c r="J115" s="416">
        <v>12.6</v>
      </c>
      <c r="K115" s="235">
        <v>4.7937326732673267</v>
      </c>
      <c r="L115" s="417"/>
      <c r="M115" s="754"/>
      <c r="N115" s="418"/>
      <c r="O115" s="513"/>
      <c r="P115" s="419"/>
      <c r="Q115" s="419"/>
    </row>
    <row r="116" spans="1:17" ht="15">
      <c r="A116" s="754">
        <v>112</v>
      </c>
      <c r="B116" s="216" t="s">
        <v>938</v>
      </c>
      <c r="C116" s="216" t="s">
        <v>614</v>
      </c>
      <c r="D116" s="216">
        <v>2001</v>
      </c>
      <c r="E116" s="754">
        <v>10</v>
      </c>
      <c r="F116" s="216" t="s">
        <v>688</v>
      </c>
      <c r="G116" s="216">
        <v>18.8</v>
      </c>
      <c r="H116" s="216"/>
      <c r="I116" s="415">
        <f t="shared" si="1"/>
        <v>1</v>
      </c>
      <c r="J116" s="416">
        <v>12</v>
      </c>
      <c r="K116" s="235">
        <v>5.2365148514851478</v>
      </c>
      <c r="L116" s="417"/>
      <c r="M116" s="754"/>
      <c r="N116" s="418"/>
      <c r="O116" s="513"/>
      <c r="P116" s="419"/>
      <c r="Q116" s="419"/>
    </row>
    <row r="117" spans="1:17" ht="15">
      <c r="A117" s="754">
        <v>113</v>
      </c>
      <c r="B117" s="216" t="s">
        <v>738</v>
      </c>
      <c r="C117" s="216" t="s">
        <v>574</v>
      </c>
      <c r="D117" s="216">
        <v>2000</v>
      </c>
      <c r="E117" s="754">
        <v>10</v>
      </c>
      <c r="F117" s="216" t="s">
        <v>710</v>
      </c>
      <c r="G117" s="216">
        <v>17.850000000000001</v>
      </c>
      <c r="H117" s="216"/>
      <c r="I117" s="415">
        <f t="shared" si="1"/>
        <v>0.6</v>
      </c>
      <c r="J117" s="416">
        <v>7.2</v>
      </c>
      <c r="K117" s="235">
        <v>8.8498316831683166</v>
      </c>
      <c r="L117" s="417"/>
      <c r="M117" s="754"/>
      <c r="N117" s="418"/>
      <c r="O117" s="513"/>
      <c r="P117" s="419"/>
      <c r="Q117" s="419"/>
    </row>
    <row r="118" spans="1:17" ht="15">
      <c r="A118" s="754">
        <v>114</v>
      </c>
      <c r="B118" s="216" t="s">
        <v>970</v>
      </c>
      <c r="C118" s="216" t="s">
        <v>574</v>
      </c>
      <c r="D118" s="216">
        <v>1988</v>
      </c>
      <c r="E118" s="754">
        <v>10</v>
      </c>
      <c r="F118" s="216" t="s">
        <v>690</v>
      </c>
      <c r="G118" s="216">
        <v>17.850000000000001</v>
      </c>
      <c r="H118" s="216"/>
      <c r="I118" s="415">
        <f t="shared" si="1"/>
        <v>0.56666666666666665</v>
      </c>
      <c r="J118" s="416">
        <v>6.8</v>
      </c>
      <c r="K118" s="235">
        <v>0</v>
      </c>
      <c r="L118" s="417"/>
      <c r="M118" s="754"/>
      <c r="N118" s="418"/>
      <c r="O118" s="513"/>
      <c r="P118" s="419"/>
      <c r="Q118" s="419"/>
    </row>
    <row r="119" spans="1:17" ht="15">
      <c r="A119" s="754">
        <v>115</v>
      </c>
      <c r="B119" s="216" t="s">
        <v>971</v>
      </c>
      <c r="C119" s="216" t="s">
        <v>614</v>
      </c>
      <c r="D119" s="216">
        <v>2001</v>
      </c>
      <c r="E119" s="754">
        <v>10</v>
      </c>
      <c r="F119" s="216" t="s">
        <v>690</v>
      </c>
      <c r="G119" s="216">
        <v>18.8</v>
      </c>
      <c r="H119" s="216"/>
      <c r="I119" s="415">
        <f t="shared" si="1"/>
        <v>0.19166666666666665</v>
      </c>
      <c r="J119" s="416">
        <v>2.2999999999999998</v>
      </c>
      <c r="K119" s="235">
        <v>13.914188118811882</v>
      </c>
      <c r="L119" s="417"/>
      <c r="M119" s="754"/>
      <c r="N119" s="418"/>
      <c r="O119" s="513"/>
      <c r="P119" s="419"/>
      <c r="Q119" s="419"/>
    </row>
    <row r="120" spans="1:17" ht="51">
      <c r="A120" s="754">
        <v>116</v>
      </c>
      <c r="B120" s="216" t="s">
        <v>973</v>
      </c>
      <c r="C120" s="216" t="s">
        <v>574</v>
      </c>
      <c r="D120" s="216">
        <v>1996</v>
      </c>
      <c r="E120" s="754">
        <v>10</v>
      </c>
      <c r="F120" s="216" t="s">
        <v>690</v>
      </c>
      <c r="G120" s="216">
        <v>17.850000000000001</v>
      </c>
      <c r="H120" s="216"/>
      <c r="I120" s="415">
        <f t="shared" si="1"/>
        <v>0.66666666666666663</v>
      </c>
      <c r="J120" s="416">
        <v>8</v>
      </c>
      <c r="K120" s="235">
        <v>3.52309900990099</v>
      </c>
      <c r="L120" s="807" t="s">
        <v>584</v>
      </c>
      <c r="M120" s="795" t="s">
        <v>1541</v>
      </c>
      <c r="N120" s="418" t="s">
        <v>1747</v>
      </c>
      <c r="O120" s="552">
        <v>352</v>
      </c>
      <c r="P120" s="419">
        <v>17</v>
      </c>
      <c r="Q120" s="419">
        <v>2</v>
      </c>
    </row>
    <row r="121" spans="1:17" ht="15">
      <c r="A121" s="754">
        <v>117</v>
      </c>
      <c r="B121" s="216" t="s">
        <v>739</v>
      </c>
      <c r="C121" s="216" t="s">
        <v>905</v>
      </c>
      <c r="D121" s="216">
        <v>2011</v>
      </c>
      <c r="E121" s="754">
        <v>10</v>
      </c>
      <c r="F121" s="216" t="s">
        <v>692</v>
      </c>
      <c r="G121" s="216">
        <v>17</v>
      </c>
      <c r="H121" s="216"/>
      <c r="I121" s="415">
        <f t="shared" si="1"/>
        <v>0.65</v>
      </c>
      <c r="J121" s="416">
        <v>7.8</v>
      </c>
      <c r="K121" s="235">
        <v>4.8707326732673266</v>
      </c>
      <c r="L121" s="417"/>
      <c r="M121" s="754"/>
      <c r="N121" s="418"/>
      <c r="O121" s="513"/>
      <c r="P121" s="419"/>
      <c r="Q121" s="419"/>
    </row>
    <row r="122" spans="1:17" ht="15">
      <c r="A122" s="754">
        <v>118</v>
      </c>
      <c r="B122" s="216" t="s">
        <v>740</v>
      </c>
      <c r="C122" s="216" t="s">
        <v>614</v>
      </c>
      <c r="D122" s="216">
        <v>2001</v>
      </c>
      <c r="E122" s="754">
        <v>10</v>
      </c>
      <c r="F122" s="216" t="s">
        <v>692</v>
      </c>
      <c r="G122" s="216">
        <v>18.8</v>
      </c>
      <c r="H122" s="216"/>
      <c r="I122" s="415">
        <f t="shared" si="1"/>
        <v>0.75</v>
      </c>
      <c r="J122" s="416">
        <v>9</v>
      </c>
      <c r="K122" s="235">
        <v>4.8707326732673266</v>
      </c>
      <c r="L122" s="417"/>
      <c r="M122" s="754"/>
      <c r="N122" s="418"/>
      <c r="O122" s="513"/>
      <c r="P122" s="419"/>
      <c r="Q122" s="419"/>
    </row>
    <row r="123" spans="1:17" ht="15">
      <c r="A123" s="754">
        <v>119</v>
      </c>
      <c r="B123" s="216" t="s">
        <v>741</v>
      </c>
      <c r="C123" s="216" t="s">
        <v>574</v>
      </c>
      <c r="D123" s="216">
        <v>2001</v>
      </c>
      <c r="E123" s="754">
        <v>10</v>
      </c>
      <c r="F123" s="216" t="s">
        <v>695</v>
      </c>
      <c r="G123" s="216">
        <v>17.850000000000001</v>
      </c>
      <c r="H123" s="216"/>
      <c r="I123" s="415">
        <f t="shared" si="1"/>
        <v>0.66666666666666663</v>
      </c>
      <c r="J123" s="416">
        <v>8</v>
      </c>
      <c r="K123" s="235">
        <v>3.52309900990099</v>
      </c>
      <c r="L123" s="417"/>
      <c r="M123" s="754"/>
      <c r="N123" s="418"/>
      <c r="O123" s="513"/>
      <c r="P123" s="419"/>
      <c r="Q123" s="419"/>
    </row>
    <row r="124" spans="1:17" ht="15">
      <c r="A124" s="754">
        <v>120</v>
      </c>
      <c r="B124" s="216" t="s">
        <v>742</v>
      </c>
      <c r="C124" s="216" t="s">
        <v>614</v>
      </c>
      <c r="D124" s="216">
        <v>2000</v>
      </c>
      <c r="E124" s="754">
        <v>10</v>
      </c>
      <c r="F124" s="216" t="s">
        <v>705</v>
      </c>
      <c r="G124" s="216">
        <v>18.8</v>
      </c>
      <c r="H124" s="216"/>
      <c r="I124" s="415">
        <f t="shared" si="1"/>
        <v>0.625</v>
      </c>
      <c r="J124" s="416">
        <v>7.5</v>
      </c>
      <c r="K124" s="235">
        <v>0</v>
      </c>
      <c r="L124" s="417"/>
      <c r="M124" s="754"/>
      <c r="N124" s="418"/>
      <c r="O124" s="513"/>
      <c r="P124" s="419"/>
      <c r="Q124" s="419"/>
    </row>
    <row r="125" spans="1:17" ht="15">
      <c r="A125" s="754">
        <v>121</v>
      </c>
      <c r="B125" s="216" t="s">
        <v>18</v>
      </c>
      <c r="C125" s="216" t="s">
        <v>614</v>
      </c>
      <c r="D125" s="216">
        <v>2000</v>
      </c>
      <c r="E125" s="754">
        <v>10</v>
      </c>
      <c r="F125" s="216" t="s">
        <v>687</v>
      </c>
      <c r="G125" s="216">
        <v>18.8</v>
      </c>
      <c r="H125" s="216"/>
      <c r="I125" s="415">
        <f t="shared" si="1"/>
        <v>0.77500000000000002</v>
      </c>
      <c r="J125" s="416">
        <v>9.3000000000000007</v>
      </c>
      <c r="K125" s="235">
        <v>10.48680198019802</v>
      </c>
      <c r="L125" s="417"/>
      <c r="M125" s="754"/>
      <c r="N125" s="418"/>
      <c r="O125" s="513"/>
      <c r="P125" s="419"/>
      <c r="Q125" s="419"/>
    </row>
    <row r="126" spans="1:17" ht="51">
      <c r="A126" s="754">
        <v>122</v>
      </c>
      <c r="B126" s="216" t="s">
        <v>44</v>
      </c>
      <c r="C126" s="216" t="s">
        <v>574</v>
      </c>
      <c r="D126" s="216">
        <v>1996</v>
      </c>
      <c r="E126" s="754">
        <v>10</v>
      </c>
      <c r="F126" s="216" t="s">
        <v>698</v>
      </c>
      <c r="G126" s="216">
        <v>17.850000000000001</v>
      </c>
      <c r="H126" s="216"/>
      <c r="I126" s="415">
        <f t="shared" si="1"/>
        <v>0.13333333333333333</v>
      </c>
      <c r="J126" s="416">
        <v>1.6</v>
      </c>
      <c r="K126" s="235">
        <v>0</v>
      </c>
      <c r="L126" s="807" t="s">
        <v>584</v>
      </c>
      <c r="M126" s="795" t="s">
        <v>1541</v>
      </c>
      <c r="N126" s="418" t="s">
        <v>1747</v>
      </c>
      <c r="O126" s="552">
        <v>352</v>
      </c>
      <c r="P126" s="419">
        <v>17</v>
      </c>
      <c r="Q126" s="419">
        <v>2</v>
      </c>
    </row>
    <row r="127" spans="1:17" ht="15">
      <c r="A127" s="754">
        <v>123</v>
      </c>
      <c r="B127" s="216" t="s">
        <v>743</v>
      </c>
      <c r="C127" s="216" t="s">
        <v>614</v>
      </c>
      <c r="D127" s="216">
        <v>2000</v>
      </c>
      <c r="E127" s="754">
        <v>10</v>
      </c>
      <c r="F127" s="216" t="s">
        <v>699</v>
      </c>
      <c r="G127" s="216">
        <v>18.8</v>
      </c>
      <c r="H127" s="216"/>
      <c r="I127" s="415">
        <f t="shared" si="1"/>
        <v>1.3583333333333334</v>
      </c>
      <c r="J127" s="416">
        <v>16.3</v>
      </c>
      <c r="K127" s="235">
        <v>4.1969108910891091</v>
      </c>
      <c r="L127" s="417"/>
      <c r="M127" s="754"/>
      <c r="N127" s="418"/>
      <c r="O127" s="513"/>
      <c r="P127" s="419"/>
      <c r="Q127" s="419"/>
    </row>
    <row r="128" spans="1:17" ht="15">
      <c r="A128" s="754">
        <v>124</v>
      </c>
      <c r="B128" s="216" t="s">
        <v>744</v>
      </c>
      <c r="C128" s="216" t="s">
        <v>574</v>
      </c>
      <c r="D128" s="216">
        <v>1999</v>
      </c>
      <c r="E128" s="754">
        <v>10</v>
      </c>
      <c r="F128" s="216" t="s">
        <v>699</v>
      </c>
      <c r="G128" s="216">
        <v>19.010000000000002</v>
      </c>
      <c r="H128" s="216"/>
      <c r="I128" s="415">
        <f t="shared" si="1"/>
        <v>0.67499999999999993</v>
      </c>
      <c r="J128" s="416">
        <v>8.1</v>
      </c>
      <c r="K128" s="235">
        <v>0</v>
      </c>
      <c r="L128" s="417"/>
      <c r="M128" s="754"/>
      <c r="N128" s="418"/>
      <c r="O128" s="513"/>
      <c r="P128" s="419"/>
      <c r="Q128" s="419"/>
    </row>
    <row r="129" spans="1:17" ht="15">
      <c r="A129" s="754">
        <v>125</v>
      </c>
      <c r="B129" s="216" t="s">
        <v>89</v>
      </c>
      <c r="C129" s="216" t="s">
        <v>569</v>
      </c>
      <c r="D129" s="216">
        <v>1998</v>
      </c>
      <c r="E129" s="754">
        <v>10</v>
      </c>
      <c r="F129" s="216" t="s">
        <v>700</v>
      </c>
      <c r="G129" s="216">
        <v>17.54</v>
      </c>
      <c r="H129" s="216"/>
      <c r="I129" s="415">
        <f t="shared" si="1"/>
        <v>0.76666666666666661</v>
      </c>
      <c r="J129" s="416">
        <v>9.1999999999999993</v>
      </c>
      <c r="K129" s="235">
        <v>3.9851485148514856</v>
      </c>
      <c r="L129" s="417"/>
      <c r="M129" s="754"/>
      <c r="N129" s="418"/>
      <c r="O129" s="808"/>
      <c r="P129" s="419"/>
      <c r="Q129" s="419"/>
    </row>
    <row r="130" spans="1:17" ht="15">
      <c r="A130" s="754">
        <v>126</v>
      </c>
      <c r="B130" s="216" t="s">
        <v>75</v>
      </c>
      <c r="C130" s="216" t="s">
        <v>583</v>
      </c>
      <c r="D130" s="216">
        <v>2001</v>
      </c>
      <c r="E130" s="754">
        <v>10</v>
      </c>
      <c r="F130" s="216" t="s">
        <v>700</v>
      </c>
      <c r="G130" s="216">
        <v>18.8</v>
      </c>
      <c r="H130" s="216"/>
      <c r="I130" s="415">
        <f t="shared" si="1"/>
        <v>0.66666666666666663</v>
      </c>
      <c r="J130" s="416">
        <v>8</v>
      </c>
      <c r="K130" s="235">
        <v>12.072603960396039</v>
      </c>
      <c r="L130" s="417"/>
      <c r="M130" s="754"/>
      <c r="N130" s="418"/>
      <c r="O130" s="513"/>
      <c r="P130" s="419"/>
      <c r="Q130" s="419"/>
    </row>
    <row r="131" spans="1:17" ht="60">
      <c r="A131" s="754">
        <v>127</v>
      </c>
      <c r="B131" s="216" t="s">
        <v>80</v>
      </c>
      <c r="C131" s="216" t="s">
        <v>574</v>
      </c>
      <c r="D131" s="216">
        <v>1996</v>
      </c>
      <c r="E131" s="754">
        <v>10</v>
      </c>
      <c r="F131" s="216" t="s">
        <v>700</v>
      </c>
      <c r="G131" s="216">
        <v>17.850000000000001</v>
      </c>
      <c r="H131" s="216"/>
      <c r="I131" s="415">
        <f t="shared" si="1"/>
        <v>1.05</v>
      </c>
      <c r="J131" s="416">
        <v>12.6</v>
      </c>
      <c r="K131" s="235">
        <v>1.309128712871287</v>
      </c>
      <c r="L131" s="417" t="s">
        <v>584</v>
      </c>
      <c r="M131" s="754" t="s">
        <v>1541</v>
      </c>
      <c r="N131" s="418" t="s">
        <v>1540</v>
      </c>
      <c r="O131" s="808">
        <v>352</v>
      </c>
      <c r="P131" s="419">
        <v>17</v>
      </c>
      <c r="Q131" s="419">
        <v>2</v>
      </c>
    </row>
    <row r="132" spans="1:17" ht="15">
      <c r="A132" s="754">
        <v>128</v>
      </c>
      <c r="B132" s="216" t="s">
        <v>74</v>
      </c>
      <c r="C132" s="216" t="s">
        <v>574</v>
      </c>
      <c r="D132" s="216">
        <v>2000</v>
      </c>
      <c r="E132" s="754">
        <v>10</v>
      </c>
      <c r="F132" s="216" t="s">
        <v>700</v>
      </c>
      <c r="G132" s="216">
        <v>17.850000000000001</v>
      </c>
      <c r="H132" s="216"/>
      <c r="I132" s="415">
        <f t="shared" si="1"/>
        <v>1</v>
      </c>
      <c r="J132" s="416">
        <v>12</v>
      </c>
      <c r="K132" s="235">
        <v>5.9680990099009898</v>
      </c>
      <c r="L132" s="417"/>
      <c r="M132" s="754"/>
      <c r="N132" s="418"/>
      <c r="O132" s="513"/>
      <c r="P132" s="419"/>
      <c r="Q132" s="419"/>
    </row>
    <row r="133" spans="1:17" ht="15">
      <c r="A133" s="754">
        <v>129</v>
      </c>
      <c r="B133" s="216" t="s">
        <v>24</v>
      </c>
      <c r="C133" s="216" t="s">
        <v>574</v>
      </c>
      <c r="D133" s="216">
        <v>2000</v>
      </c>
      <c r="E133" s="754">
        <v>10</v>
      </c>
      <c r="F133" s="216" t="s">
        <v>697</v>
      </c>
      <c r="G133" s="216">
        <v>17.850000000000001</v>
      </c>
      <c r="H133" s="216"/>
      <c r="I133" s="415">
        <f t="shared" ref="I133:I196" si="2">J133/12</f>
        <v>0.76666666666666661</v>
      </c>
      <c r="J133" s="416">
        <v>9.1999999999999993</v>
      </c>
      <c r="K133" s="235">
        <v>3.3305742574257424</v>
      </c>
      <c r="L133" s="417"/>
      <c r="M133" s="754"/>
      <c r="N133" s="418"/>
      <c r="O133" s="513"/>
      <c r="P133" s="419"/>
      <c r="Q133" s="419"/>
    </row>
    <row r="134" spans="1:17" ht="15">
      <c r="A134" s="754">
        <v>130</v>
      </c>
      <c r="B134" s="216" t="s">
        <v>98</v>
      </c>
      <c r="C134" s="216" t="s">
        <v>614</v>
      </c>
      <c r="D134" s="216">
        <v>2000</v>
      </c>
      <c r="E134" s="754">
        <v>10</v>
      </c>
      <c r="F134" s="216" t="s">
        <v>701</v>
      </c>
      <c r="G134" s="216">
        <v>18.8</v>
      </c>
      <c r="H134" s="216"/>
      <c r="I134" s="415">
        <f t="shared" si="2"/>
        <v>0.6</v>
      </c>
      <c r="J134" s="416">
        <v>7.2</v>
      </c>
      <c r="K134" s="235">
        <v>4.8322277227722772</v>
      </c>
      <c r="L134" s="417"/>
      <c r="M134" s="754"/>
      <c r="N134" s="418"/>
      <c r="O134" s="808"/>
      <c r="P134" s="419"/>
      <c r="Q134" s="419"/>
    </row>
    <row r="135" spans="1:17" ht="15">
      <c r="A135" s="754">
        <v>131</v>
      </c>
      <c r="B135" s="216" t="s">
        <v>745</v>
      </c>
      <c r="C135" s="216" t="s">
        <v>583</v>
      </c>
      <c r="D135" s="216">
        <v>2000</v>
      </c>
      <c r="E135" s="754">
        <v>10</v>
      </c>
      <c r="F135" s="216" t="s">
        <v>710</v>
      </c>
      <c r="G135" s="216">
        <v>18.8</v>
      </c>
      <c r="H135" s="216"/>
      <c r="I135" s="415">
        <f t="shared" si="2"/>
        <v>0.56666666666666665</v>
      </c>
      <c r="J135" s="416">
        <v>6.8</v>
      </c>
      <c r="K135" s="235">
        <v>4.8322277227722772</v>
      </c>
      <c r="L135" s="417"/>
      <c r="M135" s="754"/>
      <c r="N135" s="418"/>
      <c r="O135" s="513"/>
      <c r="P135" s="419"/>
      <c r="Q135" s="419"/>
    </row>
    <row r="136" spans="1:17" ht="60">
      <c r="A136" s="754">
        <v>132</v>
      </c>
      <c r="B136" s="216" t="s">
        <v>119</v>
      </c>
      <c r="C136" s="216" t="s">
        <v>574</v>
      </c>
      <c r="D136" s="216">
        <v>1996</v>
      </c>
      <c r="E136" s="754">
        <v>10</v>
      </c>
      <c r="F136" s="216" t="s">
        <v>185</v>
      </c>
      <c r="G136" s="216">
        <v>17.850000000000001</v>
      </c>
      <c r="H136" s="216"/>
      <c r="I136" s="415">
        <f t="shared" si="2"/>
        <v>0.73333333333333339</v>
      </c>
      <c r="J136" s="416">
        <v>8.8000000000000007</v>
      </c>
      <c r="K136" s="235">
        <v>1.309128712871287</v>
      </c>
      <c r="L136" s="417" t="s">
        <v>584</v>
      </c>
      <c r="M136" s="772" t="s">
        <v>1541</v>
      </c>
      <c r="N136" s="418" t="s">
        <v>1540</v>
      </c>
      <c r="O136" s="808">
        <v>352</v>
      </c>
      <c r="P136" s="419">
        <v>17</v>
      </c>
      <c r="Q136" s="419">
        <v>2</v>
      </c>
    </row>
    <row r="137" spans="1:17" ht="15">
      <c r="A137" s="754">
        <v>133</v>
      </c>
      <c r="B137" s="216" t="s">
        <v>746</v>
      </c>
      <c r="C137" s="216" t="s">
        <v>574</v>
      </c>
      <c r="D137" s="216">
        <v>2000</v>
      </c>
      <c r="E137" s="754">
        <v>10</v>
      </c>
      <c r="F137" s="216" t="s">
        <v>702</v>
      </c>
      <c r="G137" s="216">
        <v>17.850000000000001</v>
      </c>
      <c r="H137" s="216"/>
      <c r="I137" s="415">
        <f t="shared" si="2"/>
        <v>0.7583333333333333</v>
      </c>
      <c r="J137" s="416">
        <v>9.1</v>
      </c>
      <c r="K137" s="235">
        <v>0</v>
      </c>
      <c r="L137" s="417"/>
      <c r="M137" s="754"/>
      <c r="N137" s="418"/>
      <c r="O137" s="808"/>
      <c r="P137" s="419"/>
      <c r="Q137" s="419"/>
    </row>
    <row r="138" spans="1:17" ht="60">
      <c r="A138" s="754">
        <v>134</v>
      </c>
      <c r="B138" s="216" t="s">
        <v>747</v>
      </c>
      <c r="C138" s="216" t="s">
        <v>574</v>
      </c>
      <c r="D138" s="216">
        <v>1996</v>
      </c>
      <c r="E138" s="754">
        <v>10</v>
      </c>
      <c r="F138" s="216" t="s">
        <v>702</v>
      </c>
      <c r="G138" s="216">
        <v>17.850000000000001</v>
      </c>
      <c r="H138" s="216"/>
      <c r="I138" s="415">
        <f t="shared" si="2"/>
        <v>0.95833333333333337</v>
      </c>
      <c r="J138" s="416">
        <v>11.5</v>
      </c>
      <c r="K138" s="235">
        <v>0</v>
      </c>
      <c r="L138" s="417" t="s">
        <v>584</v>
      </c>
      <c r="M138" s="795" t="s">
        <v>1541</v>
      </c>
      <c r="N138" s="418" t="s">
        <v>1540</v>
      </c>
      <c r="O138" s="808">
        <v>352</v>
      </c>
      <c r="P138" s="419">
        <v>17</v>
      </c>
      <c r="Q138" s="419">
        <v>2</v>
      </c>
    </row>
    <row r="139" spans="1:17" ht="15">
      <c r="A139" s="754">
        <v>135</v>
      </c>
      <c r="B139" s="216" t="s">
        <v>748</v>
      </c>
      <c r="C139" s="216" t="s">
        <v>583</v>
      </c>
      <c r="D139" s="216">
        <v>2000</v>
      </c>
      <c r="E139" s="754">
        <v>10</v>
      </c>
      <c r="F139" s="216" t="s">
        <v>702</v>
      </c>
      <c r="G139" s="216">
        <v>18.8</v>
      </c>
      <c r="H139" s="216"/>
      <c r="I139" s="415">
        <f t="shared" si="2"/>
        <v>0.51666666666666672</v>
      </c>
      <c r="J139" s="416">
        <v>6.2</v>
      </c>
      <c r="K139" s="235">
        <v>0</v>
      </c>
      <c r="L139" s="417"/>
      <c r="M139" s="772"/>
      <c r="N139" s="418"/>
      <c r="O139" s="513"/>
      <c r="P139" s="419"/>
      <c r="Q139" s="419"/>
    </row>
    <row r="140" spans="1:17" ht="15">
      <c r="A140" s="754">
        <v>136</v>
      </c>
      <c r="B140" s="216" t="s">
        <v>750</v>
      </c>
      <c r="C140" s="216" t="s">
        <v>583</v>
      </c>
      <c r="D140" s="216">
        <v>2001</v>
      </c>
      <c r="E140" s="754">
        <v>10</v>
      </c>
      <c r="F140" s="216" t="s">
        <v>707</v>
      </c>
      <c r="G140" s="216">
        <v>18.8</v>
      </c>
      <c r="H140" s="216"/>
      <c r="I140" s="415">
        <f t="shared" si="2"/>
        <v>0.18333333333333335</v>
      </c>
      <c r="J140" s="416">
        <v>2.2000000000000002</v>
      </c>
      <c r="K140" s="235">
        <v>0</v>
      </c>
      <c r="L140" s="417"/>
      <c r="M140" s="772"/>
      <c r="N140" s="418"/>
      <c r="O140" s="513"/>
      <c r="P140" s="419"/>
      <c r="Q140" s="419"/>
    </row>
    <row r="141" spans="1:17" ht="15">
      <c r="A141" s="754">
        <v>137</v>
      </c>
      <c r="B141" s="216" t="s">
        <v>41</v>
      </c>
      <c r="C141" s="216" t="s">
        <v>574</v>
      </c>
      <c r="D141" s="216">
        <v>1993</v>
      </c>
      <c r="E141" s="754">
        <v>10</v>
      </c>
      <c r="F141" s="216" t="s">
        <v>698</v>
      </c>
      <c r="G141" s="216">
        <v>11.55</v>
      </c>
      <c r="H141" s="216"/>
      <c r="I141" s="415">
        <f t="shared" si="2"/>
        <v>0.66666666666666663</v>
      </c>
      <c r="J141" s="416">
        <v>8</v>
      </c>
      <c r="K141" s="235">
        <v>0</v>
      </c>
      <c r="L141" s="417"/>
      <c r="M141" s="795"/>
      <c r="N141" s="418"/>
      <c r="O141" s="808"/>
      <c r="P141" s="419"/>
      <c r="Q141" s="419"/>
    </row>
    <row r="142" spans="1:17" ht="15">
      <c r="A142" s="754">
        <v>138</v>
      </c>
      <c r="B142" s="216" t="s">
        <v>595</v>
      </c>
      <c r="C142" s="216" t="s">
        <v>569</v>
      </c>
      <c r="D142" s="216">
        <v>1998</v>
      </c>
      <c r="E142" s="754">
        <v>10</v>
      </c>
      <c r="F142" s="216" t="s">
        <v>570</v>
      </c>
      <c r="G142" s="216">
        <v>9.1300000000000008</v>
      </c>
      <c r="H142" s="216"/>
      <c r="I142" s="415">
        <f t="shared" si="2"/>
        <v>0.13333333333333333</v>
      </c>
      <c r="J142" s="416">
        <v>1.6</v>
      </c>
      <c r="K142" s="235">
        <v>3.4268415841584159</v>
      </c>
      <c r="L142" s="417"/>
      <c r="M142" s="772"/>
      <c r="N142" s="418"/>
      <c r="O142" s="513"/>
      <c r="P142" s="419"/>
      <c r="Q142" s="419"/>
    </row>
    <row r="143" spans="1:17" ht="15">
      <c r="A143" s="754">
        <v>139</v>
      </c>
      <c r="B143" s="216" t="s">
        <v>602</v>
      </c>
      <c r="C143" s="216" t="s">
        <v>589</v>
      </c>
      <c r="D143" s="216">
        <v>2000</v>
      </c>
      <c r="E143" s="754">
        <v>10</v>
      </c>
      <c r="F143" s="216" t="s">
        <v>570</v>
      </c>
      <c r="G143" s="216">
        <v>18.7</v>
      </c>
      <c r="H143" s="216"/>
      <c r="I143" s="415">
        <f t="shared" si="2"/>
        <v>0.76666666666666661</v>
      </c>
      <c r="J143" s="416">
        <v>9.1999999999999993</v>
      </c>
      <c r="K143" s="235">
        <v>4.0429009900990103</v>
      </c>
      <c r="L143" s="417"/>
      <c r="M143" s="772"/>
      <c r="N143" s="418"/>
      <c r="O143" s="513"/>
      <c r="P143" s="419"/>
      <c r="Q143" s="419"/>
    </row>
    <row r="144" spans="1:17" ht="15">
      <c r="A144" s="754">
        <v>140</v>
      </c>
      <c r="B144" s="216" t="s">
        <v>953</v>
      </c>
      <c r="C144" s="216" t="s">
        <v>589</v>
      </c>
      <c r="D144" s="216">
        <v>1996</v>
      </c>
      <c r="E144" s="754">
        <v>10</v>
      </c>
      <c r="F144" s="216" t="s">
        <v>688</v>
      </c>
      <c r="G144" s="216">
        <v>18.690000000000001</v>
      </c>
      <c r="H144" s="216"/>
      <c r="I144" s="415">
        <f t="shared" si="2"/>
        <v>0.67499999999999993</v>
      </c>
      <c r="J144" s="416">
        <v>8.1</v>
      </c>
      <c r="K144" s="235">
        <v>2.3872376237623767</v>
      </c>
      <c r="L144" s="417"/>
      <c r="M144" s="772"/>
      <c r="N144" s="418"/>
      <c r="O144" s="808"/>
      <c r="P144" s="419"/>
      <c r="Q144" s="419"/>
    </row>
    <row r="145" spans="1:17" ht="15">
      <c r="A145" s="754">
        <v>141</v>
      </c>
      <c r="B145" s="216" t="s">
        <v>935</v>
      </c>
      <c r="C145" s="216" t="s">
        <v>936</v>
      </c>
      <c r="D145" s="216">
        <v>2000</v>
      </c>
      <c r="E145" s="754">
        <v>10</v>
      </c>
      <c r="F145" s="216" t="s">
        <v>688</v>
      </c>
      <c r="G145" s="216">
        <v>9.24</v>
      </c>
      <c r="H145" s="216"/>
      <c r="I145" s="415">
        <f t="shared" si="2"/>
        <v>0.76666666666666661</v>
      </c>
      <c r="J145" s="416">
        <v>9.1999999999999993</v>
      </c>
      <c r="K145" s="235">
        <v>2.8107722772277226</v>
      </c>
      <c r="L145" s="417"/>
      <c r="M145" s="772"/>
      <c r="N145" s="418"/>
      <c r="O145" s="513"/>
      <c r="P145" s="419"/>
      <c r="Q145" s="419"/>
    </row>
    <row r="146" spans="1:17" ht="15">
      <c r="A146" s="754">
        <v>142</v>
      </c>
      <c r="B146" s="216" t="s">
        <v>932</v>
      </c>
      <c r="C146" s="216" t="s">
        <v>580</v>
      </c>
      <c r="D146" s="216">
        <v>1990</v>
      </c>
      <c r="E146" s="754">
        <v>10</v>
      </c>
      <c r="F146" s="216" t="s">
        <v>688</v>
      </c>
      <c r="G146" s="216">
        <v>28.35</v>
      </c>
      <c r="H146" s="216"/>
      <c r="I146" s="415">
        <f t="shared" si="2"/>
        <v>0.66666666666666663</v>
      </c>
      <c r="J146" s="416">
        <v>8</v>
      </c>
      <c r="K146" s="235">
        <v>2.9647920792079208</v>
      </c>
      <c r="L146" s="417"/>
      <c r="M146" s="772"/>
      <c r="N146" s="418"/>
      <c r="O146" s="513"/>
      <c r="P146" s="419"/>
      <c r="Q146" s="419"/>
    </row>
    <row r="147" spans="1:17" ht="15">
      <c r="A147" s="754">
        <v>143</v>
      </c>
      <c r="B147" s="216" t="s">
        <v>751</v>
      </c>
      <c r="C147" s="216" t="s">
        <v>569</v>
      </c>
      <c r="D147" s="216">
        <v>1998</v>
      </c>
      <c r="E147" s="754">
        <v>10</v>
      </c>
      <c r="F147" s="216" t="s">
        <v>710</v>
      </c>
      <c r="G147" s="216">
        <v>9.56</v>
      </c>
      <c r="H147" s="216"/>
      <c r="I147" s="415">
        <f t="shared" si="2"/>
        <v>0.93333333333333324</v>
      </c>
      <c r="J147" s="416">
        <v>11.2</v>
      </c>
      <c r="K147" s="235">
        <v>0</v>
      </c>
      <c r="L147" s="417"/>
      <c r="M147" s="772"/>
      <c r="N147" s="418"/>
      <c r="O147" s="513"/>
      <c r="P147" s="419"/>
      <c r="Q147" s="419"/>
    </row>
    <row r="148" spans="1:17" ht="15">
      <c r="A148" s="754">
        <v>144</v>
      </c>
      <c r="B148" s="216" t="s">
        <v>752</v>
      </c>
      <c r="C148" s="216" t="s">
        <v>589</v>
      </c>
      <c r="D148" s="216">
        <v>1996</v>
      </c>
      <c r="E148" s="754">
        <v>10</v>
      </c>
      <c r="F148" s="216" t="s">
        <v>710</v>
      </c>
      <c r="G148" s="216">
        <v>18.690000000000001</v>
      </c>
      <c r="H148" s="216"/>
      <c r="I148" s="415">
        <f t="shared" si="2"/>
        <v>0.46666666666666662</v>
      </c>
      <c r="J148" s="416">
        <v>5.6</v>
      </c>
      <c r="K148" s="235">
        <v>2.8492871287128714</v>
      </c>
      <c r="L148" s="417"/>
      <c r="M148" s="772"/>
      <c r="N148" s="418"/>
      <c r="O148" s="808"/>
      <c r="P148" s="419"/>
      <c r="Q148" s="419"/>
    </row>
    <row r="149" spans="1:17" ht="15">
      <c r="A149" s="754">
        <v>145</v>
      </c>
      <c r="B149" s="216" t="s">
        <v>753</v>
      </c>
      <c r="C149" s="216" t="s">
        <v>936</v>
      </c>
      <c r="D149" s="216">
        <v>1997</v>
      </c>
      <c r="E149" s="754">
        <v>10</v>
      </c>
      <c r="F149" s="216" t="s">
        <v>695</v>
      </c>
      <c r="G149" s="216">
        <v>12.08</v>
      </c>
      <c r="H149" s="216"/>
      <c r="I149" s="415">
        <f t="shared" si="2"/>
        <v>0.76666666666666661</v>
      </c>
      <c r="J149" s="416">
        <v>9.1999999999999993</v>
      </c>
      <c r="K149" s="235">
        <v>4.4086930693069304</v>
      </c>
      <c r="L149" s="417"/>
      <c r="M149" s="754"/>
      <c r="N149" s="418"/>
      <c r="O149" s="513"/>
      <c r="P149" s="419"/>
      <c r="Q149" s="419"/>
    </row>
    <row r="150" spans="1:17" ht="15">
      <c r="A150" s="754">
        <v>146</v>
      </c>
      <c r="B150" s="216" t="s">
        <v>754</v>
      </c>
      <c r="C150" s="216" t="s">
        <v>936</v>
      </c>
      <c r="D150" s="216">
        <v>1999</v>
      </c>
      <c r="E150" s="754">
        <v>10</v>
      </c>
      <c r="F150" s="216" t="s">
        <v>695</v>
      </c>
      <c r="G150" s="216">
        <v>12.08</v>
      </c>
      <c r="H150" s="216"/>
      <c r="I150" s="415">
        <f t="shared" si="2"/>
        <v>0.70833333333333337</v>
      </c>
      <c r="J150" s="416">
        <v>8.5</v>
      </c>
      <c r="K150" s="235">
        <v>4.2161683168316832</v>
      </c>
      <c r="L150" s="417"/>
      <c r="M150" s="754"/>
      <c r="N150" s="418"/>
      <c r="O150" s="513"/>
      <c r="P150" s="419"/>
      <c r="Q150" s="419"/>
    </row>
    <row r="151" spans="1:17" ht="15">
      <c r="A151" s="754">
        <v>147</v>
      </c>
      <c r="B151" s="216" t="s">
        <v>19</v>
      </c>
      <c r="C151" s="216" t="s">
        <v>589</v>
      </c>
      <c r="D151" s="216">
        <v>1999</v>
      </c>
      <c r="E151" s="754">
        <v>10</v>
      </c>
      <c r="F151" s="216" t="s">
        <v>687</v>
      </c>
      <c r="G151" s="216">
        <v>18.690000000000001</v>
      </c>
      <c r="H151" s="216"/>
      <c r="I151" s="415">
        <f t="shared" si="2"/>
        <v>0.6</v>
      </c>
      <c r="J151" s="416">
        <v>7.2</v>
      </c>
      <c r="K151" s="235">
        <v>0</v>
      </c>
      <c r="L151" s="417"/>
      <c r="M151" s="754"/>
      <c r="N151" s="418"/>
      <c r="O151" s="513"/>
      <c r="P151" s="419"/>
      <c r="Q151" s="419"/>
    </row>
    <row r="152" spans="1:17" ht="15">
      <c r="A152" s="754">
        <v>148</v>
      </c>
      <c r="B152" s="216" t="s">
        <v>31</v>
      </c>
      <c r="C152" s="216" t="s">
        <v>936</v>
      </c>
      <c r="D152" s="216">
        <v>1999</v>
      </c>
      <c r="E152" s="754">
        <v>10</v>
      </c>
      <c r="F152" s="216" t="s">
        <v>697</v>
      </c>
      <c r="G152" s="216">
        <v>17.850000000000001</v>
      </c>
      <c r="H152" s="216"/>
      <c r="I152" s="415">
        <f t="shared" si="2"/>
        <v>0.67499999999999993</v>
      </c>
      <c r="J152" s="416">
        <v>8.1</v>
      </c>
      <c r="K152" s="235">
        <v>6.2953762376237616</v>
      </c>
      <c r="L152" s="417"/>
      <c r="M152" s="754"/>
      <c r="N152" s="418"/>
      <c r="O152" s="513"/>
      <c r="P152" s="419"/>
      <c r="Q152" s="419"/>
    </row>
    <row r="153" spans="1:17" ht="15">
      <c r="A153" s="754">
        <v>149</v>
      </c>
      <c r="B153" s="216" t="s">
        <v>170</v>
      </c>
      <c r="C153" s="216" t="s">
        <v>569</v>
      </c>
      <c r="D153" s="216">
        <v>1999</v>
      </c>
      <c r="E153" s="754">
        <v>10</v>
      </c>
      <c r="F153" s="216" t="s">
        <v>708</v>
      </c>
      <c r="G153" s="216">
        <v>14.3</v>
      </c>
      <c r="H153" s="216"/>
      <c r="I153" s="415">
        <f t="shared" si="2"/>
        <v>0.60833333333333328</v>
      </c>
      <c r="J153" s="416">
        <v>7.3</v>
      </c>
      <c r="K153" s="235">
        <v>9.0544554455445532</v>
      </c>
      <c r="L153" s="417"/>
      <c r="M153" s="754"/>
      <c r="N153" s="418"/>
      <c r="O153" s="513"/>
      <c r="P153" s="419"/>
      <c r="Q153" s="419"/>
    </row>
    <row r="154" spans="1:17" ht="15">
      <c r="A154" s="754">
        <v>150</v>
      </c>
      <c r="B154" s="216" t="s">
        <v>157</v>
      </c>
      <c r="C154" s="216" t="s">
        <v>569</v>
      </c>
      <c r="D154" s="216">
        <v>1998</v>
      </c>
      <c r="E154" s="754">
        <v>10</v>
      </c>
      <c r="F154" s="216" t="s">
        <v>708</v>
      </c>
      <c r="G154" s="216">
        <v>18.37</v>
      </c>
      <c r="H154" s="216"/>
      <c r="I154" s="415">
        <f t="shared" si="2"/>
        <v>0.51666666666666672</v>
      </c>
      <c r="J154" s="416">
        <v>6.2</v>
      </c>
      <c r="K154" s="235">
        <v>0</v>
      </c>
      <c r="L154" s="417"/>
      <c r="M154" s="754"/>
      <c r="N154" s="418"/>
      <c r="O154" s="513"/>
      <c r="P154" s="419"/>
      <c r="Q154" s="419"/>
    </row>
    <row r="155" spans="1:17" ht="15">
      <c r="A155" s="754">
        <v>151</v>
      </c>
      <c r="B155" s="216" t="s">
        <v>171</v>
      </c>
      <c r="C155" s="216" t="s">
        <v>589</v>
      </c>
      <c r="D155" s="216">
        <v>1999</v>
      </c>
      <c r="E155" s="754">
        <v>10</v>
      </c>
      <c r="F155" s="216" t="s">
        <v>708</v>
      </c>
      <c r="G155" s="216">
        <v>19.579999999999998</v>
      </c>
      <c r="H155" s="216"/>
      <c r="I155" s="415">
        <f t="shared" si="2"/>
        <v>0.48333333333333334</v>
      </c>
      <c r="J155" s="416">
        <v>5.8</v>
      </c>
      <c r="K155" s="235">
        <v>0</v>
      </c>
      <c r="L155" s="417"/>
      <c r="M155" s="754"/>
      <c r="N155" s="418"/>
      <c r="O155" s="513"/>
      <c r="P155" s="419"/>
      <c r="Q155" s="419"/>
    </row>
    <row r="156" spans="1:17" ht="15">
      <c r="A156" s="754">
        <v>152</v>
      </c>
      <c r="B156" s="216" t="s">
        <v>755</v>
      </c>
      <c r="C156" s="216" t="s">
        <v>569</v>
      </c>
      <c r="D156" s="216">
        <v>2000</v>
      </c>
      <c r="E156" s="754">
        <v>10</v>
      </c>
      <c r="F156" s="216" t="s">
        <v>702</v>
      </c>
      <c r="G156" s="216">
        <v>12.08</v>
      </c>
      <c r="H156" s="216"/>
      <c r="I156" s="415">
        <f t="shared" si="2"/>
        <v>0.79166666666666663</v>
      </c>
      <c r="J156" s="416">
        <v>9.5</v>
      </c>
      <c r="K156" s="235">
        <v>0</v>
      </c>
      <c r="L156" s="417"/>
      <c r="M156" s="754"/>
      <c r="N156" s="418"/>
      <c r="O156" s="513"/>
      <c r="P156" s="419"/>
      <c r="Q156" s="419"/>
    </row>
    <row r="157" spans="1:17" ht="60">
      <c r="A157" s="754">
        <v>153</v>
      </c>
      <c r="B157" s="216" t="s">
        <v>756</v>
      </c>
      <c r="C157" s="216" t="s">
        <v>569</v>
      </c>
      <c r="D157" s="216">
        <v>1998</v>
      </c>
      <c r="E157" s="754">
        <v>10</v>
      </c>
      <c r="F157" s="216" t="s">
        <v>705</v>
      </c>
      <c r="G157" s="216">
        <v>17.54</v>
      </c>
      <c r="H157" s="216"/>
      <c r="I157" s="415">
        <f t="shared" si="2"/>
        <v>0.66666666666666663</v>
      </c>
      <c r="J157" s="416">
        <v>8</v>
      </c>
      <c r="K157" s="235">
        <v>16.842178217821782</v>
      </c>
      <c r="L157" s="417" t="s">
        <v>584</v>
      </c>
      <c r="M157" s="818" t="s">
        <v>1541</v>
      </c>
      <c r="N157" s="418" t="s">
        <v>1540</v>
      </c>
      <c r="O157" s="808">
        <v>352</v>
      </c>
      <c r="P157" s="419">
        <v>17</v>
      </c>
      <c r="Q157" s="419">
        <v>2</v>
      </c>
    </row>
    <row r="158" spans="1:17" ht="15">
      <c r="A158" s="754">
        <v>154</v>
      </c>
      <c r="B158" s="216" t="s">
        <v>757</v>
      </c>
      <c r="C158" s="216" t="s">
        <v>569</v>
      </c>
      <c r="D158" s="216">
        <v>2001</v>
      </c>
      <c r="E158" s="754">
        <v>10</v>
      </c>
      <c r="F158" s="216" t="s">
        <v>705</v>
      </c>
      <c r="G158" s="216">
        <v>17.850000000000001</v>
      </c>
      <c r="H158" s="216"/>
      <c r="I158" s="415">
        <f t="shared" si="2"/>
        <v>0.6333333333333333</v>
      </c>
      <c r="J158" s="416">
        <v>7.6</v>
      </c>
      <c r="K158" s="235">
        <v>29.357257425742578</v>
      </c>
      <c r="L158" s="417"/>
      <c r="M158" s="754"/>
      <c r="N158" s="418"/>
      <c r="O158" s="513"/>
      <c r="P158" s="419"/>
      <c r="Q158" s="419"/>
    </row>
    <row r="159" spans="1:17" ht="15">
      <c r="A159" s="754">
        <v>155</v>
      </c>
      <c r="B159" s="216" t="s">
        <v>758</v>
      </c>
      <c r="C159" s="216" t="s">
        <v>900</v>
      </c>
      <c r="D159" s="216">
        <v>2003</v>
      </c>
      <c r="E159" s="754">
        <v>10</v>
      </c>
      <c r="F159" s="216" t="s">
        <v>570</v>
      </c>
      <c r="G159" s="216"/>
      <c r="H159" s="216"/>
      <c r="I159" s="415">
        <f t="shared" si="2"/>
        <v>0.51666666666666672</v>
      </c>
      <c r="J159" s="416">
        <v>6.2</v>
      </c>
      <c r="K159" s="235">
        <v>52.689772277227725</v>
      </c>
      <c r="L159" s="417"/>
      <c r="M159" s="754"/>
      <c r="N159" s="418"/>
      <c r="O159" s="513"/>
      <c r="P159" s="419"/>
      <c r="Q159" s="419"/>
    </row>
    <row r="160" spans="1:17" ht="15">
      <c r="A160" s="754">
        <v>156</v>
      </c>
      <c r="B160" s="216" t="s">
        <v>759</v>
      </c>
      <c r="C160" s="216" t="s">
        <v>580</v>
      </c>
      <c r="D160" s="216">
        <v>2003</v>
      </c>
      <c r="E160" s="754">
        <v>10</v>
      </c>
      <c r="F160" s="216" t="s">
        <v>570</v>
      </c>
      <c r="G160" s="216">
        <v>24.97</v>
      </c>
      <c r="H160" s="216"/>
      <c r="I160" s="415">
        <f t="shared" si="2"/>
        <v>0.85</v>
      </c>
      <c r="J160" s="416">
        <v>10.199999999999999</v>
      </c>
      <c r="K160" s="235">
        <v>18.569306930693067</v>
      </c>
      <c r="L160" s="417"/>
      <c r="M160" s="754"/>
      <c r="N160" s="418"/>
      <c r="O160" s="513"/>
      <c r="P160" s="419"/>
      <c r="Q160" s="419"/>
    </row>
    <row r="161" spans="1:17" ht="15">
      <c r="A161" s="754">
        <v>157</v>
      </c>
      <c r="B161" s="216" t="s">
        <v>760</v>
      </c>
      <c r="C161" s="216" t="s">
        <v>900</v>
      </c>
      <c r="D161" s="216">
        <v>2004</v>
      </c>
      <c r="E161" s="754">
        <v>10</v>
      </c>
      <c r="F161" s="216" t="s">
        <v>570</v>
      </c>
      <c r="G161" s="216"/>
      <c r="H161" s="216"/>
      <c r="I161" s="415">
        <f t="shared" si="2"/>
        <v>0.18333333333333335</v>
      </c>
      <c r="J161" s="416">
        <v>2.2000000000000002</v>
      </c>
      <c r="K161" s="235">
        <v>52.689772277227725</v>
      </c>
      <c r="L161" s="417"/>
      <c r="M161" s="754"/>
      <c r="N161" s="418"/>
      <c r="O161" s="513"/>
      <c r="P161" s="419"/>
      <c r="Q161" s="419"/>
    </row>
    <row r="162" spans="1:17" ht="15">
      <c r="A162" s="754">
        <v>158</v>
      </c>
      <c r="B162" s="216" t="s">
        <v>761</v>
      </c>
      <c r="C162" s="216" t="s">
        <v>572</v>
      </c>
      <c r="D162" s="216">
        <v>2004</v>
      </c>
      <c r="E162" s="754">
        <v>10</v>
      </c>
      <c r="F162" s="216" t="s">
        <v>570</v>
      </c>
      <c r="G162" s="216">
        <v>24.97</v>
      </c>
      <c r="H162" s="216"/>
      <c r="I162" s="415">
        <f t="shared" si="2"/>
        <v>0.66666666666666663</v>
      </c>
      <c r="J162" s="416">
        <v>8</v>
      </c>
      <c r="K162" s="235">
        <v>22.405940594059405</v>
      </c>
      <c r="L162" s="417"/>
      <c r="M162" s="754"/>
      <c r="N162" s="418"/>
      <c r="O162" s="513"/>
      <c r="P162" s="419"/>
      <c r="Q162" s="419"/>
    </row>
    <row r="163" spans="1:17" ht="15">
      <c r="A163" s="754">
        <v>159</v>
      </c>
      <c r="B163" s="216" t="s">
        <v>762</v>
      </c>
      <c r="C163" s="216" t="s">
        <v>580</v>
      </c>
      <c r="D163" s="216">
        <v>2003</v>
      </c>
      <c r="E163" s="754">
        <v>10</v>
      </c>
      <c r="F163" s="216" t="s">
        <v>570</v>
      </c>
      <c r="G163" s="216">
        <v>24.97</v>
      </c>
      <c r="H163" s="216"/>
      <c r="I163" s="415">
        <f t="shared" si="2"/>
        <v>0.15</v>
      </c>
      <c r="J163" s="416">
        <v>1.8</v>
      </c>
      <c r="K163" s="235">
        <v>20.30858415841584</v>
      </c>
      <c r="L163" s="417"/>
      <c r="M163" s="754"/>
      <c r="N163" s="418"/>
      <c r="O163" s="513"/>
      <c r="P163" s="419"/>
      <c r="Q163" s="419"/>
    </row>
    <row r="164" spans="1:17" ht="15">
      <c r="A164" s="754">
        <v>160</v>
      </c>
      <c r="B164" s="216" t="s">
        <v>13</v>
      </c>
      <c r="C164" s="216" t="s">
        <v>574</v>
      </c>
      <c r="D164" s="216">
        <v>2005</v>
      </c>
      <c r="E164" s="754">
        <v>10</v>
      </c>
      <c r="F164" s="216" t="s">
        <v>687</v>
      </c>
      <c r="G164" s="216">
        <v>17.850000000000001</v>
      </c>
      <c r="H164" s="216"/>
      <c r="I164" s="415">
        <f t="shared" si="2"/>
        <v>0.13333333333333333</v>
      </c>
      <c r="J164" s="416">
        <v>1.6</v>
      </c>
      <c r="K164" s="235">
        <v>13.863039603960397</v>
      </c>
      <c r="L164" s="417"/>
      <c r="M164" s="754"/>
      <c r="N164" s="418"/>
      <c r="O164" s="513"/>
      <c r="P164" s="419"/>
      <c r="Q164" s="419"/>
    </row>
    <row r="165" spans="1:17" ht="15">
      <c r="A165" s="754">
        <v>161</v>
      </c>
      <c r="B165" s="216" t="s">
        <v>763</v>
      </c>
      <c r="C165" s="216" t="s">
        <v>580</v>
      </c>
      <c r="D165" s="216">
        <v>2000</v>
      </c>
      <c r="E165" s="754">
        <v>10</v>
      </c>
      <c r="F165" s="216" t="s">
        <v>708</v>
      </c>
      <c r="G165" s="216">
        <v>18.809999999999999</v>
      </c>
      <c r="H165" s="216"/>
      <c r="I165" s="415">
        <f t="shared" si="2"/>
        <v>0.76666666666666661</v>
      </c>
      <c r="J165" s="416">
        <v>9.1999999999999993</v>
      </c>
      <c r="K165" s="235">
        <v>3.6386138613861383</v>
      </c>
      <c r="L165" s="417"/>
      <c r="M165" s="754"/>
      <c r="N165" s="418"/>
      <c r="O165" s="513"/>
      <c r="P165" s="419"/>
      <c r="Q165" s="419"/>
    </row>
    <row r="166" spans="1:17" ht="15">
      <c r="A166" s="754">
        <v>162</v>
      </c>
      <c r="B166" s="216" t="s">
        <v>593</v>
      </c>
      <c r="C166" s="216" t="s">
        <v>576</v>
      </c>
      <c r="D166" s="216">
        <v>2001</v>
      </c>
      <c r="E166" s="754">
        <v>10</v>
      </c>
      <c r="F166" s="216" t="s">
        <v>570</v>
      </c>
      <c r="G166" s="216">
        <v>51.7</v>
      </c>
      <c r="H166" s="216">
        <v>4.2</v>
      </c>
      <c r="I166" s="415">
        <f t="shared" si="2"/>
        <v>0.67499999999999993</v>
      </c>
      <c r="J166" s="416">
        <v>8.1</v>
      </c>
      <c r="K166" s="235">
        <v>5.891089108910891</v>
      </c>
      <c r="L166" s="417"/>
      <c r="M166" s="754"/>
      <c r="N166" s="418"/>
      <c r="O166" s="513"/>
      <c r="P166" s="419"/>
      <c r="Q166" s="419"/>
    </row>
    <row r="167" spans="1:17" ht="15">
      <c r="A167" s="754">
        <v>163</v>
      </c>
      <c r="B167" s="216" t="s">
        <v>591</v>
      </c>
      <c r="C167" s="216" t="s">
        <v>572</v>
      </c>
      <c r="D167" s="216">
        <v>2005</v>
      </c>
      <c r="E167" s="754">
        <v>10</v>
      </c>
      <c r="F167" s="216" t="s">
        <v>570</v>
      </c>
      <c r="G167" s="216">
        <v>24.97</v>
      </c>
      <c r="H167" s="216"/>
      <c r="I167" s="415">
        <f t="shared" si="2"/>
        <v>0.76666666666666661</v>
      </c>
      <c r="J167" s="416">
        <v>9.1999999999999993</v>
      </c>
      <c r="K167" s="235">
        <v>28.749178217821779</v>
      </c>
      <c r="L167" s="417"/>
      <c r="M167" s="754"/>
      <c r="N167" s="418"/>
      <c r="O167" s="513"/>
      <c r="P167" s="419"/>
      <c r="Q167" s="419"/>
    </row>
    <row r="168" spans="1:17" ht="15">
      <c r="A168" s="754">
        <v>164</v>
      </c>
      <c r="B168" s="216" t="s">
        <v>603</v>
      </c>
      <c r="C168" s="216" t="s">
        <v>572</v>
      </c>
      <c r="D168" s="216">
        <v>2004</v>
      </c>
      <c r="E168" s="754">
        <v>10</v>
      </c>
      <c r="F168" s="216" t="s">
        <v>570</v>
      </c>
      <c r="G168" s="216">
        <v>21.01</v>
      </c>
      <c r="H168" s="216"/>
      <c r="I168" s="415">
        <f t="shared" si="2"/>
        <v>0.66666666666666663</v>
      </c>
      <c r="J168" s="416">
        <v>8</v>
      </c>
      <c r="K168" s="235">
        <v>41.697960396039605</v>
      </c>
      <c r="L168" s="417"/>
      <c r="M168" s="754"/>
      <c r="N168" s="418"/>
      <c r="O168" s="513"/>
      <c r="P168" s="419"/>
      <c r="Q168" s="419"/>
    </row>
    <row r="169" spans="1:17" ht="15">
      <c r="A169" s="754">
        <v>165</v>
      </c>
      <c r="B169" s="216" t="s">
        <v>764</v>
      </c>
      <c r="C169" s="216" t="s">
        <v>940</v>
      </c>
      <c r="D169" s="216">
        <v>2003</v>
      </c>
      <c r="E169" s="754">
        <v>10</v>
      </c>
      <c r="F169" s="216" t="s">
        <v>688</v>
      </c>
      <c r="G169" s="216">
        <v>25.62</v>
      </c>
      <c r="H169" s="216">
        <v>2.1</v>
      </c>
      <c r="I169" s="415">
        <f t="shared" si="2"/>
        <v>0.93333333333333324</v>
      </c>
      <c r="J169" s="416">
        <v>11.2</v>
      </c>
      <c r="K169" s="235">
        <v>7.7007722772277223</v>
      </c>
      <c r="L169" s="417"/>
      <c r="M169" s="754"/>
      <c r="N169" s="418"/>
      <c r="O169" s="513"/>
      <c r="P169" s="419"/>
      <c r="Q169" s="419"/>
    </row>
    <row r="170" spans="1:17" ht="15">
      <c r="A170" s="754">
        <v>166</v>
      </c>
      <c r="B170" s="216" t="s">
        <v>765</v>
      </c>
      <c r="C170" s="216" t="s">
        <v>961</v>
      </c>
      <c r="D170" s="216">
        <v>2003</v>
      </c>
      <c r="E170" s="754">
        <v>10</v>
      </c>
      <c r="F170" s="216" t="s">
        <v>710</v>
      </c>
      <c r="G170" s="216">
        <v>39.06</v>
      </c>
      <c r="H170" s="216">
        <v>10.29</v>
      </c>
      <c r="I170" s="415">
        <f t="shared" si="2"/>
        <v>0.46666666666666662</v>
      </c>
      <c r="J170" s="416">
        <v>5.6</v>
      </c>
      <c r="K170" s="235">
        <v>25.931158415841587</v>
      </c>
      <c r="L170" s="417"/>
      <c r="M170" s="754"/>
      <c r="N170" s="418"/>
      <c r="O170" s="513"/>
      <c r="P170" s="419"/>
      <c r="Q170" s="419"/>
    </row>
    <row r="171" spans="1:17" ht="15">
      <c r="A171" s="754">
        <v>167</v>
      </c>
      <c r="B171" s="216" t="s">
        <v>766</v>
      </c>
      <c r="C171" s="216" t="s">
        <v>940</v>
      </c>
      <c r="D171" s="216">
        <v>2003</v>
      </c>
      <c r="E171" s="754">
        <v>10</v>
      </c>
      <c r="F171" s="216" t="s">
        <v>690</v>
      </c>
      <c r="G171" s="216">
        <v>25.62</v>
      </c>
      <c r="H171" s="216">
        <v>2.1</v>
      </c>
      <c r="I171" s="415">
        <f t="shared" si="2"/>
        <v>0.76666666666666661</v>
      </c>
      <c r="J171" s="416">
        <v>9.1999999999999993</v>
      </c>
      <c r="K171" s="235">
        <v>24.145217821782175</v>
      </c>
      <c r="L171" s="417"/>
      <c r="M171" s="754"/>
      <c r="N171" s="418"/>
      <c r="O171" s="513"/>
      <c r="P171" s="419"/>
      <c r="Q171" s="419"/>
    </row>
    <row r="172" spans="1:17" ht="15">
      <c r="A172" s="754">
        <v>168</v>
      </c>
      <c r="B172" s="216" t="s">
        <v>980</v>
      </c>
      <c r="C172" s="216" t="s">
        <v>981</v>
      </c>
      <c r="D172" s="216">
        <v>1988</v>
      </c>
      <c r="E172" s="754">
        <v>10</v>
      </c>
      <c r="F172" s="216" t="s">
        <v>692</v>
      </c>
      <c r="G172" s="216">
        <v>48.3</v>
      </c>
      <c r="H172" s="216">
        <v>9.4499999999999993</v>
      </c>
      <c r="I172" s="415">
        <f t="shared" si="2"/>
        <v>0.70833333333333337</v>
      </c>
      <c r="J172" s="416">
        <v>8.5</v>
      </c>
      <c r="K172" s="235">
        <v>17.451762376237621</v>
      </c>
      <c r="L172" s="417"/>
      <c r="M172" s="754"/>
      <c r="N172" s="418"/>
      <c r="O172" s="513"/>
      <c r="P172" s="419"/>
      <c r="Q172" s="419"/>
    </row>
    <row r="173" spans="1:17" ht="15">
      <c r="A173" s="754">
        <v>169</v>
      </c>
      <c r="B173" s="216" t="s">
        <v>4</v>
      </c>
      <c r="C173" s="216" t="s">
        <v>888</v>
      </c>
      <c r="D173" s="216">
        <v>1989</v>
      </c>
      <c r="E173" s="754">
        <v>10</v>
      </c>
      <c r="F173" s="216" t="s">
        <v>695</v>
      </c>
      <c r="G173" s="216">
        <v>48.3</v>
      </c>
      <c r="H173" s="216">
        <v>9.4499999999999993</v>
      </c>
      <c r="I173" s="415">
        <f t="shared" si="2"/>
        <v>0.6</v>
      </c>
      <c r="J173" s="416">
        <v>7.2</v>
      </c>
      <c r="K173" s="235">
        <v>5.4953960396039614</v>
      </c>
      <c r="L173" s="417"/>
      <c r="M173" s="754"/>
      <c r="N173" s="418"/>
      <c r="O173" s="513"/>
      <c r="P173" s="419"/>
      <c r="Q173" s="419"/>
    </row>
    <row r="174" spans="1:17" ht="15">
      <c r="A174" s="754">
        <v>170</v>
      </c>
      <c r="B174" s="216" t="s">
        <v>14</v>
      </c>
      <c r="C174" s="216" t="s">
        <v>15</v>
      </c>
      <c r="D174" s="216">
        <v>2004</v>
      </c>
      <c r="E174" s="754">
        <v>10</v>
      </c>
      <c r="F174" s="216" t="s">
        <v>687</v>
      </c>
      <c r="G174" s="216">
        <v>40.950000000000003</v>
      </c>
      <c r="H174" s="216">
        <v>10.29</v>
      </c>
      <c r="I174" s="415">
        <f t="shared" si="2"/>
        <v>0.56666666666666665</v>
      </c>
      <c r="J174" s="416">
        <v>6.8</v>
      </c>
      <c r="K174" s="235">
        <v>26.907594059405938</v>
      </c>
      <c r="L174" s="417"/>
      <c r="M174" s="754"/>
      <c r="N174" s="418"/>
      <c r="O174" s="513"/>
      <c r="P174" s="419"/>
      <c r="Q174" s="419"/>
    </row>
    <row r="175" spans="1:17" ht="15">
      <c r="A175" s="754">
        <v>171</v>
      </c>
      <c r="B175" s="216" t="s">
        <v>26</v>
      </c>
      <c r="C175" s="216" t="s">
        <v>15</v>
      </c>
      <c r="D175" s="216">
        <v>2004</v>
      </c>
      <c r="E175" s="754">
        <v>10</v>
      </c>
      <c r="F175" s="216" t="s">
        <v>697</v>
      </c>
      <c r="G175" s="216">
        <v>40.950000000000003</v>
      </c>
      <c r="H175" s="216">
        <v>10.29</v>
      </c>
      <c r="I175" s="415">
        <f t="shared" si="2"/>
        <v>0.67499999999999993</v>
      </c>
      <c r="J175" s="416">
        <v>8.1</v>
      </c>
      <c r="K175" s="235">
        <v>15.62231683168317</v>
      </c>
      <c r="L175" s="417"/>
      <c r="M175" s="754"/>
      <c r="N175" s="418"/>
      <c r="O175" s="513"/>
      <c r="P175" s="419"/>
      <c r="Q175" s="419"/>
    </row>
    <row r="176" spans="1:17" ht="15">
      <c r="A176" s="754">
        <v>172</v>
      </c>
      <c r="B176" s="216" t="s">
        <v>40</v>
      </c>
      <c r="C176" s="216" t="s">
        <v>15</v>
      </c>
      <c r="D176" s="216">
        <v>2004</v>
      </c>
      <c r="E176" s="754">
        <v>10</v>
      </c>
      <c r="F176" s="216" t="s">
        <v>698</v>
      </c>
      <c r="G176" s="216">
        <v>40.950000000000003</v>
      </c>
      <c r="H176" s="216">
        <v>10.29</v>
      </c>
      <c r="I176" s="415">
        <f t="shared" si="2"/>
        <v>0.60833333333333328</v>
      </c>
      <c r="J176" s="416">
        <v>7.3</v>
      </c>
      <c r="K176" s="235">
        <v>16.633534653465343</v>
      </c>
      <c r="L176" s="417"/>
      <c r="M176" s="754"/>
      <c r="N176" s="418"/>
      <c r="O176" s="513"/>
      <c r="P176" s="419"/>
      <c r="Q176" s="419"/>
    </row>
    <row r="177" spans="1:17" ht="15">
      <c r="A177" s="754">
        <v>173</v>
      </c>
      <c r="B177" s="216" t="s">
        <v>77</v>
      </c>
      <c r="C177" s="216" t="s">
        <v>981</v>
      </c>
      <c r="D177" s="216">
        <v>1989</v>
      </c>
      <c r="E177" s="754">
        <v>10</v>
      </c>
      <c r="F177" s="216" t="s">
        <v>700</v>
      </c>
      <c r="G177" s="216">
        <v>48.3</v>
      </c>
      <c r="H177" s="216">
        <v>9.4499999999999993</v>
      </c>
      <c r="I177" s="415">
        <f t="shared" si="2"/>
        <v>0.56666666666666665</v>
      </c>
      <c r="J177" s="416">
        <v>6.8</v>
      </c>
      <c r="K177" s="235">
        <v>16.170960396039604</v>
      </c>
      <c r="L177" s="417"/>
      <c r="M177" s="754"/>
      <c r="N177" s="418"/>
      <c r="O177" s="513"/>
      <c r="P177" s="419"/>
      <c r="Q177" s="419"/>
    </row>
    <row r="178" spans="1:17" ht="15">
      <c r="A178" s="754">
        <v>174</v>
      </c>
      <c r="B178" s="216" t="s">
        <v>96</v>
      </c>
      <c r="C178" s="216" t="s">
        <v>15</v>
      </c>
      <c r="D178" s="216">
        <v>2004</v>
      </c>
      <c r="E178" s="754">
        <v>10</v>
      </c>
      <c r="F178" s="216" t="s">
        <v>701</v>
      </c>
      <c r="G178" s="216">
        <v>40.950000000000003</v>
      </c>
      <c r="H178" s="216">
        <v>10.29</v>
      </c>
      <c r="I178" s="415">
        <f t="shared" si="2"/>
        <v>0.65833333333333333</v>
      </c>
      <c r="J178" s="416">
        <v>7.9</v>
      </c>
      <c r="K178" s="235">
        <v>10.126514851485149</v>
      </c>
      <c r="L178" s="417"/>
      <c r="M178" s="754"/>
      <c r="N178" s="418"/>
      <c r="O178" s="513"/>
      <c r="P178" s="419"/>
      <c r="Q178" s="419"/>
    </row>
    <row r="179" spans="1:17" ht="15">
      <c r="A179" s="754">
        <v>175</v>
      </c>
      <c r="B179" s="216" t="s">
        <v>117</v>
      </c>
      <c r="C179" s="216" t="s">
        <v>981</v>
      </c>
      <c r="D179" s="216">
        <v>1989</v>
      </c>
      <c r="E179" s="754">
        <v>10</v>
      </c>
      <c r="F179" s="216" t="s">
        <v>185</v>
      </c>
      <c r="G179" s="216">
        <v>48.3</v>
      </c>
      <c r="H179" s="216">
        <v>9.4499999999999993</v>
      </c>
      <c r="I179" s="415">
        <f t="shared" si="2"/>
        <v>0.51666666666666672</v>
      </c>
      <c r="J179" s="416">
        <v>6.2</v>
      </c>
      <c r="K179" s="235">
        <v>6.4108910891089108</v>
      </c>
      <c r="L179" s="417"/>
      <c r="M179" s="754"/>
      <c r="N179" s="418"/>
      <c r="O179" s="513"/>
      <c r="P179" s="419"/>
      <c r="Q179" s="419"/>
    </row>
    <row r="180" spans="1:17" ht="15">
      <c r="A180" s="754">
        <v>176</v>
      </c>
      <c r="B180" s="216" t="s">
        <v>767</v>
      </c>
      <c r="C180" s="216" t="s">
        <v>15</v>
      </c>
      <c r="D180" s="216">
        <v>2006</v>
      </c>
      <c r="E180" s="754">
        <v>10</v>
      </c>
      <c r="F180" s="216" t="s">
        <v>702</v>
      </c>
      <c r="G180" s="216">
        <v>40.950000000000003</v>
      </c>
      <c r="H180" s="216">
        <v>10.29</v>
      </c>
      <c r="I180" s="415">
        <f t="shared" si="2"/>
        <v>0.48333333333333334</v>
      </c>
      <c r="J180" s="416">
        <v>5.8</v>
      </c>
      <c r="K180" s="235">
        <v>11.127603960396039</v>
      </c>
      <c r="L180" s="417"/>
      <c r="M180" s="754"/>
      <c r="N180" s="418"/>
      <c r="O180" s="513"/>
      <c r="P180" s="419"/>
      <c r="Q180" s="419"/>
    </row>
    <row r="181" spans="1:17" ht="15">
      <c r="A181" s="754">
        <v>177</v>
      </c>
      <c r="B181" s="216" t="s">
        <v>768</v>
      </c>
      <c r="C181" s="216" t="s">
        <v>940</v>
      </c>
      <c r="D181" s="216">
        <v>2003</v>
      </c>
      <c r="E181" s="754">
        <v>10</v>
      </c>
      <c r="F181" s="216" t="s">
        <v>707</v>
      </c>
      <c r="G181" s="216">
        <v>25.62</v>
      </c>
      <c r="H181" s="216">
        <v>2.1</v>
      </c>
      <c r="I181" s="415">
        <f t="shared" si="2"/>
        <v>0.79166666666666663</v>
      </c>
      <c r="J181" s="416">
        <v>9.5</v>
      </c>
      <c r="K181" s="235">
        <v>7.7007722772277223</v>
      </c>
      <c r="L181" s="417"/>
      <c r="M181" s="754"/>
      <c r="N181" s="418"/>
      <c r="O181" s="513"/>
      <c r="P181" s="419"/>
      <c r="Q181" s="419"/>
    </row>
    <row r="182" spans="1:17" ht="15">
      <c r="A182" s="754">
        <v>178</v>
      </c>
      <c r="B182" s="216" t="s">
        <v>120</v>
      </c>
      <c r="C182" s="216" t="s">
        <v>940</v>
      </c>
      <c r="D182" s="216">
        <v>2003</v>
      </c>
      <c r="E182" s="754">
        <v>10</v>
      </c>
      <c r="F182" s="216" t="s">
        <v>185</v>
      </c>
      <c r="G182" s="216">
        <v>25.62</v>
      </c>
      <c r="H182" s="216">
        <v>2.1</v>
      </c>
      <c r="I182" s="415">
        <f t="shared" si="2"/>
        <v>0.75</v>
      </c>
      <c r="J182" s="416">
        <v>9</v>
      </c>
      <c r="K182" s="235">
        <v>20.462049504950496</v>
      </c>
      <c r="L182" s="417"/>
      <c r="M182" s="754"/>
      <c r="N182" s="418"/>
      <c r="O182" s="513"/>
      <c r="P182" s="419"/>
      <c r="Q182" s="419"/>
    </row>
    <row r="183" spans="1:17" ht="15">
      <c r="A183" s="754">
        <v>179</v>
      </c>
      <c r="B183" s="216" t="s">
        <v>165</v>
      </c>
      <c r="C183" s="216" t="s">
        <v>15</v>
      </c>
      <c r="D183" s="216">
        <v>2004</v>
      </c>
      <c r="E183" s="754">
        <v>10</v>
      </c>
      <c r="F183" s="216" t="s">
        <v>708</v>
      </c>
      <c r="G183" s="216">
        <v>42.9</v>
      </c>
      <c r="H183" s="216">
        <v>10.29</v>
      </c>
      <c r="I183" s="415">
        <f t="shared" si="2"/>
        <v>0.66666666666666663</v>
      </c>
      <c r="J183" s="416">
        <v>8</v>
      </c>
      <c r="K183" s="235">
        <v>44.191623762376238</v>
      </c>
      <c r="L183" s="417"/>
      <c r="M183" s="754"/>
      <c r="N183" s="418"/>
      <c r="O183" s="513"/>
      <c r="P183" s="419"/>
      <c r="Q183" s="419"/>
    </row>
    <row r="184" spans="1:17" ht="15">
      <c r="A184" s="754">
        <v>180</v>
      </c>
      <c r="B184" s="216" t="s">
        <v>610</v>
      </c>
      <c r="C184" s="216" t="s">
        <v>583</v>
      </c>
      <c r="D184" s="216">
        <v>2002</v>
      </c>
      <c r="E184" s="754">
        <v>10</v>
      </c>
      <c r="F184" s="216" t="s">
        <v>570</v>
      </c>
      <c r="G184" s="216">
        <v>19.690000000000001</v>
      </c>
      <c r="H184" s="216"/>
      <c r="I184" s="415">
        <f t="shared" si="2"/>
        <v>0.6333333333333333</v>
      </c>
      <c r="J184" s="416">
        <v>7.6</v>
      </c>
      <c r="K184" s="235">
        <v>13.709574257425743</v>
      </c>
      <c r="L184" s="417"/>
      <c r="M184" s="754"/>
      <c r="N184" s="418"/>
      <c r="O184" s="513"/>
      <c r="P184" s="419"/>
      <c r="Q184" s="419"/>
    </row>
    <row r="185" spans="1:17" ht="15">
      <c r="A185" s="754">
        <v>181</v>
      </c>
      <c r="B185" s="216" t="s">
        <v>592</v>
      </c>
      <c r="C185" s="216" t="s">
        <v>574</v>
      </c>
      <c r="D185" s="216">
        <v>2005</v>
      </c>
      <c r="E185" s="754">
        <v>10</v>
      </c>
      <c r="F185" s="216" t="s">
        <v>570</v>
      </c>
      <c r="G185" s="216">
        <v>12.1</v>
      </c>
      <c r="H185" s="216"/>
      <c r="I185" s="415">
        <f t="shared" si="2"/>
        <v>0.70833333333333337</v>
      </c>
      <c r="J185" s="416">
        <v>8.5</v>
      </c>
      <c r="K185" s="235">
        <v>10.537950495049506</v>
      </c>
      <c r="L185" s="417"/>
      <c r="M185" s="754"/>
      <c r="N185" s="418"/>
      <c r="O185" s="513"/>
      <c r="P185" s="419"/>
      <c r="Q185" s="419"/>
    </row>
    <row r="186" spans="1:17" ht="15">
      <c r="A186" s="754">
        <v>182</v>
      </c>
      <c r="B186" s="216" t="s">
        <v>606</v>
      </c>
      <c r="C186" s="216" t="s">
        <v>574</v>
      </c>
      <c r="D186" s="216">
        <v>2005</v>
      </c>
      <c r="E186" s="754">
        <v>10</v>
      </c>
      <c r="F186" s="216" t="s">
        <v>570</v>
      </c>
      <c r="G186" s="216">
        <v>18.7</v>
      </c>
      <c r="H186" s="216"/>
      <c r="I186" s="415">
        <f t="shared" si="2"/>
        <v>0.6</v>
      </c>
      <c r="J186" s="416">
        <v>7.2</v>
      </c>
      <c r="K186" s="235">
        <v>19.626881188118812</v>
      </c>
      <c r="L186" s="417"/>
      <c r="M186" s="754"/>
      <c r="N186" s="418"/>
      <c r="O186" s="513"/>
      <c r="P186" s="419"/>
      <c r="Q186" s="419"/>
    </row>
    <row r="187" spans="1:17" ht="15">
      <c r="A187" s="754">
        <v>183</v>
      </c>
      <c r="B187" s="216" t="s">
        <v>605</v>
      </c>
      <c r="C187" s="216" t="s">
        <v>574</v>
      </c>
      <c r="D187" s="216">
        <v>2005</v>
      </c>
      <c r="E187" s="754">
        <v>10</v>
      </c>
      <c r="F187" s="216" t="s">
        <v>570</v>
      </c>
      <c r="G187" s="216">
        <v>12.1</v>
      </c>
      <c r="H187" s="216"/>
      <c r="I187" s="415">
        <f t="shared" si="2"/>
        <v>0.56666666666666665</v>
      </c>
      <c r="J187" s="416">
        <v>6.8</v>
      </c>
      <c r="K187" s="235">
        <v>10.537950495049506</v>
      </c>
      <c r="L187" s="417"/>
      <c r="M187" s="754"/>
      <c r="N187" s="418"/>
      <c r="O187" s="513"/>
      <c r="P187" s="419"/>
      <c r="Q187" s="419"/>
    </row>
    <row r="188" spans="1:17" ht="15">
      <c r="A188" s="754">
        <v>184</v>
      </c>
      <c r="B188" s="216" t="s">
        <v>769</v>
      </c>
      <c r="C188" s="216" t="s">
        <v>583</v>
      </c>
      <c r="D188" s="216">
        <v>2001</v>
      </c>
      <c r="E188" s="754">
        <v>10</v>
      </c>
      <c r="F188" s="216" t="s">
        <v>570</v>
      </c>
      <c r="G188" s="216">
        <v>19.690000000000001</v>
      </c>
      <c r="H188" s="216"/>
      <c r="I188" s="415">
        <f t="shared" si="2"/>
        <v>0.67499999999999993</v>
      </c>
      <c r="J188" s="416">
        <v>8.1</v>
      </c>
      <c r="K188" s="235">
        <v>4.6782178217821775</v>
      </c>
      <c r="L188" s="417"/>
      <c r="M188" s="754"/>
      <c r="N188" s="418"/>
      <c r="O188" s="513"/>
      <c r="P188" s="419"/>
      <c r="Q188" s="419"/>
    </row>
    <row r="189" spans="1:17" ht="51">
      <c r="A189" s="754">
        <v>185</v>
      </c>
      <c r="B189" s="216" t="s">
        <v>939</v>
      </c>
      <c r="C189" s="216" t="s">
        <v>574</v>
      </c>
      <c r="D189" s="216">
        <v>2002</v>
      </c>
      <c r="E189" s="754">
        <v>10</v>
      </c>
      <c r="F189" s="216" t="s">
        <v>688</v>
      </c>
      <c r="G189" s="216">
        <v>17.850000000000001</v>
      </c>
      <c r="H189" s="216"/>
      <c r="I189" s="415">
        <f t="shared" si="2"/>
        <v>0.60833333333333328</v>
      </c>
      <c r="J189" s="416">
        <v>7.3</v>
      </c>
      <c r="K189" s="235">
        <v>3.52309900990099</v>
      </c>
      <c r="L189" s="807" t="s">
        <v>584</v>
      </c>
      <c r="M189" s="818" t="s">
        <v>1541</v>
      </c>
      <c r="N189" s="418" t="s">
        <v>1747</v>
      </c>
      <c r="O189" s="552">
        <v>352</v>
      </c>
      <c r="P189" s="419">
        <v>17</v>
      </c>
      <c r="Q189" s="419">
        <v>2</v>
      </c>
    </row>
    <row r="190" spans="1:17" ht="15">
      <c r="A190" s="754">
        <v>186</v>
      </c>
      <c r="B190" s="216" t="s">
        <v>942</v>
      </c>
      <c r="C190" s="216" t="s">
        <v>574</v>
      </c>
      <c r="D190" s="216">
        <v>2006</v>
      </c>
      <c r="E190" s="754">
        <v>10</v>
      </c>
      <c r="F190" s="216" t="s">
        <v>688</v>
      </c>
      <c r="G190" s="216">
        <v>17.510000000000002</v>
      </c>
      <c r="H190" s="216"/>
      <c r="I190" s="415">
        <f t="shared" si="2"/>
        <v>0.56666666666666665</v>
      </c>
      <c r="J190" s="416">
        <v>6.8</v>
      </c>
      <c r="K190" s="235">
        <v>13.863039603960397</v>
      </c>
      <c r="L190" s="417"/>
      <c r="M190" s="754"/>
      <c r="N190" s="418"/>
      <c r="O190" s="513"/>
      <c r="P190" s="419"/>
      <c r="Q190" s="419"/>
    </row>
    <row r="191" spans="1:17" ht="51">
      <c r="A191" s="754">
        <v>187</v>
      </c>
      <c r="B191" s="216" t="s">
        <v>770</v>
      </c>
      <c r="C191" s="216" t="s">
        <v>574</v>
      </c>
      <c r="D191" s="216">
        <v>2004</v>
      </c>
      <c r="E191" s="754">
        <v>10</v>
      </c>
      <c r="F191" s="216" t="s">
        <v>688</v>
      </c>
      <c r="G191" s="216">
        <v>17.850000000000001</v>
      </c>
      <c r="H191" s="216"/>
      <c r="I191" s="415">
        <f t="shared" si="2"/>
        <v>0.65833333333333333</v>
      </c>
      <c r="J191" s="416">
        <v>7.9</v>
      </c>
      <c r="K191" s="235">
        <v>5.5445544554455441</v>
      </c>
      <c r="L191" s="807" t="s">
        <v>584</v>
      </c>
      <c r="M191" s="818" t="s">
        <v>1541</v>
      </c>
      <c r="N191" s="418" t="s">
        <v>1747</v>
      </c>
      <c r="O191" s="552">
        <v>352</v>
      </c>
      <c r="P191" s="419">
        <v>17</v>
      </c>
      <c r="Q191" s="419">
        <v>2</v>
      </c>
    </row>
    <row r="192" spans="1:17" ht="15">
      <c r="A192" s="754">
        <v>188</v>
      </c>
      <c r="B192" s="216" t="s">
        <v>972</v>
      </c>
      <c r="C192" s="216" t="s">
        <v>574</v>
      </c>
      <c r="D192" s="216">
        <v>2002</v>
      </c>
      <c r="E192" s="754">
        <v>10</v>
      </c>
      <c r="F192" s="216" t="s">
        <v>690</v>
      </c>
      <c r="G192" s="216">
        <v>17.850000000000001</v>
      </c>
      <c r="H192" s="216"/>
      <c r="I192" s="415">
        <f t="shared" si="2"/>
        <v>0.51666666666666672</v>
      </c>
      <c r="J192" s="416">
        <v>6.2</v>
      </c>
      <c r="K192" s="235">
        <v>3.4785445544554454</v>
      </c>
      <c r="L192" s="417"/>
      <c r="M192" s="754"/>
      <c r="N192" s="418"/>
      <c r="O192" s="513"/>
      <c r="P192" s="419"/>
      <c r="Q192" s="419"/>
    </row>
    <row r="193" spans="1:17" ht="15">
      <c r="A193" s="754">
        <v>189</v>
      </c>
      <c r="B193" s="216" t="s">
        <v>771</v>
      </c>
      <c r="C193" s="216" t="s">
        <v>574</v>
      </c>
      <c r="D193" s="216">
        <v>2004</v>
      </c>
      <c r="E193" s="754">
        <v>10</v>
      </c>
      <c r="F193" s="216" t="s">
        <v>690</v>
      </c>
      <c r="G193" s="216">
        <v>17.850000000000001</v>
      </c>
      <c r="H193" s="216"/>
      <c r="I193" s="415">
        <f t="shared" si="2"/>
        <v>0.48333333333333334</v>
      </c>
      <c r="J193" s="416">
        <v>5.8</v>
      </c>
      <c r="K193" s="235">
        <v>13.863039603960397</v>
      </c>
      <c r="L193" s="417"/>
      <c r="M193" s="754"/>
      <c r="N193" s="418"/>
      <c r="O193" s="513"/>
      <c r="P193" s="419"/>
      <c r="Q193" s="419"/>
    </row>
    <row r="194" spans="1:17" ht="15">
      <c r="A194" s="754">
        <v>190</v>
      </c>
      <c r="B194" s="216" t="s">
        <v>772</v>
      </c>
      <c r="C194" s="216" t="s">
        <v>574</v>
      </c>
      <c r="D194" s="216">
        <v>2004</v>
      </c>
      <c r="E194" s="754">
        <v>10</v>
      </c>
      <c r="F194" s="216" t="s">
        <v>692</v>
      </c>
      <c r="G194" s="216">
        <v>17.850000000000001</v>
      </c>
      <c r="H194" s="216"/>
      <c r="I194" s="415">
        <f t="shared" si="2"/>
        <v>0.79166666666666663</v>
      </c>
      <c r="J194" s="416">
        <v>9.5</v>
      </c>
      <c r="K194" s="235">
        <v>5.2172673267326726</v>
      </c>
      <c r="L194" s="417"/>
      <c r="M194" s="754"/>
      <c r="N194" s="418"/>
      <c r="O194" s="513"/>
      <c r="P194" s="419"/>
      <c r="Q194" s="419"/>
    </row>
    <row r="195" spans="1:17" ht="15">
      <c r="A195" s="754">
        <v>191</v>
      </c>
      <c r="B195" s="216" t="s">
        <v>984</v>
      </c>
      <c r="C195" s="216" t="s">
        <v>574</v>
      </c>
      <c r="D195" s="216">
        <v>2006</v>
      </c>
      <c r="E195" s="754">
        <v>10</v>
      </c>
      <c r="F195" s="216" t="s">
        <v>692</v>
      </c>
      <c r="G195" s="216">
        <v>17.850000000000001</v>
      </c>
      <c r="H195" s="216"/>
      <c r="I195" s="415">
        <f t="shared" si="2"/>
        <v>0.75</v>
      </c>
      <c r="J195" s="416">
        <v>9</v>
      </c>
      <c r="K195" s="235">
        <v>13.863039603960397</v>
      </c>
      <c r="L195" s="417"/>
      <c r="M195" s="754"/>
      <c r="N195" s="418"/>
      <c r="O195" s="513"/>
      <c r="P195" s="419"/>
      <c r="Q195" s="419"/>
    </row>
    <row r="196" spans="1:17" ht="15">
      <c r="A196" s="754">
        <v>192</v>
      </c>
      <c r="B196" s="216" t="s">
        <v>773</v>
      </c>
      <c r="C196" s="216" t="s">
        <v>574</v>
      </c>
      <c r="D196" s="216">
        <v>2004</v>
      </c>
      <c r="E196" s="754">
        <v>10</v>
      </c>
      <c r="F196" s="216" t="s">
        <v>692</v>
      </c>
      <c r="G196" s="216">
        <v>17.850000000000001</v>
      </c>
      <c r="H196" s="216"/>
      <c r="I196" s="415">
        <f t="shared" si="2"/>
        <v>0.66666666666666663</v>
      </c>
      <c r="J196" s="416">
        <v>8</v>
      </c>
      <c r="K196" s="235">
        <v>5.2172673267326726</v>
      </c>
      <c r="L196" s="417"/>
      <c r="M196" s="754"/>
      <c r="N196" s="418"/>
      <c r="O196" s="513"/>
      <c r="P196" s="419"/>
      <c r="Q196" s="419"/>
    </row>
    <row r="197" spans="1:17" ht="15">
      <c r="A197" s="754">
        <v>193</v>
      </c>
      <c r="B197" s="216" t="s">
        <v>979</v>
      </c>
      <c r="C197" s="216" t="s">
        <v>574</v>
      </c>
      <c r="D197" s="216">
        <v>2004</v>
      </c>
      <c r="E197" s="754">
        <v>10</v>
      </c>
      <c r="F197" s="216" t="s">
        <v>692</v>
      </c>
      <c r="G197" s="216">
        <v>17.850000000000001</v>
      </c>
      <c r="H197" s="216"/>
      <c r="I197" s="415">
        <f t="shared" ref="I197:I260" si="3">J197/12</f>
        <v>0.6333333333333333</v>
      </c>
      <c r="J197" s="416">
        <v>7.6</v>
      </c>
      <c r="K197" s="235">
        <v>5.2172673267326726</v>
      </c>
      <c r="L197" s="417"/>
      <c r="M197" s="754"/>
      <c r="N197" s="418"/>
      <c r="O197" s="513"/>
      <c r="P197" s="419"/>
      <c r="Q197" s="419"/>
    </row>
    <row r="198" spans="1:17" ht="15">
      <c r="A198" s="754">
        <v>194</v>
      </c>
      <c r="B198" s="216" t="s">
        <v>774</v>
      </c>
      <c r="C198" s="216" t="s">
        <v>574</v>
      </c>
      <c r="D198" s="216">
        <v>2002</v>
      </c>
      <c r="E198" s="754">
        <v>10</v>
      </c>
      <c r="F198" s="216" t="s">
        <v>695</v>
      </c>
      <c r="G198" s="216">
        <v>17.850000000000001</v>
      </c>
      <c r="H198" s="216"/>
      <c r="I198" s="415">
        <f t="shared" si="3"/>
        <v>0.95833333333333337</v>
      </c>
      <c r="J198" s="416">
        <v>11.5</v>
      </c>
      <c r="K198" s="235">
        <v>0</v>
      </c>
      <c r="L198" s="417"/>
      <c r="M198" s="754"/>
      <c r="N198" s="418"/>
      <c r="O198" s="513"/>
      <c r="P198" s="419"/>
      <c r="Q198" s="419"/>
    </row>
    <row r="199" spans="1:17" ht="15">
      <c r="A199" s="754">
        <v>195</v>
      </c>
      <c r="B199" s="216" t="s">
        <v>3</v>
      </c>
      <c r="C199" s="216" t="s">
        <v>574</v>
      </c>
      <c r="D199" s="216">
        <v>2006</v>
      </c>
      <c r="E199" s="754">
        <v>10</v>
      </c>
      <c r="F199" s="216" t="s">
        <v>695</v>
      </c>
      <c r="G199" s="216">
        <v>17.850000000000001</v>
      </c>
      <c r="H199" s="216"/>
      <c r="I199" s="415">
        <f t="shared" si="3"/>
        <v>0.51666666666666672</v>
      </c>
      <c r="J199" s="416">
        <v>6.2</v>
      </c>
      <c r="K199" s="235">
        <v>5.2172673267326726</v>
      </c>
      <c r="L199" s="417"/>
      <c r="M199" s="754"/>
      <c r="N199" s="418"/>
      <c r="O199" s="513"/>
      <c r="P199" s="419"/>
      <c r="Q199" s="419"/>
    </row>
    <row r="200" spans="1:17" ht="15">
      <c r="A200" s="754">
        <v>196</v>
      </c>
      <c r="B200" s="216" t="s">
        <v>775</v>
      </c>
      <c r="C200" s="216" t="s">
        <v>574</v>
      </c>
      <c r="D200" s="216">
        <v>2004</v>
      </c>
      <c r="E200" s="754">
        <v>10</v>
      </c>
      <c r="F200" s="216" t="s">
        <v>695</v>
      </c>
      <c r="G200" s="216">
        <v>17.850000000000001</v>
      </c>
      <c r="H200" s="216"/>
      <c r="I200" s="415">
        <f t="shared" si="3"/>
        <v>0.85</v>
      </c>
      <c r="J200" s="416">
        <v>10.199999999999999</v>
      </c>
      <c r="K200" s="235">
        <v>5.2172673267326726</v>
      </c>
      <c r="L200" s="417"/>
      <c r="M200" s="754"/>
      <c r="N200" s="418"/>
      <c r="O200" s="513"/>
      <c r="P200" s="419"/>
      <c r="Q200" s="419"/>
    </row>
    <row r="201" spans="1:17" ht="15">
      <c r="A201" s="754">
        <v>197</v>
      </c>
      <c r="B201" s="216" t="s">
        <v>776</v>
      </c>
      <c r="C201" s="216" t="s">
        <v>574</v>
      </c>
      <c r="D201" s="216">
        <v>2002</v>
      </c>
      <c r="E201" s="754">
        <v>10</v>
      </c>
      <c r="F201" s="216" t="s">
        <v>697</v>
      </c>
      <c r="G201" s="216">
        <v>17.850000000000001</v>
      </c>
      <c r="H201" s="216"/>
      <c r="I201" s="415">
        <f t="shared" si="3"/>
        <v>0.18333333333333335</v>
      </c>
      <c r="J201" s="416">
        <v>2.2000000000000002</v>
      </c>
      <c r="K201" s="235">
        <v>3.52309900990099</v>
      </c>
      <c r="L201" s="417"/>
      <c r="M201" s="754"/>
      <c r="N201" s="418"/>
      <c r="O201" s="513"/>
      <c r="P201" s="419"/>
      <c r="Q201" s="419"/>
    </row>
    <row r="202" spans="1:17" ht="51">
      <c r="A202" s="754">
        <v>198</v>
      </c>
      <c r="B202" s="216" t="s">
        <v>777</v>
      </c>
      <c r="C202" s="216" t="s">
        <v>574</v>
      </c>
      <c r="D202" s="216">
        <v>2004</v>
      </c>
      <c r="E202" s="754">
        <v>10</v>
      </c>
      <c r="F202" s="216" t="s">
        <v>697</v>
      </c>
      <c r="G202" s="216">
        <v>17.850000000000001</v>
      </c>
      <c r="H202" s="216"/>
      <c r="I202" s="415">
        <f t="shared" si="3"/>
        <v>0.66666666666666663</v>
      </c>
      <c r="J202" s="416">
        <v>8</v>
      </c>
      <c r="K202" s="235">
        <v>5.2172673267326726</v>
      </c>
      <c r="L202" s="807" t="s">
        <v>584</v>
      </c>
      <c r="M202" s="818" t="s">
        <v>1541</v>
      </c>
      <c r="N202" s="418" t="s">
        <v>1747</v>
      </c>
      <c r="O202" s="552">
        <v>352</v>
      </c>
      <c r="P202" s="419">
        <v>17</v>
      </c>
      <c r="Q202" s="419">
        <v>2</v>
      </c>
    </row>
    <row r="203" spans="1:17" ht="15">
      <c r="A203" s="754">
        <v>199</v>
      </c>
      <c r="B203" s="216" t="s">
        <v>32</v>
      </c>
      <c r="C203" s="216" t="s">
        <v>574</v>
      </c>
      <c r="D203" s="216">
        <v>2006</v>
      </c>
      <c r="E203" s="754">
        <v>10</v>
      </c>
      <c r="F203" s="216" t="s">
        <v>697</v>
      </c>
      <c r="G203" s="216">
        <v>17.850000000000001</v>
      </c>
      <c r="H203" s="216"/>
      <c r="I203" s="415">
        <f t="shared" si="3"/>
        <v>0.15</v>
      </c>
      <c r="J203" s="416">
        <v>1.8</v>
      </c>
      <c r="K203" s="235">
        <v>13.863039603960397</v>
      </c>
      <c r="L203" s="417"/>
      <c r="M203" s="754"/>
      <c r="N203" s="418"/>
      <c r="O203" s="513"/>
      <c r="P203" s="419"/>
      <c r="Q203" s="419"/>
    </row>
    <row r="204" spans="1:17" ht="15">
      <c r="A204" s="754">
        <v>200</v>
      </c>
      <c r="B204" s="216" t="s">
        <v>27</v>
      </c>
      <c r="C204" s="216" t="s">
        <v>574</v>
      </c>
      <c r="D204" s="216">
        <v>2004</v>
      </c>
      <c r="E204" s="754">
        <v>10</v>
      </c>
      <c r="F204" s="216" t="s">
        <v>697</v>
      </c>
      <c r="G204" s="216">
        <v>17.850000000000001</v>
      </c>
      <c r="H204" s="216"/>
      <c r="I204" s="415">
        <f t="shared" si="3"/>
        <v>0.13333333333333333</v>
      </c>
      <c r="J204" s="416">
        <v>1.6</v>
      </c>
      <c r="K204" s="235">
        <v>0</v>
      </c>
      <c r="L204" s="417"/>
      <c r="M204" s="754"/>
      <c r="N204" s="418"/>
      <c r="O204" s="513"/>
      <c r="P204" s="419"/>
      <c r="Q204" s="419"/>
    </row>
    <row r="205" spans="1:17" ht="15">
      <c r="A205" s="754">
        <v>201</v>
      </c>
      <c r="B205" s="216" t="s">
        <v>778</v>
      </c>
      <c r="C205" s="216" t="s">
        <v>574</v>
      </c>
      <c r="D205" s="216">
        <v>2004</v>
      </c>
      <c r="E205" s="754">
        <v>10</v>
      </c>
      <c r="F205" s="216" t="s">
        <v>698</v>
      </c>
      <c r="G205" s="216">
        <v>17.850000000000001</v>
      </c>
      <c r="H205" s="216"/>
      <c r="I205" s="415">
        <f t="shared" si="3"/>
        <v>0.76666666666666661</v>
      </c>
      <c r="J205" s="416">
        <v>9.1999999999999993</v>
      </c>
      <c r="K205" s="235">
        <v>5.2172673267326726</v>
      </c>
      <c r="L205" s="417"/>
      <c r="M205" s="754"/>
      <c r="N205" s="418"/>
      <c r="O205" s="513"/>
      <c r="P205" s="419"/>
      <c r="Q205" s="419"/>
    </row>
    <row r="206" spans="1:17" ht="15">
      <c r="A206" s="754">
        <v>202</v>
      </c>
      <c r="B206" s="216" t="s">
        <v>39</v>
      </c>
      <c r="C206" s="216" t="s">
        <v>574</v>
      </c>
      <c r="D206" s="216">
        <v>2004</v>
      </c>
      <c r="E206" s="754">
        <v>10</v>
      </c>
      <c r="F206" s="216" t="s">
        <v>698</v>
      </c>
      <c r="G206" s="216">
        <v>17.850000000000001</v>
      </c>
      <c r="H206" s="216"/>
      <c r="I206" s="415">
        <f t="shared" si="3"/>
        <v>0.67499999999999993</v>
      </c>
      <c r="J206" s="416">
        <v>8.1</v>
      </c>
      <c r="K206" s="235">
        <v>13.863039603960397</v>
      </c>
      <c r="L206" s="417"/>
      <c r="M206" s="754"/>
      <c r="N206" s="418"/>
      <c r="O206" s="513"/>
      <c r="P206" s="419"/>
      <c r="Q206" s="419"/>
    </row>
    <row r="207" spans="1:17" ht="15">
      <c r="A207" s="754">
        <v>203</v>
      </c>
      <c r="B207" s="216" t="s">
        <v>60</v>
      </c>
      <c r="C207" s="216" t="s">
        <v>574</v>
      </c>
      <c r="D207" s="216">
        <v>2005</v>
      </c>
      <c r="E207" s="754">
        <v>10</v>
      </c>
      <c r="F207" s="216" t="s">
        <v>699</v>
      </c>
      <c r="G207" s="216">
        <v>11.55</v>
      </c>
      <c r="H207" s="216"/>
      <c r="I207" s="415">
        <f t="shared" si="3"/>
        <v>0.76666666666666661</v>
      </c>
      <c r="J207" s="416">
        <v>9.1999999999999993</v>
      </c>
      <c r="K207" s="235">
        <v>0</v>
      </c>
      <c r="L207" s="417"/>
      <c r="M207" s="754"/>
      <c r="N207" s="418"/>
      <c r="O207" s="513"/>
      <c r="P207" s="419"/>
      <c r="Q207" s="419"/>
    </row>
    <row r="208" spans="1:17" ht="15">
      <c r="A208" s="754">
        <v>204</v>
      </c>
      <c r="B208" s="216" t="s">
        <v>779</v>
      </c>
      <c r="C208" s="216" t="s">
        <v>574</v>
      </c>
      <c r="D208" s="216">
        <v>2004</v>
      </c>
      <c r="E208" s="754">
        <v>10</v>
      </c>
      <c r="F208" s="216" t="s">
        <v>699</v>
      </c>
      <c r="G208" s="216">
        <v>17.850000000000001</v>
      </c>
      <c r="H208" s="216"/>
      <c r="I208" s="415">
        <f t="shared" si="3"/>
        <v>0.66666666666666663</v>
      </c>
      <c r="J208" s="416">
        <v>8</v>
      </c>
      <c r="K208" s="235">
        <v>5.5445544554455441</v>
      </c>
      <c r="L208" s="417"/>
      <c r="M208" s="754"/>
      <c r="N208" s="418"/>
      <c r="O208" s="513"/>
      <c r="P208" s="419"/>
      <c r="Q208" s="419"/>
    </row>
    <row r="209" spans="1:17" ht="15">
      <c r="A209" s="754">
        <v>205</v>
      </c>
      <c r="B209" s="216" t="s">
        <v>58</v>
      </c>
      <c r="C209" s="216" t="s">
        <v>574</v>
      </c>
      <c r="D209" s="216">
        <v>2004</v>
      </c>
      <c r="E209" s="754">
        <v>10</v>
      </c>
      <c r="F209" s="216" t="s">
        <v>699</v>
      </c>
      <c r="G209" s="216">
        <v>17.850000000000001</v>
      </c>
      <c r="H209" s="216"/>
      <c r="I209" s="415">
        <f t="shared" si="3"/>
        <v>0.93333333333333324</v>
      </c>
      <c r="J209" s="416">
        <v>11.2</v>
      </c>
      <c r="K209" s="235">
        <v>5.2172673267326726</v>
      </c>
      <c r="L209" s="417"/>
      <c r="M209" s="754"/>
      <c r="N209" s="418"/>
      <c r="O209" s="513"/>
      <c r="P209" s="419"/>
      <c r="Q209" s="419"/>
    </row>
    <row r="210" spans="1:17" ht="15">
      <c r="A210" s="754">
        <v>206</v>
      </c>
      <c r="B210" s="216" t="s">
        <v>61</v>
      </c>
      <c r="C210" s="216" t="s">
        <v>574</v>
      </c>
      <c r="D210" s="216">
        <v>2006</v>
      </c>
      <c r="E210" s="754">
        <v>10</v>
      </c>
      <c r="F210" s="216" t="s">
        <v>699</v>
      </c>
      <c r="G210" s="216">
        <v>17.850000000000001</v>
      </c>
      <c r="H210" s="216"/>
      <c r="I210" s="415">
        <f t="shared" si="3"/>
        <v>0.46666666666666662</v>
      </c>
      <c r="J210" s="416">
        <v>5.6</v>
      </c>
      <c r="K210" s="235">
        <v>5.2172673267326726</v>
      </c>
      <c r="L210" s="417"/>
      <c r="M210" s="754"/>
      <c r="N210" s="418"/>
      <c r="O210" s="513"/>
      <c r="P210" s="419"/>
      <c r="Q210" s="419"/>
    </row>
    <row r="211" spans="1:17" ht="15">
      <c r="A211" s="754">
        <v>207</v>
      </c>
      <c r="B211" s="216" t="s">
        <v>81</v>
      </c>
      <c r="C211" s="216" t="s">
        <v>574</v>
      </c>
      <c r="D211" s="216">
        <v>2002</v>
      </c>
      <c r="E211" s="754">
        <v>10</v>
      </c>
      <c r="F211" s="216" t="s">
        <v>700</v>
      </c>
      <c r="G211" s="216">
        <v>17.850000000000001</v>
      </c>
      <c r="H211" s="216"/>
      <c r="I211" s="415">
        <f t="shared" si="3"/>
        <v>0.76666666666666661</v>
      </c>
      <c r="J211" s="416">
        <v>9.1999999999999993</v>
      </c>
      <c r="K211" s="235">
        <v>3.2728217821782182</v>
      </c>
      <c r="L211" s="417"/>
      <c r="M211" s="754"/>
      <c r="N211" s="418"/>
      <c r="O211" s="513"/>
      <c r="P211" s="419"/>
      <c r="Q211" s="419"/>
    </row>
    <row r="212" spans="1:17" ht="15">
      <c r="A212" s="754">
        <v>208</v>
      </c>
      <c r="B212" s="216" t="s">
        <v>172</v>
      </c>
      <c r="C212" s="216" t="s">
        <v>574</v>
      </c>
      <c r="D212" s="216">
        <v>2006</v>
      </c>
      <c r="E212" s="754">
        <v>10</v>
      </c>
      <c r="F212" s="216" t="s">
        <v>708</v>
      </c>
      <c r="G212" s="216">
        <v>18.7</v>
      </c>
      <c r="H212" s="216"/>
      <c r="I212" s="415">
        <f t="shared" si="3"/>
        <v>0.70833333333333337</v>
      </c>
      <c r="J212" s="416">
        <v>8.5</v>
      </c>
      <c r="K212" s="235">
        <v>13.863039603960397</v>
      </c>
      <c r="L212" s="417"/>
      <c r="M212" s="754"/>
      <c r="N212" s="418"/>
      <c r="O212" s="513"/>
      <c r="P212" s="419"/>
      <c r="Q212" s="419"/>
    </row>
    <row r="213" spans="1:17" ht="15">
      <c r="A213" s="754">
        <v>209</v>
      </c>
      <c r="B213" s="216" t="s">
        <v>780</v>
      </c>
      <c r="C213" s="216" t="s">
        <v>574</v>
      </c>
      <c r="D213" s="216">
        <v>2004</v>
      </c>
      <c r="E213" s="754">
        <v>10</v>
      </c>
      <c r="F213" s="216" t="s">
        <v>700</v>
      </c>
      <c r="G213" s="216">
        <v>17.850000000000001</v>
      </c>
      <c r="H213" s="216"/>
      <c r="I213" s="415">
        <f t="shared" si="3"/>
        <v>0.6</v>
      </c>
      <c r="J213" s="416">
        <v>7.2</v>
      </c>
      <c r="K213" s="235">
        <v>5.5445544554455441</v>
      </c>
      <c r="L213" s="417"/>
      <c r="M213" s="754"/>
      <c r="N213" s="418"/>
      <c r="O213" s="513"/>
      <c r="P213" s="419"/>
      <c r="Q213" s="419"/>
    </row>
    <row r="214" spans="1:17" ht="15">
      <c r="A214" s="754">
        <v>210</v>
      </c>
      <c r="B214" s="216" t="s">
        <v>781</v>
      </c>
      <c r="C214" s="216" t="s">
        <v>574</v>
      </c>
      <c r="D214" s="216">
        <v>2004</v>
      </c>
      <c r="E214" s="754">
        <v>10</v>
      </c>
      <c r="F214" s="216" t="s">
        <v>700</v>
      </c>
      <c r="G214" s="216">
        <v>17.850000000000001</v>
      </c>
      <c r="H214" s="216"/>
      <c r="I214" s="415">
        <f t="shared" si="3"/>
        <v>0.56666666666666665</v>
      </c>
      <c r="J214" s="416">
        <v>6.8</v>
      </c>
      <c r="K214" s="235">
        <v>5.5445544554455441</v>
      </c>
      <c r="L214" s="417"/>
      <c r="M214" s="754"/>
      <c r="N214" s="418"/>
      <c r="O214" s="513"/>
      <c r="P214" s="419"/>
      <c r="Q214" s="419"/>
    </row>
    <row r="215" spans="1:17" ht="15">
      <c r="A215" s="754">
        <v>211</v>
      </c>
      <c r="B215" s="216" t="s">
        <v>76</v>
      </c>
      <c r="C215" s="216" t="s">
        <v>574</v>
      </c>
      <c r="D215" s="216">
        <v>2004</v>
      </c>
      <c r="E215" s="754">
        <v>10</v>
      </c>
      <c r="F215" s="216" t="s">
        <v>700</v>
      </c>
      <c r="G215" s="216">
        <v>17.850000000000001</v>
      </c>
      <c r="H215" s="216"/>
      <c r="I215" s="415">
        <f t="shared" si="3"/>
        <v>0.67499999999999993</v>
      </c>
      <c r="J215" s="416">
        <v>8.1</v>
      </c>
      <c r="K215" s="235">
        <v>5.2172673267326726</v>
      </c>
      <c r="L215" s="417"/>
      <c r="M215" s="754"/>
      <c r="N215" s="418"/>
      <c r="O215" s="513"/>
      <c r="P215" s="419"/>
      <c r="Q215" s="419"/>
    </row>
    <row r="216" spans="1:17" ht="15">
      <c r="A216" s="754">
        <v>212</v>
      </c>
      <c r="B216" s="216" t="s">
        <v>88</v>
      </c>
      <c r="C216" s="216" t="s">
        <v>574</v>
      </c>
      <c r="D216" s="216">
        <v>2004</v>
      </c>
      <c r="E216" s="754">
        <v>10</v>
      </c>
      <c r="F216" s="216" t="s">
        <v>700</v>
      </c>
      <c r="G216" s="216">
        <v>17.850000000000001</v>
      </c>
      <c r="H216" s="216"/>
      <c r="I216" s="415">
        <f t="shared" si="3"/>
        <v>0.60833333333333328</v>
      </c>
      <c r="J216" s="416">
        <v>7.3</v>
      </c>
      <c r="K216" s="235">
        <v>5.2172673267326726</v>
      </c>
      <c r="L216" s="417"/>
      <c r="M216" s="754"/>
      <c r="N216" s="418"/>
      <c r="O216" s="513"/>
      <c r="P216" s="419"/>
      <c r="Q216" s="419"/>
    </row>
    <row r="217" spans="1:17" ht="15">
      <c r="A217" s="754">
        <v>213</v>
      </c>
      <c r="B217" s="216" t="s">
        <v>79</v>
      </c>
      <c r="C217" s="216" t="s">
        <v>614</v>
      </c>
      <c r="D217" s="216">
        <v>2001</v>
      </c>
      <c r="E217" s="754">
        <v>10</v>
      </c>
      <c r="F217" s="216" t="s">
        <v>700</v>
      </c>
      <c r="G217" s="216">
        <v>18.8</v>
      </c>
      <c r="H217" s="216"/>
      <c r="I217" s="415">
        <f t="shared" si="3"/>
        <v>0.70833333333333337</v>
      </c>
      <c r="J217" s="416">
        <v>8.5</v>
      </c>
      <c r="K217" s="235">
        <v>11.867990099009901</v>
      </c>
      <c r="L217" s="417"/>
      <c r="M217" s="754"/>
      <c r="N217" s="418"/>
      <c r="O217" s="513"/>
      <c r="P217" s="419"/>
      <c r="Q217" s="419"/>
    </row>
    <row r="218" spans="1:17" ht="15">
      <c r="A218" s="754">
        <v>214</v>
      </c>
      <c r="B218" s="216" t="s">
        <v>100</v>
      </c>
      <c r="C218" s="216" t="s">
        <v>574</v>
      </c>
      <c r="D218" s="216">
        <v>2002</v>
      </c>
      <c r="E218" s="754">
        <v>10</v>
      </c>
      <c r="F218" s="216" t="s">
        <v>701</v>
      </c>
      <c r="G218" s="216">
        <v>17.850000000000001</v>
      </c>
      <c r="H218" s="216"/>
      <c r="I218" s="415">
        <f t="shared" si="3"/>
        <v>0.6</v>
      </c>
      <c r="J218" s="416">
        <v>7.2</v>
      </c>
      <c r="K218" s="235">
        <v>3.52309900990099</v>
      </c>
      <c r="L218" s="417"/>
      <c r="M218" s="754"/>
      <c r="N218" s="418"/>
      <c r="O218" s="513"/>
      <c r="P218" s="419"/>
      <c r="Q218" s="419"/>
    </row>
    <row r="219" spans="1:17" ht="15">
      <c r="A219" s="754">
        <v>215</v>
      </c>
      <c r="B219" s="216" t="s">
        <v>782</v>
      </c>
      <c r="C219" s="216" t="s">
        <v>574</v>
      </c>
      <c r="D219" s="216">
        <v>2004</v>
      </c>
      <c r="E219" s="754">
        <v>10</v>
      </c>
      <c r="F219" s="216" t="s">
        <v>701</v>
      </c>
      <c r="G219" s="216">
        <v>17.850000000000001</v>
      </c>
      <c r="H219" s="216"/>
      <c r="I219" s="415">
        <f t="shared" si="3"/>
        <v>0.56666666666666665</v>
      </c>
      <c r="J219" s="416">
        <v>6.8</v>
      </c>
      <c r="K219" s="235">
        <v>5.2172673267326726</v>
      </c>
      <c r="L219" s="417"/>
      <c r="M219" s="754"/>
      <c r="N219" s="418"/>
      <c r="O219" s="513"/>
      <c r="P219" s="419"/>
      <c r="Q219" s="419"/>
    </row>
    <row r="220" spans="1:17" ht="15">
      <c r="A220" s="754">
        <v>216</v>
      </c>
      <c r="B220" s="216" t="s">
        <v>110</v>
      </c>
      <c r="C220" s="216" t="s">
        <v>574</v>
      </c>
      <c r="D220" s="216">
        <v>2004</v>
      </c>
      <c r="E220" s="754">
        <v>10</v>
      </c>
      <c r="F220" s="216" t="s">
        <v>701</v>
      </c>
      <c r="G220" s="216">
        <v>17.850000000000001</v>
      </c>
      <c r="H220" s="216"/>
      <c r="I220" s="415">
        <f t="shared" si="3"/>
        <v>0.67499999999999993</v>
      </c>
      <c r="J220" s="416">
        <v>8.1</v>
      </c>
      <c r="K220" s="235">
        <v>5.2172673267326726</v>
      </c>
      <c r="L220" s="417"/>
      <c r="M220" s="754"/>
      <c r="N220" s="418"/>
      <c r="O220" s="513"/>
      <c r="P220" s="419"/>
      <c r="Q220" s="419"/>
    </row>
    <row r="221" spans="1:17" ht="15">
      <c r="A221" s="754">
        <v>217</v>
      </c>
      <c r="B221" s="216" t="s">
        <v>95</v>
      </c>
      <c r="C221" s="216" t="s">
        <v>574</v>
      </c>
      <c r="D221" s="216">
        <v>2004</v>
      </c>
      <c r="E221" s="754">
        <v>10</v>
      </c>
      <c r="F221" s="216" t="s">
        <v>701</v>
      </c>
      <c r="G221" s="216">
        <v>17.850000000000001</v>
      </c>
      <c r="H221" s="216"/>
      <c r="I221" s="415">
        <f t="shared" si="3"/>
        <v>0.60833333333333328</v>
      </c>
      <c r="J221" s="416">
        <v>7.3</v>
      </c>
      <c r="K221" s="235">
        <v>5.2172673267326726</v>
      </c>
      <c r="L221" s="417"/>
      <c r="M221" s="754"/>
      <c r="N221" s="418"/>
      <c r="O221" s="513"/>
      <c r="P221" s="419"/>
      <c r="Q221" s="419"/>
    </row>
    <row r="222" spans="1:17" ht="15">
      <c r="A222" s="754">
        <v>218</v>
      </c>
      <c r="B222" s="216" t="s">
        <v>783</v>
      </c>
      <c r="C222" s="216" t="s">
        <v>574</v>
      </c>
      <c r="D222" s="216">
        <v>2002</v>
      </c>
      <c r="E222" s="754">
        <v>10</v>
      </c>
      <c r="F222" s="216" t="s">
        <v>690</v>
      </c>
      <c r="G222" s="216">
        <v>17.850000000000001</v>
      </c>
      <c r="H222" s="216"/>
      <c r="I222" s="415">
        <f t="shared" si="3"/>
        <v>0.56666666666666665</v>
      </c>
      <c r="J222" s="416">
        <v>6.8</v>
      </c>
      <c r="K222" s="235">
        <v>9.3613861386138613</v>
      </c>
      <c r="L222" s="417"/>
      <c r="M222" s="754"/>
      <c r="N222" s="418"/>
      <c r="O222" s="513"/>
      <c r="P222" s="419"/>
      <c r="Q222" s="419"/>
    </row>
    <row r="223" spans="1:17" ht="15">
      <c r="A223" s="754">
        <v>219</v>
      </c>
      <c r="B223" s="216" t="s">
        <v>158</v>
      </c>
      <c r="C223" s="216" t="s">
        <v>574</v>
      </c>
      <c r="D223" s="216">
        <v>2005</v>
      </c>
      <c r="E223" s="754">
        <v>10</v>
      </c>
      <c r="F223" s="216" t="s">
        <v>708</v>
      </c>
      <c r="G223" s="216">
        <v>18.7</v>
      </c>
      <c r="H223" s="216"/>
      <c r="I223" s="415">
        <f t="shared" si="3"/>
        <v>0.65833333333333333</v>
      </c>
      <c r="J223" s="416">
        <v>7.9</v>
      </c>
      <c r="K223" s="235">
        <v>5.2172673267326726</v>
      </c>
      <c r="L223" s="417"/>
      <c r="M223" s="754"/>
      <c r="N223" s="418"/>
      <c r="O223" s="513"/>
      <c r="P223" s="419"/>
      <c r="Q223" s="419"/>
    </row>
    <row r="224" spans="1:17" ht="15">
      <c r="A224" s="754">
        <v>220</v>
      </c>
      <c r="B224" s="216" t="s">
        <v>573</v>
      </c>
      <c r="C224" s="216" t="s">
        <v>574</v>
      </c>
      <c r="D224" s="216">
        <v>2004</v>
      </c>
      <c r="E224" s="754">
        <v>10</v>
      </c>
      <c r="F224" s="216" t="s">
        <v>697</v>
      </c>
      <c r="G224" s="216">
        <v>17.850000000000001</v>
      </c>
      <c r="H224" s="216"/>
      <c r="I224" s="415">
        <f t="shared" si="3"/>
        <v>0.51666666666666672</v>
      </c>
      <c r="J224" s="416">
        <v>6.2</v>
      </c>
      <c r="K224" s="235">
        <v>5.5445544554455441</v>
      </c>
      <c r="L224" s="417"/>
      <c r="M224" s="754"/>
      <c r="N224" s="418"/>
      <c r="O224" s="513"/>
      <c r="P224" s="419"/>
      <c r="Q224" s="419"/>
    </row>
    <row r="225" spans="1:17" ht="15">
      <c r="A225" s="754">
        <v>221</v>
      </c>
      <c r="B225" s="216" t="s">
        <v>116</v>
      </c>
      <c r="C225" s="216" t="s">
        <v>574</v>
      </c>
      <c r="D225" s="216">
        <v>2005</v>
      </c>
      <c r="E225" s="754">
        <v>10</v>
      </c>
      <c r="F225" s="216" t="s">
        <v>185</v>
      </c>
      <c r="G225" s="216">
        <v>17.850000000000001</v>
      </c>
      <c r="H225" s="216"/>
      <c r="I225" s="415">
        <f t="shared" si="3"/>
        <v>0.48333333333333334</v>
      </c>
      <c r="J225" s="416">
        <v>5.8</v>
      </c>
      <c r="K225" s="235">
        <v>0</v>
      </c>
      <c r="L225" s="417"/>
      <c r="M225" s="754"/>
      <c r="N225" s="418"/>
      <c r="O225" s="513"/>
      <c r="P225" s="419"/>
      <c r="Q225" s="419"/>
    </row>
    <row r="226" spans="1:17" ht="15">
      <c r="A226" s="754">
        <v>222</v>
      </c>
      <c r="B226" s="216" t="s">
        <v>784</v>
      </c>
      <c r="C226" s="216" t="s">
        <v>574</v>
      </c>
      <c r="D226" s="216">
        <v>2006</v>
      </c>
      <c r="E226" s="754">
        <v>10</v>
      </c>
      <c r="F226" s="216" t="s">
        <v>702</v>
      </c>
      <c r="G226" s="216">
        <v>17.850000000000001</v>
      </c>
      <c r="H226" s="216"/>
      <c r="I226" s="415">
        <f t="shared" si="3"/>
        <v>0.79166666666666663</v>
      </c>
      <c r="J226" s="416">
        <v>9.5</v>
      </c>
      <c r="K226" s="235">
        <v>5.2172673267326726</v>
      </c>
      <c r="L226" s="417"/>
      <c r="M226" s="754"/>
      <c r="N226" s="418"/>
      <c r="O226" s="513"/>
      <c r="P226" s="419"/>
      <c r="Q226" s="419"/>
    </row>
    <row r="227" spans="1:17" ht="15">
      <c r="A227" s="754">
        <v>223</v>
      </c>
      <c r="B227" s="216" t="s">
        <v>785</v>
      </c>
      <c r="C227" s="216" t="s">
        <v>574</v>
      </c>
      <c r="D227" s="216">
        <v>2004</v>
      </c>
      <c r="E227" s="754">
        <v>10</v>
      </c>
      <c r="F227" s="216" t="s">
        <v>702</v>
      </c>
      <c r="G227" s="216">
        <v>17.850000000000001</v>
      </c>
      <c r="H227" s="216"/>
      <c r="I227" s="415">
        <f t="shared" si="3"/>
        <v>0.75</v>
      </c>
      <c r="J227" s="416">
        <v>9</v>
      </c>
      <c r="K227" s="235">
        <v>14.732673267326733</v>
      </c>
      <c r="L227" s="417"/>
      <c r="M227" s="754"/>
      <c r="N227" s="418"/>
      <c r="O227" s="513"/>
      <c r="P227" s="419"/>
      <c r="Q227" s="419"/>
    </row>
    <row r="228" spans="1:17" ht="15">
      <c r="A228" s="754">
        <v>224</v>
      </c>
      <c r="B228" s="216" t="s">
        <v>786</v>
      </c>
      <c r="C228" s="216" t="s">
        <v>574</v>
      </c>
      <c r="D228" s="216">
        <v>2004</v>
      </c>
      <c r="E228" s="754">
        <v>10</v>
      </c>
      <c r="F228" s="216" t="s">
        <v>702</v>
      </c>
      <c r="G228" s="216">
        <v>17.850000000000001</v>
      </c>
      <c r="H228" s="216"/>
      <c r="I228" s="415">
        <f t="shared" si="3"/>
        <v>0.66666666666666663</v>
      </c>
      <c r="J228" s="416">
        <v>8</v>
      </c>
      <c r="K228" s="235">
        <v>5.2172673267326726</v>
      </c>
      <c r="L228" s="417"/>
      <c r="M228" s="754"/>
      <c r="N228" s="418"/>
      <c r="O228" s="513"/>
      <c r="P228" s="419"/>
      <c r="Q228" s="419"/>
    </row>
    <row r="229" spans="1:17" ht="15">
      <c r="A229" s="754">
        <v>225</v>
      </c>
      <c r="B229" s="216" t="s">
        <v>138</v>
      </c>
      <c r="C229" s="216" t="s">
        <v>574</v>
      </c>
      <c r="D229" s="216">
        <v>2004</v>
      </c>
      <c r="E229" s="754">
        <v>10</v>
      </c>
      <c r="F229" s="216" t="s">
        <v>705</v>
      </c>
      <c r="G229" s="216">
        <v>17.850000000000001</v>
      </c>
      <c r="H229" s="216"/>
      <c r="I229" s="415">
        <f t="shared" si="3"/>
        <v>0.6333333333333333</v>
      </c>
      <c r="J229" s="416">
        <v>7.6</v>
      </c>
      <c r="K229" s="235">
        <v>5.5445544554455441</v>
      </c>
      <c r="L229" s="417"/>
      <c r="M229" s="754"/>
      <c r="N229" s="418"/>
      <c r="O229" s="513"/>
      <c r="P229" s="419"/>
      <c r="Q229" s="419"/>
    </row>
    <row r="230" spans="1:17" ht="15">
      <c r="A230" s="754">
        <v>226</v>
      </c>
      <c r="B230" s="216" t="s">
        <v>140</v>
      </c>
      <c r="C230" s="216" t="s">
        <v>574</v>
      </c>
      <c r="D230" s="216">
        <v>2004</v>
      </c>
      <c r="E230" s="754">
        <v>10</v>
      </c>
      <c r="F230" s="216" t="s">
        <v>705</v>
      </c>
      <c r="G230" s="216">
        <v>17.850000000000001</v>
      </c>
      <c r="H230" s="216"/>
      <c r="I230" s="415">
        <f t="shared" si="3"/>
        <v>0.95833333333333337</v>
      </c>
      <c r="J230" s="416">
        <v>11.5</v>
      </c>
      <c r="K230" s="235">
        <v>13.863039603960397</v>
      </c>
      <c r="L230" s="417"/>
      <c r="M230" s="754"/>
      <c r="N230" s="418"/>
      <c r="O230" s="513"/>
      <c r="P230" s="419"/>
      <c r="Q230" s="419"/>
    </row>
    <row r="231" spans="1:17" ht="15">
      <c r="A231" s="754">
        <v>227</v>
      </c>
      <c r="B231" s="216" t="s">
        <v>787</v>
      </c>
      <c r="C231" s="216" t="s">
        <v>574</v>
      </c>
      <c r="D231" s="216">
        <v>2004</v>
      </c>
      <c r="E231" s="754">
        <v>10</v>
      </c>
      <c r="F231" s="216" t="s">
        <v>705</v>
      </c>
      <c r="G231" s="216">
        <v>17.850000000000001</v>
      </c>
      <c r="H231" s="216"/>
      <c r="I231" s="415">
        <f t="shared" si="3"/>
        <v>0.51666666666666672</v>
      </c>
      <c r="J231" s="416">
        <v>6.2</v>
      </c>
      <c r="K231" s="235">
        <v>5.2172673267326726</v>
      </c>
      <c r="L231" s="417"/>
      <c r="M231" s="754"/>
      <c r="N231" s="418"/>
      <c r="O231" s="513"/>
      <c r="P231" s="419"/>
      <c r="Q231" s="419"/>
    </row>
    <row r="232" spans="1:17" ht="15">
      <c r="A232" s="754">
        <v>228</v>
      </c>
      <c r="B232" s="216" t="s">
        <v>788</v>
      </c>
      <c r="C232" s="216" t="s">
        <v>574</v>
      </c>
      <c r="D232" s="216">
        <v>2002</v>
      </c>
      <c r="E232" s="754">
        <v>10</v>
      </c>
      <c r="F232" s="216" t="s">
        <v>705</v>
      </c>
      <c r="G232" s="216">
        <v>17.850000000000001</v>
      </c>
      <c r="H232" s="216"/>
      <c r="I232" s="415">
        <f t="shared" si="3"/>
        <v>0.85</v>
      </c>
      <c r="J232" s="416">
        <v>10.199999999999999</v>
      </c>
      <c r="K232" s="235">
        <v>13.253584158415842</v>
      </c>
      <c r="L232" s="417"/>
      <c r="M232" s="754"/>
      <c r="N232" s="418"/>
      <c r="O232" s="513"/>
      <c r="P232" s="419"/>
      <c r="Q232" s="419"/>
    </row>
    <row r="233" spans="1:17" ht="15">
      <c r="A233" s="754">
        <v>229</v>
      </c>
      <c r="B233" s="216" t="s">
        <v>151</v>
      </c>
      <c r="C233" s="216" t="s">
        <v>574</v>
      </c>
      <c r="D233" s="216">
        <v>2006</v>
      </c>
      <c r="E233" s="754">
        <v>10</v>
      </c>
      <c r="F233" s="216" t="s">
        <v>707</v>
      </c>
      <c r="G233" s="216">
        <v>17.850000000000001</v>
      </c>
      <c r="H233" s="216"/>
      <c r="I233" s="415">
        <f t="shared" si="3"/>
        <v>0.18333333333333335</v>
      </c>
      <c r="J233" s="416">
        <v>2.2000000000000002</v>
      </c>
      <c r="K233" s="235">
        <v>5.2172673267326726</v>
      </c>
      <c r="L233" s="417"/>
      <c r="M233" s="754"/>
      <c r="N233" s="418"/>
      <c r="O233" s="513"/>
      <c r="P233" s="419"/>
      <c r="Q233" s="419"/>
    </row>
    <row r="234" spans="1:17" ht="15">
      <c r="A234" s="754">
        <v>230</v>
      </c>
      <c r="B234" s="216" t="s">
        <v>150</v>
      </c>
      <c r="C234" s="216" t="s">
        <v>574</v>
      </c>
      <c r="D234" s="216">
        <v>2004</v>
      </c>
      <c r="E234" s="754">
        <v>10</v>
      </c>
      <c r="F234" s="216" t="s">
        <v>707</v>
      </c>
      <c r="G234" s="216">
        <v>17.850000000000001</v>
      </c>
      <c r="H234" s="216"/>
      <c r="I234" s="415">
        <f t="shared" si="3"/>
        <v>0.66666666666666663</v>
      </c>
      <c r="J234" s="416">
        <v>8</v>
      </c>
      <c r="K234" s="235">
        <v>0</v>
      </c>
      <c r="L234" s="417"/>
      <c r="M234" s="754"/>
      <c r="N234" s="418"/>
      <c r="O234" s="513"/>
      <c r="P234" s="419"/>
      <c r="Q234" s="419"/>
    </row>
    <row r="235" spans="1:17" ht="15">
      <c r="A235" s="754">
        <v>231</v>
      </c>
      <c r="B235" s="216" t="s">
        <v>162</v>
      </c>
      <c r="C235" s="216" t="s">
        <v>583</v>
      </c>
      <c r="D235" s="216">
        <v>2001</v>
      </c>
      <c r="E235" s="754">
        <v>10</v>
      </c>
      <c r="F235" s="216" t="s">
        <v>708</v>
      </c>
      <c r="G235" s="216">
        <v>19.690000000000001</v>
      </c>
      <c r="H235" s="216"/>
      <c r="I235" s="415">
        <f t="shared" si="3"/>
        <v>0.15</v>
      </c>
      <c r="J235" s="416">
        <v>1.8</v>
      </c>
      <c r="K235" s="235">
        <v>5.2365148514851478</v>
      </c>
      <c r="L235" s="417"/>
      <c r="M235" s="754"/>
      <c r="N235" s="418"/>
      <c r="O235" s="513"/>
      <c r="P235" s="419"/>
      <c r="Q235" s="419"/>
    </row>
    <row r="236" spans="1:17" ht="15">
      <c r="A236" s="754">
        <v>232</v>
      </c>
      <c r="B236" s="216" t="s">
        <v>164</v>
      </c>
      <c r="C236" s="216" t="s">
        <v>574</v>
      </c>
      <c r="D236" s="216">
        <v>2005</v>
      </c>
      <c r="E236" s="754">
        <v>10</v>
      </c>
      <c r="F236" s="216" t="s">
        <v>708</v>
      </c>
      <c r="G236" s="216">
        <v>12.1</v>
      </c>
      <c r="H236" s="216"/>
      <c r="I236" s="415">
        <f t="shared" si="3"/>
        <v>0.13333333333333333</v>
      </c>
      <c r="J236" s="416">
        <v>1.6</v>
      </c>
      <c r="K236" s="235">
        <v>10.537950495049506</v>
      </c>
      <c r="L236" s="417"/>
      <c r="M236" s="754"/>
      <c r="N236" s="418"/>
      <c r="O236" s="513"/>
      <c r="P236" s="419"/>
      <c r="Q236" s="419"/>
    </row>
    <row r="237" spans="1:17" ht="15">
      <c r="A237" s="754">
        <v>233</v>
      </c>
      <c r="B237" s="216" t="s">
        <v>163</v>
      </c>
      <c r="C237" s="216" t="s">
        <v>574</v>
      </c>
      <c r="D237" s="216">
        <v>2004</v>
      </c>
      <c r="E237" s="754">
        <v>10</v>
      </c>
      <c r="F237" s="216" t="s">
        <v>708</v>
      </c>
      <c r="G237" s="216">
        <v>12.1</v>
      </c>
      <c r="H237" s="216"/>
      <c r="I237" s="415">
        <f t="shared" si="3"/>
        <v>0.76666666666666661</v>
      </c>
      <c r="J237" s="416">
        <v>9.1999999999999993</v>
      </c>
      <c r="K237" s="235">
        <v>9.2590792079207915</v>
      </c>
      <c r="L237" s="417"/>
      <c r="M237" s="754"/>
      <c r="N237" s="418"/>
      <c r="O237" s="513"/>
      <c r="P237" s="419"/>
      <c r="Q237" s="419"/>
    </row>
    <row r="238" spans="1:17" ht="15">
      <c r="A238" s="754">
        <v>234</v>
      </c>
      <c r="B238" s="216" t="s">
        <v>168</v>
      </c>
      <c r="C238" s="216" t="s">
        <v>583</v>
      </c>
      <c r="D238" s="216">
        <v>2001</v>
      </c>
      <c r="E238" s="754">
        <v>10</v>
      </c>
      <c r="F238" s="216" t="s">
        <v>708</v>
      </c>
      <c r="G238" s="216">
        <v>19.690000000000001</v>
      </c>
      <c r="H238" s="216"/>
      <c r="I238" s="415">
        <f t="shared" si="3"/>
        <v>0.67499999999999993</v>
      </c>
      <c r="J238" s="416">
        <v>8.1</v>
      </c>
      <c r="K238" s="235">
        <v>0</v>
      </c>
      <c r="L238" s="417"/>
      <c r="M238" s="754"/>
      <c r="N238" s="418"/>
      <c r="O238" s="513"/>
      <c r="P238" s="419"/>
      <c r="Q238" s="419"/>
    </row>
    <row r="239" spans="1:17" ht="15">
      <c r="A239" s="754">
        <v>235</v>
      </c>
      <c r="B239" s="216" t="s">
        <v>159</v>
      </c>
      <c r="C239" s="216" t="s">
        <v>583</v>
      </c>
      <c r="D239" s="216">
        <v>2001</v>
      </c>
      <c r="E239" s="754">
        <v>10</v>
      </c>
      <c r="F239" s="216" t="s">
        <v>708</v>
      </c>
      <c r="G239" s="216">
        <v>19.690000000000001</v>
      </c>
      <c r="H239" s="216"/>
      <c r="I239" s="415">
        <f t="shared" si="3"/>
        <v>0.76666666666666661</v>
      </c>
      <c r="J239" s="416">
        <v>9.1999999999999993</v>
      </c>
      <c r="K239" s="235">
        <v>0</v>
      </c>
      <c r="L239" s="417"/>
      <c r="M239" s="754"/>
      <c r="N239" s="418"/>
      <c r="O239" s="513"/>
      <c r="P239" s="419"/>
      <c r="Q239" s="419"/>
    </row>
    <row r="240" spans="1:17" ht="15">
      <c r="A240" s="754">
        <v>236</v>
      </c>
      <c r="B240" s="216" t="s">
        <v>789</v>
      </c>
      <c r="C240" s="216" t="s">
        <v>569</v>
      </c>
      <c r="D240" s="216">
        <v>2002</v>
      </c>
      <c r="E240" s="754">
        <v>10</v>
      </c>
      <c r="F240" s="216" t="s">
        <v>705</v>
      </c>
      <c r="G240" s="216">
        <v>12.08</v>
      </c>
      <c r="H240" s="216"/>
      <c r="I240" s="415">
        <f t="shared" si="3"/>
        <v>0.66666666666666663</v>
      </c>
      <c r="J240" s="416">
        <v>8</v>
      </c>
      <c r="K240" s="235">
        <v>0</v>
      </c>
      <c r="L240" s="417"/>
      <c r="M240" s="754"/>
      <c r="N240" s="418"/>
      <c r="O240" s="513"/>
      <c r="P240" s="419"/>
      <c r="Q240" s="419"/>
    </row>
    <row r="241" spans="1:17" ht="15">
      <c r="A241" s="754">
        <v>237</v>
      </c>
      <c r="B241" s="216" t="s">
        <v>601</v>
      </c>
      <c r="C241" s="216" t="s">
        <v>569</v>
      </c>
      <c r="D241" s="216">
        <v>2005</v>
      </c>
      <c r="E241" s="754">
        <v>10</v>
      </c>
      <c r="F241" s="216" t="s">
        <v>570</v>
      </c>
      <c r="G241" s="216">
        <v>12.65</v>
      </c>
      <c r="H241" s="216"/>
      <c r="I241" s="415">
        <f t="shared" si="3"/>
        <v>0.93333333333333324</v>
      </c>
      <c r="J241" s="416">
        <v>11.2</v>
      </c>
      <c r="K241" s="235">
        <v>16.062702970297032</v>
      </c>
      <c r="L241" s="417"/>
      <c r="M241" s="754"/>
      <c r="N241" s="418"/>
      <c r="O241" s="513"/>
      <c r="P241" s="419"/>
      <c r="Q241" s="419"/>
    </row>
    <row r="242" spans="1:17" ht="15">
      <c r="A242" s="754">
        <v>238</v>
      </c>
      <c r="B242" s="216" t="s">
        <v>596</v>
      </c>
      <c r="C242" s="216" t="s">
        <v>569</v>
      </c>
      <c r="D242" s="216">
        <v>2006</v>
      </c>
      <c r="E242" s="754">
        <v>10</v>
      </c>
      <c r="F242" s="216" t="s">
        <v>570</v>
      </c>
      <c r="G242" s="216">
        <v>8.36</v>
      </c>
      <c r="H242" s="216"/>
      <c r="I242" s="415">
        <f t="shared" si="3"/>
        <v>0.46666666666666662</v>
      </c>
      <c r="J242" s="416">
        <v>5.6</v>
      </c>
      <c r="K242" s="235">
        <v>16.911435643564356</v>
      </c>
      <c r="L242" s="417"/>
      <c r="M242" s="754"/>
      <c r="N242" s="418"/>
      <c r="O242" s="513"/>
      <c r="P242" s="419"/>
      <c r="Q242" s="419"/>
    </row>
    <row r="243" spans="1:17" ht="15">
      <c r="A243" s="754">
        <v>239</v>
      </c>
      <c r="B243" s="216" t="s">
        <v>790</v>
      </c>
      <c r="C243" s="216" t="s">
        <v>569</v>
      </c>
      <c r="D243" s="216">
        <v>2004</v>
      </c>
      <c r="E243" s="754">
        <v>10</v>
      </c>
      <c r="F243" s="216" t="s">
        <v>570</v>
      </c>
      <c r="G243" s="216">
        <v>9.68</v>
      </c>
      <c r="H243" s="216"/>
      <c r="I243" s="415">
        <f t="shared" si="3"/>
        <v>0.76666666666666661</v>
      </c>
      <c r="J243" s="416">
        <v>9.1999999999999993</v>
      </c>
      <c r="K243" s="235">
        <v>7.7990891089108914</v>
      </c>
      <c r="L243" s="417"/>
      <c r="M243" s="754"/>
      <c r="N243" s="418"/>
      <c r="O243" s="513"/>
      <c r="P243" s="419"/>
      <c r="Q243" s="419"/>
    </row>
    <row r="244" spans="1:17" ht="15">
      <c r="A244" s="754">
        <v>240</v>
      </c>
      <c r="B244" s="216" t="s">
        <v>600</v>
      </c>
      <c r="C244" s="216" t="s">
        <v>569</v>
      </c>
      <c r="D244" s="216">
        <v>2005</v>
      </c>
      <c r="E244" s="754">
        <v>10</v>
      </c>
      <c r="F244" s="216" t="s">
        <v>570</v>
      </c>
      <c r="G244" s="216">
        <v>12.65</v>
      </c>
      <c r="H244" s="216"/>
      <c r="I244" s="415">
        <f t="shared" si="3"/>
        <v>0.70833333333333337</v>
      </c>
      <c r="J244" s="416">
        <v>8.5</v>
      </c>
      <c r="K244" s="235">
        <v>17.23927722772277</v>
      </c>
      <c r="L244" s="417"/>
      <c r="M244" s="754"/>
      <c r="N244" s="418"/>
      <c r="O244" s="513"/>
      <c r="P244" s="419"/>
      <c r="Q244" s="419"/>
    </row>
    <row r="245" spans="1:17" ht="15">
      <c r="A245" s="754">
        <v>241</v>
      </c>
      <c r="B245" s="216" t="s">
        <v>599</v>
      </c>
      <c r="C245" s="216" t="s">
        <v>569</v>
      </c>
      <c r="D245" s="216">
        <v>2005</v>
      </c>
      <c r="E245" s="754">
        <v>10</v>
      </c>
      <c r="F245" s="216" t="s">
        <v>570</v>
      </c>
      <c r="G245" s="216">
        <v>12.65</v>
      </c>
      <c r="H245" s="216"/>
      <c r="I245" s="415">
        <f t="shared" si="3"/>
        <v>0.6</v>
      </c>
      <c r="J245" s="416">
        <v>7.2</v>
      </c>
      <c r="K245" s="235">
        <v>14.783831683168318</v>
      </c>
      <c r="L245" s="417"/>
      <c r="M245" s="754"/>
      <c r="N245" s="418"/>
      <c r="O245" s="513"/>
      <c r="P245" s="419"/>
      <c r="Q245" s="419"/>
    </row>
    <row r="246" spans="1:17" ht="15">
      <c r="A246" s="754">
        <v>242</v>
      </c>
      <c r="B246" s="216" t="s">
        <v>624</v>
      </c>
      <c r="C246" s="216" t="s">
        <v>569</v>
      </c>
      <c r="D246" s="216">
        <v>2004</v>
      </c>
      <c r="E246" s="754">
        <v>10</v>
      </c>
      <c r="F246" s="216" t="s">
        <v>570</v>
      </c>
      <c r="G246" s="216">
        <v>13.6</v>
      </c>
      <c r="H246" s="216"/>
      <c r="I246" s="415">
        <f t="shared" si="3"/>
        <v>0.56666666666666665</v>
      </c>
      <c r="J246" s="416">
        <v>6.8</v>
      </c>
      <c r="K246" s="235">
        <v>30.255772277227724</v>
      </c>
      <c r="L246" s="417"/>
      <c r="M246" s="754"/>
      <c r="N246" s="418"/>
      <c r="O246" s="513"/>
      <c r="P246" s="419"/>
      <c r="Q246" s="419"/>
    </row>
    <row r="247" spans="1:17" ht="15">
      <c r="A247" s="754">
        <v>243</v>
      </c>
      <c r="B247" s="216" t="s">
        <v>791</v>
      </c>
      <c r="C247" s="216" t="s">
        <v>569</v>
      </c>
      <c r="D247" s="216">
        <v>2004</v>
      </c>
      <c r="E247" s="754">
        <v>10</v>
      </c>
      <c r="F247" s="216" t="s">
        <v>570</v>
      </c>
      <c r="G247" s="216">
        <v>10.45</v>
      </c>
      <c r="H247" s="216"/>
      <c r="I247" s="415">
        <f t="shared" si="3"/>
        <v>0.67499999999999993</v>
      </c>
      <c r="J247" s="416">
        <v>8.1</v>
      </c>
      <c r="K247" s="235">
        <v>25.23927722772277</v>
      </c>
      <c r="L247" s="417"/>
      <c r="M247" s="754"/>
      <c r="N247" s="418"/>
      <c r="O247" s="513"/>
      <c r="P247" s="419"/>
      <c r="Q247" s="419"/>
    </row>
    <row r="248" spans="1:17" ht="15">
      <c r="A248" s="754">
        <v>244</v>
      </c>
      <c r="B248" s="216" t="s">
        <v>598</v>
      </c>
      <c r="C248" s="216" t="s">
        <v>569</v>
      </c>
      <c r="D248" s="216">
        <v>2005</v>
      </c>
      <c r="E248" s="754">
        <v>10</v>
      </c>
      <c r="F248" s="216" t="s">
        <v>570</v>
      </c>
      <c r="G248" s="216">
        <v>8.36</v>
      </c>
      <c r="H248" s="216"/>
      <c r="I248" s="415">
        <f t="shared" si="3"/>
        <v>0.60833333333333328</v>
      </c>
      <c r="J248" s="416">
        <v>7.3</v>
      </c>
      <c r="K248" s="235">
        <v>13.914188118811882</v>
      </c>
      <c r="L248" s="417"/>
      <c r="M248" s="754"/>
      <c r="N248" s="418"/>
      <c r="O248" s="513"/>
      <c r="P248" s="419"/>
      <c r="Q248" s="419"/>
    </row>
    <row r="249" spans="1:17" ht="15">
      <c r="A249" s="754">
        <v>245</v>
      </c>
      <c r="B249" s="216" t="s">
        <v>792</v>
      </c>
      <c r="C249" s="216" t="s">
        <v>569</v>
      </c>
      <c r="D249" s="216">
        <v>2003</v>
      </c>
      <c r="E249" s="754">
        <v>10</v>
      </c>
      <c r="F249" s="216" t="s">
        <v>570</v>
      </c>
      <c r="G249" s="216">
        <v>15.54</v>
      </c>
      <c r="H249" s="216"/>
      <c r="I249" s="415">
        <f t="shared" si="3"/>
        <v>0.33333333333333331</v>
      </c>
      <c r="J249" s="416">
        <v>4</v>
      </c>
      <c r="K249" s="235">
        <v>16.306376237623763</v>
      </c>
      <c r="L249" s="417"/>
      <c r="M249" s="754"/>
      <c r="N249" s="418"/>
      <c r="O249" s="513"/>
      <c r="P249" s="419"/>
      <c r="Q249" s="419"/>
    </row>
    <row r="250" spans="1:17" ht="15">
      <c r="A250" s="754">
        <v>246</v>
      </c>
      <c r="B250" s="216" t="s">
        <v>793</v>
      </c>
      <c r="C250" s="216" t="s">
        <v>569</v>
      </c>
      <c r="D250" s="216">
        <v>2003</v>
      </c>
      <c r="E250" s="754">
        <v>10</v>
      </c>
      <c r="F250" s="216" t="s">
        <v>570</v>
      </c>
      <c r="G250" s="216">
        <v>13.34</v>
      </c>
      <c r="H250" s="216"/>
      <c r="I250" s="415">
        <f t="shared" si="3"/>
        <v>0.65833333333333333</v>
      </c>
      <c r="J250" s="416">
        <v>7.9</v>
      </c>
      <c r="K250" s="235">
        <v>14.978000000000002</v>
      </c>
      <c r="L250" s="417"/>
      <c r="M250" s="754"/>
      <c r="N250" s="418"/>
      <c r="O250" s="513"/>
      <c r="P250" s="419"/>
      <c r="Q250" s="419"/>
    </row>
    <row r="251" spans="1:17" ht="15">
      <c r="A251" s="754">
        <v>247</v>
      </c>
      <c r="B251" s="216" t="s">
        <v>625</v>
      </c>
      <c r="C251" s="216" t="s">
        <v>569</v>
      </c>
      <c r="D251" s="216">
        <v>2000</v>
      </c>
      <c r="E251" s="754">
        <v>10</v>
      </c>
      <c r="F251" s="216" t="s">
        <v>695</v>
      </c>
      <c r="G251" s="216">
        <v>13.76</v>
      </c>
      <c r="H251" s="216"/>
      <c r="I251" s="415">
        <f t="shared" si="3"/>
        <v>0.51666666666666672</v>
      </c>
      <c r="J251" s="416">
        <v>6.2</v>
      </c>
      <c r="K251" s="235">
        <v>20.242029702970296</v>
      </c>
      <c r="L251" s="417"/>
      <c r="M251" s="754"/>
      <c r="N251" s="418"/>
      <c r="O251" s="513"/>
      <c r="P251" s="419"/>
      <c r="Q251" s="419"/>
    </row>
    <row r="252" spans="1:17" ht="15">
      <c r="A252" s="754">
        <v>248</v>
      </c>
      <c r="B252" s="216" t="s">
        <v>794</v>
      </c>
      <c r="C252" s="216" t="s">
        <v>589</v>
      </c>
      <c r="D252" s="216">
        <v>2002</v>
      </c>
      <c r="E252" s="754">
        <v>10</v>
      </c>
      <c r="F252" s="216" t="s">
        <v>570</v>
      </c>
      <c r="G252" s="216">
        <v>17.05</v>
      </c>
      <c r="H252" s="216"/>
      <c r="I252" s="415">
        <f t="shared" si="3"/>
        <v>0.48333333333333334</v>
      </c>
      <c r="J252" s="416">
        <v>5.8</v>
      </c>
      <c r="K252" s="235">
        <v>12.571504950495049</v>
      </c>
      <c r="L252" s="417"/>
      <c r="M252" s="754"/>
      <c r="N252" s="418"/>
      <c r="O252" s="513"/>
      <c r="P252" s="419"/>
      <c r="Q252" s="419"/>
    </row>
    <row r="253" spans="1:17" ht="15">
      <c r="A253" s="754">
        <v>249</v>
      </c>
      <c r="B253" s="216" t="s">
        <v>941</v>
      </c>
      <c r="C253" s="216" t="s">
        <v>936</v>
      </c>
      <c r="D253" s="216">
        <v>2005</v>
      </c>
      <c r="E253" s="754">
        <v>10</v>
      </c>
      <c r="F253" s="216" t="s">
        <v>688</v>
      </c>
      <c r="G253" s="216">
        <v>12.08</v>
      </c>
      <c r="H253" s="216"/>
      <c r="I253" s="415">
        <f t="shared" si="3"/>
        <v>0.79166666666666663</v>
      </c>
      <c r="J253" s="416">
        <v>9.5</v>
      </c>
      <c r="K253" s="235">
        <v>15.806930693069306</v>
      </c>
      <c r="L253" s="417"/>
      <c r="M253" s="754"/>
      <c r="N253" s="418"/>
      <c r="O253" s="513"/>
      <c r="P253" s="419"/>
      <c r="Q253" s="419"/>
    </row>
    <row r="254" spans="1:17" ht="51">
      <c r="A254" s="754">
        <v>250</v>
      </c>
      <c r="B254" s="216" t="s">
        <v>957</v>
      </c>
      <c r="C254" s="216" t="s">
        <v>574</v>
      </c>
      <c r="D254" s="216">
        <v>2004</v>
      </c>
      <c r="E254" s="754">
        <v>10</v>
      </c>
      <c r="F254" s="216" t="s">
        <v>710</v>
      </c>
      <c r="G254" s="216">
        <v>17.850000000000001</v>
      </c>
      <c r="H254" s="216"/>
      <c r="I254" s="415">
        <f t="shared" si="3"/>
        <v>0.66666666666666663</v>
      </c>
      <c r="J254" s="416">
        <v>8</v>
      </c>
      <c r="K254" s="235">
        <v>17.568356435643565</v>
      </c>
      <c r="L254" s="807" t="s">
        <v>584</v>
      </c>
      <c r="M254" s="818" t="s">
        <v>1541</v>
      </c>
      <c r="N254" s="418" t="s">
        <v>1747</v>
      </c>
      <c r="O254" s="552">
        <v>352</v>
      </c>
      <c r="P254" s="419">
        <v>17</v>
      </c>
      <c r="Q254" s="419">
        <v>2</v>
      </c>
    </row>
    <row r="255" spans="1:17" ht="15">
      <c r="A255" s="754">
        <v>251</v>
      </c>
      <c r="B255" s="216" t="s">
        <v>795</v>
      </c>
      <c r="C255" s="216" t="s">
        <v>936</v>
      </c>
      <c r="D255" s="216">
        <v>2004</v>
      </c>
      <c r="E255" s="754">
        <v>10</v>
      </c>
      <c r="F255" s="216" t="s">
        <v>710</v>
      </c>
      <c r="G255" s="216">
        <v>12.08</v>
      </c>
      <c r="H255" s="216"/>
      <c r="I255" s="415">
        <f t="shared" si="3"/>
        <v>0.6333333333333333</v>
      </c>
      <c r="J255" s="416">
        <v>7.6</v>
      </c>
      <c r="K255" s="235">
        <v>14.528049504950495</v>
      </c>
      <c r="L255" s="417"/>
      <c r="M255" s="754"/>
      <c r="N255" s="418"/>
      <c r="O255" s="513"/>
      <c r="P255" s="419"/>
      <c r="Q255" s="419"/>
    </row>
    <row r="256" spans="1:17" ht="15">
      <c r="A256" s="754">
        <v>252</v>
      </c>
      <c r="B256" s="216" t="s">
        <v>796</v>
      </c>
      <c r="C256" s="216" t="s">
        <v>936</v>
      </c>
      <c r="D256" s="216">
        <v>2003</v>
      </c>
      <c r="E256" s="754">
        <v>10</v>
      </c>
      <c r="F256" s="216" t="s">
        <v>710</v>
      </c>
      <c r="G256" s="216">
        <v>12.08</v>
      </c>
      <c r="H256" s="216"/>
      <c r="I256" s="415">
        <f t="shared" si="3"/>
        <v>0.95833333333333337</v>
      </c>
      <c r="J256" s="416">
        <v>11.5</v>
      </c>
      <c r="K256" s="235">
        <v>14.323435643564357</v>
      </c>
      <c r="L256" s="417"/>
      <c r="M256" s="754"/>
      <c r="N256" s="418"/>
      <c r="O256" s="513"/>
      <c r="P256" s="419"/>
      <c r="Q256" s="419"/>
    </row>
    <row r="257" spans="1:17" ht="15">
      <c r="A257" s="754">
        <v>253</v>
      </c>
      <c r="B257" s="216" t="s">
        <v>797</v>
      </c>
      <c r="C257" s="216" t="s">
        <v>983</v>
      </c>
      <c r="D257" s="216">
        <v>2001</v>
      </c>
      <c r="E257" s="754">
        <v>10</v>
      </c>
      <c r="F257" s="216" t="s">
        <v>692</v>
      </c>
      <c r="G257" s="216">
        <v>17.54</v>
      </c>
      <c r="H257" s="216"/>
      <c r="I257" s="415">
        <f t="shared" si="3"/>
        <v>0.51666666666666672</v>
      </c>
      <c r="J257" s="416">
        <v>6.2</v>
      </c>
      <c r="K257" s="235">
        <v>0</v>
      </c>
      <c r="L257" s="417"/>
      <c r="M257" s="754"/>
      <c r="N257" s="418"/>
      <c r="O257" s="513"/>
      <c r="P257" s="419"/>
      <c r="Q257" s="419"/>
    </row>
    <row r="258" spans="1:17" ht="15">
      <c r="A258" s="754">
        <v>254</v>
      </c>
      <c r="B258" s="216" t="s">
        <v>16</v>
      </c>
      <c r="C258" s="216" t="s">
        <v>569</v>
      </c>
      <c r="D258" s="216">
        <v>2005</v>
      </c>
      <c r="E258" s="754">
        <v>10</v>
      </c>
      <c r="F258" s="216" t="s">
        <v>687</v>
      </c>
      <c r="G258" s="216">
        <v>12.08</v>
      </c>
      <c r="H258" s="216"/>
      <c r="I258" s="415">
        <f t="shared" si="3"/>
        <v>0.85</v>
      </c>
      <c r="J258" s="416">
        <v>10.199999999999999</v>
      </c>
      <c r="K258" s="235">
        <v>14.783831683168318</v>
      </c>
      <c r="L258" s="417"/>
      <c r="M258" s="754"/>
      <c r="N258" s="418"/>
      <c r="O258" s="513"/>
      <c r="P258" s="419"/>
      <c r="Q258" s="419"/>
    </row>
    <row r="259" spans="1:17" ht="15">
      <c r="A259" s="754">
        <v>255</v>
      </c>
      <c r="B259" s="216" t="s">
        <v>798</v>
      </c>
      <c r="C259" s="216" t="s">
        <v>569</v>
      </c>
      <c r="D259" s="216">
        <v>2001</v>
      </c>
      <c r="E259" s="754">
        <v>10</v>
      </c>
      <c r="F259" s="216" t="s">
        <v>699</v>
      </c>
      <c r="G259" s="216">
        <v>17.850000000000001</v>
      </c>
      <c r="H259" s="216"/>
      <c r="I259" s="415">
        <f t="shared" si="3"/>
        <v>0.18333333333333335</v>
      </c>
      <c r="J259" s="416">
        <v>2.2000000000000002</v>
      </c>
      <c r="K259" s="235">
        <v>0</v>
      </c>
      <c r="L259" s="417"/>
      <c r="M259" s="754"/>
      <c r="N259" s="418"/>
      <c r="O259" s="513"/>
      <c r="P259" s="419"/>
      <c r="Q259" s="419"/>
    </row>
    <row r="260" spans="1:17" ht="15">
      <c r="A260" s="754">
        <v>256</v>
      </c>
      <c r="B260" s="216" t="s">
        <v>568</v>
      </c>
      <c r="C260" s="216" t="s">
        <v>569</v>
      </c>
      <c r="D260" s="216">
        <v>2004</v>
      </c>
      <c r="E260" s="754">
        <v>10</v>
      </c>
      <c r="F260" s="216" t="s">
        <v>570</v>
      </c>
      <c r="G260" s="216">
        <v>12.65</v>
      </c>
      <c r="H260" s="216"/>
      <c r="I260" s="415">
        <f t="shared" si="3"/>
        <v>0.66666666666666663</v>
      </c>
      <c r="J260" s="416">
        <v>8</v>
      </c>
      <c r="K260" s="235">
        <v>11.287128712871286</v>
      </c>
      <c r="L260" s="417"/>
      <c r="M260" s="754"/>
      <c r="N260" s="418"/>
      <c r="O260" s="513"/>
      <c r="P260" s="419"/>
      <c r="Q260" s="419"/>
    </row>
    <row r="261" spans="1:17" ht="15">
      <c r="A261" s="754">
        <v>257</v>
      </c>
      <c r="B261" s="216" t="s">
        <v>799</v>
      </c>
      <c r="C261" s="216" t="s">
        <v>569</v>
      </c>
      <c r="D261" s="216">
        <v>2003</v>
      </c>
      <c r="E261" s="754">
        <v>10</v>
      </c>
      <c r="F261" s="216" t="s">
        <v>710</v>
      </c>
      <c r="G261" s="216">
        <v>8.4</v>
      </c>
      <c r="H261" s="216"/>
      <c r="I261" s="415">
        <f t="shared" ref="I261:I324" si="4">J261/12</f>
        <v>0.15</v>
      </c>
      <c r="J261" s="416">
        <v>1.8</v>
      </c>
      <c r="K261" s="235">
        <v>4.7744752475247534</v>
      </c>
      <c r="L261" s="417"/>
      <c r="M261" s="754"/>
      <c r="N261" s="418"/>
      <c r="O261" s="513"/>
      <c r="P261" s="419"/>
      <c r="Q261" s="419"/>
    </row>
    <row r="262" spans="1:17" ht="15">
      <c r="A262" s="754">
        <v>258</v>
      </c>
      <c r="B262" s="216" t="s">
        <v>800</v>
      </c>
      <c r="C262" s="216" t="s">
        <v>569</v>
      </c>
      <c r="D262" s="216">
        <v>2002</v>
      </c>
      <c r="E262" s="754">
        <v>10</v>
      </c>
      <c r="F262" s="216" t="s">
        <v>707</v>
      </c>
      <c r="G262" s="216">
        <v>12.08</v>
      </c>
      <c r="H262" s="216"/>
      <c r="I262" s="415">
        <f t="shared" si="4"/>
        <v>0.13333333333333333</v>
      </c>
      <c r="J262" s="416">
        <v>1.6</v>
      </c>
      <c r="K262" s="235">
        <v>4.6589603960396042</v>
      </c>
      <c r="L262" s="417"/>
      <c r="M262" s="754"/>
      <c r="N262" s="418"/>
      <c r="O262" s="513"/>
      <c r="P262" s="419"/>
      <c r="Q262" s="419"/>
    </row>
    <row r="263" spans="1:17" ht="15">
      <c r="A263" s="754">
        <v>259</v>
      </c>
      <c r="B263" s="216" t="s">
        <v>801</v>
      </c>
      <c r="C263" s="216" t="s">
        <v>589</v>
      </c>
      <c r="D263" s="216">
        <v>2002</v>
      </c>
      <c r="E263" s="754">
        <v>10</v>
      </c>
      <c r="F263" s="216" t="s">
        <v>707</v>
      </c>
      <c r="G263" s="216">
        <v>18.690000000000001</v>
      </c>
      <c r="H263" s="216"/>
      <c r="I263" s="415">
        <f t="shared" si="4"/>
        <v>0.76666666666666661</v>
      </c>
      <c r="J263" s="416">
        <v>9.1999999999999993</v>
      </c>
      <c r="K263" s="235">
        <v>4.1006633663366339</v>
      </c>
      <c r="L263" s="417"/>
      <c r="M263" s="754"/>
      <c r="N263" s="418"/>
      <c r="O263" s="513"/>
      <c r="P263" s="419"/>
      <c r="Q263" s="419"/>
    </row>
    <row r="264" spans="1:17" ht="15">
      <c r="A264" s="754">
        <v>260</v>
      </c>
      <c r="B264" s="216" t="s">
        <v>169</v>
      </c>
      <c r="C264" s="216" t="s">
        <v>569</v>
      </c>
      <c r="D264" s="216">
        <v>2002</v>
      </c>
      <c r="E264" s="754">
        <v>10</v>
      </c>
      <c r="F264" s="216" t="s">
        <v>570</v>
      </c>
      <c r="G264" s="216">
        <v>12.65</v>
      </c>
      <c r="H264" s="216"/>
      <c r="I264" s="415">
        <f t="shared" si="4"/>
        <v>0.67499999999999993</v>
      </c>
      <c r="J264" s="416">
        <v>8.1</v>
      </c>
      <c r="K264" s="235">
        <v>0</v>
      </c>
      <c r="L264" s="417"/>
      <c r="M264" s="754"/>
      <c r="N264" s="418"/>
      <c r="O264" s="513"/>
      <c r="P264" s="419"/>
      <c r="Q264" s="419"/>
    </row>
    <row r="265" spans="1:17" ht="15">
      <c r="A265" s="754">
        <v>261</v>
      </c>
      <c r="B265" s="216" t="s">
        <v>173</v>
      </c>
      <c r="C265" s="216" t="s">
        <v>589</v>
      </c>
      <c r="D265" s="216">
        <v>2003</v>
      </c>
      <c r="E265" s="754">
        <v>10</v>
      </c>
      <c r="F265" s="216" t="s">
        <v>708</v>
      </c>
      <c r="G265" s="216">
        <v>18.7</v>
      </c>
      <c r="H265" s="216"/>
      <c r="I265" s="415">
        <f t="shared" si="4"/>
        <v>0.76666666666666661</v>
      </c>
      <c r="J265" s="416">
        <v>9.1999999999999993</v>
      </c>
      <c r="K265" s="235">
        <v>18.313534653465343</v>
      </c>
      <c r="L265" s="417"/>
      <c r="M265" s="754"/>
      <c r="N265" s="418"/>
      <c r="O265" s="513"/>
      <c r="P265" s="419"/>
      <c r="Q265" s="419"/>
    </row>
    <row r="266" spans="1:17" ht="15">
      <c r="A266" s="754">
        <v>262</v>
      </c>
      <c r="B266" s="216" t="s">
        <v>597</v>
      </c>
      <c r="C266" s="216" t="s">
        <v>569</v>
      </c>
      <c r="D266" s="216">
        <v>2006</v>
      </c>
      <c r="E266" s="754">
        <v>10</v>
      </c>
      <c r="F266" s="216" t="s">
        <v>570</v>
      </c>
      <c r="G266" s="216">
        <v>8.36</v>
      </c>
      <c r="H266" s="216"/>
      <c r="I266" s="415">
        <f t="shared" si="4"/>
        <v>0.66666666666666663</v>
      </c>
      <c r="J266" s="416">
        <v>8</v>
      </c>
      <c r="K266" s="235">
        <v>16.852306930693068</v>
      </c>
      <c r="L266" s="417"/>
      <c r="M266" s="754"/>
      <c r="N266" s="418"/>
      <c r="O266" s="513"/>
      <c r="P266" s="419"/>
      <c r="Q266" s="419"/>
    </row>
    <row r="267" spans="1:17" ht="51">
      <c r="A267" s="754">
        <v>263</v>
      </c>
      <c r="B267" s="216" t="s">
        <v>802</v>
      </c>
      <c r="C267" s="216" t="s">
        <v>574</v>
      </c>
      <c r="D267" s="216">
        <v>2004</v>
      </c>
      <c r="E267" s="754">
        <v>10</v>
      </c>
      <c r="F267" s="216" t="s">
        <v>687</v>
      </c>
      <c r="G267" s="216">
        <v>17.850000000000001</v>
      </c>
      <c r="H267" s="216"/>
      <c r="I267" s="415">
        <f t="shared" si="4"/>
        <v>0.46666666666666662</v>
      </c>
      <c r="J267" s="416">
        <v>5.6</v>
      </c>
      <c r="K267" s="235">
        <v>3.7348712871287129</v>
      </c>
      <c r="L267" s="807" t="s">
        <v>584</v>
      </c>
      <c r="M267" s="818" t="s">
        <v>1541</v>
      </c>
      <c r="N267" s="418" t="s">
        <v>1747</v>
      </c>
      <c r="O267" s="552">
        <v>352</v>
      </c>
      <c r="P267" s="419">
        <v>17</v>
      </c>
      <c r="Q267" s="419">
        <v>2</v>
      </c>
    </row>
    <row r="268" spans="1:17" ht="15">
      <c r="A268" s="754">
        <v>264</v>
      </c>
      <c r="B268" s="216" t="s">
        <v>891</v>
      </c>
      <c r="C268" s="216" t="s">
        <v>892</v>
      </c>
      <c r="D268" s="216">
        <v>2006</v>
      </c>
      <c r="E268" s="754">
        <v>10</v>
      </c>
      <c r="F268" s="216" t="s">
        <v>570</v>
      </c>
      <c r="G268" s="216">
        <v>52.58</v>
      </c>
      <c r="H268" s="216">
        <v>9.4499999999999993</v>
      </c>
      <c r="I268" s="415">
        <f t="shared" si="4"/>
        <v>0.76666666666666661</v>
      </c>
      <c r="J268" s="416">
        <v>9.1999999999999993</v>
      </c>
      <c r="K268" s="235">
        <v>348.87789108910891</v>
      </c>
      <c r="L268" s="417"/>
      <c r="M268" s="754"/>
      <c r="N268" s="418"/>
      <c r="O268" s="513"/>
      <c r="P268" s="419"/>
      <c r="Q268" s="419"/>
    </row>
    <row r="269" spans="1:17" ht="15">
      <c r="A269" s="754">
        <v>265</v>
      </c>
      <c r="B269" s="216" t="s">
        <v>974</v>
      </c>
      <c r="C269" s="216" t="s">
        <v>975</v>
      </c>
      <c r="D269" s="216">
        <v>2006</v>
      </c>
      <c r="E269" s="754">
        <v>10</v>
      </c>
      <c r="F269" s="216" t="s">
        <v>690</v>
      </c>
      <c r="G269" s="216">
        <v>21.11</v>
      </c>
      <c r="H269" s="216">
        <v>5.25</v>
      </c>
      <c r="I269" s="415">
        <f t="shared" si="4"/>
        <v>0.70833333333333337</v>
      </c>
      <c r="J269" s="416">
        <v>8.5</v>
      </c>
      <c r="K269" s="235">
        <v>112.80057425742574</v>
      </c>
      <c r="L269" s="417"/>
      <c r="M269" s="418"/>
      <c r="N269" s="418"/>
      <c r="O269" s="513"/>
      <c r="P269" s="419"/>
      <c r="Q269" s="419"/>
    </row>
    <row r="270" spans="1:17" ht="15">
      <c r="A270" s="754">
        <v>266</v>
      </c>
      <c r="B270" s="216" t="s">
        <v>141</v>
      </c>
      <c r="C270" s="216" t="s">
        <v>15</v>
      </c>
      <c r="D270" s="216">
        <v>2006</v>
      </c>
      <c r="E270" s="754">
        <v>10</v>
      </c>
      <c r="F270" s="216" t="s">
        <v>705</v>
      </c>
      <c r="G270" s="216">
        <v>34.65</v>
      </c>
      <c r="H270" s="216">
        <v>7.14</v>
      </c>
      <c r="I270" s="415">
        <f t="shared" si="4"/>
        <v>0.6</v>
      </c>
      <c r="J270" s="416">
        <v>7.2</v>
      </c>
      <c r="K270" s="235">
        <v>58.776128712871284</v>
      </c>
      <c r="L270" s="417"/>
      <c r="M270" s="418"/>
      <c r="N270" s="418"/>
      <c r="O270" s="513"/>
      <c r="P270" s="419"/>
      <c r="Q270" s="419"/>
    </row>
    <row r="271" spans="1:17" ht="15">
      <c r="A271" s="754">
        <v>267</v>
      </c>
      <c r="B271" s="216" t="s">
        <v>803</v>
      </c>
      <c r="C271" s="216" t="s">
        <v>569</v>
      </c>
      <c r="D271" s="216">
        <v>2005</v>
      </c>
      <c r="E271" s="754">
        <v>10</v>
      </c>
      <c r="F271" s="216" t="s">
        <v>570</v>
      </c>
      <c r="G271" s="216">
        <v>12.65</v>
      </c>
      <c r="H271" s="216"/>
      <c r="I271" s="415">
        <f t="shared" si="4"/>
        <v>0.56666666666666665</v>
      </c>
      <c r="J271" s="416">
        <v>6.8</v>
      </c>
      <c r="K271" s="235">
        <v>15.448841584158416</v>
      </c>
      <c r="L271" s="417"/>
      <c r="M271" s="418"/>
      <c r="N271" s="418"/>
      <c r="O271" s="513"/>
      <c r="P271" s="419"/>
      <c r="Q271" s="419"/>
    </row>
    <row r="272" spans="1:17" ht="15">
      <c r="A272" s="754">
        <v>268</v>
      </c>
      <c r="B272" s="216" t="s">
        <v>47</v>
      </c>
      <c r="C272" s="216" t="s">
        <v>569</v>
      </c>
      <c r="D272" s="216">
        <v>2005</v>
      </c>
      <c r="E272" s="754">
        <v>10</v>
      </c>
      <c r="F272" s="216" t="s">
        <v>698</v>
      </c>
      <c r="G272" s="216">
        <v>12.08</v>
      </c>
      <c r="H272" s="216"/>
      <c r="I272" s="415">
        <f t="shared" si="4"/>
        <v>0.67499999999999993</v>
      </c>
      <c r="J272" s="416">
        <v>8.1</v>
      </c>
      <c r="K272" s="235">
        <v>15.448841584158416</v>
      </c>
      <c r="L272" s="417"/>
      <c r="M272" s="418"/>
      <c r="N272" s="418"/>
      <c r="O272" s="513"/>
      <c r="P272" s="419"/>
      <c r="Q272" s="419"/>
    </row>
    <row r="273" spans="1:17" ht="15">
      <c r="A273" s="754">
        <v>269</v>
      </c>
      <c r="B273" s="216" t="s">
        <v>59</v>
      </c>
      <c r="C273" s="216" t="s">
        <v>569</v>
      </c>
      <c r="D273" s="216">
        <v>2005</v>
      </c>
      <c r="E273" s="754">
        <v>10</v>
      </c>
      <c r="F273" s="216" t="s">
        <v>699</v>
      </c>
      <c r="G273" s="216">
        <v>12.08</v>
      </c>
      <c r="H273" s="216"/>
      <c r="I273" s="415">
        <f t="shared" si="4"/>
        <v>0.60833333333333328</v>
      </c>
      <c r="J273" s="416">
        <v>7.3</v>
      </c>
      <c r="K273" s="235">
        <v>15.448841584158416</v>
      </c>
      <c r="L273" s="417"/>
      <c r="M273" s="418"/>
      <c r="N273" s="418"/>
      <c r="O273" s="513"/>
      <c r="P273" s="419"/>
      <c r="Q273" s="419"/>
    </row>
    <row r="274" spans="1:17" ht="15">
      <c r="A274" s="754">
        <v>270</v>
      </c>
      <c r="B274" s="216" t="s">
        <v>87</v>
      </c>
      <c r="C274" s="216" t="s">
        <v>569</v>
      </c>
      <c r="D274" s="216">
        <v>2005</v>
      </c>
      <c r="E274" s="754">
        <v>10</v>
      </c>
      <c r="F274" s="216" t="s">
        <v>700</v>
      </c>
      <c r="G274" s="216">
        <v>12.08</v>
      </c>
      <c r="H274" s="216"/>
      <c r="I274" s="415">
        <f t="shared" si="4"/>
        <v>0.70833333333333337</v>
      </c>
      <c r="J274" s="416">
        <v>8.5</v>
      </c>
      <c r="K274" s="235">
        <v>19.578019801980197</v>
      </c>
      <c r="L274" s="417"/>
      <c r="M274" s="418"/>
      <c r="N274" s="418"/>
      <c r="O274" s="513"/>
      <c r="P274" s="419"/>
      <c r="Q274" s="419"/>
    </row>
    <row r="275" spans="1:17" ht="15">
      <c r="A275" s="754">
        <v>271</v>
      </c>
      <c r="B275" s="216" t="s">
        <v>118</v>
      </c>
      <c r="C275" s="216" t="s">
        <v>569</v>
      </c>
      <c r="D275" s="216">
        <v>2005</v>
      </c>
      <c r="E275" s="754">
        <v>10</v>
      </c>
      <c r="F275" s="216" t="s">
        <v>185</v>
      </c>
      <c r="G275" s="216">
        <v>12.08</v>
      </c>
      <c r="H275" s="216"/>
      <c r="I275" s="415">
        <f t="shared" si="4"/>
        <v>0.6</v>
      </c>
      <c r="J275" s="416">
        <v>7.2</v>
      </c>
      <c r="K275" s="235">
        <v>19.029702970297027</v>
      </c>
      <c r="L275" s="417"/>
      <c r="M275" s="418"/>
      <c r="N275" s="418"/>
      <c r="O275" s="513"/>
      <c r="P275" s="419"/>
      <c r="Q275" s="419"/>
    </row>
    <row r="276" spans="1:17" ht="15">
      <c r="A276" s="754">
        <v>272</v>
      </c>
      <c r="B276" s="216" t="s">
        <v>916</v>
      </c>
      <c r="C276" s="216" t="s">
        <v>905</v>
      </c>
      <c r="D276" s="216">
        <v>2007</v>
      </c>
      <c r="E276" s="754">
        <v>10</v>
      </c>
      <c r="F276" s="216" t="s">
        <v>570</v>
      </c>
      <c r="G276" s="216">
        <v>18.7</v>
      </c>
      <c r="H276" s="216"/>
      <c r="I276" s="415">
        <f t="shared" si="4"/>
        <v>0.56666666666666665</v>
      </c>
      <c r="J276" s="416">
        <v>6.8</v>
      </c>
      <c r="K276" s="235">
        <v>14.118811881188119</v>
      </c>
      <c r="L276" s="417"/>
      <c r="M276" s="418"/>
      <c r="N276" s="418"/>
      <c r="O276" s="513"/>
      <c r="P276" s="419"/>
      <c r="Q276" s="419"/>
    </row>
    <row r="277" spans="1:17" ht="15">
      <c r="A277" s="754">
        <v>273</v>
      </c>
      <c r="B277" s="216" t="s">
        <v>917</v>
      </c>
      <c r="C277" s="216" t="s">
        <v>905</v>
      </c>
      <c r="D277" s="216">
        <v>2007</v>
      </c>
      <c r="E277" s="754">
        <v>10</v>
      </c>
      <c r="F277" s="216" t="s">
        <v>570</v>
      </c>
      <c r="G277" s="216">
        <v>18.7</v>
      </c>
      <c r="H277" s="216"/>
      <c r="I277" s="415">
        <f t="shared" si="4"/>
        <v>0.67499999999999993</v>
      </c>
      <c r="J277" s="416">
        <v>8.1</v>
      </c>
      <c r="K277" s="235">
        <v>14.118811881188119</v>
      </c>
      <c r="L277" s="417"/>
      <c r="M277" s="418"/>
      <c r="N277" s="418"/>
      <c r="O277" s="513"/>
      <c r="P277" s="419"/>
      <c r="Q277" s="419"/>
    </row>
    <row r="278" spans="1:17" ht="15">
      <c r="A278" s="754">
        <v>274</v>
      </c>
      <c r="B278" s="216" t="s">
        <v>915</v>
      </c>
      <c r="C278" s="216" t="s">
        <v>905</v>
      </c>
      <c r="D278" s="216">
        <v>2007</v>
      </c>
      <c r="E278" s="754">
        <v>10</v>
      </c>
      <c r="F278" s="216" t="s">
        <v>570</v>
      </c>
      <c r="G278" s="216">
        <v>18.7</v>
      </c>
      <c r="H278" s="216"/>
      <c r="I278" s="415">
        <f t="shared" si="4"/>
        <v>0.60833333333333328</v>
      </c>
      <c r="J278" s="416">
        <v>7.3</v>
      </c>
      <c r="K278" s="235">
        <v>14.118811881188119</v>
      </c>
      <c r="L278" s="417"/>
      <c r="M278" s="418"/>
      <c r="N278" s="418"/>
      <c r="O278" s="513"/>
      <c r="P278" s="419"/>
      <c r="Q278" s="419"/>
    </row>
    <row r="279" spans="1:17" ht="15">
      <c r="A279" s="754">
        <v>275</v>
      </c>
      <c r="B279" s="216" t="s">
        <v>918</v>
      </c>
      <c r="C279" s="216" t="s">
        <v>905</v>
      </c>
      <c r="D279" s="216">
        <v>2007</v>
      </c>
      <c r="E279" s="754">
        <v>10</v>
      </c>
      <c r="F279" s="216" t="s">
        <v>570</v>
      </c>
      <c r="G279" s="216">
        <v>18.7</v>
      </c>
      <c r="H279" s="216"/>
      <c r="I279" s="415">
        <f t="shared" si="4"/>
        <v>0.56666666666666665</v>
      </c>
      <c r="J279" s="416">
        <v>6.8</v>
      </c>
      <c r="K279" s="235">
        <v>14.118811881188119</v>
      </c>
      <c r="L279" s="417"/>
      <c r="M279" s="418"/>
      <c r="N279" s="418"/>
      <c r="O279" s="513"/>
      <c r="P279" s="419"/>
      <c r="Q279" s="419"/>
    </row>
    <row r="280" spans="1:17" ht="15">
      <c r="A280" s="754">
        <v>276</v>
      </c>
      <c r="B280" s="216" t="s">
        <v>919</v>
      </c>
      <c r="C280" s="216" t="s">
        <v>905</v>
      </c>
      <c r="D280" s="216">
        <v>2007</v>
      </c>
      <c r="E280" s="754">
        <v>10</v>
      </c>
      <c r="F280" s="216" t="s">
        <v>570</v>
      </c>
      <c r="G280" s="216">
        <v>19.91</v>
      </c>
      <c r="H280" s="216"/>
      <c r="I280" s="415">
        <f t="shared" si="4"/>
        <v>0.65833333333333333</v>
      </c>
      <c r="J280" s="416">
        <v>7.9</v>
      </c>
      <c r="K280" s="235">
        <v>22.303633663366337</v>
      </c>
      <c r="L280" s="417"/>
      <c r="M280" s="418"/>
      <c r="N280" s="418"/>
      <c r="O280" s="513"/>
      <c r="P280" s="419"/>
      <c r="Q280" s="419"/>
    </row>
    <row r="281" spans="1:17" ht="15">
      <c r="A281" s="754">
        <v>277</v>
      </c>
      <c r="B281" s="216" t="s">
        <v>921</v>
      </c>
      <c r="C281" s="216" t="s">
        <v>571</v>
      </c>
      <c r="D281" s="216">
        <v>2007</v>
      </c>
      <c r="E281" s="754">
        <v>10</v>
      </c>
      <c r="F281" s="216" t="s">
        <v>570</v>
      </c>
      <c r="G281" s="216">
        <v>12.65</v>
      </c>
      <c r="H281" s="216"/>
      <c r="I281" s="415">
        <f t="shared" si="4"/>
        <v>0.51666666666666672</v>
      </c>
      <c r="J281" s="416">
        <v>6.2</v>
      </c>
      <c r="K281" s="235">
        <v>36.10913861386139</v>
      </c>
      <c r="L281" s="417"/>
      <c r="M281" s="418"/>
      <c r="N281" s="418"/>
      <c r="O281" s="513"/>
      <c r="P281" s="419"/>
      <c r="Q281" s="419"/>
    </row>
    <row r="282" spans="1:17" ht="15">
      <c r="A282" s="754">
        <v>278</v>
      </c>
      <c r="B282" s="216" t="s">
        <v>922</v>
      </c>
      <c r="C282" s="216" t="s">
        <v>571</v>
      </c>
      <c r="D282" s="216">
        <v>2007</v>
      </c>
      <c r="E282" s="754">
        <v>10</v>
      </c>
      <c r="F282" s="216" t="s">
        <v>570</v>
      </c>
      <c r="G282" s="216">
        <v>9.24</v>
      </c>
      <c r="H282" s="216"/>
      <c r="I282" s="415">
        <f t="shared" si="4"/>
        <v>0.48333333333333334</v>
      </c>
      <c r="J282" s="416">
        <v>5.8</v>
      </c>
      <c r="K282" s="235">
        <v>14.456623762376239</v>
      </c>
      <c r="L282" s="417"/>
      <c r="M282" s="418"/>
      <c r="N282" s="418"/>
      <c r="O282" s="513"/>
      <c r="P282" s="419"/>
      <c r="Q282" s="419"/>
    </row>
    <row r="283" spans="1:17" ht="15">
      <c r="A283" s="754">
        <v>279</v>
      </c>
      <c r="B283" s="216" t="s">
        <v>920</v>
      </c>
      <c r="C283" s="216" t="s">
        <v>571</v>
      </c>
      <c r="D283" s="216">
        <v>2007</v>
      </c>
      <c r="E283" s="754">
        <v>10</v>
      </c>
      <c r="F283" s="216" t="s">
        <v>570</v>
      </c>
      <c r="G283" s="216">
        <v>12.65</v>
      </c>
      <c r="H283" s="216"/>
      <c r="I283" s="415">
        <f t="shared" si="4"/>
        <v>0.79166666666666663</v>
      </c>
      <c r="J283" s="416">
        <v>9.5</v>
      </c>
      <c r="K283" s="235">
        <v>32.219475247524748</v>
      </c>
      <c r="L283" s="417"/>
      <c r="M283" s="418"/>
      <c r="N283" s="418"/>
      <c r="O283" s="513"/>
      <c r="P283" s="419"/>
      <c r="Q283" s="419"/>
    </row>
    <row r="284" spans="1:17" ht="15">
      <c r="A284" s="754">
        <v>280</v>
      </c>
      <c r="B284" s="216" t="s">
        <v>154</v>
      </c>
      <c r="C284" s="216" t="s">
        <v>905</v>
      </c>
      <c r="D284" s="216">
        <v>2007</v>
      </c>
      <c r="E284" s="754">
        <v>10</v>
      </c>
      <c r="F284" s="216" t="s">
        <v>707</v>
      </c>
      <c r="G284" s="216">
        <v>17.850000000000001</v>
      </c>
      <c r="H284" s="216"/>
      <c r="I284" s="415">
        <f t="shared" si="4"/>
        <v>0.75</v>
      </c>
      <c r="J284" s="416">
        <v>9</v>
      </c>
      <c r="K284" s="235">
        <v>14.118811881188119</v>
      </c>
      <c r="L284" s="417"/>
      <c r="M284" s="418"/>
      <c r="N284" s="418"/>
      <c r="O284" s="513"/>
      <c r="P284" s="419"/>
      <c r="Q284" s="419"/>
    </row>
    <row r="285" spans="1:17" ht="15">
      <c r="A285" s="754">
        <v>281</v>
      </c>
      <c r="B285" s="216" t="s">
        <v>155</v>
      </c>
      <c r="C285" s="216" t="s">
        <v>571</v>
      </c>
      <c r="D285" s="216">
        <v>2007</v>
      </c>
      <c r="E285" s="754">
        <v>10</v>
      </c>
      <c r="F285" s="216" t="s">
        <v>707</v>
      </c>
      <c r="G285" s="216">
        <v>12.08</v>
      </c>
      <c r="H285" s="216"/>
      <c r="I285" s="415">
        <f t="shared" si="4"/>
        <v>0.66666666666666663</v>
      </c>
      <c r="J285" s="416">
        <v>8</v>
      </c>
      <c r="K285" s="235">
        <v>32.219475247524748</v>
      </c>
      <c r="L285" s="417"/>
      <c r="M285" s="418"/>
      <c r="N285" s="418"/>
      <c r="O285" s="513"/>
      <c r="P285" s="419"/>
      <c r="Q285" s="419"/>
    </row>
    <row r="286" spans="1:17" ht="15">
      <c r="A286" s="754">
        <v>282</v>
      </c>
      <c r="B286" s="216" t="s">
        <v>68</v>
      </c>
      <c r="C286" s="216" t="s">
        <v>905</v>
      </c>
      <c r="D286" s="216">
        <v>2007</v>
      </c>
      <c r="E286" s="754">
        <v>10</v>
      </c>
      <c r="F286" s="216" t="s">
        <v>699</v>
      </c>
      <c r="G286" s="216">
        <v>17.850000000000001</v>
      </c>
      <c r="H286" s="216"/>
      <c r="I286" s="415">
        <f t="shared" si="4"/>
        <v>0.6333333333333333</v>
      </c>
      <c r="J286" s="416">
        <v>7.6</v>
      </c>
      <c r="K286" s="235">
        <v>14.118811881188119</v>
      </c>
      <c r="L286" s="417"/>
      <c r="M286" s="418"/>
      <c r="N286" s="418"/>
      <c r="O286" s="513"/>
      <c r="P286" s="419"/>
      <c r="Q286" s="419"/>
    </row>
    <row r="287" spans="1:17" ht="15">
      <c r="A287" s="754">
        <v>283</v>
      </c>
      <c r="B287" s="216" t="s">
        <v>144</v>
      </c>
      <c r="C287" s="216" t="s">
        <v>905</v>
      </c>
      <c r="D287" s="216">
        <v>2007</v>
      </c>
      <c r="E287" s="754">
        <v>10</v>
      </c>
      <c r="F287" s="216" t="s">
        <v>705</v>
      </c>
      <c r="G287" s="216">
        <v>17.850000000000001</v>
      </c>
      <c r="H287" s="216"/>
      <c r="I287" s="415">
        <f t="shared" si="4"/>
        <v>0.95833333333333337</v>
      </c>
      <c r="J287" s="416">
        <v>11.5</v>
      </c>
      <c r="K287" s="235">
        <v>10.816831683168317</v>
      </c>
      <c r="L287" s="417"/>
      <c r="M287" s="418"/>
      <c r="N287" s="418"/>
      <c r="O287" s="513"/>
      <c r="P287" s="419"/>
      <c r="Q287" s="419"/>
    </row>
    <row r="288" spans="1:17" ht="15">
      <c r="A288" s="754">
        <v>284</v>
      </c>
      <c r="B288" s="216" t="s">
        <v>145</v>
      </c>
      <c r="C288" s="216" t="s">
        <v>571</v>
      </c>
      <c r="D288" s="216">
        <v>2007</v>
      </c>
      <c r="E288" s="754">
        <v>10</v>
      </c>
      <c r="F288" s="216" t="s">
        <v>705</v>
      </c>
      <c r="G288" s="216">
        <v>8.82</v>
      </c>
      <c r="H288" s="216"/>
      <c r="I288" s="415">
        <f t="shared" si="4"/>
        <v>0.65833333333333333</v>
      </c>
      <c r="J288" s="416">
        <v>7.9</v>
      </c>
      <c r="K288" s="235">
        <v>14.715930693069307</v>
      </c>
      <c r="L288" s="417"/>
      <c r="M288" s="418"/>
      <c r="N288" s="418"/>
      <c r="O288" s="513"/>
      <c r="P288" s="419"/>
      <c r="Q288" s="419"/>
    </row>
    <row r="289" spans="1:17" ht="15">
      <c r="A289" s="754">
        <v>285</v>
      </c>
      <c r="B289" s="216" t="s">
        <v>33</v>
      </c>
      <c r="C289" s="216" t="s">
        <v>905</v>
      </c>
      <c r="D289" s="216">
        <v>2007</v>
      </c>
      <c r="E289" s="754">
        <v>10</v>
      </c>
      <c r="F289" s="216" t="s">
        <v>697</v>
      </c>
      <c r="G289" s="216">
        <v>17.850000000000001</v>
      </c>
      <c r="H289" s="216"/>
      <c r="I289" s="415">
        <f t="shared" si="4"/>
        <v>0.51666666666666672</v>
      </c>
      <c r="J289" s="416">
        <v>6.2</v>
      </c>
      <c r="K289" s="235">
        <v>10.816831683168317</v>
      </c>
      <c r="L289" s="417"/>
      <c r="M289" s="418"/>
      <c r="N289" s="418"/>
      <c r="O289" s="513"/>
      <c r="P289" s="419"/>
      <c r="Q289" s="419"/>
    </row>
    <row r="290" spans="1:17" ht="15">
      <c r="A290" s="754">
        <v>286</v>
      </c>
      <c r="B290" s="216" t="s">
        <v>804</v>
      </c>
      <c r="C290" s="216" t="s">
        <v>905</v>
      </c>
      <c r="D290" s="216">
        <v>2007</v>
      </c>
      <c r="E290" s="754">
        <v>10</v>
      </c>
      <c r="F290" s="216" t="s">
        <v>700</v>
      </c>
      <c r="G290" s="216">
        <v>17.850000000000001</v>
      </c>
      <c r="H290" s="216"/>
      <c r="I290" s="415">
        <f t="shared" si="4"/>
        <v>0.48333333333333334</v>
      </c>
      <c r="J290" s="416">
        <v>5.8</v>
      </c>
      <c r="K290" s="235">
        <v>14.118811881188119</v>
      </c>
      <c r="L290" s="417"/>
      <c r="M290" s="418"/>
      <c r="N290" s="418"/>
      <c r="O290" s="513"/>
      <c r="P290" s="419"/>
      <c r="Q290" s="419"/>
    </row>
    <row r="291" spans="1:17" ht="15">
      <c r="A291" s="754">
        <v>287</v>
      </c>
      <c r="B291" s="216" t="s">
        <v>52</v>
      </c>
      <c r="C291" s="216" t="s">
        <v>905</v>
      </c>
      <c r="D291" s="216">
        <v>2007</v>
      </c>
      <c r="E291" s="754">
        <v>10</v>
      </c>
      <c r="F291" s="216" t="s">
        <v>698</v>
      </c>
      <c r="G291" s="216">
        <v>17.850000000000001</v>
      </c>
      <c r="H291" s="216"/>
      <c r="I291" s="415">
        <f t="shared" si="4"/>
        <v>0.79166666666666663</v>
      </c>
      <c r="J291" s="416">
        <v>9.5</v>
      </c>
      <c r="K291" s="235">
        <v>10.816831683168317</v>
      </c>
      <c r="L291" s="417"/>
      <c r="M291" s="418"/>
      <c r="N291" s="418"/>
      <c r="O291" s="513"/>
      <c r="P291" s="419"/>
      <c r="Q291" s="419"/>
    </row>
    <row r="292" spans="1:17" ht="15">
      <c r="A292" s="754">
        <v>288</v>
      </c>
      <c r="B292" s="216" t="s">
        <v>986</v>
      </c>
      <c r="C292" s="216" t="s">
        <v>905</v>
      </c>
      <c r="D292" s="216">
        <v>2007</v>
      </c>
      <c r="E292" s="754">
        <v>10</v>
      </c>
      <c r="F292" s="216" t="s">
        <v>692</v>
      </c>
      <c r="G292" s="216">
        <v>17.850000000000001</v>
      </c>
      <c r="H292" s="216"/>
      <c r="I292" s="415">
        <f t="shared" si="4"/>
        <v>0.75</v>
      </c>
      <c r="J292" s="416">
        <v>9</v>
      </c>
      <c r="K292" s="235">
        <v>10.816831683168317</v>
      </c>
      <c r="L292" s="417"/>
      <c r="M292" s="418"/>
      <c r="N292" s="418"/>
      <c r="O292" s="513"/>
      <c r="P292" s="419"/>
      <c r="Q292" s="419"/>
    </row>
    <row r="293" spans="1:17" ht="15">
      <c r="A293" s="754">
        <v>289</v>
      </c>
      <c r="B293" s="216" t="s">
        <v>987</v>
      </c>
      <c r="C293" s="216" t="s">
        <v>571</v>
      </c>
      <c r="D293" s="216">
        <v>2007</v>
      </c>
      <c r="E293" s="754">
        <v>10</v>
      </c>
      <c r="F293" s="216" t="s">
        <v>692</v>
      </c>
      <c r="G293" s="216">
        <v>8.82</v>
      </c>
      <c r="H293" s="216"/>
      <c r="I293" s="415">
        <f t="shared" si="4"/>
        <v>0.66666666666666663</v>
      </c>
      <c r="J293" s="416">
        <v>8</v>
      </c>
      <c r="K293" s="235">
        <v>14.715930693069307</v>
      </c>
      <c r="L293" s="417"/>
      <c r="M293" s="418"/>
      <c r="N293" s="418"/>
      <c r="O293" s="513"/>
      <c r="P293" s="419"/>
      <c r="Q293" s="419"/>
    </row>
    <row r="294" spans="1:17" ht="15">
      <c r="A294" s="754">
        <v>290</v>
      </c>
      <c r="B294" s="216" t="s">
        <v>964</v>
      </c>
      <c r="C294" s="216" t="s">
        <v>571</v>
      </c>
      <c r="D294" s="216">
        <v>2007</v>
      </c>
      <c r="E294" s="754">
        <v>10</v>
      </c>
      <c r="F294" s="216" t="s">
        <v>710</v>
      </c>
      <c r="G294" s="216">
        <v>12.08</v>
      </c>
      <c r="H294" s="216"/>
      <c r="I294" s="415">
        <f t="shared" si="4"/>
        <v>0.6333333333333333</v>
      </c>
      <c r="J294" s="416">
        <v>7.6</v>
      </c>
      <c r="K294" s="235">
        <v>24.115980198019802</v>
      </c>
      <c r="L294" s="417"/>
      <c r="M294" s="418"/>
      <c r="N294" s="418"/>
      <c r="O294" s="513"/>
      <c r="P294" s="419"/>
      <c r="Q294" s="419"/>
    </row>
    <row r="295" spans="1:17" ht="15">
      <c r="A295" s="754">
        <v>291</v>
      </c>
      <c r="B295" s="216" t="s">
        <v>152</v>
      </c>
      <c r="C295" s="216" t="s">
        <v>153</v>
      </c>
      <c r="D295" s="216">
        <v>2008</v>
      </c>
      <c r="E295" s="754">
        <v>10</v>
      </c>
      <c r="F295" s="216" t="s">
        <v>707</v>
      </c>
      <c r="G295" s="216">
        <v>11.85</v>
      </c>
      <c r="H295" s="216"/>
      <c r="I295" s="415">
        <f t="shared" si="4"/>
        <v>0.95833333333333337</v>
      </c>
      <c r="J295" s="416">
        <v>11.5</v>
      </c>
      <c r="K295" s="235">
        <v>37.391079207920789</v>
      </c>
      <c r="L295" s="417"/>
      <c r="M295" s="418"/>
      <c r="N295" s="418"/>
      <c r="O295" s="513"/>
      <c r="P295" s="419"/>
      <c r="Q295" s="419"/>
    </row>
    <row r="296" spans="1:17" ht="15">
      <c r="A296" s="754">
        <v>292</v>
      </c>
      <c r="B296" s="216" t="s">
        <v>902</v>
      </c>
      <c r="C296" s="216" t="s">
        <v>903</v>
      </c>
      <c r="D296" s="216">
        <v>2008</v>
      </c>
      <c r="E296" s="754">
        <v>10</v>
      </c>
      <c r="F296" s="216" t="s">
        <v>570</v>
      </c>
      <c r="G296" s="216">
        <v>11.88</v>
      </c>
      <c r="H296" s="216"/>
      <c r="I296" s="415">
        <f t="shared" si="4"/>
        <v>0.51666666666666672</v>
      </c>
      <c r="J296" s="416">
        <v>6.2</v>
      </c>
      <c r="K296" s="235">
        <v>10.793732673267327</v>
      </c>
      <c r="L296" s="417"/>
      <c r="M296" s="418"/>
      <c r="N296" s="418"/>
      <c r="O296" s="513"/>
      <c r="P296" s="419"/>
      <c r="Q296" s="419"/>
    </row>
    <row r="297" spans="1:17" ht="15">
      <c r="A297" s="754">
        <v>293</v>
      </c>
      <c r="B297" s="216" t="s">
        <v>963</v>
      </c>
      <c r="C297" s="216" t="s">
        <v>905</v>
      </c>
      <c r="D297" s="216">
        <v>2008</v>
      </c>
      <c r="E297" s="754">
        <v>10</v>
      </c>
      <c r="F297" s="216" t="s">
        <v>710</v>
      </c>
      <c r="G297" s="216">
        <v>17.510000000000002</v>
      </c>
      <c r="H297" s="216"/>
      <c r="I297" s="415">
        <f t="shared" si="4"/>
        <v>0.85</v>
      </c>
      <c r="J297" s="416">
        <v>10.199999999999999</v>
      </c>
      <c r="K297" s="235">
        <v>20.096643564356434</v>
      </c>
      <c r="L297" s="417"/>
      <c r="M297" s="418"/>
      <c r="N297" s="418"/>
      <c r="O297" s="513"/>
      <c r="P297" s="419"/>
      <c r="Q297" s="419"/>
    </row>
    <row r="298" spans="1:17" ht="15">
      <c r="A298" s="754">
        <v>294</v>
      </c>
      <c r="B298" s="216" t="s">
        <v>5</v>
      </c>
      <c r="C298" s="216" t="s">
        <v>905</v>
      </c>
      <c r="D298" s="216">
        <v>2008</v>
      </c>
      <c r="E298" s="754">
        <v>10</v>
      </c>
      <c r="F298" s="216" t="s">
        <v>695</v>
      </c>
      <c r="G298" s="216">
        <v>17.510000000000002</v>
      </c>
      <c r="H298" s="216"/>
      <c r="I298" s="415">
        <f t="shared" si="4"/>
        <v>0.18333333333333335</v>
      </c>
      <c r="J298" s="416">
        <v>2.2000000000000002</v>
      </c>
      <c r="K298" s="235">
        <v>15.858089108910892</v>
      </c>
      <c r="L298" s="417"/>
      <c r="M298" s="418"/>
      <c r="N298" s="418"/>
      <c r="O298" s="513"/>
      <c r="P298" s="419"/>
      <c r="Q298" s="419"/>
    </row>
    <row r="299" spans="1:17" ht="15">
      <c r="A299" s="754">
        <v>295</v>
      </c>
      <c r="B299" s="216" t="s">
        <v>20</v>
      </c>
      <c r="C299" s="216" t="s">
        <v>905</v>
      </c>
      <c r="D299" s="216">
        <v>2008</v>
      </c>
      <c r="E299" s="754">
        <v>10</v>
      </c>
      <c r="F299" s="216" t="s">
        <v>687</v>
      </c>
      <c r="G299" s="216">
        <v>17.510000000000002</v>
      </c>
      <c r="H299" s="216"/>
      <c r="I299" s="415">
        <f t="shared" si="4"/>
        <v>0.66666666666666663</v>
      </c>
      <c r="J299" s="416">
        <v>8</v>
      </c>
      <c r="K299" s="235">
        <v>15.858089108910892</v>
      </c>
      <c r="L299" s="417"/>
      <c r="M299" s="418"/>
      <c r="N299" s="418"/>
      <c r="O299" s="513"/>
      <c r="P299" s="419"/>
      <c r="Q299" s="419"/>
    </row>
    <row r="300" spans="1:17" ht="15">
      <c r="A300" s="754">
        <v>296</v>
      </c>
      <c r="B300" s="216" t="s">
        <v>65</v>
      </c>
      <c r="C300" s="216" t="s">
        <v>903</v>
      </c>
      <c r="D300" s="216">
        <v>2008</v>
      </c>
      <c r="E300" s="754">
        <v>10</v>
      </c>
      <c r="F300" s="216" t="s">
        <v>699</v>
      </c>
      <c r="G300" s="216">
        <v>17.510000000000002</v>
      </c>
      <c r="H300" s="216"/>
      <c r="I300" s="415">
        <f t="shared" si="4"/>
        <v>0.15</v>
      </c>
      <c r="J300" s="416">
        <v>1.8</v>
      </c>
      <c r="K300" s="235">
        <v>15.858089108910892</v>
      </c>
      <c r="L300" s="417"/>
      <c r="M300" s="418"/>
      <c r="N300" s="418"/>
      <c r="O300" s="513"/>
      <c r="P300" s="419"/>
      <c r="Q300" s="419"/>
    </row>
    <row r="301" spans="1:17" ht="15">
      <c r="A301" s="754">
        <v>297</v>
      </c>
      <c r="B301" s="216" t="s">
        <v>133</v>
      </c>
      <c r="C301" s="216" t="s">
        <v>903</v>
      </c>
      <c r="D301" s="216">
        <v>2008</v>
      </c>
      <c r="E301" s="754">
        <v>10</v>
      </c>
      <c r="F301" s="216" t="s">
        <v>702</v>
      </c>
      <c r="G301" s="216">
        <v>17.510000000000002</v>
      </c>
      <c r="H301" s="216"/>
      <c r="I301" s="415">
        <f t="shared" si="4"/>
        <v>0.13333333333333333</v>
      </c>
      <c r="J301" s="416">
        <v>1.6</v>
      </c>
      <c r="K301" s="235">
        <v>15.858089108910892</v>
      </c>
      <c r="L301" s="417"/>
      <c r="M301" s="418"/>
      <c r="N301" s="418"/>
      <c r="O301" s="513"/>
      <c r="P301" s="419"/>
      <c r="Q301" s="419"/>
    </row>
    <row r="302" spans="1:17" ht="15">
      <c r="A302" s="754">
        <v>298</v>
      </c>
      <c r="B302" s="216" t="s">
        <v>805</v>
      </c>
      <c r="C302" s="216" t="s">
        <v>903</v>
      </c>
      <c r="D302" s="216">
        <v>2008</v>
      </c>
      <c r="E302" s="754">
        <v>10</v>
      </c>
      <c r="F302" s="216" t="s">
        <v>700</v>
      </c>
      <c r="G302" s="216">
        <v>17.510000000000002</v>
      </c>
      <c r="H302" s="216"/>
      <c r="I302" s="415">
        <f t="shared" si="4"/>
        <v>0.76666666666666661</v>
      </c>
      <c r="J302" s="416">
        <v>9.1999999999999993</v>
      </c>
      <c r="K302" s="235">
        <v>20.096653465346535</v>
      </c>
      <c r="L302" s="417"/>
      <c r="M302" s="418"/>
      <c r="N302" s="418"/>
      <c r="O302" s="513"/>
      <c r="P302" s="419"/>
      <c r="Q302" s="419"/>
    </row>
    <row r="303" spans="1:17" ht="15">
      <c r="A303" s="754">
        <v>299</v>
      </c>
      <c r="B303" s="216" t="s">
        <v>66</v>
      </c>
      <c r="C303" s="216" t="s">
        <v>67</v>
      </c>
      <c r="D303" s="216">
        <v>2008</v>
      </c>
      <c r="E303" s="754">
        <v>10</v>
      </c>
      <c r="F303" s="216" t="s">
        <v>699</v>
      </c>
      <c r="G303" s="216"/>
      <c r="H303" s="216">
        <v>16.07</v>
      </c>
      <c r="I303" s="415">
        <f t="shared" si="4"/>
        <v>0.67499999999999993</v>
      </c>
      <c r="J303" s="416">
        <v>8.1</v>
      </c>
      <c r="K303" s="235">
        <v>183.19505940594061</v>
      </c>
      <c r="L303" s="417"/>
      <c r="M303" s="418"/>
      <c r="N303" s="418"/>
      <c r="O303" s="513"/>
      <c r="P303" s="419"/>
      <c r="Q303" s="419"/>
    </row>
    <row r="304" spans="1:17" ht="15">
      <c r="A304" s="754">
        <v>300</v>
      </c>
      <c r="B304" s="216" t="s">
        <v>904</v>
      </c>
      <c r="C304" s="216" t="s">
        <v>905</v>
      </c>
      <c r="D304" s="216">
        <v>2008</v>
      </c>
      <c r="E304" s="754">
        <v>10</v>
      </c>
      <c r="F304" s="216" t="s">
        <v>570</v>
      </c>
      <c r="G304" s="216">
        <v>18.36</v>
      </c>
      <c r="H304" s="216"/>
      <c r="I304" s="415">
        <f t="shared" si="4"/>
        <v>0.76666666666666661</v>
      </c>
      <c r="J304" s="416">
        <v>9.1999999999999993</v>
      </c>
      <c r="K304" s="235">
        <v>20.22630693069307</v>
      </c>
      <c r="L304" s="417"/>
      <c r="M304" s="418"/>
      <c r="N304" s="418"/>
      <c r="O304" s="513"/>
      <c r="P304" s="419"/>
      <c r="Q304" s="419"/>
    </row>
    <row r="305" spans="1:17" ht="15">
      <c r="A305" s="754">
        <v>301</v>
      </c>
      <c r="B305" s="216" t="s">
        <v>976</v>
      </c>
      <c r="C305" s="216" t="s">
        <v>574</v>
      </c>
      <c r="D305" s="216">
        <v>2008</v>
      </c>
      <c r="E305" s="754">
        <v>10</v>
      </c>
      <c r="F305" s="216" t="s">
        <v>690</v>
      </c>
      <c r="G305" s="216">
        <v>17.510000000000002</v>
      </c>
      <c r="H305" s="216"/>
      <c r="I305" s="415">
        <f t="shared" si="4"/>
        <v>0.66666666666666663</v>
      </c>
      <c r="J305" s="416">
        <v>8</v>
      </c>
      <c r="K305" s="235">
        <v>15.858089108910892</v>
      </c>
      <c r="L305" s="417"/>
      <c r="M305" s="418"/>
      <c r="N305" s="418"/>
      <c r="O305" s="513"/>
      <c r="P305" s="419"/>
      <c r="Q305" s="419"/>
    </row>
    <row r="306" spans="1:17" ht="15">
      <c r="A306" s="754">
        <v>302</v>
      </c>
      <c r="B306" s="216" t="s">
        <v>49</v>
      </c>
      <c r="C306" s="216" t="s">
        <v>905</v>
      </c>
      <c r="D306" s="216">
        <v>2008</v>
      </c>
      <c r="E306" s="754">
        <v>10</v>
      </c>
      <c r="F306" s="216" t="s">
        <v>698</v>
      </c>
      <c r="G306" s="216">
        <v>17.510000000000002</v>
      </c>
      <c r="H306" s="216"/>
      <c r="I306" s="415">
        <f t="shared" si="4"/>
        <v>0.71666666666666667</v>
      </c>
      <c r="J306" s="416">
        <v>8.6</v>
      </c>
      <c r="K306" s="235">
        <v>15.858089108910892</v>
      </c>
      <c r="L306" s="417"/>
      <c r="M306" s="418"/>
      <c r="N306" s="418"/>
      <c r="O306" s="513"/>
      <c r="P306" s="419"/>
      <c r="Q306" s="419"/>
    </row>
    <row r="307" spans="1:17" ht="15">
      <c r="A307" s="754">
        <v>303</v>
      </c>
      <c r="B307" s="216" t="s">
        <v>911</v>
      </c>
      <c r="C307" s="216" t="s">
        <v>912</v>
      </c>
      <c r="D307" s="216">
        <v>2008</v>
      </c>
      <c r="E307" s="754">
        <v>10</v>
      </c>
      <c r="F307" s="216" t="s">
        <v>570</v>
      </c>
      <c r="G307" s="216">
        <v>14.96</v>
      </c>
      <c r="H307" s="216"/>
      <c r="I307" s="415">
        <f t="shared" si="4"/>
        <v>0.46666666666666662</v>
      </c>
      <c r="J307" s="416">
        <v>5.6</v>
      </c>
      <c r="K307" s="235">
        <v>80.156762376237623</v>
      </c>
      <c r="L307" s="417"/>
      <c r="M307" s="418"/>
      <c r="N307" s="418"/>
      <c r="O307" s="513"/>
      <c r="P307" s="419"/>
      <c r="Q307" s="419"/>
    </row>
    <row r="308" spans="1:17" ht="15">
      <c r="A308" s="754">
        <v>304</v>
      </c>
      <c r="B308" s="216" t="s">
        <v>914</v>
      </c>
      <c r="C308" s="216" t="s">
        <v>912</v>
      </c>
      <c r="D308" s="216">
        <v>2008</v>
      </c>
      <c r="E308" s="754">
        <v>10</v>
      </c>
      <c r="F308" s="216" t="s">
        <v>570</v>
      </c>
      <c r="G308" s="216">
        <v>13.82</v>
      </c>
      <c r="H308" s="216"/>
      <c r="I308" s="415">
        <f t="shared" si="4"/>
        <v>0.76666666666666661</v>
      </c>
      <c r="J308" s="416">
        <v>9.1999999999999993</v>
      </c>
      <c r="K308" s="235">
        <v>27.780524752475248</v>
      </c>
      <c r="L308" s="417"/>
      <c r="M308" s="418"/>
      <c r="N308" s="418"/>
      <c r="O308" s="513"/>
      <c r="P308" s="419"/>
      <c r="Q308" s="419"/>
    </row>
    <row r="309" spans="1:17" ht="15">
      <c r="A309" s="754">
        <v>305</v>
      </c>
      <c r="B309" s="216" t="s">
        <v>913</v>
      </c>
      <c r="C309" s="216" t="s">
        <v>912</v>
      </c>
      <c r="D309" s="216">
        <v>2008</v>
      </c>
      <c r="E309" s="754">
        <v>10</v>
      </c>
      <c r="F309" s="216" t="s">
        <v>570</v>
      </c>
      <c r="G309" s="216">
        <v>13.82</v>
      </c>
      <c r="H309" s="216"/>
      <c r="I309" s="415">
        <f t="shared" si="4"/>
        <v>0.70833333333333337</v>
      </c>
      <c r="J309" s="416">
        <v>8.5</v>
      </c>
      <c r="K309" s="235">
        <v>27.780524752475248</v>
      </c>
      <c r="L309" s="417"/>
      <c r="M309" s="418"/>
      <c r="N309" s="418"/>
      <c r="O309" s="513"/>
      <c r="P309" s="419"/>
      <c r="Q309" s="419"/>
    </row>
    <row r="310" spans="1:17" ht="15">
      <c r="A310" s="754">
        <v>306</v>
      </c>
      <c r="B310" s="216" t="s">
        <v>909</v>
      </c>
      <c r="C310" s="216" t="s">
        <v>910</v>
      </c>
      <c r="D310" s="216">
        <v>2008</v>
      </c>
      <c r="E310" s="754">
        <v>10</v>
      </c>
      <c r="F310" s="216" t="s">
        <v>570</v>
      </c>
      <c r="G310" s="216">
        <v>23.33</v>
      </c>
      <c r="H310" s="216"/>
      <c r="I310" s="415">
        <f t="shared" si="4"/>
        <v>0.6</v>
      </c>
      <c r="J310" s="416">
        <v>7.2</v>
      </c>
      <c r="K310" s="235">
        <v>49.137782178217826</v>
      </c>
      <c r="L310" s="417"/>
      <c r="M310" s="418"/>
      <c r="N310" s="418"/>
      <c r="O310" s="513"/>
      <c r="P310" s="419"/>
      <c r="Q310" s="419"/>
    </row>
    <row r="311" spans="1:17" ht="15">
      <c r="A311" s="754">
        <v>307</v>
      </c>
      <c r="B311" s="216" t="s">
        <v>50</v>
      </c>
      <c r="C311" s="216" t="s">
        <v>51</v>
      </c>
      <c r="D311" s="216">
        <v>2008</v>
      </c>
      <c r="E311" s="754">
        <v>10</v>
      </c>
      <c r="F311" s="216" t="s">
        <v>698</v>
      </c>
      <c r="G311" s="216">
        <v>18.850000000000001</v>
      </c>
      <c r="H311" s="216"/>
      <c r="I311" s="415">
        <f t="shared" si="4"/>
        <v>0.56666666666666665</v>
      </c>
      <c r="J311" s="416">
        <v>6.8</v>
      </c>
      <c r="K311" s="235">
        <v>39.499455445544555</v>
      </c>
      <c r="L311" s="417"/>
      <c r="M311" s="418"/>
      <c r="N311" s="418"/>
      <c r="O311" s="513"/>
      <c r="P311" s="419"/>
      <c r="Q311" s="419"/>
    </row>
    <row r="312" spans="1:17" ht="15">
      <c r="A312" s="754">
        <v>308</v>
      </c>
      <c r="B312" s="216" t="s">
        <v>923</v>
      </c>
      <c r="C312" s="216" t="s">
        <v>910</v>
      </c>
      <c r="D312" s="216">
        <v>2008</v>
      </c>
      <c r="E312" s="754">
        <v>10</v>
      </c>
      <c r="F312" s="216" t="s">
        <v>570</v>
      </c>
      <c r="G312" s="216">
        <v>11.88</v>
      </c>
      <c r="H312" s="216"/>
      <c r="I312" s="415">
        <f t="shared" si="4"/>
        <v>0.48333333333333334</v>
      </c>
      <c r="J312" s="416">
        <v>5.8</v>
      </c>
      <c r="K312" s="235">
        <v>23.896158415841583</v>
      </c>
      <c r="L312" s="417"/>
      <c r="M312" s="418"/>
      <c r="N312" s="418"/>
      <c r="O312" s="513"/>
      <c r="P312" s="419"/>
      <c r="Q312" s="419"/>
    </row>
    <row r="313" spans="1:17" ht="15">
      <c r="A313" s="754">
        <v>309</v>
      </c>
      <c r="B313" s="216" t="s">
        <v>925</v>
      </c>
      <c r="C313" s="216" t="s">
        <v>910</v>
      </c>
      <c r="D313" s="216">
        <v>2008</v>
      </c>
      <c r="E313" s="754">
        <v>10</v>
      </c>
      <c r="F313" s="216" t="s">
        <v>570</v>
      </c>
      <c r="G313" s="216">
        <v>24.84</v>
      </c>
      <c r="H313" s="216">
        <v>2.06</v>
      </c>
      <c r="I313" s="415">
        <f t="shared" si="4"/>
        <v>0.60833333333333328</v>
      </c>
      <c r="J313" s="416">
        <v>7.3</v>
      </c>
      <c r="K313" s="235">
        <v>95.792079207920793</v>
      </c>
      <c r="L313" s="417"/>
      <c r="M313" s="418"/>
      <c r="N313" s="418"/>
      <c r="O313" s="513"/>
      <c r="P313" s="419"/>
      <c r="Q313" s="419"/>
    </row>
    <row r="314" spans="1:17" ht="15">
      <c r="A314" s="754">
        <v>310</v>
      </c>
      <c r="B314" s="216" t="s">
        <v>6</v>
      </c>
      <c r="C314" s="216" t="s">
        <v>910</v>
      </c>
      <c r="D314" s="216">
        <v>2007</v>
      </c>
      <c r="E314" s="754">
        <v>10</v>
      </c>
      <c r="F314" s="216" t="s">
        <v>695</v>
      </c>
      <c r="G314" s="216">
        <v>23.84</v>
      </c>
      <c r="H314" s="216"/>
      <c r="I314" s="415">
        <f t="shared" si="4"/>
        <v>0.70833333333333337</v>
      </c>
      <c r="J314" s="416">
        <v>8.5</v>
      </c>
      <c r="K314" s="235">
        <v>43.297495049504953</v>
      </c>
      <c r="L314" s="417"/>
      <c r="M314" s="418"/>
      <c r="N314" s="418"/>
      <c r="O314" s="513"/>
      <c r="P314" s="419"/>
      <c r="Q314" s="419"/>
    </row>
    <row r="315" spans="1:17" ht="15">
      <c r="A315" s="754">
        <v>311</v>
      </c>
      <c r="B315" s="216" t="s">
        <v>806</v>
      </c>
      <c r="C315" s="216" t="s">
        <v>1</v>
      </c>
      <c r="D315" s="216">
        <v>2007</v>
      </c>
      <c r="E315" s="754">
        <v>10</v>
      </c>
      <c r="F315" s="216" t="s">
        <v>690</v>
      </c>
      <c r="G315" s="216"/>
      <c r="H315" s="216">
        <v>19.43</v>
      </c>
      <c r="I315" s="415">
        <f t="shared" si="4"/>
        <v>0.6</v>
      </c>
      <c r="J315" s="416">
        <v>7.2</v>
      </c>
      <c r="K315" s="235">
        <v>59.19967326732673</v>
      </c>
      <c r="L315" s="417"/>
      <c r="M315" s="418"/>
      <c r="N315" s="418"/>
      <c r="O315" s="513"/>
      <c r="P315" s="419"/>
      <c r="Q315" s="419"/>
    </row>
    <row r="316" spans="1:17" ht="15">
      <c r="A316" s="754">
        <v>312</v>
      </c>
      <c r="B316" s="216" t="s">
        <v>128</v>
      </c>
      <c r="C316" s="216" t="s">
        <v>574</v>
      </c>
      <c r="D316" s="216">
        <v>2008</v>
      </c>
      <c r="E316" s="754">
        <v>10</v>
      </c>
      <c r="F316" s="216" t="s">
        <v>185</v>
      </c>
      <c r="G316" s="216">
        <v>17.850000000000001</v>
      </c>
      <c r="H316" s="216"/>
      <c r="I316" s="415">
        <f t="shared" si="4"/>
        <v>0.56666666666666665</v>
      </c>
      <c r="J316" s="416">
        <v>6.8</v>
      </c>
      <c r="K316" s="235">
        <v>34.171613861386142</v>
      </c>
      <c r="L316" s="417"/>
      <c r="M316" s="418"/>
      <c r="N316" s="418"/>
      <c r="O316" s="513"/>
      <c r="P316" s="419"/>
      <c r="Q316" s="419"/>
    </row>
    <row r="317" spans="1:17" ht="15">
      <c r="A317" s="754">
        <v>313</v>
      </c>
      <c r="B317" s="216" t="s">
        <v>112</v>
      </c>
      <c r="C317" s="216" t="s">
        <v>574</v>
      </c>
      <c r="D317" s="216">
        <v>2008</v>
      </c>
      <c r="E317" s="754">
        <v>10</v>
      </c>
      <c r="F317" s="216" t="s">
        <v>701</v>
      </c>
      <c r="G317" s="216">
        <v>17.510000000000002</v>
      </c>
      <c r="H317" s="216"/>
      <c r="I317" s="415">
        <f t="shared" si="4"/>
        <v>0.67499999999999993</v>
      </c>
      <c r="J317" s="416">
        <v>8.1</v>
      </c>
      <c r="K317" s="235">
        <v>26.65181188118812</v>
      </c>
      <c r="L317" s="417"/>
      <c r="M317" s="418"/>
      <c r="N317" s="418"/>
      <c r="O317" s="513"/>
      <c r="P317" s="419"/>
      <c r="Q317" s="419"/>
    </row>
    <row r="318" spans="1:17" ht="15">
      <c r="A318" s="754">
        <v>314</v>
      </c>
      <c r="B318" s="216" t="s">
        <v>965</v>
      </c>
      <c r="C318" s="216" t="s">
        <v>574</v>
      </c>
      <c r="D318" s="216">
        <v>2009</v>
      </c>
      <c r="E318" s="754">
        <v>10</v>
      </c>
      <c r="F318" s="216" t="s">
        <v>710</v>
      </c>
      <c r="G318" s="216">
        <v>17.510000000000002</v>
      </c>
      <c r="H318" s="216"/>
      <c r="I318" s="415">
        <f t="shared" si="4"/>
        <v>0.60833333333333328</v>
      </c>
      <c r="J318" s="416">
        <v>7.3</v>
      </c>
      <c r="K318" s="235">
        <v>52.899584158415841</v>
      </c>
      <c r="L318" s="417"/>
      <c r="M318" s="418"/>
      <c r="N318" s="418"/>
      <c r="O318" s="513"/>
      <c r="P318" s="419"/>
      <c r="Q318" s="419"/>
    </row>
    <row r="319" spans="1:17" ht="15">
      <c r="A319" s="754">
        <v>315</v>
      </c>
      <c r="B319" s="216" t="s">
        <v>988</v>
      </c>
      <c r="C319" s="216" t="s">
        <v>574</v>
      </c>
      <c r="D319" s="216">
        <v>2009</v>
      </c>
      <c r="E319" s="754">
        <v>10</v>
      </c>
      <c r="F319" s="216" t="s">
        <v>692</v>
      </c>
      <c r="G319" s="216">
        <v>17.510000000000002</v>
      </c>
      <c r="H319" s="216"/>
      <c r="I319" s="415">
        <f t="shared" si="4"/>
        <v>0.56666666666666665</v>
      </c>
      <c r="J319" s="416">
        <v>6.8</v>
      </c>
      <c r="K319" s="235">
        <v>51.06538613861386</v>
      </c>
      <c r="L319" s="417"/>
      <c r="M319" s="418"/>
      <c r="N319" s="418"/>
      <c r="O319" s="513"/>
      <c r="P319" s="419"/>
      <c r="Q319" s="419"/>
    </row>
    <row r="320" spans="1:17" ht="15">
      <c r="A320" s="754">
        <v>316</v>
      </c>
      <c r="B320" s="216" t="s">
        <v>156</v>
      </c>
      <c r="C320" s="216" t="s">
        <v>574</v>
      </c>
      <c r="D320" s="216">
        <v>2009</v>
      </c>
      <c r="E320" s="754">
        <v>10</v>
      </c>
      <c r="F320" s="216" t="s">
        <v>707</v>
      </c>
      <c r="G320" s="216">
        <v>17.510000000000002</v>
      </c>
      <c r="H320" s="216"/>
      <c r="I320" s="415">
        <f t="shared" si="4"/>
        <v>0.54166666666666663</v>
      </c>
      <c r="J320" s="416">
        <v>6.5</v>
      </c>
      <c r="K320" s="235">
        <v>39.499455445544555</v>
      </c>
      <c r="L320" s="417"/>
      <c r="M320" s="418"/>
      <c r="N320" s="418"/>
      <c r="O320" s="513"/>
      <c r="P320" s="419"/>
      <c r="Q320" s="419"/>
    </row>
    <row r="321" spans="1:17" ht="15">
      <c r="A321" s="754">
        <v>317</v>
      </c>
      <c r="B321" s="216" t="s">
        <v>69</v>
      </c>
      <c r="C321" s="216" t="s">
        <v>574</v>
      </c>
      <c r="D321" s="216">
        <v>2008</v>
      </c>
      <c r="E321" s="754">
        <v>10</v>
      </c>
      <c r="F321" s="216" t="s">
        <v>699</v>
      </c>
      <c r="G321" s="216">
        <v>17.510000000000002</v>
      </c>
      <c r="H321" s="216"/>
      <c r="I321" s="415">
        <f t="shared" si="4"/>
        <v>0.51666666666666672</v>
      </c>
      <c r="J321" s="416">
        <v>6.2</v>
      </c>
      <c r="K321" s="235">
        <v>26.65181188118812</v>
      </c>
      <c r="L321" s="417"/>
      <c r="M321" s="418"/>
      <c r="N321" s="418"/>
      <c r="O321" s="513"/>
      <c r="P321" s="419"/>
      <c r="Q321" s="419"/>
    </row>
    <row r="322" spans="1:17" ht="15">
      <c r="A322" s="754">
        <v>318</v>
      </c>
      <c r="B322" s="216" t="s">
        <v>92</v>
      </c>
      <c r="C322" s="216" t="s">
        <v>574</v>
      </c>
      <c r="D322" s="216">
        <v>2008</v>
      </c>
      <c r="E322" s="754">
        <v>10</v>
      </c>
      <c r="F322" s="216" t="s">
        <v>700</v>
      </c>
      <c r="G322" s="216">
        <v>17.510000000000002</v>
      </c>
      <c r="H322" s="216"/>
      <c r="I322" s="415">
        <f t="shared" si="4"/>
        <v>0.48333333333333334</v>
      </c>
      <c r="J322" s="416">
        <v>5.8</v>
      </c>
      <c r="K322" s="235">
        <v>52.899584158415841</v>
      </c>
      <c r="L322" s="417"/>
      <c r="M322" s="418"/>
      <c r="N322" s="418"/>
      <c r="O322" s="513"/>
      <c r="P322" s="419"/>
      <c r="Q322" s="419"/>
    </row>
    <row r="323" spans="1:17" ht="15">
      <c r="A323" s="754">
        <v>319</v>
      </c>
      <c r="B323" s="216" t="s">
        <v>35</v>
      </c>
      <c r="C323" s="216" t="s">
        <v>22</v>
      </c>
      <c r="D323" s="216">
        <v>2009</v>
      </c>
      <c r="E323" s="754">
        <v>10</v>
      </c>
      <c r="F323" s="216" t="s">
        <v>697</v>
      </c>
      <c r="G323" s="216"/>
      <c r="H323" s="216">
        <v>16.07</v>
      </c>
      <c r="I323" s="415">
        <f t="shared" si="4"/>
        <v>0.79166666666666663</v>
      </c>
      <c r="J323" s="416">
        <v>9.5</v>
      </c>
      <c r="K323" s="235">
        <v>258.20229702970295</v>
      </c>
      <c r="L323" s="417"/>
      <c r="M323" s="418"/>
      <c r="N323" s="418"/>
      <c r="O323" s="513"/>
      <c r="P323" s="419"/>
      <c r="Q323" s="419"/>
    </row>
    <row r="324" spans="1:17" ht="15">
      <c r="A324" s="754">
        <v>320</v>
      </c>
      <c r="B324" s="216" t="s">
        <v>136</v>
      </c>
      <c r="C324" s="216" t="s">
        <v>8</v>
      </c>
      <c r="D324" s="216">
        <v>2008</v>
      </c>
      <c r="E324" s="754">
        <v>10</v>
      </c>
      <c r="F324" s="216" t="s">
        <v>702</v>
      </c>
      <c r="G324" s="216">
        <v>11.85</v>
      </c>
      <c r="H324" s="216"/>
      <c r="I324" s="415">
        <f t="shared" si="4"/>
        <v>0.75</v>
      </c>
      <c r="J324" s="416">
        <v>9</v>
      </c>
      <c r="K324" s="235">
        <v>38.489069306930688</v>
      </c>
      <c r="L324" s="417"/>
      <c r="M324" s="418"/>
      <c r="N324" s="418"/>
      <c r="O324" s="513"/>
      <c r="P324" s="419"/>
      <c r="Q324" s="419"/>
    </row>
    <row r="325" spans="1:17" ht="15">
      <c r="A325" s="754">
        <v>321</v>
      </c>
      <c r="B325" s="216" t="s">
        <v>7</v>
      </c>
      <c r="C325" s="216" t="s">
        <v>8</v>
      </c>
      <c r="D325" s="216">
        <v>2008</v>
      </c>
      <c r="E325" s="754">
        <v>10</v>
      </c>
      <c r="F325" s="216" t="s">
        <v>695</v>
      </c>
      <c r="G325" s="216">
        <v>11.85</v>
      </c>
      <c r="H325" s="216"/>
      <c r="I325" s="415">
        <f t="shared" ref="I325:I388" si="5">J325/12</f>
        <v>0.66666666666666663</v>
      </c>
      <c r="J325" s="416">
        <v>8</v>
      </c>
      <c r="K325" s="235">
        <v>32.13180198019802</v>
      </c>
      <c r="L325" s="417"/>
      <c r="M325" s="418"/>
      <c r="N325" s="418"/>
      <c r="O325" s="513"/>
      <c r="P325" s="419"/>
      <c r="Q325" s="419"/>
    </row>
    <row r="326" spans="1:17" ht="15">
      <c r="A326" s="754">
        <v>322</v>
      </c>
      <c r="B326" s="216" t="s">
        <v>93</v>
      </c>
      <c r="C326" s="216" t="s">
        <v>8</v>
      </c>
      <c r="D326" s="216">
        <v>2009</v>
      </c>
      <c r="E326" s="754">
        <v>10</v>
      </c>
      <c r="F326" s="216" t="s">
        <v>700</v>
      </c>
      <c r="G326" s="216">
        <v>11.85</v>
      </c>
      <c r="H326" s="216"/>
      <c r="I326" s="415">
        <f t="shared" si="5"/>
        <v>0.6333333333333333</v>
      </c>
      <c r="J326" s="416">
        <v>7.6</v>
      </c>
      <c r="K326" s="235">
        <v>33.677118811881186</v>
      </c>
      <c r="L326" s="417"/>
      <c r="M326" s="418"/>
      <c r="N326" s="418"/>
      <c r="O326" s="513"/>
      <c r="P326" s="419"/>
      <c r="Q326" s="419"/>
    </row>
    <row r="327" spans="1:17" ht="15">
      <c r="A327" s="754">
        <v>323</v>
      </c>
      <c r="B327" s="216" t="s">
        <v>174</v>
      </c>
      <c r="C327" s="216" t="s">
        <v>910</v>
      </c>
      <c r="D327" s="216">
        <v>2008</v>
      </c>
      <c r="E327" s="754">
        <v>10</v>
      </c>
      <c r="F327" s="216" t="s">
        <v>708</v>
      </c>
      <c r="G327" s="216">
        <v>18.47</v>
      </c>
      <c r="H327" s="216"/>
      <c r="I327" s="415">
        <f t="shared" si="5"/>
        <v>0.76666666666666661</v>
      </c>
      <c r="J327" s="416">
        <v>9.1999999999999993</v>
      </c>
      <c r="K327" s="235">
        <v>36.43328712871287</v>
      </c>
      <c r="L327" s="417"/>
      <c r="M327" s="418"/>
      <c r="N327" s="418"/>
      <c r="O327" s="513"/>
      <c r="P327" s="419"/>
      <c r="Q327" s="419"/>
    </row>
    <row r="328" spans="1:17" ht="15">
      <c r="A328" s="754">
        <v>324</v>
      </c>
      <c r="B328" s="216" t="s">
        <v>175</v>
      </c>
      <c r="C328" s="216" t="s">
        <v>910</v>
      </c>
      <c r="D328" s="216">
        <v>2008</v>
      </c>
      <c r="E328" s="754">
        <v>10</v>
      </c>
      <c r="F328" s="216" t="s">
        <v>708</v>
      </c>
      <c r="G328" s="216">
        <v>18.47</v>
      </c>
      <c r="H328" s="216"/>
      <c r="I328" s="415">
        <f t="shared" si="5"/>
        <v>0.15</v>
      </c>
      <c r="J328" s="416">
        <v>1.8</v>
      </c>
      <c r="K328" s="235">
        <v>36.43328712871287</v>
      </c>
      <c r="L328" s="417"/>
      <c r="M328" s="418"/>
      <c r="N328" s="418"/>
      <c r="O328" s="513"/>
      <c r="P328" s="419"/>
      <c r="Q328" s="419"/>
    </row>
    <row r="329" spans="1:17" ht="15">
      <c r="A329" s="754">
        <v>325</v>
      </c>
      <c r="B329" s="216" t="s">
        <v>924</v>
      </c>
      <c r="C329" s="216" t="s">
        <v>614</v>
      </c>
      <c r="D329" s="216">
        <v>2008</v>
      </c>
      <c r="E329" s="754">
        <v>10</v>
      </c>
      <c r="F329" s="216" t="s">
        <v>570</v>
      </c>
      <c r="G329" s="216">
        <v>19.329999999999998</v>
      </c>
      <c r="H329" s="216"/>
      <c r="I329" s="415">
        <f t="shared" si="5"/>
        <v>0.13333333333333333</v>
      </c>
      <c r="J329" s="416">
        <v>1.6</v>
      </c>
      <c r="K329" s="235">
        <v>36.562950495049506</v>
      </c>
      <c r="L329" s="417"/>
      <c r="M329" s="418"/>
      <c r="N329" s="418"/>
      <c r="O329" s="513"/>
      <c r="P329" s="419"/>
      <c r="Q329" s="419"/>
    </row>
    <row r="330" spans="1:17" ht="15">
      <c r="A330" s="754">
        <v>326</v>
      </c>
      <c r="B330" s="216" t="s">
        <v>111</v>
      </c>
      <c r="C330" s="216" t="s">
        <v>574</v>
      </c>
      <c r="D330" s="216">
        <v>2008</v>
      </c>
      <c r="E330" s="754">
        <v>10</v>
      </c>
      <c r="F330" s="216" t="s">
        <v>701</v>
      </c>
      <c r="G330" s="216">
        <v>18.64</v>
      </c>
      <c r="H330" s="216"/>
      <c r="I330" s="415">
        <f t="shared" si="5"/>
        <v>0.76666666666666661</v>
      </c>
      <c r="J330" s="416">
        <v>9.1999999999999993</v>
      </c>
      <c r="K330" s="235">
        <v>18.10642574257426</v>
      </c>
      <c r="L330" s="417"/>
      <c r="M330" s="418"/>
      <c r="N330" s="418"/>
      <c r="O330" s="513"/>
      <c r="P330" s="419"/>
      <c r="Q330" s="419"/>
    </row>
    <row r="331" spans="1:17" ht="15">
      <c r="A331" s="754">
        <v>327</v>
      </c>
      <c r="B331" s="216" t="s">
        <v>926</v>
      </c>
      <c r="C331" s="216" t="s">
        <v>807</v>
      </c>
      <c r="D331" s="216">
        <v>2008</v>
      </c>
      <c r="E331" s="754">
        <v>10</v>
      </c>
      <c r="F331" s="216" t="s">
        <v>570</v>
      </c>
      <c r="G331" s="216">
        <v>23.33</v>
      </c>
      <c r="H331" s="216"/>
      <c r="I331" s="415">
        <f t="shared" si="5"/>
        <v>0.67499999999999993</v>
      </c>
      <c r="J331" s="416">
        <v>8.1</v>
      </c>
      <c r="K331" s="235">
        <v>165.45976237623759</v>
      </c>
      <c r="L331" s="417"/>
      <c r="M331" s="418"/>
      <c r="N331" s="418"/>
      <c r="O331" s="513"/>
      <c r="P331" s="419"/>
      <c r="Q331" s="419"/>
    </row>
    <row r="332" spans="1:17" ht="15">
      <c r="A332" s="754">
        <v>328</v>
      </c>
      <c r="B332" s="216" t="s">
        <v>176</v>
      </c>
      <c r="C332" s="216" t="s">
        <v>990</v>
      </c>
      <c r="D332" s="216">
        <v>2008</v>
      </c>
      <c r="E332" s="754">
        <v>10</v>
      </c>
      <c r="F332" s="216" t="s">
        <v>708</v>
      </c>
      <c r="G332" s="216">
        <v>18.36</v>
      </c>
      <c r="H332" s="216"/>
      <c r="I332" s="415">
        <f t="shared" si="5"/>
        <v>0.76666666666666661</v>
      </c>
      <c r="J332" s="416">
        <v>9.1999999999999993</v>
      </c>
      <c r="K332" s="235">
        <v>34.171613861386142</v>
      </c>
      <c r="L332" s="417"/>
      <c r="M332" s="418"/>
      <c r="N332" s="418"/>
      <c r="O332" s="513"/>
      <c r="P332" s="419"/>
      <c r="Q332" s="419"/>
    </row>
    <row r="333" spans="1:17" ht="15">
      <c r="A333" s="754">
        <v>329</v>
      </c>
      <c r="B333" s="216" t="s">
        <v>989</v>
      </c>
      <c r="C333" s="216" t="s">
        <v>990</v>
      </c>
      <c r="D333" s="216">
        <v>2008</v>
      </c>
      <c r="E333" s="754">
        <v>10</v>
      </c>
      <c r="F333" s="216" t="s">
        <v>692</v>
      </c>
      <c r="G333" s="216">
        <v>17.510000000000002</v>
      </c>
      <c r="H333" s="216"/>
      <c r="I333" s="415">
        <f t="shared" si="5"/>
        <v>0.66666666666666663</v>
      </c>
      <c r="J333" s="416">
        <v>8</v>
      </c>
      <c r="K333" s="235">
        <v>51.06538613861386</v>
      </c>
      <c r="L333" s="417"/>
      <c r="M333" s="418"/>
      <c r="N333" s="418"/>
      <c r="O333" s="513"/>
      <c r="P333" s="419"/>
      <c r="Q333" s="419"/>
    </row>
    <row r="334" spans="1:17" ht="15">
      <c r="A334" s="754">
        <v>330</v>
      </c>
      <c r="B334" s="216" t="s">
        <v>34</v>
      </c>
      <c r="C334" s="216" t="s">
        <v>990</v>
      </c>
      <c r="D334" s="216">
        <v>2008</v>
      </c>
      <c r="E334" s="754">
        <v>10</v>
      </c>
      <c r="F334" s="216" t="s">
        <v>697</v>
      </c>
      <c r="G334" s="216">
        <v>17.510000000000002</v>
      </c>
      <c r="H334" s="216"/>
      <c r="I334" s="415">
        <f t="shared" si="5"/>
        <v>0.71666666666666667</v>
      </c>
      <c r="J334" s="416">
        <v>8.6</v>
      </c>
      <c r="K334" s="235">
        <v>34.171613861386142</v>
      </c>
      <c r="L334" s="417"/>
      <c r="M334" s="418"/>
      <c r="N334" s="418"/>
      <c r="O334" s="513"/>
      <c r="P334" s="419"/>
      <c r="Q334" s="419"/>
    </row>
    <row r="335" spans="1:17" ht="15">
      <c r="A335" s="754">
        <v>331</v>
      </c>
      <c r="B335" s="216" t="s">
        <v>177</v>
      </c>
      <c r="C335" s="216" t="s">
        <v>990</v>
      </c>
      <c r="D335" s="216">
        <v>2008</v>
      </c>
      <c r="E335" s="754">
        <v>10</v>
      </c>
      <c r="F335" s="216" t="s">
        <v>708</v>
      </c>
      <c r="G335" s="216">
        <v>18.36</v>
      </c>
      <c r="H335" s="216"/>
      <c r="I335" s="415">
        <f t="shared" si="5"/>
        <v>0.46666666666666662</v>
      </c>
      <c r="J335" s="416">
        <v>5.6</v>
      </c>
      <c r="K335" s="235">
        <v>34.171613861386142</v>
      </c>
      <c r="L335" s="417"/>
      <c r="M335" s="418"/>
      <c r="N335" s="418"/>
      <c r="O335" s="513"/>
      <c r="P335" s="419"/>
      <c r="Q335" s="419"/>
    </row>
    <row r="336" spans="1:17" ht="15">
      <c r="A336" s="754">
        <v>332</v>
      </c>
      <c r="B336" s="216" t="s">
        <v>146</v>
      </c>
      <c r="C336" s="216" t="s">
        <v>990</v>
      </c>
      <c r="D336" s="216">
        <v>2008</v>
      </c>
      <c r="E336" s="754">
        <v>10</v>
      </c>
      <c r="F336" s="216" t="s">
        <v>705</v>
      </c>
      <c r="G336" s="216">
        <v>17.510000000000002</v>
      </c>
      <c r="H336" s="216"/>
      <c r="I336" s="415">
        <f t="shared" si="5"/>
        <v>0.76666666666666661</v>
      </c>
      <c r="J336" s="416">
        <v>9.1999999999999993</v>
      </c>
      <c r="K336" s="235">
        <v>34.171613861386142</v>
      </c>
      <c r="L336" s="417"/>
      <c r="M336" s="418"/>
      <c r="N336" s="418"/>
      <c r="O336" s="513"/>
      <c r="P336" s="419"/>
      <c r="Q336" s="419"/>
    </row>
    <row r="337" spans="1:17" ht="15">
      <c r="A337" s="754">
        <v>333</v>
      </c>
      <c r="B337" s="216" t="s">
        <v>808</v>
      </c>
      <c r="C337" s="216" t="s">
        <v>990</v>
      </c>
      <c r="D337" s="216">
        <v>2008</v>
      </c>
      <c r="E337" s="754">
        <v>10</v>
      </c>
      <c r="F337" s="216" t="s">
        <v>687</v>
      </c>
      <c r="G337" s="216">
        <v>17.510000000000002</v>
      </c>
      <c r="H337" s="216"/>
      <c r="I337" s="415">
        <f t="shared" si="5"/>
        <v>0.70833333333333337</v>
      </c>
      <c r="J337" s="416">
        <v>8.5</v>
      </c>
      <c r="K337" s="235">
        <v>34.171613861386142</v>
      </c>
      <c r="L337" s="417"/>
      <c r="M337" s="418"/>
      <c r="N337" s="418"/>
      <c r="O337" s="513"/>
      <c r="P337" s="419"/>
      <c r="Q337" s="419"/>
    </row>
    <row r="338" spans="1:17" ht="15">
      <c r="A338" s="754">
        <v>334</v>
      </c>
      <c r="B338" s="216" t="s">
        <v>129</v>
      </c>
      <c r="C338" s="216" t="s">
        <v>905</v>
      </c>
      <c r="D338" s="216">
        <v>2009</v>
      </c>
      <c r="E338" s="754">
        <v>10</v>
      </c>
      <c r="F338" s="216" t="s">
        <v>185</v>
      </c>
      <c r="G338" s="216">
        <v>17.510000000000002</v>
      </c>
      <c r="H338" s="216"/>
      <c r="I338" s="415">
        <f t="shared" si="5"/>
        <v>0.6</v>
      </c>
      <c r="J338" s="416">
        <v>7.2</v>
      </c>
      <c r="K338" s="235">
        <v>65.044009900990105</v>
      </c>
      <c r="L338" s="417"/>
      <c r="M338" s="418"/>
      <c r="N338" s="418"/>
      <c r="O338" s="513"/>
      <c r="P338" s="419"/>
      <c r="Q338" s="419"/>
    </row>
    <row r="339" spans="1:17" ht="15">
      <c r="A339" s="754">
        <v>335</v>
      </c>
      <c r="B339" s="216" t="s">
        <v>809</v>
      </c>
      <c r="C339" s="216" t="s">
        <v>905</v>
      </c>
      <c r="D339" s="216">
        <v>2009</v>
      </c>
      <c r="E339" s="754">
        <v>10</v>
      </c>
      <c r="F339" s="216" t="s">
        <v>697</v>
      </c>
      <c r="G339" s="216">
        <v>17.510000000000002</v>
      </c>
      <c r="H339" s="216"/>
      <c r="I339" s="415">
        <f t="shared" si="5"/>
        <v>0.56666666666666665</v>
      </c>
      <c r="J339" s="416">
        <v>6.8</v>
      </c>
      <c r="K339" s="235">
        <v>39.499445544554455</v>
      </c>
      <c r="L339" s="417"/>
      <c r="M339" s="418"/>
      <c r="N339" s="418"/>
      <c r="O339" s="513"/>
      <c r="P339" s="419"/>
      <c r="Q339" s="419"/>
    </row>
    <row r="340" spans="1:17" ht="15">
      <c r="A340" s="754">
        <v>336</v>
      </c>
      <c r="B340" s="216" t="s">
        <v>810</v>
      </c>
      <c r="C340" s="216" t="s">
        <v>905</v>
      </c>
      <c r="D340" s="216">
        <v>2009</v>
      </c>
      <c r="E340" s="754">
        <v>10</v>
      </c>
      <c r="F340" s="216" t="s">
        <v>570</v>
      </c>
      <c r="G340" s="216">
        <v>18.36</v>
      </c>
      <c r="H340" s="216"/>
      <c r="I340" s="415">
        <f t="shared" si="5"/>
        <v>0.48333333333333334</v>
      </c>
      <c r="J340" s="416">
        <v>5.8</v>
      </c>
      <c r="K340" s="235">
        <v>39.499445544554455</v>
      </c>
      <c r="L340" s="417"/>
      <c r="M340" s="418"/>
      <c r="N340" s="418"/>
      <c r="O340" s="513"/>
      <c r="P340" s="419"/>
      <c r="Q340" s="419"/>
    </row>
    <row r="341" spans="1:17" ht="15">
      <c r="A341" s="754">
        <v>337</v>
      </c>
      <c r="B341" s="216" t="s">
        <v>991</v>
      </c>
      <c r="C341" s="216" t="s">
        <v>571</v>
      </c>
      <c r="D341" s="216">
        <v>2010</v>
      </c>
      <c r="E341" s="754">
        <v>10</v>
      </c>
      <c r="F341" s="216" t="s">
        <v>692</v>
      </c>
      <c r="G341" s="216">
        <v>11.5</v>
      </c>
      <c r="H341" s="216"/>
      <c r="I341" s="415">
        <f t="shared" si="5"/>
        <v>0.60833333333333328</v>
      </c>
      <c r="J341" s="416">
        <v>7.3</v>
      </c>
      <c r="K341" s="235">
        <v>41.896039603960396</v>
      </c>
      <c r="L341" s="417"/>
      <c r="M341" s="418"/>
      <c r="N341" s="418"/>
      <c r="O341" s="513"/>
      <c r="P341" s="419"/>
      <c r="Q341" s="419"/>
    </row>
    <row r="342" spans="1:17" ht="15">
      <c r="A342" s="754">
        <v>338</v>
      </c>
      <c r="B342" s="216" t="s">
        <v>113</v>
      </c>
      <c r="C342" s="216" t="s">
        <v>571</v>
      </c>
      <c r="D342" s="216">
        <v>2010</v>
      </c>
      <c r="E342" s="754">
        <v>10</v>
      </c>
      <c r="F342" s="216" t="s">
        <v>701</v>
      </c>
      <c r="G342" s="216">
        <v>11.5</v>
      </c>
      <c r="H342" s="216"/>
      <c r="I342" s="415">
        <f t="shared" si="5"/>
        <v>0.70833333333333337</v>
      </c>
      <c r="J342" s="416">
        <v>8.5</v>
      </c>
      <c r="K342" s="235">
        <v>41.896039603960396</v>
      </c>
      <c r="L342" s="417"/>
      <c r="M342" s="418"/>
      <c r="N342" s="418"/>
      <c r="O342" s="513"/>
      <c r="P342" s="419"/>
      <c r="Q342" s="419"/>
    </row>
    <row r="343" spans="1:17" ht="15">
      <c r="A343" s="754">
        <v>339</v>
      </c>
      <c r="B343" s="216" t="s">
        <v>811</v>
      </c>
      <c r="C343" s="216" t="s">
        <v>903</v>
      </c>
      <c r="D343" s="216">
        <v>2009</v>
      </c>
      <c r="E343" s="754">
        <v>10</v>
      </c>
      <c r="F343" s="216" t="s">
        <v>570</v>
      </c>
      <c r="G343" s="216">
        <v>11.88</v>
      </c>
      <c r="H343" s="216"/>
      <c r="I343" s="415">
        <f t="shared" si="5"/>
        <v>0.6</v>
      </c>
      <c r="J343" s="416">
        <v>7.2</v>
      </c>
      <c r="K343" s="235">
        <v>33.451198019801978</v>
      </c>
      <c r="L343" s="417"/>
      <c r="M343" s="418"/>
      <c r="N343" s="418"/>
      <c r="O343" s="513"/>
      <c r="P343" s="419"/>
      <c r="Q343" s="419"/>
    </row>
    <row r="344" spans="1:17" ht="15">
      <c r="A344" s="754">
        <v>340</v>
      </c>
      <c r="B344" s="216" t="s">
        <v>21</v>
      </c>
      <c r="C344" s="216" t="s">
        <v>22</v>
      </c>
      <c r="D344" s="216">
        <v>2010</v>
      </c>
      <c r="E344" s="754">
        <v>10</v>
      </c>
      <c r="F344" s="216" t="s">
        <v>687</v>
      </c>
      <c r="G344" s="216"/>
      <c r="H344" s="216">
        <v>15.6</v>
      </c>
      <c r="I344" s="415">
        <f t="shared" si="5"/>
        <v>0.56666666666666665</v>
      </c>
      <c r="J344" s="416">
        <v>6.8</v>
      </c>
      <c r="K344" s="235">
        <v>300.60285148514851</v>
      </c>
      <c r="L344" s="417"/>
      <c r="M344" s="418"/>
      <c r="N344" s="418"/>
      <c r="O344" s="513"/>
      <c r="P344" s="419"/>
      <c r="Q344" s="419"/>
    </row>
    <row r="345" spans="1:17" ht="15">
      <c r="A345" s="754">
        <v>341</v>
      </c>
      <c r="B345" s="216" t="s">
        <v>927</v>
      </c>
      <c r="C345" s="216" t="s">
        <v>928</v>
      </c>
      <c r="D345" s="216">
        <v>2010</v>
      </c>
      <c r="E345" s="754">
        <v>10</v>
      </c>
      <c r="F345" s="216" t="s">
        <v>570</v>
      </c>
      <c r="G345" s="216">
        <v>24.84</v>
      </c>
      <c r="H345" s="216">
        <v>5.15</v>
      </c>
      <c r="I345" s="415">
        <f t="shared" si="5"/>
        <v>0.67499999999999993</v>
      </c>
      <c r="J345" s="416">
        <v>8.1</v>
      </c>
      <c r="K345" s="235">
        <v>313.55383168316831</v>
      </c>
      <c r="L345" s="417"/>
      <c r="M345" s="418"/>
      <c r="N345" s="418"/>
      <c r="O345" s="513"/>
      <c r="P345" s="419"/>
      <c r="Q345" s="419"/>
    </row>
    <row r="346" spans="1:17" ht="15">
      <c r="A346" s="754">
        <v>342</v>
      </c>
      <c r="B346" s="216" t="s">
        <v>948</v>
      </c>
      <c r="C346" s="216" t="s">
        <v>949</v>
      </c>
      <c r="D346" s="216">
        <v>1993</v>
      </c>
      <c r="E346" s="754">
        <v>10</v>
      </c>
      <c r="F346" s="216" t="s">
        <v>688</v>
      </c>
      <c r="G346" s="216"/>
      <c r="H346" s="216">
        <v>5.04</v>
      </c>
      <c r="I346" s="415">
        <f t="shared" si="5"/>
        <v>0.60833333333333328</v>
      </c>
      <c r="J346" s="416">
        <v>7.3</v>
      </c>
      <c r="K346" s="235">
        <v>0</v>
      </c>
      <c r="L346" s="417"/>
      <c r="M346" s="418"/>
      <c r="N346" s="418"/>
      <c r="O346" s="513"/>
      <c r="P346" s="419"/>
      <c r="Q346" s="419"/>
    </row>
    <row r="347" spans="1:17" ht="15">
      <c r="A347" s="754">
        <v>343</v>
      </c>
      <c r="B347" s="216" t="s">
        <v>960</v>
      </c>
      <c r="C347" s="216" t="s">
        <v>949</v>
      </c>
      <c r="D347" s="216">
        <v>1993</v>
      </c>
      <c r="E347" s="754">
        <v>10</v>
      </c>
      <c r="F347" s="216" t="s">
        <v>710</v>
      </c>
      <c r="G347" s="216"/>
      <c r="H347" s="216">
        <v>5.04</v>
      </c>
      <c r="I347" s="415">
        <f t="shared" si="5"/>
        <v>0.56666666666666665</v>
      </c>
      <c r="J347" s="416">
        <v>6.8</v>
      </c>
      <c r="K347" s="235">
        <v>1.3056237623762377</v>
      </c>
      <c r="L347" s="417"/>
      <c r="M347" s="418"/>
      <c r="N347" s="418"/>
      <c r="O347" s="513"/>
      <c r="P347" s="419"/>
      <c r="Q347" s="419"/>
    </row>
    <row r="348" spans="1:17" ht="15">
      <c r="A348" s="754">
        <v>344</v>
      </c>
      <c r="B348" s="216" t="s">
        <v>2</v>
      </c>
      <c r="C348" s="216" t="s">
        <v>949</v>
      </c>
      <c r="D348" s="216">
        <v>1992</v>
      </c>
      <c r="E348" s="754">
        <v>10</v>
      </c>
      <c r="F348" s="216" t="s">
        <v>695</v>
      </c>
      <c r="G348" s="216"/>
      <c r="H348" s="216">
        <v>5.04</v>
      </c>
      <c r="I348" s="415">
        <f t="shared" si="5"/>
        <v>0.54166666666666663</v>
      </c>
      <c r="J348" s="416">
        <v>6.5</v>
      </c>
      <c r="K348" s="235">
        <v>0.9827227722772276</v>
      </c>
      <c r="L348" s="417"/>
      <c r="M348" s="418"/>
      <c r="N348" s="418"/>
      <c r="O348" s="513"/>
      <c r="P348" s="419"/>
      <c r="Q348" s="419"/>
    </row>
    <row r="349" spans="1:17" ht="15">
      <c r="A349" s="754">
        <v>345</v>
      </c>
      <c r="B349" s="216" t="s">
        <v>17</v>
      </c>
      <c r="C349" s="216" t="s">
        <v>949</v>
      </c>
      <c r="D349" s="216">
        <v>1991</v>
      </c>
      <c r="E349" s="754">
        <v>10</v>
      </c>
      <c r="F349" s="216" t="s">
        <v>687</v>
      </c>
      <c r="G349" s="216"/>
      <c r="H349" s="216">
        <v>5.04</v>
      </c>
      <c r="I349" s="415">
        <f t="shared" si="5"/>
        <v>0.51666666666666672</v>
      </c>
      <c r="J349" s="416">
        <v>6.2</v>
      </c>
      <c r="K349" s="235">
        <v>0</v>
      </c>
      <c r="L349" s="417"/>
      <c r="M349" s="418"/>
      <c r="N349" s="418"/>
      <c r="O349" s="513"/>
      <c r="P349" s="419"/>
      <c r="Q349" s="419"/>
    </row>
    <row r="350" spans="1:17" ht="15">
      <c r="A350" s="754">
        <v>346</v>
      </c>
      <c r="B350" s="216" t="s">
        <v>56</v>
      </c>
      <c r="C350" s="216" t="s">
        <v>57</v>
      </c>
      <c r="D350" s="216">
        <v>1986</v>
      </c>
      <c r="E350" s="754">
        <v>10</v>
      </c>
      <c r="F350" s="216" t="s">
        <v>699</v>
      </c>
      <c r="G350" s="216"/>
      <c r="H350" s="216">
        <v>8.19</v>
      </c>
      <c r="I350" s="415">
        <f t="shared" si="5"/>
        <v>0.48333333333333334</v>
      </c>
      <c r="J350" s="416">
        <v>5.8</v>
      </c>
      <c r="K350" s="235">
        <v>0</v>
      </c>
      <c r="L350" s="417"/>
      <c r="M350" s="418"/>
      <c r="N350" s="418"/>
      <c r="O350" s="513"/>
      <c r="P350" s="419"/>
      <c r="Q350" s="419"/>
    </row>
    <row r="351" spans="1:17" ht="15">
      <c r="A351" s="754">
        <v>347</v>
      </c>
      <c r="B351" s="216" t="s">
        <v>103</v>
      </c>
      <c r="C351" s="216" t="s">
        <v>949</v>
      </c>
      <c r="D351" s="216">
        <v>1992</v>
      </c>
      <c r="E351" s="754">
        <v>10</v>
      </c>
      <c r="F351" s="216" t="s">
        <v>701</v>
      </c>
      <c r="G351" s="216"/>
      <c r="H351" s="216">
        <v>5.04</v>
      </c>
      <c r="I351" s="415">
        <f t="shared" si="5"/>
        <v>0.79166666666666663</v>
      </c>
      <c r="J351" s="416">
        <v>9.5</v>
      </c>
      <c r="K351" s="235">
        <v>0.9678316831683168</v>
      </c>
      <c r="L351" s="417"/>
      <c r="M351" s="418"/>
      <c r="N351" s="418"/>
      <c r="O351" s="513"/>
      <c r="P351" s="419"/>
      <c r="Q351" s="419"/>
    </row>
    <row r="352" spans="1:17" ht="15">
      <c r="A352" s="754">
        <v>348</v>
      </c>
      <c r="B352" s="216" t="s">
        <v>812</v>
      </c>
      <c r="C352" s="216" t="s">
        <v>949</v>
      </c>
      <c r="D352" s="216">
        <v>1993</v>
      </c>
      <c r="E352" s="754">
        <v>10</v>
      </c>
      <c r="F352" s="216" t="s">
        <v>702</v>
      </c>
      <c r="G352" s="216"/>
      <c r="H352" s="216">
        <v>8.19</v>
      </c>
      <c r="I352" s="415">
        <f t="shared" si="5"/>
        <v>0.75</v>
      </c>
      <c r="J352" s="416">
        <v>9</v>
      </c>
      <c r="K352" s="235">
        <v>1.3698613861386137</v>
      </c>
      <c r="L352" s="417"/>
      <c r="M352" s="418"/>
      <c r="N352" s="418"/>
      <c r="O352" s="513"/>
      <c r="P352" s="419"/>
      <c r="Q352" s="419"/>
    </row>
    <row r="353" spans="1:17" ht="15">
      <c r="A353" s="754">
        <v>349</v>
      </c>
      <c r="B353" s="216" t="s">
        <v>604</v>
      </c>
      <c r="C353" s="216" t="s">
        <v>572</v>
      </c>
      <c r="D353" s="216">
        <v>2006</v>
      </c>
      <c r="E353" s="754">
        <v>10</v>
      </c>
      <c r="F353" s="216" t="s">
        <v>570</v>
      </c>
      <c r="G353" s="216">
        <v>20.239999999999998</v>
      </c>
      <c r="H353" s="216"/>
      <c r="I353" s="415">
        <f t="shared" si="5"/>
        <v>0.66666666666666663</v>
      </c>
      <c r="J353" s="416">
        <v>8</v>
      </c>
      <c r="K353" s="235">
        <v>66.863980198019789</v>
      </c>
      <c r="L353" s="417"/>
      <c r="M353" s="418"/>
      <c r="N353" s="418"/>
      <c r="O353" s="513"/>
      <c r="P353" s="419"/>
      <c r="Q353" s="419"/>
    </row>
    <row r="354" spans="1:17" ht="15">
      <c r="A354" s="754">
        <v>350</v>
      </c>
      <c r="B354" s="216" t="s">
        <v>906</v>
      </c>
      <c r="C354" s="216" t="s">
        <v>907</v>
      </c>
      <c r="D354" s="216">
        <v>2008</v>
      </c>
      <c r="E354" s="754">
        <v>10</v>
      </c>
      <c r="F354" s="216" t="s">
        <v>570</v>
      </c>
      <c r="G354" s="216">
        <v>19.55</v>
      </c>
      <c r="H354" s="216"/>
      <c r="I354" s="415">
        <f t="shared" si="5"/>
        <v>0.6333333333333333</v>
      </c>
      <c r="J354" s="416">
        <v>7.6</v>
      </c>
      <c r="K354" s="235">
        <v>107.79954455445544</v>
      </c>
      <c r="L354" s="417"/>
      <c r="M354" s="418"/>
      <c r="N354" s="418"/>
      <c r="O354" s="513"/>
      <c r="P354" s="419"/>
      <c r="Q354" s="419"/>
    </row>
    <row r="355" spans="1:17" ht="15">
      <c r="A355" s="754">
        <v>351</v>
      </c>
      <c r="B355" s="216" t="s">
        <v>908</v>
      </c>
      <c r="C355" s="216" t="s">
        <v>907</v>
      </c>
      <c r="D355" s="216">
        <v>2006</v>
      </c>
      <c r="E355" s="754">
        <v>10</v>
      </c>
      <c r="F355" s="216" t="s">
        <v>570</v>
      </c>
      <c r="G355" s="216">
        <v>20.239999999999998</v>
      </c>
      <c r="H355" s="216"/>
      <c r="I355" s="415">
        <f t="shared" si="5"/>
        <v>0.76666666666666661</v>
      </c>
      <c r="J355" s="416">
        <v>9.1999999999999993</v>
      </c>
      <c r="K355" s="235">
        <v>107.79954455445544</v>
      </c>
      <c r="L355" s="417"/>
      <c r="M355" s="418"/>
      <c r="N355" s="418"/>
      <c r="O355" s="513"/>
      <c r="P355" s="419"/>
      <c r="Q355" s="419"/>
    </row>
    <row r="356" spans="1:17" ht="15">
      <c r="A356" s="754">
        <v>352</v>
      </c>
      <c r="B356" s="216" t="s">
        <v>943</v>
      </c>
      <c r="C356" s="216" t="s">
        <v>898</v>
      </c>
      <c r="D356" s="216">
        <v>1968</v>
      </c>
      <c r="E356" s="754">
        <v>10</v>
      </c>
      <c r="F356" s="216" t="s">
        <v>700</v>
      </c>
      <c r="G356" s="216"/>
      <c r="H356" s="216"/>
      <c r="I356" s="415">
        <f t="shared" si="5"/>
        <v>0.15</v>
      </c>
      <c r="J356" s="416">
        <v>1.8</v>
      </c>
      <c r="K356" s="235">
        <v>0</v>
      </c>
      <c r="L356" s="417"/>
      <c r="M356" s="418"/>
      <c r="N356" s="418"/>
      <c r="O356" s="513"/>
      <c r="P356" s="419"/>
      <c r="Q356" s="419"/>
    </row>
    <row r="357" spans="1:17" ht="15">
      <c r="A357" s="754">
        <v>353</v>
      </c>
      <c r="B357" s="216" t="s">
        <v>950</v>
      </c>
      <c r="C357" s="216" t="s">
        <v>900</v>
      </c>
      <c r="D357" s="216">
        <v>1993</v>
      </c>
      <c r="E357" s="754">
        <v>10</v>
      </c>
      <c r="F357" s="216" t="s">
        <v>688</v>
      </c>
      <c r="G357" s="216"/>
      <c r="H357" s="216"/>
      <c r="I357" s="415">
        <f t="shared" si="5"/>
        <v>0.13333333333333333</v>
      </c>
      <c r="J357" s="416">
        <v>1.6</v>
      </c>
      <c r="K357" s="235">
        <v>0</v>
      </c>
      <c r="L357" s="417"/>
      <c r="M357" s="418"/>
      <c r="N357" s="418"/>
      <c r="O357" s="513"/>
      <c r="P357" s="419"/>
      <c r="Q357" s="419"/>
    </row>
    <row r="358" spans="1:17" ht="15">
      <c r="A358" s="754">
        <v>354</v>
      </c>
      <c r="B358" s="216" t="s">
        <v>962</v>
      </c>
      <c r="C358" s="216" t="s">
        <v>898</v>
      </c>
      <c r="D358" s="216">
        <v>1987</v>
      </c>
      <c r="E358" s="754">
        <v>10</v>
      </c>
      <c r="F358" s="216" t="s">
        <v>710</v>
      </c>
      <c r="G358" s="216"/>
      <c r="H358" s="216"/>
      <c r="I358" s="415">
        <f t="shared" si="5"/>
        <v>0.76666666666666661</v>
      </c>
      <c r="J358" s="416">
        <v>9.1999999999999993</v>
      </c>
      <c r="K358" s="235">
        <v>6.7013168316831679</v>
      </c>
      <c r="L358" s="417"/>
      <c r="M358" s="418"/>
      <c r="N358" s="418"/>
      <c r="O358" s="513"/>
      <c r="P358" s="419"/>
      <c r="Q358" s="419"/>
    </row>
    <row r="359" spans="1:17" ht="15">
      <c r="A359" s="754">
        <v>355</v>
      </c>
      <c r="B359" s="216" t="s">
        <v>992</v>
      </c>
      <c r="C359" s="216" t="s">
        <v>898</v>
      </c>
      <c r="D359" s="216">
        <v>1986</v>
      </c>
      <c r="E359" s="754">
        <v>10</v>
      </c>
      <c r="F359" s="216" t="s">
        <v>695</v>
      </c>
      <c r="G359" s="216"/>
      <c r="H359" s="216"/>
      <c r="I359" s="415">
        <f t="shared" si="5"/>
        <v>0.67499999999999993</v>
      </c>
      <c r="J359" s="416">
        <v>8.1</v>
      </c>
      <c r="K359" s="235">
        <v>0</v>
      </c>
      <c r="L359" s="417"/>
      <c r="M359" s="418"/>
      <c r="N359" s="418"/>
      <c r="O359" s="513"/>
      <c r="P359" s="419"/>
      <c r="Q359" s="419"/>
    </row>
    <row r="360" spans="1:17" ht="15">
      <c r="A360" s="754">
        <v>356</v>
      </c>
      <c r="B360" s="216" t="s">
        <v>993</v>
      </c>
      <c r="C360" s="216" t="s">
        <v>898</v>
      </c>
      <c r="D360" s="216">
        <v>1988</v>
      </c>
      <c r="E360" s="754">
        <v>10</v>
      </c>
      <c r="F360" s="216" t="s">
        <v>695</v>
      </c>
      <c r="G360" s="216"/>
      <c r="H360" s="216"/>
      <c r="I360" s="415">
        <f t="shared" si="5"/>
        <v>0.76666666666666661</v>
      </c>
      <c r="J360" s="416">
        <v>9.1999999999999993</v>
      </c>
      <c r="K360" s="235">
        <v>0</v>
      </c>
      <c r="L360" s="417"/>
      <c r="M360" s="418"/>
      <c r="N360" s="418"/>
      <c r="O360" s="513"/>
      <c r="P360" s="419"/>
      <c r="Q360" s="419"/>
    </row>
    <row r="361" spans="1:17" ht="15">
      <c r="A361" s="754">
        <v>357</v>
      </c>
      <c r="B361" s="216" t="s">
        <v>813</v>
      </c>
      <c r="C361" s="216" t="s">
        <v>898</v>
      </c>
      <c r="D361" s="216">
        <v>1990</v>
      </c>
      <c r="E361" s="754">
        <v>10</v>
      </c>
      <c r="F361" s="216" t="s">
        <v>698</v>
      </c>
      <c r="G361" s="216"/>
      <c r="H361" s="216"/>
      <c r="I361" s="415">
        <f t="shared" si="5"/>
        <v>0.66666666666666663</v>
      </c>
      <c r="J361" s="416">
        <v>8</v>
      </c>
      <c r="K361" s="235">
        <v>0</v>
      </c>
      <c r="L361" s="417"/>
      <c r="M361" s="418"/>
      <c r="N361" s="418"/>
      <c r="O361" s="513"/>
      <c r="P361" s="419"/>
      <c r="Q361" s="419"/>
    </row>
    <row r="362" spans="1:17" ht="15">
      <c r="A362" s="754">
        <v>358</v>
      </c>
      <c r="B362" s="216" t="s">
        <v>814</v>
      </c>
      <c r="C362" s="216" t="s">
        <v>898</v>
      </c>
      <c r="D362" s="216">
        <v>1988</v>
      </c>
      <c r="E362" s="754">
        <v>10</v>
      </c>
      <c r="F362" s="216" t="s">
        <v>698</v>
      </c>
      <c r="G362" s="216"/>
      <c r="H362" s="216"/>
      <c r="I362" s="415">
        <f t="shared" si="5"/>
        <v>0.71666666666666667</v>
      </c>
      <c r="J362" s="416">
        <v>8.6</v>
      </c>
      <c r="K362" s="235">
        <v>0</v>
      </c>
      <c r="L362" s="417"/>
      <c r="M362" s="418"/>
      <c r="N362" s="418"/>
      <c r="O362" s="513"/>
      <c r="P362" s="419"/>
      <c r="Q362" s="419"/>
    </row>
    <row r="363" spans="1:17" ht="15">
      <c r="A363" s="754">
        <v>359</v>
      </c>
      <c r="B363" s="216" t="s">
        <v>815</v>
      </c>
      <c r="C363" s="216" t="s">
        <v>949</v>
      </c>
      <c r="D363" s="216">
        <v>1989</v>
      </c>
      <c r="E363" s="754">
        <v>10</v>
      </c>
      <c r="F363" s="216" t="s">
        <v>698</v>
      </c>
      <c r="G363" s="216"/>
      <c r="H363" s="216">
        <v>4.2</v>
      </c>
      <c r="I363" s="415">
        <f t="shared" si="5"/>
        <v>0.46666666666666662</v>
      </c>
      <c r="J363" s="416">
        <v>5.6</v>
      </c>
      <c r="K363" s="235">
        <v>0</v>
      </c>
      <c r="L363" s="417"/>
      <c r="M363" s="418"/>
      <c r="N363" s="418"/>
      <c r="O363" s="513"/>
      <c r="P363" s="419"/>
      <c r="Q363" s="419"/>
    </row>
    <row r="364" spans="1:17" ht="15">
      <c r="A364" s="754">
        <v>360</v>
      </c>
      <c r="B364" s="216" t="s">
        <v>48</v>
      </c>
      <c r="C364" s="216" t="s">
        <v>900</v>
      </c>
      <c r="D364" s="216">
        <v>2000</v>
      </c>
      <c r="E364" s="754">
        <v>10</v>
      </c>
      <c r="F364" s="216" t="s">
        <v>698</v>
      </c>
      <c r="G364" s="216"/>
      <c r="H364" s="216"/>
      <c r="I364" s="415">
        <f t="shared" si="5"/>
        <v>0.76666666666666661</v>
      </c>
      <c r="J364" s="416">
        <v>9.1999999999999993</v>
      </c>
      <c r="K364" s="235">
        <v>0</v>
      </c>
      <c r="L364" s="417"/>
      <c r="M364" s="418"/>
      <c r="N364" s="418"/>
      <c r="O364" s="513"/>
      <c r="P364" s="419"/>
      <c r="Q364" s="419"/>
    </row>
    <row r="365" spans="1:17" ht="15">
      <c r="A365" s="754">
        <v>361</v>
      </c>
      <c r="B365" s="216" t="s">
        <v>55</v>
      </c>
      <c r="C365" s="216" t="s">
        <v>898</v>
      </c>
      <c r="D365" s="216">
        <v>1990</v>
      </c>
      <c r="E365" s="754">
        <v>10</v>
      </c>
      <c r="F365" s="216" t="s">
        <v>699</v>
      </c>
      <c r="G365" s="216"/>
      <c r="H365" s="216"/>
      <c r="I365" s="415">
        <f t="shared" si="5"/>
        <v>0.70833333333333337</v>
      </c>
      <c r="J365" s="416">
        <v>8.5</v>
      </c>
      <c r="K365" s="235">
        <v>0</v>
      </c>
      <c r="L365" s="417"/>
      <c r="M365" s="418"/>
      <c r="N365" s="418"/>
      <c r="O365" s="513"/>
      <c r="P365" s="419"/>
      <c r="Q365" s="419"/>
    </row>
    <row r="366" spans="1:17" ht="15">
      <c r="A366" s="754">
        <v>362</v>
      </c>
      <c r="B366" s="216" t="s">
        <v>85</v>
      </c>
      <c r="C366" s="216" t="s">
        <v>949</v>
      </c>
      <c r="D366" s="216">
        <v>1982</v>
      </c>
      <c r="E366" s="754">
        <v>10</v>
      </c>
      <c r="F366" s="216" t="s">
        <v>700</v>
      </c>
      <c r="G366" s="216"/>
      <c r="H366" s="216">
        <v>5.04</v>
      </c>
      <c r="I366" s="415">
        <f t="shared" si="5"/>
        <v>0.6</v>
      </c>
      <c r="J366" s="416">
        <v>7.2</v>
      </c>
      <c r="K366" s="235">
        <v>0</v>
      </c>
      <c r="L366" s="417"/>
      <c r="M366" s="418"/>
      <c r="N366" s="418"/>
      <c r="O366" s="513"/>
      <c r="P366" s="419"/>
      <c r="Q366" s="419"/>
    </row>
    <row r="367" spans="1:17" ht="15">
      <c r="A367" s="754">
        <v>363</v>
      </c>
      <c r="B367" s="216" t="s">
        <v>101</v>
      </c>
      <c r="C367" s="216" t="s">
        <v>898</v>
      </c>
      <c r="D367" s="216">
        <v>1988</v>
      </c>
      <c r="E367" s="754">
        <v>10</v>
      </c>
      <c r="F367" s="216" t="s">
        <v>701</v>
      </c>
      <c r="G367" s="216"/>
      <c r="H367" s="216"/>
      <c r="I367" s="415">
        <f t="shared" si="5"/>
        <v>0.48333333333333334</v>
      </c>
      <c r="J367" s="416">
        <v>5.8</v>
      </c>
      <c r="K367" s="235">
        <v>1.309128712871287</v>
      </c>
      <c r="L367" s="417"/>
      <c r="M367" s="418"/>
      <c r="N367" s="418"/>
      <c r="O367" s="513"/>
      <c r="P367" s="419"/>
      <c r="Q367" s="419"/>
    </row>
    <row r="368" spans="1:17" ht="15">
      <c r="A368" s="754">
        <v>364</v>
      </c>
      <c r="B368" s="216" t="s">
        <v>816</v>
      </c>
      <c r="C368" s="216" t="s">
        <v>817</v>
      </c>
      <c r="D368" s="216">
        <v>1975</v>
      </c>
      <c r="E368" s="754">
        <v>10</v>
      </c>
      <c r="F368" s="216" t="s">
        <v>702</v>
      </c>
      <c r="G368" s="216"/>
      <c r="H368" s="216"/>
      <c r="I368" s="415">
        <f t="shared" si="5"/>
        <v>0.60833333333333328</v>
      </c>
      <c r="J368" s="416">
        <v>7.3</v>
      </c>
      <c r="K368" s="235">
        <v>1.2321188118811881</v>
      </c>
      <c r="L368" s="417"/>
      <c r="M368" s="418"/>
      <c r="N368" s="418"/>
      <c r="O368" s="513"/>
      <c r="P368" s="419"/>
      <c r="Q368" s="419"/>
    </row>
    <row r="369" spans="1:17" ht="15">
      <c r="A369" s="754">
        <v>365</v>
      </c>
      <c r="B369" s="216" t="s">
        <v>818</v>
      </c>
      <c r="C369" s="216" t="s">
        <v>949</v>
      </c>
      <c r="D369" s="216">
        <v>1967</v>
      </c>
      <c r="E369" s="754">
        <v>10</v>
      </c>
      <c r="F369" s="216" t="s">
        <v>702</v>
      </c>
      <c r="G369" s="216"/>
      <c r="H369" s="216">
        <v>4.2</v>
      </c>
      <c r="I369" s="415">
        <f t="shared" si="5"/>
        <v>0.70833333333333337</v>
      </c>
      <c r="J369" s="416">
        <v>8.5</v>
      </c>
      <c r="K369" s="235">
        <v>0.49136633663366336</v>
      </c>
      <c r="L369" s="417"/>
      <c r="M369" s="418"/>
      <c r="N369" s="418"/>
      <c r="O369" s="513"/>
      <c r="P369" s="419"/>
      <c r="Q369" s="419"/>
    </row>
    <row r="370" spans="1:17" ht="15">
      <c r="A370" s="754">
        <v>366</v>
      </c>
      <c r="B370" s="216" t="s">
        <v>725</v>
      </c>
      <c r="C370" s="216" t="s">
        <v>898</v>
      </c>
      <c r="D370" s="216">
        <v>1984</v>
      </c>
      <c r="E370" s="754">
        <v>10</v>
      </c>
      <c r="F370" s="216" t="s">
        <v>707</v>
      </c>
      <c r="G370" s="216"/>
      <c r="H370" s="216"/>
      <c r="I370" s="415">
        <f t="shared" si="5"/>
        <v>0.6</v>
      </c>
      <c r="J370" s="416">
        <v>7.2</v>
      </c>
      <c r="K370" s="235">
        <v>0</v>
      </c>
      <c r="L370" s="417"/>
      <c r="M370" s="418"/>
      <c r="N370" s="418"/>
      <c r="O370" s="513"/>
      <c r="P370" s="419"/>
      <c r="Q370" s="419"/>
    </row>
    <row r="371" spans="1:17" ht="15">
      <c r="A371" s="754">
        <v>367</v>
      </c>
      <c r="B371" s="216" t="s">
        <v>819</v>
      </c>
      <c r="C371" s="216" t="s">
        <v>1</v>
      </c>
      <c r="D371" s="216">
        <v>1989</v>
      </c>
      <c r="E371" s="754">
        <v>10</v>
      </c>
      <c r="F371" s="216" t="s">
        <v>692</v>
      </c>
      <c r="G371" s="216"/>
      <c r="H371" s="216">
        <v>16.38</v>
      </c>
      <c r="I371" s="415">
        <f t="shared" si="5"/>
        <v>0.56666666666666665</v>
      </c>
      <c r="J371" s="416">
        <v>6.8</v>
      </c>
      <c r="K371" s="235">
        <v>0</v>
      </c>
      <c r="L371" s="417"/>
      <c r="M371" s="418"/>
      <c r="N371" s="418"/>
      <c r="O371" s="513"/>
      <c r="P371" s="419"/>
      <c r="Q371" s="419"/>
    </row>
    <row r="372" spans="1:17" ht="15">
      <c r="A372" s="754">
        <v>368</v>
      </c>
      <c r="B372" s="216" t="s">
        <v>820</v>
      </c>
      <c r="C372" s="216" t="s">
        <v>898</v>
      </c>
      <c r="D372" s="216">
        <v>1984</v>
      </c>
      <c r="E372" s="754">
        <v>10</v>
      </c>
      <c r="F372" s="216" t="s">
        <v>710</v>
      </c>
      <c r="G372" s="216"/>
      <c r="H372" s="216"/>
      <c r="I372" s="415">
        <f t="shared" si="5"/>
        <v>0.67499999999999993</v>
      </c>
      <c r="J372" s="416">
        <v>8.1</v>
      </c>
      <c r="K372" s="235">
        <v>1.02309900990099</v>
      </c>
      <c r="L372" s="417"/>
      <c r="M372" s="418"/>
      <c r="N372" s="418"/>
      <c r="O372" s="513"/>
      <c r="P372" s="419"/>
      <c r="Q372" s="419"/>
    </row>
    <row r="373" spans="1:17" ht="15">
      <c r="A373" s="754">
        <v>369</v>
      </c>
      <c r="B373" s="216" t="s">
        <v>821</v>
      </c>
      <c r="C373" s="216" t="s">
        <v>898</v>
      </c>
      <c r="D373" s="216">
        <v>1986</v>
      </c>
      <c r="E373" s="754">
        <v>10</v>
      </c>
      <c r="F373" s="216" t="s">
        <v>702</v>
      </c>
      <c r="G373" s="216"/>
      <c r="H373" s="216"/>
      <c r="I373" s="415">
        <f t="shared" si="5"/>
        <v>0.60833333333333328</v>
      </c>
      <c r="J373" s="416">
        <v>7.3</v>
      </c>
      <c r="K373" s="235">
        <v>0</v>
      </c>
      <c r="L373" s="417"/>
      <c r="M373" s="418"/>
      <c r="N373" s="418"/>
      <c r="O373" s="513"/>
      <c r="P373" s="419"/>
      <c r="Q373" s="419"/>
    </row>
    <row r="374" spans="1:17" ht="15">
      <c r="A374" s="754">
        <v>370</v>
      </c>
      <c r="B374" s="216" t="s">
        <v>822</v>
      </c>
      <c r="C374" s="216" t="s">
        <v>898</v>
      </c>
      <c r="D374" s="216">
        <v>1986</v>
      </c>
      <c r="E374" s="754">
        <v>10</v>
      </c>
      <c r="F374" s="216" t="s">
        <v>702</v>
      </c>
      <c r="G374" s="216"/>
      <c r="H374" s="216"/>
      <c r="I374" s="415">
        <f t="shared" si="5"/>
        <v>0.56666666666666665</v>
      </c>
      <c r="J374" s="416">
        <v>6.8</v>
      </c>
      <c r="K374" s="235">
        <v>1.2898811881188119</v>
      </c>
      <c r="L374" s="417"/>
      <c r="M374" s="418"/>
      <c r="N374" s="418"/>
      <c r="O374" s="513"/>
      <c r="P374" s="419"/>
      <c r="Q374" s="419"/>
    </row>
    <row r="375" spans="1:17" ht="15">
      <c r="A375" s="754">
        <v>371</v>
      </c>
      <c r="B375" s="216" t="s">
        <v>142</v>
      </c>
      <c r="C375" s="216" t="s">
        <v>949</v>
      </c>
      <c r="D375" s="216">
        <v>1993</v>
      </c>
      <c r="E375" s="754">
        <v>10</v>
      </c>
      <c r="F375" s="216" t="s">
        <v>705</v>
      </c>
      <c r="G375" s="216"/>
      <c r="H375" s="216">
        <v>4.2</v>
      </c>
      <c r="I375" s="415">
        <f t="shared" si="5"/>
        <v>0.54166666666666663</v>
      </c>
      <c r="J375" s="416">
        <v>6.5</v>
      </c>
      <c r="K375" s="235">
        <v>0</v>
      </c>
      <c r="L375" s="417"/>
      <c r="M375" s="418"/>
      <c r="N375" s="418"/>
      <c r="O375" s="513"/>
      <c r="P375" s="419"/>
      <c r="Q375" s="419"/>
    </row>
    <row r="376" spans="1:17" ht="15">
      <c r="A376" s="754">
        <v>372</v>
      </c>
      <c r="B376" s="216" t="s">
        <v>0</v>
      </c>
      <c r="C376" s="216" t="s">
        <v>1</v>
      </c>
      <c r="D376" s="216">
        <v>1988</v>
      </c>
      <c r="E376" s="754">
        <v>10</v>
      </c>
      <c r="F376" s="216" t="s">
        <v>695</v>
      </c>
      <c r="G376" s="216"/>
      <c r="H376" s="216">
        <v>16.38</v>
      </c>
      <c r="I376" s="415">
        <f t="shared" si="5"/>
        <v>0.51666666666666672</v>
      </c>
      <c r="J376" s="416">
        <v>6.2</v>
      </c>
      <c r="K376" s="235">
        <v>0.71471287128712879</v>
      </c>
      <c r="L376" s="417"/>
      <c r="M376" s="418"/>
      <c r="N376" s="418"/>
      <c r="O376" s="513"/>
      <c r="P376" s="419"/>
      <c r="Q376" s="419"/>
    </row>
    <row r="377" spans="1:17" ht="15">
      <c r="A377" s="754">
        <v>373</v>
      </c>
      <c r="B377" s="216" t="s">
        <v>23</v>
      </c>
      <c r="C377" s="216" t="s">
        <v>949</v>
      </c>
      <c r="D377" s="216">
        <v>1996</v>
      </c>
      <c r="E377" s="754">
        <v>10</v>
      </c>
      <c r="F377" s="216" t="s">
        <v>697</v>
      </c>
      <c r="G377" s="216"/>
      <c r="H377" s="216">
        <v>8.19</v>
      </c>
      <c r="I377" s="415">
        <f t="shared" si="5"/>
        <v>0.48333333333333334</v>
      </c>
      <c r="J377" s="416">
        <v>5.8</v>
      </c>
      <c r="K377" s="235">
        <v>1.8016633663366337</v>
      </c>
      <c r="L377" s="417"/>
      <c r="M377" s="418"/>
      <c r="N377" s="418"/>
      <c r="O377" s="513"/>
      <c r="P377" s="419"/>
      <c r="Q377" s="419"/>
    </row>
    <row r="378" spans="1:17" ht="15">
      <c r="A378" s="754">
        <v>374</v>
      </c>
      <c r="B378" s="216" t="s">
        <v>62</v>
      </c>
      <c r="C378" s="216" t="s">
        <v>949</v>
      </c>
      <c r="D378" s="216">
        <v>1988</v>
      </c>
      <c r="E378" s="754">
        <v>10</v>
      </c>
      <c r="F378" s="216" t="s">
        <v>699</v>
      </c>
      <c r="G378" s="216"/>
      <c r="H378" s="216">
        <v>5.04</v>
      </c>
      <c r="I378" s="415">
        <f t="shared" si="5"/>
        <v>0.79166666666666663</v>
      </c>
      <c r="J378" s="416">
        <v>9.5</v>
      </c>
      <c r="K378" s="235">
        <v>0</v>
      </c>
      <c r="L378" s="417"/>
      <c r="M378" s="418"/>
      <c r="N378" s="418"/>
      <c r="O378" s="513"/>
      <c r="P378" s="419"/>
      <c r="Q378" s="419"/>
    </row>
    <row r="379" spans="1:17" ht="15">
      <c r="A379" s="754">
        <v>375</v>
      </c>
      <c r="B379" s="216" t="s">
        <v>115</v>
      </c>
      <c r="C379" s="216" t="s">
        <v>949</v>
      </c>
      <c r="D379" s="216">
        <v>2000</v>
      </c>
      <c r="E379" s="754">
        <v>10</v>
      </c>
      <c r="F379" s="216" t="s">
        <v>185</v>
      </c>
      <c r="G379" s="216"/>
      <c r="H379" s="216">
        <v>8.19</v>
      </c>
      <c r="I379" s="415">
        <f t="shared" si="5"/>
        <v>0.75</v>
      </c>
      <c r="J379" s="416">
        <v>9</v>
      </c>
      <c r="K379" s="235">
        <v>12.344108910891089</v>
      </c>
      <c r="L379" s="417"/>
      <c r="M379" s="418"/>
      <c r="N379" s="418"/>
      <c r="O379" s="513"/>
      <c r="P379" s="419"/>
      <c r="Q379" s="419"/>
    </row>
    <row r="380" spans="1:17" ht="15">
      <c r="A380" s="754">
        <v>376</v>
      </c>
      <c r="B380" s="216" t="s">
        <v>166</v>
      </c>
      <c r="C380" s="216" t="s">
        <v>167</v>
      </c>
      <c r="D380" s="216">
        <v>1998</v>
      </c>
      <c r="E380" s="754">
        <v>10</v>
      </c>
      <c r="F380" s="216" t="s">
        <v>708</v>
      </c>
      <c r="G380" s="216"/>
      <c r="H380" s="216">
        <v>8.19</v>
      </c>
      <c r="I380" s="415">
        <f t="shared" si="5"/>
        <v>0.66666666666666663</v>
      </c>
      <c r="J380" s="416">
        <v>8</v>
      </c>
      <c r="K380" s="235">
        <v>6.6408712871287126</v>
      </c>
      <c r="L380" s="417"/>
      <c r="M380" s="418"/>
      <c r="N380" s="418"/>
      <c r="O380" s="513"/>
      <c r="P380" s="419"/>
      <c r="Q380" s="419"/>
    </row>
    <row r="381" spans="1:17" ht="15">
      <c r="A381" s="754">
        <v>377</v>
      </c>
      <c r="B381" s="216" t="s">
        <v>958</v>
      </c>
      <c r="C381" s="216" t="s">
        <v>959</v>
      </c>
      <c r="D381" s="216">
        <v>2001</v>
      </c>
      <c r="E381" s="754">
        <v>10</v>
      </c>
      <c r="F381" s="216" t="s">
        <v>710</v>
      </c>
      <c r="G381" s="216"/>
      <c r="H381" s="216">
        <v>16.38</v>
      </c>
      <c r="I381" s="415">
        <f t="shared" si="5"/>
        <v>0.6333333333333333</v>
      </c>
      <c r="J381" s="416">
        <v>7.6</v>
      </c>
      <c r="K381" s="235">
        <v>24.569544554455447</v>
      </c>
      <c r="L381" s="417"/>
      <c r="M381" s="418"/>
      <c r="N381" s="418"/>
      <c r="O381" s="513"/>
      <c r="P381" s="419"/>
      <c r="Q381" s="419"/>
    </row>
    <row r="382" spans="1:17" ht="15">
      <c r="A382" s="754">
        <v>378</v>
      </c>
      <c r="B382" s="216" t="s">
        <v>82</v>
      </c>
      <c r="C382" s="216" t="s">
        <v>959</v>
      </c>
      <c r="D382" s="216">
        <v>1988</v>
      </c>
      <c r="E382" s="754">
        <v>10</v>
      </c>
      <c r="F382" s="216" t="s">
        <v>700</v>
      </c>
      <c r="G382" s="216"/>
      <c r="H382" s="216">
        <v>16.38</v>
      </c>
      <c r="I382" s="415">
        <f t="shared" si="5"/>
        <v>0.76666666666666661</v>
      </c>
      <c r="J382" s="416">
        <v>9.1999999999999993</v>
      </c>
      <c r="K382" s="235">
        <v>2.3377029702970296</v>
      </c>
      <c r="L382" s="417"/>
      <c r="M382" s="418"/>
      <c r="N382" s="418"/>
      <c r="O382" s="513"/>
      <c r="P382" s="419"/>
      <c r="Q382" s="419"/>
    </row>
    <row r="383" spans="1:17" ht="15">
      <c r="A383" s="754">
        <v>379</v>
      </c>
      <c r="B383" s="216" t="s">
        <v>139</v>
      </c>
      <c r="C383" s="216" t="s">
        <v>1</v>
      </c>
      <c r="D383" s="216">
        <v>2004</v>
      </c>
      <c r="E383" s="754">
        <v>10</v>
      </c>
      <c r="F383" s="216" t="s">
        <v>705</v>
      </c>
      <c r="G383" s="216"/>
      <c r="H383" s="216">
        <v>16.38</v>
      </c>
      <c r="I383" s="415">
        <f t="shared" si="5"/>
        <v>0.15</v>
      </c>
      <c r="J383" s="416">
        <v>1.8</v>
      </c>
      <c r="K383" s="235">
        <v>76.713178217821778</v>
      </c>
      <c r="L383" s="417"/>
      <c r="M383" s="418"/>
      <c r="N383" s="418"/>
      <c r="O383" s="513"/>
      <c r="P383" s="419"/>
      <c r="Q383" s="419"/>
    </row>
    <row r="384" spans="1:17" ht="15">
      <c r="A384" s="754">
        <v>380</v>
      </c>
      <c r="B384" s="216" t="s">
        <v>149</v>
      </c>
      <c r="C384" s="216" t="s">
        <v>949</v>
      </c>
      <c r="D384" s="216">
        <v>1987</v>
      </c>
      <c r="E384" s="754">
        <v>10</v>
      </c>
      <c r="F384" s="216" t="s">
        <v>707</v>
      </c>
      <c r="G384" s="216"/>
      <c r="H384" s="216">
        <v>8.19</v>
      </c>
      <c r="I384" s="415">
        <f t="shared" si="5"/>
        <v>0.13333333333333333</v>
      </c>
      <c r="J384" s="416">
        <v>1.6</v>
      </c>
      <c r="K384" s="235">
        <v>8.2897227722772282</v>
      </c>
      <c r="L384" s="417"/>
      <c r="M384" s="418"/>
      <c r="N384" s="418"/>
      <c r="O384" s="513"/>
      <c r="P384" s="419"/>
      <c r="Q384" s="419"/>
    </row>
    <row r="385" spans="1:17" ht="15">
      <c r="A385" s="754">
        <v>381</v>
      </c>
      <c r="B385" s="216" t="s">
        <v>70</v>
      </c>
      <c r="C385" s="216" t="s">
        <v>905</v>
      </c>
      <c r="D385" s="216">
        <v>2011</v>
      </c>
      <c r="E385" s="754">
        <v>10</v>
      </c>
      <c r="F385" s="216" t="s">
        <v>699</v>
      </c>
      <c r="G385" s="216">
        <v>17</v>
      </c>
      <c r="H385" s="216"/>
      <c r="I385" s="415">
        <f t="shared" si="5"/>
        <v>0.76666666666666661</v>
      </c>
      <c r="J385" s="416">
        <v>9.1999999999999993</v>
      </c>
      <c r="K385" s="235">
        <v>60.463079207920792</v>
      </c>
      <c r="L385" s="417"/>
      <c r="M385" s="418"/>
      <c r="N385" s="418"/>
      <c r="O385" s="513"/>
      <c r="P385" s="419"/>
      <c r="Q385" s="419"/>
    </row>
    <row r="386" spans="1:17" ht="15">
      <c r="A386" s="754">
        <v>382</v>
      </c>
      <c r="B386" s="216" t="s">
        <v>955</v>
      </c>
      <c r="C386" s="216" t="s">
        <v>905</v>
      </c>
      <c r="D386" s="216">
        <v>2011</v>
      </c>
      <c r="E386" s="754">
        <v>10</v>
      </c>
      <c r="F386" s="216" t="s">
        <v>688</v>
      </c>
      <c r="G386" s="216">
        <v>17</v>
      </c>
      <c r="H386" s="216"/>
      <c r="I386" s="415">
        <f t="shared" si="5"/>
        <v>0.67499999999999993</v>
      </c>
      <c r="J386" s="416">
        <v>8.1</v>
      </c>
      <c r="K386" s="235">
        <v>60.463079207920792</v>
      </c>
      <c r="L386" s="417"/>
      <c r="M386" s="418"/>
      <c r="N386" s="418"/>
      <c r="O386" s="513"/>
      <c r="P386" s="419"/>
      <c r="Q386" s="419"/>
    </row>
    <row r="387" spans="1:17" ht="15">
      <c r="A387" s="754">
        <v>383</v>
      </c>
      <c r="B387" s="216" t="s">
        <v>9</v>
      </c>
      <c r="C387" s="216" t="s">
        <v>905</v>
      </c>
      <c r="D387" s="216">
        <v>2011</v>
      </c>
      <c r="E387" s="754">
        <v>10</v>
      </c>
      <c r="F387" s="216" t="s">
        <v>695</v>
      </c>
      <c r="G387" s="216">
        <v>17</v>
      </c>
      <c r="H387" s="216"/>
      <c r="I387" s="415">
        <f t="shared" si="5"/>
        <v>0.76666666666666661</v>
      </c>
      <c r="J387" s="416">
        <v>9.1999999999999993</v>
      </c>
      <c r="K387" s="235">
        <v>60.463079207920792</v>
      </c>
      <c r="L387" s="417"/>
      <c r="M387" s="418"/>
      <c r="N387" s="418"/>
      <c r="O387" s="513"/>
      <c r="P387" s="419"/>
      <c r="Q387" s="419"/>
    </row>
    <row r="388" spans="1:17" ht="15">
      <c r="A388" s="754">
        <v>384</v>
      </c>
      <c r="B388" s="216" t="s">
        <v>137</v>
      </c>
      <c r="C388" s="216" t="s">
        <v>905</v>
      </c>
      <c r="D388" s="216">
        <v>2011</v>
      </c>
      <c r="E388" s="754">
        <v>10</v>
      </c>
      <c r="F388" s="216" t="s">
        <v>702</v>
      </c>
      <c r="G388" s="216">
        <v>17</v>
      </c>
      <c r="H388" s="216"/>
      <c r="I388" s="415">
        <f t="shared" si="5"/>
        <v>0.66666666666666663</v>
      </c>
      <c r="J388" s="416">
        <v>8</v>
      </c>
      <c r="K388" s="235">
        <v>58.516603960396033</v>
      </c>
      <c r="L388" s="417"/>
      <c r="M388" s="418"/>
      <c r="N388" s="418"/>
      <c r="O388" s="513"/>
      <c r="P388" s="419"/>
      <c r="Q388" s="419"/>
    </row>
    <row r="389" spans="1:17" ht="15">
      <c r="A389" s="754">
        <v>385</v>
      </c>
      <c r="B389" s="216" t="s">
        <v>53</v>
      </c>
      <c r="C389" s="216" t="s">
        <v>905</v>
      </c>
      <c r="D389" s="216">
        <v>2011</v>
      </c>
      <c r="E389" s="754">
        <v>10</v>
      </c>
      <c r="F389" s="216" t="s">
        <v>698</v>
      </c>
      <c r="G389" s="216">
        <v>17</v>
      </c>
      <c r="H389" s="216"/>
      <c r="I389" s="415">
        <f t="shared" ref="I389:I452" si="6">J389/12</f>
        <v>0.71666666666666667</v>
      </c>
      <c r="J389" s="416">
        <v>8.6</v>
      </c>
      <c r="K389" s="235">
        <v>60.463079207920792</v>
      </c>
      <c r="L389" s="417"/>
      <c r="M389" s="418"/>
      <c r="N389" s="418"/>
      <c r="O389" s="513"/>
      <c r="P389" s="419"/>
      <c r="Q389" s="419"/>
    </row>
    <row r="390" spans="1:17" ht="15">
      <c r="A390" s="754">
        <v>386</v>
      </c>
      <c r="B390" s="216" t="s">
        <v>147</v>
      </c>
      <c r="C390" s="216" t="s">
        <v>905</v>
      </c>
      <c r="D390" s="216">
        <v>2011</v>
      </c>
      <c r="E390" s="754">
        <v>10</v>
      </c>
      <c r="F390" s="216" t="s">
        <v>705</v>
      </c>
      <c r="G390" s="216">
        <v>17</v>
      </c>
      <c r="H390" s="216"/>
      <c r="I390" s="415">
        <f t="shared" si="6"/>
        <v>0.46666666666666662</v>
      </c>
      <c r="J390" s="416">
        <v>5.6</v>
      </c>
      <c r="K390" s="235">
        <v>60.463079207920792</v>
      </c>
      <c r="L390" s="417"/>
      <c r="M390" s="418"/>
      <c r="N390" s="418"/>
      <c r="O390" s="513"/>
      <c r="P390" s="419"/>
      <c r="Q390" s="419"/>
    </row>
    <row r="391" spans="1:17" ht="15">
      <c r="A391" s="754">
        <v>387</v>
      </c>
      <c r="B391" s="216" t="s">
        <v>978</v>
      </c>
      <c r="C391" s="216" t="s">
        <v>903</v>
      </c>
      <c r="D391" s="216">
        <v>2011</v>
      </c>
      <c r="E391" s="754">
        <v>10</v>
      </c>
      <c r="F391" s="216" t="s">
        <v>690</v>
      </c>
      <c r="G391" s="216">
        <v>17</v>
      </c>
      <c r="H391" s="216"/>
      <c r="I391" s="415">
        <f t="shared" si="6"/>
        <v>0.76666666666666661</v>
      </c>
      <c r="J391" s="416">
        <v>9.1999999999999993</v>
      </c>
      <c r="K391" s="235">
        <v>60.463079207920792</v>
      </c>
      <c r="L391" s="417"/>
      <c r="M391" s="418"/>
      <c r="N391" s="418"/>
      <c r="O391" s="513"/>
      <c r="P391" s="419"/>
      <c r="Q391" s="419"/>
    </row>
    <row r="392" spans="1:17" ht="15">
      <c r="A392" s="754">
        <v>388</v>
      </c>
      <c r="B392" s="216" t="s">
        <v>929</v>
      </c>
      <c r="C392" s="216" t="s">
        <v>614</v>
      </c>
      <c r="D392" s="216">
        <v>2011</v>
      </c>
      <c r="E392" s="754">
        <v>10</v>
      </c>
      <c r="F392" s="216" t="s">
        <v>570</v>
      </c>
      <c r="G392" s="216">
        <v>18.8</v>
      </c>
      <c r="H392" s="216"/>
      <c r="I392" s="415">
        <f t="shared" si="6"/>
        <v>0.70833333333333337</v>
      </c>
      <c r="J392" s="416">
        <v>8.5</v>
      </c>
      <c r="K392" s="235">
        <v>77.722673267326726</v>
      </c>
      <c r="L392" s="417"/>
      <c r="M392" s="418"/>
      <c r="N392" s="418"/>
      <c r="O392" s="513"/>
      <c r="P392" s="419"/>
      <c r="Q392" s="419"/>
    </row>
    <row r="393" spans="1:17" ht="15">
      <c r="A393" s="754">
        <v>389</v>
      </c>
      <c r="B393" s="216" t="s">
        <v>10</v>
      </c>
      <c r="C393" s="216" t="s">
        <v>614</v>
      </c>
      <c r="D393" s="216">
        <v>2011</v>
      </c>
      <c r="E393" s="754">
        <v>10</v>
      </c>
      <c r="F393" s="216" t="s">
        <v>695</v>
      </c>
      <c r="G393" s="216">
        <v>17.899999999999999</v>
      </c>
      <c r="H393" s="216"/>
      <c r="I393" s="415">
        <f t="shared" si="6"/>
        <v>0.6</v>
      </c>
      <c r="J393" s="416">
        <v>7.2</v>
      </c>
      <c r="K393" s="235">
        <v>77.493584158415857</v>
      </c>
      <c r="L393" s="417"/>
      <c r="M393" s="418"/>
      <c r="N393" s="418"/>
      <c r="O393" s="513"/>
      <c r="P393" s="419"/>
      <c r="Q393" s="419"/>
    </row>
    <row r="394" spans="1:17" ht="15">
      <c r="A394" s="754">
        <v>390</v>
      </c>
      <c r="B394" s="216" t="s">
        <v>977</v>
      </c>
      <c r="C394" s="216" t="s">
        <v>571</v>
      </c>
      <c r="D394" s="216">
        <v>2011</v>
      </c>
      <c r="E394" s="754">
        <v>10</v>
      </c>
      <c r="F394" s="216" t="s">
        <v>690</v>
      </c>
      <c r="G394" s="216">
        <v>11.5</v>
      </c>
      <c r="H394" s="216"/>
      <c r="I394" s="415">
        <f t="shared" si="6"/>
        <v>0.56666666666666665</v>
      </c>
      <c r="J394" s="416">
        <v>6.8</v>
      </c>
      <c r="K394" s="235">
        <v>48.672376237623759</v>
      </c>
      <c r="L394" s="417"/>
      <c r="M394" s="418"/>
      <c r="N394" s="418"/>
      <c r="O394" s="513"/>
      <c r="P394" s="419"/>
      <c r="Q394" s="419"/>
    </row>
    <row r="395" spans="1:17" ht="15">
      <c r="A395" s="754">
        <v>391</v>
      </c>
      <c r="B395" s="216" t="s">
        <v>178</v>
      </c>
      <c r="C395" s="216" t="s">
        <v>571</v>
      </c>
      <c r="D395" s="216">
        <v>2011</v>
      </c>
      <c r="E395" s="754">
        <v>10</v>
      </c>
      <c r="F395" s="216" t="s">
        <v>708</v>
      </c>
      <c r="G395" s="216">
        <v>12.08</v>
      </c>
      <c r="H395" s="216"/>
      <c r="I395" s="415">
        <f t="shared" si="6"/>
        <v>0.48333333333333334</v>
      </c>
      <c r="J395" s="416">
        <v>5.8</v>
      </c>
      <c r="K395" s="235">
        <v>48.672376237623759</v>
      </c>
      <c r="L395" s="417"/>
      <c r="M395" s="418"/>
      <c r="N395" s="418"/>
      <c r="O395" s="513"/>
      <c r="P395" s="419"/>
      <c r="Q395" s="419"/>
    </row>
    <row r="396" spans="1:17" ht="15">
      <c r="A396" s="754">
        <v>392</v>
      </c>
      <c r="B396" s="216" t="s">
        <v>38</v>
      </c>
      <c r="C396" s="216" t="s">
        <v>571</v>
      </c>
      <c r="D396" s="216">
        <v>2011</v>
      </c>
      <c r="E396" s="754">
        <v>10</v>
      </c>
      <c r="F396" s="216" t="s">
        <v>697</v>
      </c>
      <c r="G396" s="216">
        <v>11.5</v>
      </c>
      <c r="H396" s="216"/>
      <c r="I396" s="415">
        <f t="shared" si="6"/>
        <v>0.60833333333333328</v>
      </c>
      <c r="J396" s="416">
        <v>7.3</v>
      </c>
      <c r="K396" s="235">
        <v>48.672376237623759</v>
      </c>
      <c r="L396" s="417"/>
      <c r="M396" s="418"/>
      <c r="N396" s="418"/>
      <c r="O396" s="513"/>
      <c r="P396" s="419"/>
      <c r="Q396" s="419"/>
    </row>
    <row r="397" spans="1:17" ht="15">
      <c r="A397" s="754">
        <v>393</v>
      </c>
      <c r="B397" s="216" t="s">
        <v>930</v>
      </c>
      <c r="C397" s="216" t="s">
        <v>571</v>
      </c>
      <c r="D397" s="216">
        <v>2011</v>
      </c>
      <c r="E397" s="754">
        <v>10</v>
      </c>
      <c r="F397" s="216" t="s">
        <v>570</v>
      </c>
      <c r="G397" s="216">
        <v>12.08</v>
      </c>
      <c r="H397" s="216"/>
      <c r="I397" s="415">
        <f t="shared" si="6"/>
        <v>0.70833333333333337</v>
      </c>
      <c r="J397" s="416">
        <v>8.5</v>
      </c>
      <c r="K397" s="235">
        <v>48.672376237623759</v>
      </c>
      <c r="L397" s="417"/>
      <c r="M397" s="418"/>
      <c r="N397" s="418"/>
      <c r="O397" s="513"/>
      <c r="P397" s="419"/>
      <c r="Q397" s="419"/>
    </row>
    <row r="398" spans="1:17" ht="15">
      <c r="A398" s="754">
        <v>394</v>
      </c>
      <c r="B398" s="216" t="s">
        <v>823</v>
      </c>
      <c r="C398" s="216" t="s">
        <v>571</v>
      </c>
      <c r="D398" s="216">
        <v>2011</v>
      </c>
      <c r="E398" s="754">
        <v>10</v>
      </c>
      <c r="F398" s="216" t="s">
        <v>570</v>
      </c>
      <c r="G398" s="216">
        <v>9.24</v>
      </c>
      <c r="H398" s="216"/>
      <c r="I398" s="415">
        <f t="shared" si="6"/>
        <v>0.6</v>
      </c>
      <c r="J398" s="416">
        <v>7.2</v>
      </c>
      <c r="K398" s="235">
        <v>34.698227722772273</v>
      </c>
      <c r="L398" s="417"/>
      <c r="M398" s="418"/>
      <c r="N398" s="418"/>
      <c r="O398" s="513"/>
      <c r="P398" s="419"/>
      <c r="Q398" s="419"/>
    </row>
    <row r="399" spans="1:17" ht="15">
      <c r="A399" s="754">
        <v>395</v>
      </c>
      <c r="B399" s="216" t="s">
        <v>130</v>
      </c>
      <c r="C399" s="216" t="s">
        <v>824</v>
      </c>
      <c r="D399" s="216">
        <v>2011</v>
      </c>
      <c r="E399" s="754">
        <v>10</v>
      </c>
      <c r="F399" s="216" t="s">
        <v>185</v>
      </c>
      <c r="G399" s="216"/>
      <c r="H399" s="216">
        <v>15.6</v>
      </c>
      <c r="I399" s="415">
        <f t="shared" si="6"/>
        <v>0.56666666666666665</v>
      </c>
      <c r="J399" s="416">
        <v>6.8</v>
      </c>
      <c r="K399" s="235">
        <v>397.51605940594061</v>
      </c>
      <c r="L399" s="417"/>
      <c r="M399" s="418"/>
      <c r="N399" s="418"/>
      <c r="O399" s="513"/>
      <c r="P399" s="419"/>
      <c r="Q399" s="419"/>
    </row>
    <row r="400" spans="1:17" ht="15">
      <c r="A400" s="754">
        <v>396</v>
      </c>
      <c r="B400" s="216" t="s">
        <v>825</v>
      </c>
      <c r="C400" s="216" t="s">
        <v>903</v>
      </c>
      <c r="D400" s="216">
        <v>2012</v>
      </c>
      <c r="E400" s="754">
        <v>10</v>
      </c>
      <c r="F400" s="216" t="s">
        <v>697</v>
      </c>
      <c r="G400" s="216">
        <v>17</v>
      </c>
      <c r="H400" s="216"/>
      <c r="I400" s="415">
        <f t="shared" si="6"/>
        <v>0.67499999999999993</v>
      </c>
      <c r="J400" s="416">
        <v>8.1</v>
      </c>
      <c r="K400" s="235">
        <v>73.871663366336634</v>
      </c>
      <c r="L400" s="417"/>
      <c r="M400" s="418"/>
      <c r="N400" s="418"/>
      <c r="O400" s="513"/>
      <c r="P400" s="419"/>
      <c r="Q400" s="419"/>
    </row>
    <row r="401" spans="1:17" ht="15">
      <c r="A401" s="754">
        <v>397</v>
      </c>
      <c r="B401" s="216" t="s">
        <v>826</v>
      </c>
      <c r="C401" s="216" t="s">
        <v>905</v>
      </c>
      <c r="D401" s="216">
        <v>2011</v>
      </c>
      <c r="E401" s="754">
        <v>10</v>
      </c>
      <c r="F401" s="216" t="s">
        <v>687</v>
      </c>
      <c r="G401" s="216">
        <v>17</v>
      </c>
      <c r="H401" s="216"/>
      <c r="I401" s="415">
        <f t="shared" si="6"/>
        <v>0.60833333333333328</v>
      </c>
      <c r="J401" s="416">
        <v>7.3</v>
      </c>
      <c r="K401" s="235">
        <v>70.481980198019812</v>
      </c>
      <c r="L401" s="417"/>
      <c r="M401" s="418"/>
      <c r="N401" s="418"/>
      <c r="O401" s="513"/>
      <c r="P401" s="419"/>
      <c r="Q401" s="419"/>
    </row>
    <row r="402" spans="1:17" ht="15">
      <c r="A402" s="754">
        <v>398</v>
      </c>
      <c r="B402" s="216" t="s">
        <v>827</v>
      </c>
      <c r="C402" s="216" t="s">
        <v>905</v>
      </c>
      <c r="D402" s="216">
        <v>2011</v>
      </c>
      <c r="E402" s="754">
        <v>10</v>
      </c>
      <c r="F402" s="216" t="s">
        <v>699</v>
      </c>
      <c r="G402" s="216">
        <v>17</v>
      </c>
      <c r="H402" s="216"/>
      <c r="I402" s="415">
        <f t="shared" si="6"/>
        <v>0.56666666666666665</v>
      </c>
      <c r="J402" s="416">
        <v>6.8</v>
      </c>
      <c r="K402" s="235">
        <v>73.871663366336634</v>
      </c>
      <c r="L402" s="417"/>
      <c r="M402" s="418"/>
      <c r="N402" s="418"/>
      <c r="O402" s="513"/>
      <c r="P402" s="419"/>
      <c r="Q402" s="419"/>
    </row>
    <row r="403" spans="1:17" ht="15">
      <c r="A403" s="754">
        <v>399</v>
      </c>
      <c r="B403" s="216" t="s">
        <v>828</v>
      </c>
      <c r="C403" s="216" t="s">
        <v>903</v>
      </c>
      <c r="D403" s="216">
        <v>2011</v>
      </c>
      <c r="E403" s="754">
        <v>10</v>
      </c>
      <c r="F403" s="216" t="s">
        <v>700</v>
      </c>
      <c r="G403" s="216">
        <v>17</v>
      </c>
      <c r="H403" s="216"/>
      <c r="I403" s="415">
        <f t="shared" si="6"/>
        <v>0.54166666666666663</v>
      </c>
      <c r="J403" s="416">
        <v>6.5</v>
      </c>
      <c r="K403" s="235">
        <v>70.481980198019812</v>
      </c>
      <c r="L403" s="417"/>
      <c r="M403" s="418"/>
      <c r="N403" s="418"/>
      <c r="O403" s="513"/>
      <c r="P403" s="419"/>
      <c r="Q403" s="419"/>
    </row>
    <row r="404" spans="1:17" ht="15">
      <c r="A404" s="754">
        <v>400</v>
      </c>
      <c r="B404" s="216" t="s">
        <v>829</v>
      </c>
      <c r="C404" s="216" t="s">
        <v>903</v>
      </c>
      <c r="D404" s="216">
        <v>2011</v>
      </c>
      <c r="E404" s="754">
        <v>10</v>
      </c>
      <c r="F404" s="216" t="s">
        <v>705</v>
      </c>
      <c r="G404" s="216">
        <v>17</v>
      </c>
      <c r="H404" s="216"/>
      <c r="I404" s="415">
        <f t="shared" si="6"/>
        <v>0.51666666666666672</v>
      </c>
      <c r="J404" s="416">
        <v>6.2</v>
      </c>
      <c r="K404" s="235">
        <v>70.481980198019812</v>
      </c>
      <c r="L404" s="417"/>
      <c r="M404" s="418"/>
      <c r="N404" s="418"/>
      <c r="O404" s="513"/>
      <c r="P404" s="419"/>
      <c r="Q404" s="419"/>
    </row>
    <row r="405" spans="1:17" ht="15">
      <c r="A405" s="754">
        <v>401</v>
      </c>
      <c r="B405" s="216" t="s">
        <v>830</v>
      </c>
      <c r="C405" s="216" t="s">
        <v>905</v>
      </c>
      <c r="D405" s="216">
        <v>2011</v>
      </c>
      <c r="E405" s="754">
        <v>10</v>
      </c>
      <c r="F405" s="216" t="s">
        <v>687</v>
      </c>
      <c r="G405" s="216">
        <v>17</v>
      </c>
      <c r="H405" s="216"/>
      <c r="I405" s="415">
        <f t="shared" si="6"/>
        <v>0.48333333333333334</v>
      </c>
      <c r="J405" s="416">
        <v>5.8</v>
      </c>
      <c r="K405" s="235">
        <v>71.511683168316821</v>
      </c>
      <c r="L405" s="417"/>
      <c r="M405" s="418"/>
      <c r="N405" s="418"/>
      <c r="O405" s="513"/>
      <c r="P405" s="419"/>
      <c r="Q405" s="419"/>
    </row>
    <row r="406" spans="1:17" ht="15">
      <c r="A406" s="754">
        <v>402</v>
      </c>
      <c r="B406" s="216" t="s">
        <v>831</v>
      </c>
      <c r="C406" s="216" t="s">
        <v>905</v>
      </c>
      <c r="D406" s="216">
        <v>2011</v>
      </c>
      <c r="E406" s="754">
        <v>10</v>
      </c>
      <c r="F406" s="216" t="s">
        <v>699</v>
      </c>
      <c r="G406" s="216">
        <v>18.100000000000001</v>
      </c>
      <c r="H406" s="216"/>
      <c r="I406" s="415">
        <f t="shared" si="6"/>
        <v>0.79166666666666663</v>
      </c>
      <c r="J406" s="416">
        <v>9.5</v>
      </c>
      <c r="K406" s="235">
        <v>79.890821782178207</v>
      </c>
      <c r="L406" s="417"/>
      <c r="M406" s="418"/>
      <c r="N406" s="418"/>
      <c r="O406" s="513"/>
      <c r="P406" s="419"/>
      <c r="Q406" s="419"/>
    </row>
    <row r="407" spans="1:17" ht="15">
      <c r="A407" s="754">
        <v>403</v>
      </c>
      <c r="B407" s="216" t="s">
        <v>832</v>
      </c>
      <c r="C407" s="216" t="s">
        <v>833</v>
      </c>
      <c r="D407" s="216">
        <v>2011</v>
      </c>
      <c r="E407" s="754">
        <v>10</v>
      </c>
      <c r="F407" s="216" t="s">
        <v>699</v>
      </c>
      <c r="G407" s="216">
        <v>21.9</v>
      </c>
      <c r="H407" s="216">
        <v>4.8</v>
      </c>
      <c r="I407" s="415">
        <f t="shared" si="6"/>
        <v>0.75</v>
      </c>
      <c r="J407" s="416">
        <v>9</v>
      </c>
      <c r="K407" s="235">
        <v>222.09949504950492</v>
      </c>
      <c r="L407" s="417"/>
      <c r="M407" s="418"/>
      <c r="N407" s="418"/>
      <c r="O407" s="513"/>
      <c r="P407" s="419"/>
      <c r="Q407" s="419"/>
    </row>
    <row r="408" spans="1:17" ht="15">
      <c r="A408" s="754">
        <v>404</v>
      </c>
      <c r="B408" s="216" t="s">
        <v>834</v>
      </c>
      <c r="C408" s="216" t="s">
        <v>571</v>
      </c>
      <c r="D408" s="216">
        <v>2012</v>
      </c>
      <c r="E408" s="754">
        <v>10</v>
      </c>
      <c r="F408" s="216" t="s">
        <v>700</v>
      </c>
      <c r="G408" s="216">
        <v>11.5</v>
      </c>
      <c r="H408" s="216"/>
      <c r="I408" s="415">
        <f t="shared" si="6"/>
        <v>0.66666666666666663</v>
      </c>
      <c r="J408" s="416">
        <v>8</v>
      </c>
      <c r="K408" s="235">
        <v>55.781326732673264</v>
      </c>
      <c r="L408" s="417"/>
      <c r="M408" s="418"/>
      <c r="N408" s="418"/>
      <c r="O408" s="513"/>
      <c r="P408" s="419"/>
      <c r="Q408" s="419"/>
    </row>
    <row r="409" spans="1:17" ht="15">
      <c r="A409" s="754">
        <v>405</v>
      </c>
      <c r="B409" s="216" t="s">
        <v>835</v>
      </c>
      <c r="C409" s="216" t="s">
        <v>571</v>
      </c>
      <c r="D409" s="216">
        <v>2012</v>
      </c>
      <c r="E409" s="754">
        <v>10</v>
      </c>
      <c r="F409" s="216" t="s">
        <v>705</v>
      </c>
      <c r="G409" s="216">
        <v>11.5</v>
      </c>
      <c r="H409" s="216"/>
      <c r="I409" s="415">
        <f t="shared" si="6"/>
        <v>0.6333333333333333</v>
      </c>
      <c r="J409" s="416">
        <v>7.6</v>
      </c>
      <c r="K409" s="235">
        <v>55.781326732673264</v>
      </c>
      <c r="L409" s="417"/>
      <c r="M409" s="418"/>
      <c r="N409" s="418"/>
      <c r="O409" s="513"/>
      <c r="P409" s="419"/>
      <c r="Q409" s="419"/>
    </row>
    <row r="410" spans="1:17" ht="15">
      <c r="A410" s="754">
        <v>406</v>
      </c>
      <c r="B410" s="216" t="s">
        <v>836</v>
      </c>
      <c r="C410" s="216" t="s">
        <v>571</v>
      </c>
      <c r="D410" s="216">
        <v>2012</v>
      </c>
      <c r="E410" s="754">
        <v>10</v>
      </c>
      <c r="F410" s="216" t="s">
        <v>185</v>
      </c>
      <c r="G410" s="216">
        <v>11.5</v>
      </c>
      <c r="H410" s="216"/>
      <c r="I410" s="415">
        <f t="shared" si="6"/>
        <v>0.76666666666666661</v>
      </c>
      <c r="J410" s="416">
        <v>9.1999999999999993</v>
      </c>
      <c r="K410" s="235">
        <v>55.781326732673264</v>
      </c>
      <c r="L410" s="417"/>
      <c r="M410" s="418"/>
      <c r="N410" s="418"/>
      <c r="O410" s="513"/>
      <c r="P410" s="419"/>
      <c r="Q410" s="419"/>
    </row>
    <row r="411" spans="1:17" ht="15">
      <c r="A411" s="754">
        <v>407</v>
      </c>
      <c r="B411" s="216" t="s">
        <v>837</v>
      </c>
      <c r="C411" s="216" t="s">
        <v>571</v>
      </c>
      <c r="D411" s="216">
        <v>2012</v>
      </c>
      <c r="E411" s="754">
        <v>10</v>
      </c>
      <c r="F411" s="216" t="s">
        <v>698</v>
      </c>
      <c r="G411" s="216">
        <v>11.5</v>
      </c>
      <c r="H411" s="216"/>
      <c r="I411" s="415">
        <f t="shared" si="6"/>
        <v>0.15</v>
      </c>
      <c r="J411" s="416">
        <v>1.8</v>
      </c>
      <c r="K411" s="235">
        <v>55.781326732673264</v>
      </c>
      <c r="L411" s="417"/>
      <c r="M411" s="418"/>
      <c r="N411" s="418"/>
      <c r="O411" s="513"/>
      <c r="P411" s="419"/>
      <c r="Q411" s="419"/>
    </row>
    <row r="412" spans="1:17" ht="15">
      <c r="A412" s="754">
        <v>408</v>
      </c>
      <c r="B412" s="216" t="s">
        <v>838</v>
      </c>
      <c r="C412" s="216" t="s">
        <v>571</v>
      </c>
      <c r="D412" s="216">
        <v>2012</v>
      </c>
      <c r="E412" s="754">
        <v>10</v>
      </c>
      <c r="F412" s="216" t="s">
        <v>708</v>
      </c>
      <c r="G412" s="216">
        <v>12.08</v>
      </c>
      <c r="H412" s="216"/>
      <c r="I412" s="415">
        <f t="shared" si="6"/>
        <v>0.13333333333333333</v>
      </c>
      <c r="J412" s="416">
        <v>1.6</v>
      </c>
      <c r="K412" s="235">
        <v>55.781326732673264</v>
      </c>
      <c r="L412" s="417"/>
      <c r="M412" s="418"/>
      <c r="N412" s="418"/>
      <c r="O412" s="513"/>
      <c r="P412" s="419"/>
      <c r="Q412" s="419"/>
    </row>
    <row r="413" spans="1:17" ht="15">
      <c r="A413" s="754">
        <v>409</v>
      </c>
      <c r="B413" s="216" t="s">
        <v>839</v>
      </c>
      <c r="C413" s="216" t="s">
        <v>571</v>
      </c>
      <c r="D413" s="216">
        <v>2012</v>
      </c>
      <c r="E413" s="754">
        <v>10</v>
      </c>
      <c r="F413" s="216" t="s">
        <v>687</v>
      </c>
      <c r="G413" s="216">
        <v>11.5</v>
      </c>
      <c r="H413" s="216"/>
      <c r="I413" s="415">
        <f t="shared" si="6"/>
        <v>0.76666666666666661</v>
      </c>
      <c r="J413" s="416">
        <v>9.1999999999999993</v>
      </c>
      <c r="K413" s="235">
        <v>55.781326732673264</v>
      </c>
      <c r="L413" s="417"/>
      <c r="M413" s="418"/>
      <c r="N413" s="418"/>
      <c r="O413" s="513"/>
      <c r="P413" s="419"/>
      <c r="Q413" s="419"/>
    </row>
    <row r="414" spans="1:17" ht="15">
      <c r="A414" s="754">
        <v>410</v>
      </c>
      <c r="B414" s="216" t="s">
        <v>840</v>
      </c>
      <c r="C414" s="216" t="s">
        <v>571</v>
      </c>
      <c r="D414" s="216">
        <v>2012</v>
      </c>
      <c r="E414" s="754">
        <v>10</v>
      </c>
      <c r="F414" s="216" t="s">
        <v>687</v>
      </c>
      <c r="G414" s="216">
        <v>11.5</v>
      </c>
      <c r="H414" s="216"/>
      <c r="I414" s="415">
        <f t="shared" si="6"/>
        <v>0.67499999999999993</v>
      </c>
      <c r="J414" s="416">
        <v>8.1</v>
      </c>
      <c r="K414" s="235">
        <v>55.781326732673264</v>
      </c>
      <c r="L414" s="417"/>
      <c r="M414" s="418"/>
      <c r="N414" s="418"/>
      <c r="O414" s="513"/>
      <c r="P414" s="419"/>
      <c r="Q414" s="419"/>
    </row>
    <row r="415" spans="1:17" ht="15">
      <c r="A415" s="754">
        <v>411</v>
      </c>
      <c r="B415" s="216" t="s">
        <v>841</v>
      </c>
      <c r="C415" s="216" t="s">
        <v>842</v>
      </c>
      <c r="D415" s="216">
        <v>2012</v>
      </c>
      <c r="E415" s="754">
        <v>10</v>
      </c>
      <c r="F415" s="216" t="s">
        <v>708</v>
      </c>
      <c r="G415" s="216">
        <v>9.77</v>
      </c>
      <c r="H415" s="216"/>
      <c r="I415" s="415">
        <f t="shared" si="6"/>
        <v>0.76666666666666661</v>
      </c>
      <c r="J415" s="416">
        <v>9.1999999999999993</v>
      </c>
      <c r="K415" s="235">
        <v>56.48309900990099</v>
      </c>
      <c r="L415" s="417"/>
      <c r="M415" s="418"/>
      <c r="N415" s="418"/>
      <c r="O415" s="513"/>
      <c r="P415" s="419"/>
      <c r="Q415" s="419"/>
    </row>
    <row r="416" spans="1:17" ht="15">
      <c r="A416" s="754">
        <v>412</v>
      </c>
      <c r="B416" s="216" t="s">
        <v>843</v>
      </c>
      <c r="C416" s="216" t="s">
        <v>844</v>
      </c>
      <c r="D416" s="216">
        <v>2012</v>
      </c>
      <c r="E416" s="754">
        <v>10</v>
      </c>
      <c r="F416" s="216" t="s">
        <v>707</v>
      </c>
      <c r="G416" s="216"/>
      <c r="H416" s="216">
        <v>15.6</v>
      </c>
      <c r="I416" s="415">
        <f t="shared" si="6"/>
        <v>0.66666666666666663</v>
      </c>
      <c r="J416" s="416">
        <v>8</v>
      </c>
      <c r="K416" s="235">
        <v>423.44103960396041</v>
      </c>
      <c r="L416" s="417"/>
      <c r="M416" s="418"/>
      <c r="N416" s="418"/>
      <c r="O416" s="513"/>
      <c r="P416" s="419"/>
      <c r="Q416" s="419"/>
    </row>
    <row r="417" spans="1:17" ht="15">
      <c r="A417" s="754">
        <v>413</v>
      </c>
      <c r="B417" s="216" t="s">
        <v>845</v>
      </c>
      <c r="C417" s="216" t="s">
        <v>571</v>
      </c>
      <c r="D417" s="216">
        <v>2012</v>
      </c>
      <c r="E417" s="754">
        <v>10</v>
      </c>
      <c r="F417" s="216" t="s">
        <v>699</v>
      </c>
      <c r="G417" s="216">
        <v>11.5</v>
      </c>
      <c r="H417" s="216"/>
      <c r="I417" s="415">
        <f t="shared" si="6"/>
        <v>0.71666666666666667</v>
      </c>
      <c r="J417" s="416">
        <v>8.6</v>
      </c>
      <c r="K417" s="235">
        <v>53.819742574257425</v>
      </c>
      <c r="L417" s="417"/>
      <c r="M417" s="418"/>
      <c r="N417" s="418"/>
      <c r="O417" s="513"/>
      <c r="P417" s="419"/>
      <c r="Q417" s="419"/>
    </row>
    <row r="418" spans="1:17" ht="15">
      <c r="A418" s="754">
        <v>414</v>
      </c>
      <c r="B418" s="216" t="s">
        <v>846</v>
      </c>
      <c r="C418" s="216" t="s">
        <v>571</v>
      </c>
      <c r="D418" s="216">
        <v>2012</v>
      </c>
      <c r="E418" s="754">
        <v>10</v>
      </c>
      <c r="F418" s="216" t="s">
        <v>690</v>
      </c>
      <c r="G418" s="216">
        <v>11.5</v>
      </c>
      <c r="H418" s="216"/>
      <c r="I418" s="415">
        <f t="shared" si="6"/>
        <v>0.46666666666666662</v>
      </c>
      <c r="J418" s="416">
        <v>5.6</v>
      </c>
      <c r="K418" s="235">
        <v>53.81971287128713</v>
      </c>
      <c r="L418" s="417"/>
      <c r="M418" s="418"/>
      <c r="N418" s="418"/>
      <c r="O418" s="419"/>
      <c r="P418" s="419"/>
      <c r="Q418" s="419"/>
    </row>
    <row r="419" spans="1:17" ht="15">
      <c r="A419" s="754">
        <v>415</v>
      </c>
      <c r="B419" s="216" t="s">
        <v>847</v>
      </c>
      <c r="C419" s="216" t="s">
        <v>571</v>
      </c>
      <c r="D419" s="216">
        <v>2013</v>
      </c>
      <c r="E419" s="754">
        <v>10</v>
      </c>
      <c r="F419" s="216" t="s">
        <v>185</v>
      </c>
      <c r="G419" s="216">
        <v>11.5</v>
      </c>
      <c r="H419" s="216"/>
      <c r="I419" s="415">
        <f t="shared" si="6"/>
        <v>0.76666666666666661</v>
      </c>
      <c r="J419" s="416">
        <v>9.1999999999999993</v>
      </c>
      <c r="K419" s="235">
        <v>53.81971287128713</v>
      </c>
      <c r="L419" s="417"/>
      <c r="M419" s="418"/>
      <c r="N419" s="418"/>
      <c r="O419" s="419"/>
      <c r="P419" s="419"/>
      <c r="Q419" s="419"/>
    </row>
    <row r="420" spans="1:17" ht="15">
      <c r="A420" s="754">
        <v>416</v>
      </c>
      <c r="B420" s="216" t="s">
        <v>848</v>
      </c>
      <c r="C420" s="216" t="s">
        <v>571</v>
      </c>
      <c r="D420" s="216">
        <v>2013</v>
      </c>
      <c r="E420" s="754">
        <v>10</v>
      </c>
      <c r="F420" s="216" t="s">
        <v>708</v>
      </c>
      <c r="G420" s="216">
        <v>12.08</v>
      </c>
      <c r="H420" s="216"/>
      <c r="I420" s="415">
        <f t="shared" si="6"/>
        <v>0.70833333333333337</v>
      </c>
      <c r="J420" s="416">
        <v>8.5</v>
      </c>
      <c r="K420" s="235">
        <v>53.81971287128713</v>
      </c>
      <c r="L420" s="417"/>
      <c r="M420" s="418"/>
      <c r="N420" s="418"/>
      <c r="O420" s="419"/>
      <c r="P420" s="419"/>
      <c r="Q420" s="419"/>
    </row>
    <row r="421" spans="1:17" ht="15">
      <c r="A421" s="754">
        <v>417</v>
      </c>
      <c r="B421" s="216" t="s">
        <v>849</v>
      </c>
      <c r="C421" s="216" t="s">
        <v>571</v>
      </c>
      <c r="D421" s="216">
        <v>2013</v>
      </c>
      <c r="E421" s="754">
        <v>10</v>
      </c>
      <c r="F421" s="216" t="s">
        <v>185</v>
      </c>
      <c r="G421" s="216">
        <v>11.5</v>
      </c>
      <c r="H421" s="216"/>
      <c r="I421" s="415">
        <f t="shared" si="6"/>
        <v>0.6</v>
      </c>
      <c r="J421" s="416">
        <v>7.2</v>
      </c>
      <c r="K421" s="235">
        <v>45.208554455445544</v>
      </c>
      <c r="L421" s="417"/>
      <c r="M421" s="418"/>
      <c r="N421" s="418"/>
      <c r="O421" s="419"/>
      <c r="P421" s="419"/>
      <c r="Q421" s="419"/>
    </row>
    <row r="422" spans="1:17" ht="15">
      <c r="A422" s="754">
        <v>418</v>
      </c>
      <c r="B422" s="216" t="s">
        <v>850</v>
      </c>
      <c r="C422" s="216" t="s">
        <v>571</v>
      </c>
      <c r="D422" s="216">
        <v>2013</v>
      </c>
      <c r="E422" s="754">
        <v>10</v>
      </c>
      <c r="F422" s="216" t="s">
        <v>702</v>
      </c>
      <c r="G422" s="216">
        <v>11.5</v>
      </c>
      <c r="H422" s="216"/>
      <c r="I422" s="415">
        <f t="shared" si="6"/>
        <v>0.56666666666666665</v>
      </c>
      <c r="J422" s="416">
        <v>6.8</v>
      </c>
      <c r="K422" s="235">
        <v>45.208554455445544</v>
      </c>
      <c r="L422" s="417"/>
      <c r="M422" s="418"/>
      <c r="N422" s="418"/>
      <c r="O422" s="419"/>
      <c r="P422" s="419"/>
      <c r="Q422" s="419"/>
    </row>
    <row r="423" spans="1:17" ht="15">
      <c r="A423" s="754">
        <v>419</v>
      </c>
      <c r="B423" s="216" t="s">
        <v>851</v>
      </c>
      <c r="C423" s="216" t="s">
        <v>571</v>
      </c>
      <c r="D423" s="216">
        <v>2012</v>
      </c>
      <c r="E423" s="754">
        <v>10</v>
      </c>
      <c r="F423" s="216" t="s">
        <v>698</v>
      </c>
      <c r="G423" s="216">
        <v>11.5</v>
      </c>
      <c r="H423" s="216"/>
      <c r="I423" s="415">
        <f t="shared" si="6"/>
        <v>0.48333333333333334</v>
      </c>
      <c r="J423" s="416">
        <v>5.8</v>
      </c>
      <c r="K423" s="235">
        <v>45.208554455445544</v>
      </c>
      <c r="L423" s="417"/>
      <c r="M423" s="418"/>
      <c r="N423" s="418"/>
      <c r="O423" s="419"/>
      <c r="P423" s="419"/>
      <c r="Q423" s="419"/>
    </row>
    <row r="424" spans="1:17" ht="15">
      <c r="A424" s="754">
        <v>420</v>
      </c>
      <c r="B424" s="216" t="s">
        <v>852</v>
      </c>
      <c r="C424" s="216" t="s">
        <v>571</v>
      </c>
      <c r="D424" s="216">
        <v>2012</v>
      </c>
      <c r="E424" s="754">
        <v>10</v>
      </c>
      <c r="F424" s="216" t="s">
        <v>570</v>
      </c>
      <c r="G424" s="216">
        <v>12.08</v>
      </c>
      <c r="H424" s="216"/>
      <c r="I424" s="415">
        <f t="shared" si="6"/>
        <v>0.60833333333333328</v>
      </c>
      <c r="J424" s="416">
        <v>7.3</v>
      </c>
      <c r="K424" s="235">
        <v>45.208554455445544</v>
      </c>
      <c r="L424" s="417"/>
      <c r="M424" s="418"/>
      <c r="N424" s="418"/>
      <c r="O424" s="419"/>
      <c r="P424" s="419"/>
      <c r="Q424" s="419"/>
    </row>
    <row r="425" spans="1:17" ht="15">
      <c r="A425" s="754">
        <v>421</v>
      </c>
      <c r="B425" s="216" t="s">
        <v>853</v>
      </c>
      <c r="C425" s="216" t="s">
        <v>571</v>
      </c>
      <c r="D425" s="216">
        <v>2012</v>
      </c>
      <c r="E425" s="754">
        <v>10</v>
      </c>
      <c r="F425" s="216" t="s">
        <v>701</v>
      </c>
      <c r="G425" s="216">
        <v>11.5</v>
      </c>
      <c r="H425" s="216"/>
      <c r="I425" s="415">
        <f t="shared" si="6"/>
        <v>0.70833333333333337</v>
      </c>
      <c r="J425" s="416">
        <v>8.5</v>
      </c>
      <c r="K425" s="235">
        <v>45.208554455445544</v>
      </c>
      <c r="L425" s="417"/>
      <c r="M425" s="418"/>
      <c r="N425" s="418"/>
      <c r="O425" s="419"/>
      <c r="P425" s="419"/>
      <c r="Q425" s="419"/>
    </row>
    <row r="426" spans="1:17" ht="15">
      <c r="A426" s="754">
        <v>422</v>
      </c>
      <c r="B426" s="216" t="s">
        <v>954</v>
      </c>
      <c r="C426" s="216" t="s">
        <v>571</v>
      </c>
      <c r="D426" s="216">
        <v>2012</v>
      </c>
      <c r="E426" s="754">
        <v>10</v>
      </c>
      <c r="F426" s="216" t="s">
        <v>688</v>
      </c>
      <c r="G426" s="216">
        <v>11.5</v>
      </c>
      <c r="H426" s="216"/>
      <c r="I426" s="415">
        <f t="shared" si="6"/>
        <v>0.6</v>
      </c>
      <c r="J426" s="416">
        <v>7.2</v>
      </c>
      <c r="K426" s="235">
        <v>45.208504950495048</v>
      </c>
      <c r="L426" s="417"/>
      <c r="M426" s="418"/>
      <c r="N426" s="418"/>
      <c r="O426" s="419"/>
      <c r="P426" s="419"/>
      <c r="Q426" s="419"/>
    </row>
    <row r="427" spans="1:17" ht="15">
      <c r="A427" s="754">
        <v>423</v>
      </c>
      <c r="B427" s="216" t="s">
        <v>854</v>
      </c>
      <c r="C427" s="216" t="s">
        <v>910</v>
      </c>
      <c r="D427" s="216">
        <v>2012</v>
      </c>
      <c r="E427" s="754">
        <v>10</v>
      </c>
      <c r="F427" s="216" t="s">
        <v>570</v>
      </c>
      <c r="G427" s="216">
        <v>8.4</v>
      </c>
      <c r="H427" s="216"/>
      <c r="I427" s="415">
        <f t="shared" si="6"/>
        <v>0.56666666666666665</v>
      </c>
      <c r="J427" s="416">
        <v>6.8</v>
      </c>
      <c r="K427" s="235">
        <v>42.719881188118812</v>
      </c>
      <c r="L427" s="417"/>
      <c r="M427" s="418"/>
      <c r="N427" s="418"/>
      <c r="O427" s="419"/>
      <c r="P427" s="419"/>
      <c r="Q427" s="419"/>
    </row>
    <row r="428" spans="1:17" ht="15">
      <c r="A428" s="754">
        <v>424</v>
      </c>
      <c r="B428" s="216" t="s">
        <v>855</v>
      </c>
      <c r="C428" s="216" t="s">
        <v>1</v>
      </c>
      <c r="D428" s="216">
        <v>2013</v>
      </c>
      <c r="E428" s="754">
        <v>10</v>
      </c>
      <c r="F428" s="216" t="s">
        <v>702</v>
      </c>
      <c r="G428" s="216"/>
      <c r="H428" s="216">
        <v>15.6</v>
      </c>
      <c r="I428" s="415">
        <f t="shared" si="6"/>
        <v>0.67499999999999993</v>
      </c>
      <c r="J428" s="416">
        <v>8.1</v>
      </c>
      <c r="K428" s="235">
        <v>464.33954455445541</v>
      </c>
      <c r="L428" s="417"/>
      <c r="M428" s="418"/>
      <c r="N428" s="418"/>
      <c r="O428" s="419"/>
      <c r="P428" s="419"/>
      <c r="Q428" s="419"/>
    </row>
    <row r="429" spans="1:17" ht="15">
      <c r="A429" s="754">
        <v>425</v>
      </c>
      <c r="B429" s="216" t="s">
        <v>91</v>
      </c>
      <c r="C429" s="216" t="s">
        <v>952</v>
      </c>
      <c r="D429" s="216">
        <v>1959</v>
      </c>
      <c r="E429" s="754">
        <v>10</v>
      </c>
      <c r="F429" s="216" t="s">
        <v>700</v>
      </c>
      <c r="G429" s="216"/>
      <c r="H429" s="216"/>
      <c r="I429" s="415">
        <f t="shared" si="6"/>
        <v>0.60833333333333328</v>
      </c>
      <c r="J429" s="416">
        <v>7.3</v>
      </c>
      <c r="K429" s="235">
        <v>0.57196039603960391</v>
      </c>
      <c r="L429" s="417"/>
      <c r="M429" s="418"/>
      <c r="N429" s="418"/>
      <c r="O429" s="419"/>
      <c r="P429" s="419"/>
      <c r="Q429" s="419"/>
    </row>
    <row r="430" spans="1:17" ht="15">
      <c r="A430" s="754">
        <v>426</v>
      </c>
      <c r="B430" s="216" t="s">
        <v>856</v>
      </c>
      <c r="C430" s="216" t="s">
        <v>580</v>
      </c>
      <c r="D430" s="216">
        <v>2013</v>
      </c>
      <c r="E430" s="754">
        <v>10</v>
      </c>
      <c r="F430" s="216" t="s">
        <v>705</v>
      </c>
      <c r="G430" s="216">
        <v>17.100000000000001</v>
      </c>
      <c r="H430" s="216"/>
      <c r="I430" s="415">
        <f t="shared" si="6"/>
        <v>0.56666666666666665</v>
      </c>
      <c r="J430" s="416">
        <v>6.8</v>
      </c>
      <c r="K430" s="235">
        <v>103.7680297029703</v>
      </c>
      <c r="L430" s="417"/>
      <c r="M430" s="418"/>
      <c r="N430" s="418"/>
      <c r="O430" s="419"/>
      <c r="P430" s="419"/>
      <c r="Q430" s="419"/>
    </row>
    <row r="431" spans="1:17" ht="15">
      <c r="A431" s="754">
        <v>427</v>
      </c>
      <c r="B431" s="216" t="s">
        <v>857</v>
      </c>
      <c r="C431" s="216" t="s">
        <v>571</v>
      </c>
      <c r="D431" s="216">
        <v>2013</v>
      </c>
      <c r="E431" s="754">
        <v>10</v>
      </c>
      <c r="F431" s="216" t="s">
        <v>710</v>
      </c>
      <c r="G431" s="216">
        <v>11.5</v>
      </c>
      <c r="H431" s="216"/>
      <c r="I431" s="415">
        <f t="shared" si="6"/>
        <v>0.54166666666666663</v>
      </c>
      <c r="J431" s="416">
        <v>6.5</v>
      </c>
      <c r="K431" s="235">
        <v>67.105039603960392</v>
      </c>
      <c r="L431" s="417"/>
      <c r="M431" s="418"/>
      <c r="N431" s="418"/>
      <c r="O431" s="419"/>
      <c r="P431" s="419"/>
      <c r="Q431" s="419"/>
    </row>
    <row r="432" spans="1:17" ht="15">
      <c r="A432" s="754">
        <v>428</v>
      </c>
      <c r="B432" s="216" t="s">
        <v>858</v>
      </c>
      <c r="C432" s="216" t="s">
        <v>614</v>
      </c>
      <c r="D432" s="216">
        <v>2013</v>
      </c>
      <c r="E432" s="754">
        <v>10</v>
      </c>
      <c r="F432" s="216" t="s">
        <v>708</v>
      </c>
      <c r="G432" s="216">
        <v>18.8</v>
      </c>
      <c r="H432" s="216"/>
      <c r="I432" s="415">
        <f t="shared" si="6"/>
        <v>0.51666666666666672</v>
      </c>
      <c r="J432" s="416">
        <v>6.2</v>
      </c>
      <c r="K432" s="235">
        <v>102.13742574257425</v>
      </c>
      <c r="L432" s="417"/>
      <c r="M432" s="418"/>
      <c r="N432" s="418"/>
      <c r="O432" s="419"/>
      <c r="P432" s="419"/>
      <c r="Q432" s="419"/>
    </row>
    <row r="433" spans="1:17" ht="15">
      <c r="A433" s="754">
        <v>429</v>
      </c>
      <c r="B433" s="216" t="s">
        <v>859</v>
      </c>
      <c r="C433" s="216" t="s">
        <v>614</v>
      </c>
      <c r="D433" s="216">
        <v>2013</v>
      </c>
      <c r="E433" s="754">
        <v>10</v>
      </c>
      <c r="F433" s="216" t="s">
        <v>708</v>
      </c>
      <c r="G433" s="216">
        <v>18.8</v>
      </c>
      <c r="H433" s="216"/>
      <c r="I433" s="415">
        <f t="shared" si="6"/>
        <v>0.48333333333333334</v>
      </c>
      <c r="J433" s="416">
        <v>5.8</v>
      </c>
      <c r="K433" s="235">
        <v>103.48830693069307</v>
      </c>
      <c r="L433" s="417"/>
      <c r="M433" s="418"/>
      <c r="N433" s="418"/>
      <c r="O433" s="419"/>
      <c r="P433" s="419"/>
      <c r="Q433" s="419"/>
    </row>
    <row r="434" spans="1:17" ht="15">
      <c r="A434" s="754">
        <v>430</v>
      </c>
      <c r="B434" s="216" t="s">
        <v>860</v>
      </c>
      <c r="C434" s="216" t="s">
        <v>905</v>
      </c>
      <c r="D434" s="216">
        <v>2013</v>
      </c>
      <c r="E434" s="754">
        <v>10</v>
      </c>
      <c r="F434" s="216" t="s">
        <v>690</v>
      </c>
      <c r="G434" s="216">
        <v>17</v>
      </c>
      <c r="H434" s="216"/>
      <c r="I434" s="415">
        <f t="shared" si="6"/>
        <v>0.79166666666666663</v>
      </c>
      <c r="J434" s="416">
        <v>9.5</v>
      </c>
      <c r="K434" s="235">
        <v>93.973405940594063</v>
      </c>
      <c r="L434" s="417"/>
      <c r="M434" s="418"/>
      <c r="N434" s="418"/>
      <c r="O434" s="419"/>
      <c r="P434" s="419"/>
      <c r="Q434" s="419"/>
    </row>
    <row r="435" spans="1:17" ht="15">
      <c r="A435" s="754">
        <v>431</v>
      </c>
      <c r="B435" s="216" t="s">
        <v>861</v>
      </c>
      <c r="C435" s="216" t="s">
        <v>905</v>
      </c>
      <c r="D435" s="216">
        <v>2013</v>
      </c>
      <c r="E435" s="754">
        <v>10</v>
      </c>
      <c r="F435" s="216" t="s">
        <v>698</v>
      </c>
      <c r="G435" s="216">
        <v>17</v>
      </c>
      <c r="H435" s="216"/>
      <c r="I435" s="415">
        <f t="shared" si="6"/>
        <v>0.75</v>
      </c>
      <c r="J435" s="416">
        <v>9</v>
      </c>
      <c r="K435" s="235">
        <v>93.973405940594063</v>
      </c>
      <c r="L435" s="417"/>
      <c r="M435" s="418"/>
      <c r="N435" s="418"/>
      <c r="O435" s="419"/>
      <c r="P435" s="419"/>
      <c r="Q435" s="419"/>
    </row>
    <row r="436" spans="1:17" ht="15">
      <c r="A436" s="754">
        <v>432</v>
      </c>
      <c r="B436" s="216" t="s">
        <v>862</v>
      </c>
      <c r="C436" s="216" t="s">
        <v>905</v>
      </c>
      <c r="D436" s="216">
        <v>2013</v>
      </c>
      <c r="E436" s="754">
        <v>10</v>
      </c>
      <c r="F436" s="216" t="s">
        <v>687</v>
      </c>
      <c r="G436" s="216">
        <v>17</v>
      </c>
      <c r="H436" s="216"/>
      <c r="I436" s="415">
        <f t="shared" si="6"/>
        <v>0.66666666666666663</v>
      </c>
      <c r="J436" s="416">
        <v>8</v>
      </c>
      <c r="K436" s="235">
        <v>93.973386138613847</v>
      </c>
      <c r="L436" s="417"/>
      <c r="M436" s="418"/>
      <c r="N436" s="418"/>
      <c r="O436" s="419"/>
      <c r="P436" s="419"/>
      <c r="Q436" s="419"/>
    </row>
    <row r="437" spans="1:17" ht="15">
      <c r="A437" s="754">
        <v>433</v>
      </c>
      <c r="B437" s="216" t="s">
        <v>622</v>
      </c>
      <c r="C437" s="216" t="s">
        <v>571</v>
      </c>
      <c r="D437" s="216">
        <v>2013</v>
      </c>
      <c r="E437" s="754">
        <v>10</v>
      </c>
      <c r="F437" s="216" t="s">
        <v>570</v>
      </c>
      <c r="G437" s="216">
        <v>20.68</v>
      </c>
      <c r="H437" s="216"/>
      <c r="I437" s="415">
        <f t="shared" si="6"/>
        <v>0.6333333333333333</v>
      </c>
      <c r="J437" s="416">
        <v>7.6</v>
      </c>
      <c r="K437" s="235">
        <v>374.3463564356436</v>
      </c>
      <c r="L437" s="417"/>
      <c r="M437" s="418"/>
      <c r="N437" s="418"/>
      <c r="O437" s="419"/>
      <c r="P437" s="419"/>
      <c r="Q437" s="419"/>
    </row>
    <row r="438" spans="1:17" ht="15">
      <c r="A438" s="754">
        <v>434</v>
      </c>
      <c r="B438" s="216" t="s">
        <v>931</v>
      </c>
      <c r="C438" s="216" t="s">
        <v>890</v>
      </c>
      <c r="D438" s="216">
        <v>2013</v>
      </c>
      <c r="E438" s="754">
        <v>10</v>
      </c>
      <c r="F438" s="216" t="s">
        <v>570</v>
      </c>
      <c r="G438" s="216">
        <v>24.15</v>
      </c>
      <c r="H438" s="216">
        <v>6.5</v>
      </c>
      <c r="I438" s="415">
        <f t="shared" si="6"/>
        <v>0.76666666666666661</v>
      </c>
      <c r="J438" s="416">
        <v>9.1999999999999993</v>
      </c>
      <c r="K438" s="235">
        <v>497.00730693069306</v>
      </c>
      <c r="L438" s="417"/>
      <c r="M438" s="418"/>
      <c r="N438" s="418"/>
      <c r="O438" s="419"/>
      <c r="P438" s="419"/>
      <c r="Q438" s="419"/>
    </row>
    <row r="439" spans="1:17" ht="15">
      <c r="A439" s="754">
        <v>435</v>
      </c>
      <c r="B439" s="216" t="s">
        <v>863</v>
      </c>
      <c r="C439" s="216" t="s">
        <v>864</v>
      </c>
      <c r="D439" s="216">
        <v>2013</v>
      </c>
      <c r="E439" s="754">
        <v>10</v>
      </c>
      <c r="F439" s="216" t="s">
        <v>708</v>
      </c>
      <c r="G439" s="216">
        <v>17.850000000000001</v>
      </c>
      <c r="H439" s="216"/>
      <c r="I439" s="415">
        <f t="shared" si="6"/>
        <v>0.45</v>
      </c>
      <c r="J439" s="416">
        <v>5.4</v>
      </c>
      <c r="K439" s="235">
        <v>95.948950495049502</v>
      </c>
      <c r="L439" s="417"/>
      <c r="M439" s="418"/>
      <c r="N439" s="418"/>
      <c r="O439" s="419"/>
      <c r="P439" s="419"/>
      <c r="Q439" s="419"/>
    </row>
    <row r="440" spans="1:17" ht="15">
      <c r="A440" s="754">
        <v>436</v>
      </c>
      <c r="B440" s="216" t="s">
        <v>865</v>
      </c>
      <c r="C440" s="216" t="s">
        <v>866</v>
      </c>
      <c r="D440" s="216">
        <v>2013</v>
      </c>
      <c r="E440" s="754">
        <v>10</v>
      </c>
      <c r="F440" s="216" t="s">
        <v>701</v>
      </c>
      <c r="G440" s="216">
        <v>17</v>
      </c>
      <c r="H440" s="216"/>
      <c r="I440" s="415">
        <f t="shared" si="6"/>
        <v>0.54166666666666663</v>
      </c>
      <c r="J440" s="416">
        <v>6.5</v>
      </c>
      <c r="K440" s="235">
        <v>95.9489306930693</v>
      </c>
      <c r="L440" s="417"/>
      <c r="M440" s="418"/>
      <c r="N440" s="418"/>
      <c r="O440" s="419"/>
      <c r="P440" s="419"/>
      <c r="Q440" s="419"/>
    </row>
    <row r="441" spans="1:17" ht="15">
      <c r="A441" s="754">
        <v>437</v>
      </c>
      <c r="B441" s="216" t="s">
        <v>131</v>
      </c>
      <c r="C441" s="216" t="s">
        <v>967</v>
      </c>
      <c r="D441" s="216">
        <v>2014</v>
      </c>
      <c r="E441" s="754">
        <v>10</v>
      </c>
      <c r="F441" s="216" t="s">
        <v>185</v>
      </c>
      <c r="G441" s="216">
        <v>21.9</v>
      </c>
      <c r="H441" s="216">
        <v>4.8</v>
      </c>
      <c r="I441" s="415">
        <f t="shared" si="6"/>
        <v>0.71666666666666667</v>
      </c>
      <c r="J441" s="416">
        <v>8.6</v>
      </c>
      <c r="K441" s="235">
        <v>362.47987128712873</v>
      </c>
      <c r="L441" s="417"/>
      <c r="M441" s="418"/>
      <c r="N441" s="418"/>
      <c r="O441" s="419"/>
      <c r="P441" s="419"/>
      <c r="Q441" s="419"/>
    </row>
    <row r="442" spans="1:17" ht="15">
      <c r="A442" s="754">
        <v>438</v>
      </c>
      <c r="B442" s="216" t="s">
        <v>966</v>
      </c>
      <c r="C442" s="216" t="s">
        <v>967</v>
      </c>
      <c r="D442" s="216">
        <v>2013</v>
      </c>
      <c r="E442" s="754">
        <v>10</v>
      </c>
      <c r="F442" s="216" t="s">
        <v>710</v>
      </c>
      <c r="G442" s="216">
        <v>21.9</v>
      </c>
      <c r="H442" s="216">
        <v>4.8</v>
      </c>
      <c r="I442" s="415">
        <f t="shared" si="6"/>
        <v>0.40833333333333338</v>
      </c>
      <c r="J442" s="416">
        <v>4.9000000000000004</v>
      </c>
      <c r="K442" s="235">
        <v>362.47987128712873</v>
      </c>
      <c r="L442" s="417"/>
      <c r="M442" s="418"/>
      <c r="N442" s="418"/>
      <c r="O442" s="419"/>
      <c r="P442" s="419"/>
      <c r="Q442" s="419"/>
    </row>
    <row r="443" spans="1:17" ht="15">
      <c r="A443" s="754">
        <v>439</v>
      </c>
      <c r="B443" s="216" t="s">
        <v>54</v>
      </c>
      <c r="C443" s="216" t="s">
        <v>967</v>
      </c>
      <c r="D443" s="216">
        <v>2013</v>
      </c>
      <c r="E443" s="754">
        <v>10</v>
      </c>
      <c r="F443" s="216" t="s">
        <v>698</v>
      </c>
      <c r="G443" s="216">
        <v>21.9</v>
      </c>
      <c r="H443" s="216">
        <v>4.8</v>
      </c>
      <c r="I443" s="415">
        <f t="shared" si="6"/>
        <v>0.56666666666666665</v>
      </c>
      <c r="J443" s="416">
        <v>6.8</v>
      </c>
      <c r="K443" s="235">
        <v>362.47987128712873</v>
      </c>
      <c r="L443" s="417"/>
      <c r="M443" s="418"/>
      <c r="N443" s="418"/>
      <c r="O443" s="419"/>
      <c r="P443" s="419"/>
      <c r="Q443" s="419"/>
    </row>
    <row r="444" spans="1:17" ht="15">
      <c r="A444" s="754">
        <v>440</v>
      </c>
      <c r="B444" s="216" t="s">
        <v>11</v>
      </c>
      <c r="C444" s="216" t="s">
        <v>12</v>
      </c>
      <c r="D444" s="216">
        <v>2014</v>
      </c>
      <c r="E444" s="754">
        <v>10</v>
      </c>
      <c r="F444" s="216" t="s">
        <v>695</v>
      </c>
      <c r="G444" s="216"/>
      <c r="H444" s="216">
        <v>15.6</v>
      </c>
      <c r="I444" s="415">
        <f t="shared" si="6"/>
        <v>0.83333333333333337</v>
      </c>
      <c r="J444" s="416">
        <v>10</v>
      </c>
      <c r="K444" s="235">
        <v>487.75024752475247</v>
      </c>
      <c r="L444" s="417"/>
      <c r="M444" s="418"/>
      <c r="N444" s="418"/>
      <c r="O444" s="419"/>
      <c r="P444" s="419"/>
      <c r="Q444" s="419"/>
    </row>
    <row r="445" spans="1:17" ht="15">
      <c r="A445" s="754">
        <v>441</v>
      </c>
      <c r="B445" s="216" t="s">
        <v>94</v>
      </c>
      <c r="C445" s="216" t="s">
        <v>12</v>
      </c>
      <c r="D445" s="216">
        <v>2014</v>
      </c>
      <c r="E445" s="754">
        <v>10</v>
      </c>
      <c r="F445" s="216" t="s">
        <v>700</v>
      </c>
      <c r="G445" s="216"/>
      <c r="H445" s="216">
        <v>15.6</v>
      </c>
      <c r="I445" s="415">
        <f t="shared" si="6"/>
        <v>0.93333333333333324</v>
      </c>
      <c r="J445" s="416">
        <v>11.2</v>
      </c>
      <c r="K445" s="235">
        <v>487.75020792079209</v>
      </c>
      <c r="L445" s="417"/>
      <c r="M445" s="418"/>
      <c r="N445" s="418"/>
      <c r="O445" s="419"/>
      <c r="P445" s="419"/>
      <c r="Q445" s="419"/>
    </row>
    <row r="446" spans="1:17" ht="15">
      <c r="A446" s="754">
        <v>442</v>
      </c>
      <c r="B446" s="216" t="s">
        <v>867</v>
      </c>
      <c r="C446" s="216" t="s">
        <v>868</v>
      </c>
      <c r="D446" s="216">
        <v>2006</v>
      </c>
      <c r="E446" s="754">
        <v>10</v>
      </c>
      <c r="F446" s="216" t="s">
        <v>570</v>
      </c>
      <c r="G446" s="216">
        <v>15.18</v>
      </c>
      <c r="H446" s="216"/>
      <c r="I446" s="415">
        <f t="shared" si="6"/>
        <v>1.425</v>
      </c>
      <c r="J446" s="416">
        <v>17.100000000000001</v>
      </c>
      <c r="K446" s="235">
        <v>249.64113861386136</v>
      </c>
      <c r="L446" s="417"/>
      <c r="M446" s="418"/>
      <c r="N446" s="418"/>
      <c r="O446" s="419"/>
      <c r="P446" s="419"/>
      <c r="Q446" s="419"/>
    </row>
    <row r="447" spans="1:17" ht="15">
      <c r="A447" s="754">
        <v>443</v>
      </c>
      <c r="B447" s="216" t="s">
        <v>869</v>
      </c>
      <c r="C447" s="216" t="s">
        <v>833</v>
      </c>
      <c r="D447" s="216">
        <v>2015</v>
      </c>
      <c r="E447" s="754">
        <v>10</v>
      </c>
      <c r="F447" s="216" t="s">
        <v>697</v>
      </c>
      <c r="G447" s="216">
        <v>21.9</v>
      </c>
      <c r="H447" s="216">
        <v>4.8</v>
      </c>
      <c r="I447" s="415">
        <f t="shared" si="6"/>
        <v>0.375</v>
      </c>
      <c r="J447" s="416">
        <v>4.5</v>
      </c>
      <c r="K447" s="235">
        <v>535.04929702970298</v>
      </c>
      <c r="L447" s="417"/>
      <c r="M447" s="418"/>
      <c r="N447" s="418"/>
      <c r="O447" s="419"/>
      <c r="P447" s="419"/>
      <c r="Q447" s="419"/>
    </row>
    <row r="448" spans="1:17" ht="15">
      <c r="A448" s="754">
        <v>444</v>
      </c>
      <c r="B448" s="216" t="s">
        <v>870</v>
      </c>
      <c r="C448" s="216" t="s">
        <v>833</v>
      </c>
      <c r="D448" s="216">
        <v>2015</v>
      </c>
      <c r="E448" s="754">
        <v>10</v>
      </c>
      <c r="F448" s="216" t="s">
        <v>690</v>
      </c>
      <c r="G448" s="216">
        <v>21.9</v>
      </c>
      <c r="H448" s="216">
        <v>4.8</v>
      </c>
      <c r="I448" s="415">
        <f t="shared" si="6"/>
        <v>0.31666666666666665</v>
      </c>
      <c r="J448" s="416">
        <v>3.8</v>
      </c>
      <c r="K448" s="235">
        <v>535.04927722772277</v>
      </c>
      <c r="L448" s="417"/>
      <c r="M448" s="418"/>
      <c r="N448" s="418"/>
      <c r="O448" s="419"/>
      <c r="P448" s="419"/>
      <c r="Q448" s="419"/>
    </row>
    <row r="449" spans="1:17" ht="15">
      <c r="A449" s="754">
        <v>445</v>
      </c>
      <c r="B449" s="216" t="s">
        <v>871</v>
      </c>
      <c r="C449" s="216" t="s">
        <v>160</v>
      </c>
      <c r="D449" s="216">
        <v>2001</v>
      </c>
      <c r="E449" s="754">
        <v>10</v>
      </c>
      <c r="F449" s="216" t="s">
        <v>708</v>
      </c>
      <c r="G449" s="216">
        <v>12.98</v>
      </c>
      <c r="H449" s="216">
        <v>1.58</v>
      </c>
      <c r="I449" s="415">
        <f t="shared" si="6"/>
        <v>0.15833333333333333</v>
      </c>
      <c r="J449" s="416">
        <v>1.9</v>
      </c>
      <c r="K449" s="235">
        <v>399.75602970297035</v>
      </c>
      <c r="L449" s="417"/>
      <c r="M449" s="418"/>
      <c r="N449" s="418"/>
      <c r="O449" s="419"/>
      <c r="P449" s="419"/>
      <c r="Q449" s="419"/>
    </row>
    <row r="450" spans="1:17" ht="15">
      <c r="A450" s="754">
        <v>446</v>
      </c>
      <c r="B450" s="216" t="s">
        <v>872</v>
      </c>
      <c r="C450" s="216" t="s">
        <v>900</v>
      </c>
      <c r="D450" s="216">
        <v>2000</v>
      </c>
      <c r="E450" s="754">
        <v>10</v>
      </c>
      <c r="F450" s="216" t="s">
        <v>570</v>
      </c>
      <c r="G450" s="216"/>
      <c r="H450" s="216"/>
      <c r="I450" s="415">
        <f t="shared" si="6"/>
        <v>0.15</v>
      </c>
      <c r="J450" s="416">
        <v>1.8</v>
      </c>
      <c r="K450" s="235">
        <v>104.51220792079208</v>
      </c>
      <c r="L450" s="417"/>
      <c r="M450" s="418"/>
      <c r="N450" s="418"/>
      <c r="O450" s="419"/>
      <c r="P450" s="419"/>
      <c r="Q450" s="419"/>
    </row>
    <row r="451" spans="1:17" ht="15">
      <c r="A451" s="754">
        <v>447</v>
      </c>
      <c r="B451" s="216" t="s">
        <v>1441</v>
      </c>
      <c r="C451" s="216" t="s">
        <v>621</v>
      </c>
      <c r="D451" s="216">
        <v>2001</v>
      </c>
      <c r="E451" s="754">
        <v>10</v>
      </c>
      <c r="F451" s="216" t="s">
        <v>570</v>
      </c>
      <c r="G451" s="216">
        <v>20.02</v>
      </c>
      <c r="H451" s="216"/>
      <c r="I451" s="415">
        <f t="shared" si="6"/>
        <v>0.20833333333333334</v>
      </c>
      <c r="J451" s="416">
        <v>2.5</v>
      </c>
      <c r="K451" s="235">
        <v>208.70255445544555</v>
      </c>
      <c r="L451" s="417"/>
      <c r="M451" s="418"/>
      <c r="N451" s="418"/>
      <c r="O451" s="419"/>
      <c r="P451" s="419"/>
      <c r="Q451" s="419"/>
    </row>
    <row r="452" spans="1:17" ht="15">
      <c r="A452" s="754">
        <v>448</v>
      </c>
      <c r="B452" s="216" t="s">
        <v>873</v>
      </c>
      <c r="C452" s="216" t="s">
        <v>571</v>
      </c>
      <c r="D452" s="216">
        <v>2011</v>
      </c>
      <c r="E452" s="754">
        <v>10</v>
      </c>
      <c r="F452" s="216" t="s">
        <v>570</v>
      </c>
      <c r="G452" s="216">
        <v>16.059999999999999</v>
      </c>
      <c r="H452" s="216"/>
      <c r="I452" s="415">
        <f t="shared" si="6"/>
        <v>2.3333333333333335</v>
      </c>
      <c r="J452" s="416">
        <v>28</v>
      </c>
      <c r="K452" s="235">
        <v>305.16831683168317</v>
      </c>
      <c r="L452" s="417"/>
      <c r="M452" s="418"/>
      <c r="N452" s="418"/>
      <c r="O452" s="419"/>
      <c r="P452" s="419"/>
      <c r="Q452" s="419"/>
    </row>
    <row r="453" spans="1:17" ht="15">
      <c r="A453" s="754">
        <v>449</v>
      </c>
      <c r="B453" s="216" t="s">
        <v>874</v>
      </c>
      <c r="C453" s="216" t="s">
        <v>571</v>
      </c>
      <c r="D453" s="216">
        <v>2012</v>
      </c>
      <c r="E453" s="754">
        <v>10</v>
      </c>
      <c r="F453" s="216" t="s">
        <v>570</v>
      </c>
      <c r="G453" s="216">
        <v>13.75</v>
      </c>
      <c r="H453" s="216"/>
      <c r="I453" s="415">
        <f t="shared" ref="I453:I466" si="7">J453/12</f>
        <v>2</v>
      </c>
      <c r="J453" s="416">
        <v>24</v>
      </c>
      <c r="K453" s="235">
        <v>249.30693069306932</v>
      </c>
      <c r="L453" s="417"/>
      <c r="M453" s="418"/>
      <c r="N453" s="418"/>
      <c r="O453" s="419"/>
      <c r="P453" s="419"/>
      <c r="Q453" s="419"/>
    </row>
    <row r="454" spans="1:17" ht="15">
      <c r="A454" s="754">
        <v>450</v>
      </c>
      <c r="B454" s="216" t="s">
        <v>875</v>
      </c>
      <c r="C454" s="216" t="s">
        <v>912</v>
      </c>
      <c r="D454" s="216">
        <v>2010</v>
      </c>
      <c r="E454" s="754">
        <v>10</v>
      </c>
      <c r="F454" s="216" t="s">
        <v>570</v>
      </c>
      <c r="G454" s="216">
        <v>14.96</v>
      </c>
      <c r="H454" s="216"/>
      <c r="I454" s="415">
        <f t="shared" si="7"/>
        <v>2.9166666666666665</v>
      </c>
      <c r="J454" s="416">
        <v>35</v>
      </c>
      <c r="K454" s="235">
        <v>97.32673267326733</v>
      </c>
      <c r="L454" s="417"/>
      <c r="M454" s="418"/>
      <c r="N454" s="418"/>
      <c r="O454" s="419"/>
      <c r="P454" s="419"/>
      <c r="Q454" s="419"/>
    </row>
    <row r="455" spans="1:17" ht="15">
      <c r="A455" s="754">
        <v>451</v>
      </c>
      <c r="B455" s="216" t="s">
        <v>876</v>
      </c>
      <c r="C455" s="216" t="s">
        <v>571</v>
      </c>
      <c r="D455" s="216">
        <v>2012</v>
      </c>
      <c r="E455" s="754">
        <v>10</v>
      </c>
      <c r="F455" s="216" t="s">
        <v>570</v>
      </c>
      <c r="G455" s="216">
        <v>13.09</v>
      </c>
      <c r="H455" s="216"/>
      <c r="I455" s="415">
        <f t="shared" si="7"/>
        <v>1.75</v>
      </c>
      <c r="J455" s="416">
        <v>21</v>
      </c>
      <c r="K455" s="235">
        <v>148.76237623762376</v>
      </c>
      <c r="L455" s="417"/>
      <c r="M455" s="418"/>
      <c r="N455" s="418"/>
      <c r="O455" s="419"/>
      <c r="P455" s="419"/>
      <c r="Q455" s="419"/>
    </row>
    <row r="456" spans="1:17" ht="15">
      <c r="A456" s="754">
        <v>452</v>
      </c>
      <c r="B456" s="216" t="s">
        <v>877</v>
      </c>
      <c r="C456" s="216" t="s">
        <v>571</v>
      </c>
      <c r="D456" s="216">
        <v>2012</v>
      </c>
      <c r="E456" s="754">
        <v>10</v>
      </c>
      <c r="F456" s="216" t="s">
        <v>570</v>
      </c>
      <c r="G456" s="216">
        <v>13.09</v>
      </c>
      <c r="H456" s="216"/>
      <c r="I456" s="415">
        <f t="shared" si="7"/>
        <v>2.4166666666666665</v>
      </c>
      <c r="J456" s="416">
        <v>29</v>
      </c>
      <c r="K456" s="235">
        <v>148.76237623762376</v>
      </c>
      <c r="L456" s="417"/>
      <c r="M456" s="418"/>
      <c r="N456" s="418"/>
      <c r="O456" s="419"/>
      <c r="P456" s="419"/>
      <c r="Q456" s="419"/>
    </row>
    <row r="457" spans="1:17" ht="15">
      <c r="A457" s="754">
        <v>453</v>
      </c>
      <c r="B457" s="216" t="s">
        <v>878</v>
      </c>
      <c r="C457" s="216" t="s">
        <v>571</v>
      </c>
      <c r="D457" s="216">
        <v>2012</v>
      </c>
      <c r="E457" s="754">
        <v>10</v>
      </c>
      <c r="F457" s="216" t="s">
        <v>570</v>
      </c>
      <c r="G457" s="216">
        <v>13.09</v>
      </c>
      <c r="H457" s="216"/>
      <c r="I457" s="415">
        <f t="shared" si="7"/>
        <v>2.5833333333333335</v>
      </c>
      <c r="J457" s="416">
        <v>31</v>
      </c>
      <c r="K457" s="235">
        <v>148.76237623762376</v>
      </c>
      <c r="L457" s="417"/>
      <c r="M457" s="418"/>
      <c r="N457" s="418"/>
      <c r="O457" s="419"/>
      <c r="P457" s="419"/>
      <c r="Q457" s="419"/>
    </row>
    <row r="458" spans="1:17" ht="15">
      <c r="A458" s="754">
        <v>454</v>
      </c>
      <c r="B458" s="216" t="s">
        <v>879</v>
      </c>
      <c r="C458" s="216" t="s">
        <v>949</v>
      </c>
      <c r="D458" s="216">
        <v>1990</v>
      </c>
      <c r="E458" s="754">
        <v>10</v>
      </c>
      <c r="F458" s="216" t="s">
        <v>690</v>
      </c>
      <c r="G458" s="216"/>
      <c r="H458" s="216">
        <v>4.2</v>
      </c>
      <c r="I458" s="415">
        <f t="shared" si="7"/>
        <v>2.9166666666666665</v>
      </c>
      <c r="J458" s="416">
        <v>35</v>
      </c>
      <c r="K458" s="235">
        <v>0</v>
      </c>
      <c r="L458" s="417"/>
      <c r="M458" s="418"/>
      <c r="N458" s="418"/>
      <c r="O458" s="419"/>
      <c r="P458" s="419"/>
      <c r="Q458" s="419"/>
    </row>
    <row r="459" spans="1:17" ht="15">
      <c r="A459" s="754">
        <v>455</v>
      </c>
      <c r="B459" s="216" t="s">
        <v>880</v>
      </c>
      <c r="C459" s="216" t="s">
        <v>949</v>
      </c>
      <c r="D459" s="216">
        <v>1991</v>
      </c>
      <c r="E459" s="754">
        <v>10</v>
      </c>
      <c r="F459" s="216" t="s">
        <v>710</v>
      </c>
      <c r="G459" s="216"/>
      <c r="H459" s="216"/>
      <c r="I459" s="415">
        <f t="shared" si="7"/>
        <v>2.75</v>
      </c>
      <c r="J459" s="416">
        <v>33</v>
      </c>
      <c r="K459" s="235">
        <v>0</v>
      </c>
      <c r="L459" s="417"/>
      <c r="M459" s="418"/>
      <c r="N459" s="418"/>
      <c r="O459" s="419"/>
      <c r="P459" s="419"/>
      <c r="Q459" s="419"/>
    </row>
    <row r="460" spans="1:17" ht="15">
      <c r="A460" s="754">
        <v>456</v>
      </c>
      <c r="B460" s="216" t="s">
        <v>881</v>
      </c>
      <c r="C460" s="216" t="s">
        <v>898</v>
      </c>
      <c r="D460" s="216">
        <v>2000</v>
      </c>
      <c r="E460" s="754">
        <v>10</v>
      </c>
      <c r="F460" s="216" t="s">
        <v>701</v>
      </c>
      <c r="G460" s="216"/>
      <c r="H460" s="216"/>
      <c r="I460" s="415">
        <f t="shared" si="7"/>
        <v>2.0833333333333335</v>
      </c>
      <c r="J460" s="416">
        <v>25</v>
      </c>
      <c r="K460" s="235">
        <v>0</v>
      </c>
      <c r="L460" s="417"/>
      <c r="M460" s="418"/>
      <c r="N460" s="418"/>
      <c r="O460" s="419"/>
      <c r="P460" s="419"/>
      <c r="Q460" s="419"/>
    </row>
    <row r="461" spans="1:17" ht="15">
      <c r="A461" s="754">
        <v>457</v>
      </c>
      <c r="B461" s="216" t="s">
        <v>1442</v>
      </c>
      <c r="C461" s="216" t="s">
        <v>833</v>
      </c>
      <c r="D461" s="216">
        <v>2015</v>
      </c>
      <c r="E461" s="754">
        <v>10</v>
      </c>
      <c r="F461" s="216" t="s">
        <v>692</v>
      </c>
      <c r="G461" s="216">
        <v>21.9</v>
      </c>
      <c r="H461" s="216">
        <v>4.8</v>
      </c>
      <c r="I461" s="415">
        <f t="shared" si="7"/>
        <v>0.11833333333333333</v>
      </c>
      <c r="J461" s="416">
        <v>1.42</v>
      </c>
      <c r="K461" s="235">
        <v>768.73267326732673</v>
      </c>
      <c r="L461" s="417"/>
      <c r="M461" s="418"/>
      <c r="N461" s="418"/>
      <c r="O461" s="419"/>
      <c r="P461" s="419"/>
      <c r="Q461" s="419"/>
    </row>
    <row r="462" spans="1:17" ht="15">
      <c r="A462" s="754">
        <v>458</v>
      </c>
      <c r="B462" s="216" t="s">
        <v>1443</v>
      </c>
      <c r="C462" s="216" t="s">
        <v>580</v>
      </c>
      <c r="D462" s="216">
        <v>2012</v>
      </c>
      <c r="E462" s="216">
        <v>10</v>
      </c>
      <c r="F462" s="216" t="s">
        <v>570</v>
      </c>
      <c r="G462" s="216">
        <v>7.04</v>
      </c>
      <c r="H462" s="216"/>
      <c r="I462" s="216">
        <f t="shared" si="7"/>
        <v>0</v>
      </c>
      <c r="J462" s="216">
        <v>0</v>
      </c>
      <c r="K462" s="216">
        <v>220.21782178217819</v>
      </c>
      <c r="L462" s="420"/>
      <c r="M462" s="420"/>
      <c r="N462" s="420"/>
      <c r="O462" s="420"/>
      <c r="P462" s="420"/>
      <c r="Q462" s="420"/>
    </row>
    <row r="463" spans="1:17" ht="15">
      <c r="A463" s="754">
        <v>459</v>
      </c>
      <c r="B463" s="216" t="s">
        <v>1444</v>
      </c>
      <c r="C463" s="216" t="s">
        <v>580</v>
      </c>
      <c r="D463" s="216">
        <v>2011</v>
      </c>
      <c r="E463" s="216">
        <v>10</v>
      </c>
      <c r="F463" s="216" t="s">
        <v>570</v>
      </c>
      <c r="G463" s="216">
        <v>7.24</v>
      </c>
      <c r="H463" s="216"/>
      <c r="I463" s="235">
        <f t="shared" si="7"/>
        <v>0.14833333333333334</v>
      </c>
      <c r="J463" s="216">
        <v>1.78</v>
      </c>
      <c r="K463" s="216">
        <v>202.55445544554456</v>
      </c>
      <c r="L463" s="420"/>
      <c r="M463" s="420"/>
      <c r="N463" s="420"/>
      <c r="O463" s="420"/>
      <c r="P463" s="420"/>
      <c r="Q463" s="420"/>
    </row>
    <row r="464" spans="1:17" ht="15">
      <c r="A464" s="754">
        <v>460</v>
      </c>
      <c r="B464" s="421" t="s">
        <v>1445</v>
      </c>
      <c r="C464" s="421" t="s">
        <v>1446</v>
      </c>
      <c r="D464" s="216">
        <v>2010</v>
      </c>
      <c r="E464" s="216">
        <v>10</v>
      </c>
      <c r="F464" s="216" t="s">
        <v>570</v>
      </c>
      <c r="G464" s="216">
        <v>14.69</v>
      </c>
      <c r="H464" s="216"/>
      <c r="I464" s="235">
        <f t="shared" si="7"/>
        <v>3.813333333333333</v>
      </c>
      <c r="J464" s="216">
        <v>45.76</v>
      </c>
      <c r="K464" s="216">
        <v>487.49504950495049</v>
      </c>
      <c r="L464" s="420"/>
      <c r="M464" s="420"/>
      <c r="N464" s="420"/>
      <c r="O464" s="420"/>
      <c r="P464" s="420"/>
      <c r="Q464" s="420"/>
    </row>
    <row r="465" spans="1:17" ht="15">
      <c r="A465" s="754">
        <v>461</v>
      </c>
      <c r="B465" s="421" t="s">
        <v>1447</v>
      </c>
      <c r="C465" s="421" t="s">
        <v>1448</v>
      </c>
      <c r="D465" s="216">
        <v>2011</v>
      </c>
      <c r="E465" s="216">
        <v>10</v>
      </c>
      <c r="F465" s="216" t="s">
        <v>570</v>
      </c>
      <c r="G465" s="216">
        <v>51.62</v>
      </c>
      <c r="H465" s="216"/>
      <c r="I465" s="235">
        <f t="shared" si="7"/>
        <v>0.87583333333333335</v>
      </c>
      <c r="J465" s="216">
        <v>10.51</v>
      </c>
      <c r="K465" s="216">
        <v>746.90099009900985</v>
      </c>
      <c r="L465" s="420"/>
      <c r="M465" s="420"/>
      <c r="N465" s="420"/>
      <c r="O465" s="420"/>
      <c r="P465" s="420"/>
      <c r="Q465" s="420"/>
    </row>
    <row r="466" spans="1:17" ht="15">
      <c r="A466" s="754">
        <v>462</v>
      </c>
      <c r="B466" s="422" t="s">
        <v>1449</v>
      </c>
      <c r="C466" s="421" t="s">
        <v>1450</v>
      </c>
      <c r="D466" s="216">
        <v>2015</v>
      </c>
      <c r="E466" s="216">
        <v>10</v>
      </c>
      <c r="F466" s="216" t="s">
        <v>570</v>
      </c>
      <c r="G466" s="216"/>
      <c r="H466" s="216">
        <v>16</v>
      </c>
      <c r="I466" s="235">
        <f t="shared" si="7"/>
        <v>4.9216666666666669</v>
      </c>
      <c r="J466" s="216">
        <v>59.06</v>
      </c>
      <c r="K466" s="216">
        <v>1024.8712871287128</v>
      </c>
      <c r="L466" s="420"/>
      <c r="M466" s="420"/>
      <c r="N466" s="420"/>
      <c r="O466" s="420"/>
      <c r="P466" s="420"/>
      <c r="Q466" s="420"/>
    </row>
    <row r="467" spans="1:17" ht="15">
      <c r="A467" s="754">
        <v>463</v>
      </c>
      <c r="B467" s="421" t="s">
        <v>1451</v>
      </c>
      <c r="C467" s="421" t="s">
        <v>833</v>
      </c>
      <c r="D467" s="216">
        <v>2011</v>
      </c>
      <c r="E467" s="216">
        <v>10</v>
      </c>
      <c r="F467" s="216" t="s">
        <v>700</v>
      </c>
      <c r="G467" s="216">
        <v>22.56</v>
      </c>
      <c r="H467" s="216">
        <v>4.9400000000000004</v>
      </c>
      <c r="I467" s="235"/>
      <c r="J467" s="216">
        <v>27.75</v>
      </c>
      <c r="K467" s="216">
        <v>389.91089108910893</v>
      </c>
      <c r="L467" s="420"/>
      <c r="M467" s="420"/>
      <c r="N467" s="420"/>
      <c r="O467" s="420"/>
      <c r="P467" s="420"/>
      <c r="Q467" s="420"/>
    </row>
    <row r="468" spans="1:17" ht="15">
      <c r="A468" s="754">
        <v>464</v>
      </c>
      <c r="B468" s="422" t="s">
        <v>1449</v>
      </c>
      <c r="C468" s="421" t="s">
        <v>1450</v>
      </c>
      <c r="D468" s="216">
        <v>2018</v>
      </c>
      <c r="E468" s="216">
        <v>10</v>
      </c>
      <c r="F468" s="216" t="s">
        <v>570</v>
      </c>
      <c r="G468" s="216"/>
      <c r="H468" s="216">
        <v>16</v>
      </c>
      <c r="I468" s="235">
        <f t="shared" ref="I468" si="8">J468/12</f>
        <v>4.9216666666666669</v>
      </c>
      <c r="J468" s="216">
        <v>59.06</v>
      </c>
      <c r="K468" s="216">
        <v>2416.67</v>
      </c>
      <c r="L468" s="420"/>
      <c r="M468" s="420"/>
      <c r="N468" s="420"/>
      <c r="O468" s="420"/>
      <c r="P468" s="420"/>
      <c r="Q468" s="420"/>
    </row>
  </sheetData>
  <autoFilter ref="F1:F468"/>
  <mergeCells count="13">
    <mergeCell ref="M2:Q2"/>
    <mergeCell ref="A1:Q1"/>
    <mergeCell ref="A2:A3"/>
    <mergeCell ref="B2:B3"/>
    <mergeCell ref="C2:C3"/>
    <mergeCell ref="D2:D3"/>
    <mergeCell ref="E2:E3"/>
    <mergeCell ref="F2:F3"/>
    <mergeCell ref="G2:G3"/>
    <mergeCell ref="H2:H3"/>
    <mergeCell ref="I2:J2"/>
    <mergeCell ref="K2:K3"/>
    <mergeCell ref="L2:L3"/>
  </mergeCells>
  <phoneticPr fontId="3" type="noConversion"/>
  <printOptions horizontalCentered="1"/>
  <pageMargins left="0.35433070866141736" right="0.27559055118110237" top="0.82677165354330717" bottom="0.98425196850393704" header="0.51181102362204722" footer="0.51181102362204722"/>
  <pageSetup paperSize="9" scale="73" fitToHeight="10" orientation="landscape" r:id="rId1"/>
  <headerFooter alignWithMargins="0"/>
  <rowBreaks count="7" manualBreakCount="7">
    <brk id="22" max="16" man="1"/>
    <brk id="64" max="16" man="1"/>
    <brk id="100" max="16" man="1"/>
    <brk id="133" max="16" man="1"/>
    <brk id="165" max="16" man="1"/>
    <brk id="201" max="16" man="1"/>
    <brk id="237" max="16" man="1"/>
  </rowBreaks>
</worksheet>
</file>

<file path=xl/worksheets/sheet18.xml><?xml version="1.0" encoding="utf-8"?>
<worksheet xmlns="http://schemas.openxmlformats.org/spreadsheetml/2006/main" xmlns:r="http://schemas.openxmlformats.org/officeDocument/2006/relationships">
  <sheetPr codeName="Лист18">
    <tabColor rgb="FFFFFF00"/>
  </sheetPr>
  <dimension ref="A1:J19"/>
  <sheetViews>
    <sheetView zoomScaleNormal="100" workbookViewId="0">
      <selection activeCell="G11" sqref="G11"/>
    </sheetView>
  </sheetViews>
  <sheetFormatPr defaultColWidth="9.140625" defaultRowHeight="12.75"/>
  <cols>
    <col min="1" max="1" width="4" style="413" customWidth="1"/>
    <col min="2" max="2" width="19.42578125" style="413" customWidth="1"/>
    <col min="3" max="3" width="23" style="413" customWidth="1"/>
    <col min="4" max="4" width="19.42578125" style="413" customWidth="1"/>
    <col min="5" max="5" width="15" style="413" customWidth="1"/>
    <col min="6" max="6" width="15.28515625" style="413" customWidth="1"/>
    <col min="7" max="7" width="10.42578125" style="413" customWidth="1"/>
    <col min="8" max="8" width="20.28515625" style="413" customWidth="1"/>
    <col min="9" max="9" width="18.28515625" style="413" customWidth="1"/>
    <col min="10" max="10" width="10.5703125" style="413" customWidth="1"/>
    <col min="11" max="16384" width="9.140625" style="413"/>
  </cols>
  <sheetData>
    <row r="1" spans="1:10" ht="33" customHeight="1"/>
    <row r="2" spans="1:10" ht="18" customHeight="1">
      <c r="A2" s="1215" t="s">
        <v>1700</v>
      </c>
      <c r="B2" s="1215"/>
      <c r="C2" s="1215"/>
      <c r="D2" s="1215"/>
      <c r="E2" s="1215"/>
      <c r="F2" s="1215"/>
      <c r="G2" s="1215"/>
      <c r="H2" s="1215"/>
      <c r="I2" s="1215"/>
      <c r="J2" s="1215"/>
    </row>
    <row r="3" spans="1:10" ht="18.75" customHeight="1">
      <c r="A3" s="1159" t="s">
        <v>1056</v>
      </c>
      <c r="B3" s="1159" t="s">
        <v>244</v>
      </c>
      <c r="C3" s="1159" t="s">
        <v>245</v>
      </c>
      <c r="D3" s="1159" t="s">
        <v>472</v>
      </c>
      <c r="E3" s="1216" t="s">
        <v>314</v>
      </c>
      <c r="F3" s="1217"/>
      <c r="G3" s="1217"/>
      <c r="H3" s="1217"/>
      <c r="I3" s="1218"/>
      <c r="J3" s="1159" t="s">
        <v>243</v>
      </c>
    </row>
    <row r="4" spans="1:10" s="414" customFormat="1" ht="77.25" customHeight="1">
      <c r="A4" s="1159"/>
      <c r="B4" s="1159"/>
      <c r="C4" s="1159"/>
      <c r="D4" s="1159"/>
      <c r="E4" s="754" t="s">
        <v>333</v>
      </c>
      <c r="F4" s="754" t="s">
        <v>241</v>
      </c>
      <c r="G4" s="754" t="s">
        <v>334</v>
      </c>
      <c r="H4" s="754" t="s">
        <v>242</v>
      </c>
      <c r="I4" s="754" t="s">
        <v>246</v>
      </c>
      <c r="J4" s="1159"/>
    </row>
    <row r="5" spans="1:10" s="414" customFormat="1" ht="15">
      <c r="A5" s="430">
        <v>1</v>
      </c>
      <c r="B5" s="430">
        <v>2</v>
      </c>
      <c r="C5" s="430">
        <v>3</v>
      </c>
      <c r="D5" s="430">
        <v>4</v>
      </c>
      <c r="E5" s="430">
        <v>5</v>
      </c>
      <c r="F5" s="430">
        <v>6</v>
      </c>
      <c r="G5" s="430">
        <v>7</v>
      </c>
      <c r="H5" s="430">
        <v>8</v>
      </c>
      <c r="I5" s="430" t="s">
        <v>335</v>
      </c>
      <c r="J5" s="430" t="s">
        <v>336</v>
      </c>
    </row>
    <row r="6" spans="1:10" ht="15">
      <c r="A6" s="690">
        <v>1</v>
      </c>
      <c r="B6" s="691"/>
      <c r="C6" s="691" t="s">
        <v>1543</v>
      </c>
      <c r="D6" s="692">
        <v>2059.37</v>
      </c>
      <c r="E6" s="806">
        <v>95</v>
      </c>
      <c r="F6" s="806">
        <v>84</v>
      </c>
      <c r="G6" s="806">
        <v>45</v>
      </c>
      <c r="H6" s="806">
        <v>1</v>
      </c>
      <c r="I6" s="806">
        <v>225</v>
      </c>
      <c r="J6" s="806">
        <v>10.74</v>
      </c>
    </row>
    <row r="7" spans="1:10" ht="15">
      <c r="A7" s="690">
        <v>2</v>
      </c>
      <c r="B7" s="691" t="s">
        <v>1541</v>
      </c>
      <c r="C7" s="691" t="s">
        <v>1746</v>
      </c>
      <c r="D7" s="773">
        <v>352</v>
      </c>
      <c r="E7" s="452">
        <v>26</v>
      </c>
      <c r="F7" s="452">
        <v>21</v>
      </c>
      <c r="G7" s="452">
        <v>10</v>
      </c>
      <c r="H7" s="452">
        <v>0</v>
      </c>
      <c r="I7" s="416">
        <f t="shared" ref="I7:I11" si="0">E7+F7+G7+H7</f>
        <v>57</v>
      </c>
      <c r="J7" s="416">
        <f t="shared" ref="J7:J11" si="1">D7/I7</f>
        <v>6.1754385964912277</v>
      </c>
    </row>
    <row r="8" spans="1:10" ht="15">
      <c r="A8" s="690">
        <v>3</v>
      </c>
      <c r="B8" s="691" t="s">
        <v>1541</v>
      </c>
      <c r="C8" s="691" t="s">
        <v>1746</v>
      </c>
      <c r="D8" s="773">
        <v>352</v>
      </c>
      <c r="E8" s="452">
        <v>26</v>
      </c>
      <c r="F8" s="452">
        <v>21</v>
      </c>
      <c r="G8" s="452">
        <v>10</v>
      </c>
      <c r="H8" s="452">
        <v>0</v>
      </c>
      <c r="I8" s="416">
        <f t="shared" si="0"/>
        <v>57</v>
      </c>
      <c r="J8" s="416">
        <f t="shared" si="1"/>
        <v>6.1754385964912277</v>
      </c>
    </row>
    <row r="9" spans="1:10" ht="15">
      <c r="A9" s="690">
        <v>4</v>
      </c>
      <c r="B9" s="691" t="s">
        <v>1541</v>
      </c>
      <c r="C9" s="691" t="s">
        <v>1746</v>
      </c>
      <c r="D9" s="773">
        <v>352</v>
      </c>
      <c r="E9" s="452">
        <v>26</v>
      </c>
      <c r="F9" s="452">
        <v>21</v>
      </c>
      <c r="G9" s="452">
        <v>10</v>
      </c>
      <c r="H9" s="452">
        <v>0</v>
      </c>
      <c r="I9" s="416">
        <f t="shared" si="0"/>
        <v>57</v>
      </c>
      <c r="J9" s="416">
        <f t="shared" si="1"/>
        <v>6.1754385964912277</v>
      </c>
    </row>
    <row r="10" spans="1:10" ht="15">
      <c r="A10" s="690">
        <v>5</v>
      </c>
      <c r="B10" s="691" t="s">
        <v>1541</v>
      </c>
      <c r="C10" s="691" t="s">
        <v>1746</v>
      </c>
      <c r="D10" s="773">
        <v>352</v>
      </c>
      <c r="E10" s="452">
        <v>26</v>
      </c>
      <c r="F10" s="452">
        <v>21</v>
      </c>
      <c r="G10" s="452">
        <v>10</v>
      </c>
      <c r="H10" s="452">
        <v>0</v>
      </c>
      <c r="I10" s="416">
        <f t="shared" si="0"/>
        <v>57</v>
      </c>
      <c r="J10" s="416">
        <f t="shared" si="1"/>
        <v>6.1754385964912277</v>
      </c>
    </row>
    <row r="11" spans="1:10" ht="15">
      <c r="A11" s="690">
        <v>6</v>
      </c>
      <c r="B11" s="691" t="s">
        <v>1541</v>
      </c>
      <c r="C11" s="691" t="s">
        <v>1746</v>
      </c>
      <c r="D11" s="773">
        <v>352</v>
      </c>
      <c r="E11" s="452">
        <v>26</v>
      </c>
      <c r="F11" s="452">
        <v>21</v>
      </c>
      <c r="G11" s="452">
        <v>10</v>
      </c>
      <c r="H11" s="452">
        <v>0</v>
      </c>
      <c r="I11" s="416">
        <f t="shared" si="0"/>
        <v>57</v>
      </c>
      <c r="J11" s="416">
        <f t="shared" si="1"/>
        <v>6.1754385964912277</v>
      </c>
    </row>
    <row r="12" spans="1:10" ht="15">
      <c r="A12" s="690">
        <v>7</v>
      </c>
      <c r="B12" s="691" t="s">
        <v>1541</v>
      </c>
      <c r="C12" s="691" t="s">
        <v>1746</v>
      </c>
      <c r="D12" s="773">
        <v>352</v>
      </c>
      <c r="E12" s="452">
        <v>26</v>
      </c>
      <c r="F12" s="452">
        <v>21</v>
      </c>
      <c r="G12" s="452">
        <v>10</v>
      </c>
      <c r="H12" s="452">
        <v>0</v>
      </c>
      <c r="I12" s="416">
        <f t="shared" ref="I12:I13" si="2">E12+F12+G12+H12</f>
        <v>57</v>
      </c>
      <c r="J12" s="416">
        <f t="shared" ref="J12:J13" si="3">D12/I12</f>
        <v>6.1754385964912277</v>
      </c>
    </row>
    <row r="13" spans="1:10" ht="15">
      <c r="A13" s="690">
        <v>8</v>
      </c>
      <c r="B13" s="691" t="s">
        <v>1541</v>
      </c>
      <c r="C13" s="691" t="s">
        <v>1746</v>
      </c>
      <c r="D13" s="773">
        <v>352</v>
      </c>
      <c r="E13" s="452">
        <v>26</v>
      </c>
      <c r="F13" s="452">
        <v>21</v>
      </c>
      <c r="G13" s="452">
        <v>10</v>
      </c>
      <c r="H13" s="452">
        <v>0</v>
      </c>
      <c r="I13" s="416">
        <f t="shared" si="2"/>
        <v>57</v>
      </c>
      <c r="J13" s="416">
        <f t="shared" si="3"/>
        <v>6.1754385964912277</v>
      </c>
    </row>
    <row r="14" spans="1:10" ht="15">
      <c r="A14" s="690">
        <v>9</v>
      </c>
      <c r="B14" s="691" t="s">
        <v>1541</v>
      </c>
      <c r="C14" s="691" t="s">
        <v>1746</v>
      </c>
      <c r="D14" s="773">
        <v>352</v>
      </c>
      <c r="E14" s="452">
        <v>26</v>
      </c>
      <c r="F14" s="452">
        <v>21</v>
      </c>
      <c r="G14" s="452">
        <v>10</v>
      </c>
      <c r="H14" s="452">
        <v>0</v>
      </c>
      <c r="I14" s="416">
        <f t="shared" ref="I14:I16" si="4">E14+F14+G14+H14</f>
        <v>57</v>
      </c>
      <c r="J14" s="416">
        <f t="shared" ref="J14:J16" si="5">D14/I14</f>
        <v>6.1754385964912277</v>
      </c>
    </row>
    <row r="15" spans="1:10" ht="15">
      <c r="A15" s="690">
        <v>10</v>
      </c>
      <c r="B15" s="691" t="s">
        <v>1541</v>
      </c>
      <c r="C15" s="691" t="s">
        <v>1746</v>
      </c>
      <c r="D15" s="773">
        <v>352</v>
      </c>
      <c r="E15" s="452">
        <v>26</v>
      </c>
      <c r="F15" s="452">
        <v>21</v>
      </c>
      <c r="G15" s="452">
        <v>10</v>
      </c>
      <c r="H15" s="452">
        <v>0</v>
      </c>
      <c r="I15" s="416">
        <f t="shared" si="4"/>
        <v>57</v>
      </c>
      <c r="J15" s="416">
        <f t="shared" si="5"/>
        <v>6.1754385964912277</v>
      </c>
    </row>
    <row r="16" spans="1:10" ht="15">
      <c r="A16" s="690">
        <v>11</v>
      </c>
      <c r="B16" s="691" t="s">
        <v>1792</v>
      </c>
      <c r="C16" s="691" t="s">
        <v>1746</v>
      </c>
      <c r="D16" s="773">
        <v>352</v>
      </c>
      <c r="E16" s="452">
        <v>26</v>
      </c>
      <c r="F16" s="452">
        <v>21</v>
      </c>
      <c r="G16" s="452">
        <v>10</v>
      </c>
      <c r="H16" s="452">
        <v>0</v>
      </c>
      <c r="I16" s="416">
        <f t="shared" si="4"/>
        <v>57</v>
      </c>
      <c r="J16" s="416">
        <f t="shared" si="5"/>
        <v>6.1754385964912277</v>
      </c>
    </row>
    <row r="17" spans="1:10" ht="15">
      <c r="A17" s="690">
        <v>12</v>
      </c>
      <c r="B17" s="691" t="s">
        <v>1793</v>
      </c>
      <c r="C17" s="691" t="s">
        <v>1746</v>
      </c>
      <c r="D17" s="773">
        <v>352</v>
      </c>
      <c r="E17" s="452">
        <v>26</v>
      </c>
      <c r="F17" s="452">
        <v>21</v>
      </c>
      <c r="G17" s="452">
        <v>10</v>
      </c>
      <c r="H17" s="452">
        <v>0</v>
      </c>
      <c r="I17" s="416">
        <f t="shared" ref="I17:I19" si="6">E17+F17+G17+H17</f>
        <v>57</v>
      </c>
      <c r="J17" s="416">
        <f t="shared" ref="J17:J19" si="7">D17/I17</f>
        <v>6.1754385964912277</v>
      </c>
    </row>
    <row r="18" spans="1:10" ht="15">
      <c r="A18" s="690">
        <v>13</v>
      </c>
      <c r="B18" s="691" t="s">
        <v>1793</v>
      </c>
      <c r="C18" s="691" t="s">
        <v>1746</v>
      </c>
      <c r="D18" s="773">
        <v>352</v>
      </c>
      <c r="E18" s="452">
        <v>26</v>
      </c>
      <c r="F18" s="452">
        <v>21</v>
      </c>
      <c r="G18" s="452">
        <v>10</v>
      </c>
      <c r="H18" s="452">
        <v>0</v>
      </c>
      <c r="I18" s="416">
        <f t="shared" si="6"/>
        <v>57</v>
      </c>
      <c r="J18" s="416">
        <f t="shared" si="7"/>
        <v>6.1754385964912277</v>
      </c>
    </row>
    <row r="19" spans="1:10" ht="15">
      <c r="A19" s="690">
        <v>14</v>
      </c>
      <c r="B19" s="691" t="s">
        <v>1794</v>
      </c>
      <c r="C19" s="691" t="s">
        <v>1746</v>
      </c>
      <c r="D19" s="773">
        <v>352</v>
      </c>
      <c r="E19" s="452">
        <v>26</v>
      </c>
      <c r="F19" s="452">
        <v>21</v>
      </c>
      <c r="G19" s="452">
        <v>10</v>
      </c>
      <c r="H19" s="452">
        <v>0</v>
      </c>
      <c r="I19" s="416">
        <f t="shared" si="6"/>
        <v>57</v>
      </c>
      <c r="J19" s="416">
        <f t="shared" si="7"/>
        <v>6.1754385964912277</v>
      </c>
    </row>
  </sheetData>
  <mergeCells count="7">
    <mergeCell ref="A2:J2"/>
    <mergeCell ref="A3:A4"/>
    <mergeCell ref="B3:B4"/>
    <mergeCell ref="C3:C4"/>
    <mergeCell ref="D3:D4"/>
    <mergeCell ref="E3:I3"/>
    <mergeCell ref="J3:J4"/>
  </mergeCells>
  <phoneticPr fontId="3" type="noConversion"/>
  <pageMargins left="0.35433070866141736" right="0.27559055118110237" top="0.79" bottom="0.98425196850393704" header="0.51181102362204722" footer="0.51181102362204722"/>
  <pageSetup paperSize="9" scale="91" fitToHeight="10" orientation="landscape" r:id="rId1"/>
  <headerFooter alignWithMargins="0"/>
</worksheet>
</file>

<file path=xl/worksheets/sheet19.xml><?xml version="1.0" encoding="utf-8"?>
<worksheet xmlns="http://schemas.openxmlformats.org/spreadsheetml/2006/main" xmlns:r="http://schemas.openxmlformats.org/officeDocument/2006/relationships">
  <sheetPr codeName="Лист19">
    <tabColor rgb="FFFFFF00"/>
  </sheetPr>
  <dimension ref="A1:K35"/>
  <sheetViews>
    <sheetView view="pageBreakPreview" topLeftCell="A7" zoomScaleNormal="100" zoomScaleSheetLayoutView="100" workbookViewId="0">
      <selection activeCell="N28" sqref="N28"/>
    </sheetView>
  </sheetViews>
  <sheetFormatPr defaultColWidth="9.140625" defaultRowHeight="12.75"/>
  <cols>
    <col min="1" max="1" width="13.7109375" style="24" customWidth="1"/>
    <col min="2" max="2" width="7.5703125" style="23" customWidth="1"/>
    <col min="3" max="3" width="7.85546875" style="23" customWidth="1"/>
    <col min="4" max="4" width="8.140625" style="23" customWidth="1"/>
    <col min="5" max="5" width="7.140625" style="23" customWidth="1"/>
    <col min="6" max="6" width="9.140625" style="23"/>
    <col min="7" max="7" width="8.140625" style="23" customWidth="1"/>
    <col min="8" max="8" width="7.140625" style="23" customWidth="1"/>
    <col min="9" max="9" width="9.140625" style="23"/>
    <col min="10" max="10" width="8.140625" style="23" customWidth="1"/>
    <col min="11" max="11" width="8.5703125" style="23" customWidth="1"/>
    <col min="12" max="16384" width="9.140625" style="23"/>
  </cols>
  <sheetData>
    <row r="1" spans="1:11" s="20" customFormat="1" ht="22.5" customHeight="1">
      <c r="A1" s="1219" t="s">
        <v>247</v>
      </c>
      <c r="B1" s="1219"/>
      <c r="C1" s="1219"/>
      <c r="D1" s="1219"/>
      <c r="E1" s="1219"/>
      <c r="F1" s="1219"/>
      <c r="G1" s="1219"/>
      <c r="H1" s="1219"/>
      <c r="I1" s="1219"/>
      <c r="J1" s="1219"/>
      <c r="K1" s="1219"/>
    </row>
    <row r="2" spans="1:11" ht="16.5" customHeight="1">
      <c r="A2" s="1172" t="s">
        <v>1213</v>
      </c>
      <c r="B2" s="1172"/>
      <c r="C2" s="1220">
        <v>2012</v>
      </c>
      <c r="D2" s="1220"/>
      <c r="E2" s="1220"/>
      <c r="F2" s="1221">
        <v>2013</v>
      </c>
      <c r="G2" s="1221"/>
      <c r="H2" s="1221"/>
      <c r="I2" s="1221">
        <v>2014</v>
      </c>
      <c r="J2" s="1221"/>
      <c r="K2" s="1221"/>
    </row>
    <row r="3" spans="1:11" ht="30.75" customHeight="1">
      <c r="A3" s="1172"/>
      <c r="B3" s="1172"/>
      <c r="C3" s="35" t="s">
        <v>384</v>
      </c>
      <c r="D3" s="43" t="s">
        <v>337</v>
      </c>
      <c r="E3" s="43" t="s">
        <v>1059</v>
      </c>
      <c r="F3" s="35" t="s">
        <v>384</v>
      </c>
      <c r="G3" s="43" t="s">
        <v>337</v>
      </c>
      <c r="H3" s="43" t="s">
        <v>1059</v>
      </c>
      <c r="I3" s="35" t="s">
        <v>384</v>
      </c>
      <c r="J3" s="43" t="s">
        <v>337</v>
      </c>
      <c r="K3" s="43" t="s">
        <v>1059</v>
      </c>
    </row>
    <row r="4" spans="1:11" ht="28.5" customHeight="1">
      <c r="A4" s="1172" t="s">
        <v>250</v>
      </c>
      <c r="B4" s="217" t="s">
        <v>386</v>
      </c>
      <c r="C4" s="207">
        <v>3339.38</v>
      </c>
      <c r="D4" s="207">
        <v>2370.7919999999999</v>
      </c>
      <c r="E4" s="219"/>
      <c r="F4" s="208">
        <v>3294.1179999999999</v>
      </c>
      <c r="G4" s="208">
        <v>2297.953</v>
      </c>
      <c r="H4" s="207"/>
      <c r="I4" s="41">
        <v>3263.2110000000002</v>
      </c>
      <c r="J4" s="41">
        <v>2913.5177881500003</v>
      </c>
      <c r="K4" s="41"/>
    </row>
    <row r="5" spans="1:11" ht="20.25" customHeight="1">
      <c r="A5" s="1172"/>
      <c r="B5" s="218" t="s">
        <v>1127</v>
      </c>
      <c r="C5" s="207">
        <v>3124.1019999999999</v>
      </c>
      <c r="D5" s="207">
        <v>2218.0070000000001</v>
      </c>
      <c r="E5" s="220">
        <f>C5/C4</f>
        <v>0.93553354215453166</v>
      </c>
      <c r="F5" s="208">
        <v>3077.7750000000001</v>
      </c>
      <c r="G5" s="208">
        <v>2147.5320000000002</v>
      </c>
      <c r="H5" s="220">
        <f>F5/F4</f>
        <v>0.93432445346523718</v>
      </c>
      <c r="I5" s="41">
        <v>3058.5190000000002</v>
      </c>
      <c r="J5" s="41">
        <v>2731.1067664299999</v>
      </c>
      <c r="K5" s="221">
        <f>I5/I4</f>
        <v>0.93727282728576244</v>
      </c>
    </row>
    <row r="6" spans="1:11" ht="18" customHeight="1">
      <c r="A6" s="1172"/>
      <c r="B6" s="218" t="s">
        <v>1128</v>
      </c>
      <c r="C6" s="207">
        <v>1763.35</v>
      </c>
      <c r="D6" s="207">
        <v>1250.5840000000001</v>
      </c>
      <c r="E6" s="220">
        <f>C6/C4</f>
        <v>0.52804712251974917</v>
      </c>
      <c r="F6" s="208">
        <v>1793.056</v>
      </c>
      <c r="G6" s="208">
        <v>1239.6410000000001</v>
      </c>
      <c r="H6" s="220">
        <f>F6/F4</f>
        <v>0.54432051310851648</v>
      </c>
      <c r="I6" s="41">
        <v>1782.5210000000002</v>
      </c>
      <c r="J6" s="41">
        <v>1589.7733038800002</v>
      </c>
      <c r="K6" s="221">
        <f>I6/I4</f>
        <v>0.5462475457455862</v>
      </c>
    </row>
    <row r="7" spans="1:11" ht="30">
      <c r="A7" s="1172" t="s">
        <v>249</v>
      </c>
      <c r="B7" s="217" t="s">
        <v>386</v>
      </c>
      <c r="C7" s="207">
        <v>364.33100000000002</v>
      </c>
      <c r="D7" s="206">
        <v>258.01900000000001</v>
      </c>
      <c r="E7" s="220">
        <f>C7/C4</f>
        <v>0.10910139007839779</v>
      </c>
      <c r="F7" s="208">
        <v>367.09</v>
      </c>
      <c r="G7" s="208">
        <v>250.916</v>
      </c>
      <c r="H7" s="220">
        <f>F7/F4</f>
        <v>0.11143802377449745</v>
      </c>
      <c r="I7" s="41">
        <v>367.279</v>
      </c>
      <c r="J7" s="41">
        <v>327.83747119000003</v>
      </c>
      <c r="K7" s="221">
        <f>I7/I4</f>
        <v>0.11255141025204927</v>
      </c>
    </row>
    <row r="8" spans="1:11" ht="12.75" customHeight="1">
      <c r="A8" s="1172"/>
      <c r="B8" s="218" t="s">
        <v>1127</v>
      </c>
      <c r="C8" s="207">
        <v>110.30500000000001</v>
      </c>
      <c r="D8" s="207">
        <v>78.272000000000006</v>
      </c>
      <c r="E8" s="220">
        <f>C8/C5</f>
        <v>3.5307746033900307E-2</v>
      </c>
      <c r="F8" s="208">
        <v>110.095</v>
      </c>
      <c r="G8" s="208">
        <v>75.974000000000004</v>
      </c>
      <c r="H8" s="220">
        <f>F8/F5</f>
        <v>3.5770970912428618E-2</v>
      </c>
      <c r="I8" s="41">
        <v>117.92400000000001</v>
      </c>
      <c r="J8" s="41">
        <v>105.73123038</v>
      </c>
      <c r="K8" s="221">
        <f>I8/I5</f>
        <v>3.8555915461045032E-2</v>
      </c>
    </row>
    <row r="9" spans="1:11" ht="15">
      <c r="A9" s="1172"/>
      <c r="B9" s="218" t="s">
        <v>1128</v>
      </c>
      <c r="C9" s="207">
        <v>254.02600000000001</v>
      </c>
      <c r="D9" s="207">
        <v>179.74700000000001</v>
      </c>
      <c r="E9" s="220">
        <f>C9/C6</f>
        <v>0.14405875180763889</v>
      </c>
      <c r="F9" s="208">
        <v>256.995</v>
      </c>
      <c r="G9" s="208">
        <v>174.94200000000001</v>
      </c>
      <c r="H9" s="220">
        <f>F9/F6</f>
        <v>0.1433279272928453</v>
      </c>
      <c r="I9" s="41">
        <v>249.35499999999996</v>
      </c>
      <c r="J9" s="41">
        <v>222.10624081000003</v>
      </c>
      <c r="K9" s="221">
        <f>I9/I6</f>
        <v>0.13988895502493376</v>
      </c>
    </row>
    <row r="10" spans="1:11" ht="30">
      <c r="A10" s="1172" t="s">
        <v>248</v>
      </c>
      <c r="B10" s="217" t="s">
        <v>386</v>
      </c>
      <c r="C10" s="207">
        <v>-7.9980000000000002</v>
      </c>
      <c r="D10" s="206">
        <v>-5.827</v>
      </c>
      <c r="E10" s="220">
        <f>C10/C4</f>
        <v>-2.3950553695596187E-3</v>
      </c>
      <c r="F10" s="208">
        <v>-23.553999999999998</v>
      </c>
      <c r="G10" s="209">
        <v>-17.652999999999999</v>
      </c>
      <c r="H10" s="220">
        <f>F10/F4</f>
        <v>-7.150320662465643E-3</v>
      </c>
      <c r="I10" s="41">
        <v>-51.86</v>
      </c>
      <c r="J10" s="41">
        <v>-43.369341340000013</v>
      </c>
      <c r="K10" s="221">
        <f>I10/I4</f>
        <v>-1.5892322010436957E-2</v>
      </c>
    </row>
    <row r="11" spans="1:11" ht="12.75" customHeight="1">
      <c r="A11" s="1172"/>
      <c r="B11" s="218" t="s">
        <v>1127</v>
      </c>
      <c r="C11" s="207">
        <v>-57.29</v>
      </c>
      <c r="D11" s="207">
        <v>-40.543999999999997</v>
      </c>
      <c r="E11" s="220">
        <f>C11/C5</f>
        <v>-1.8338069627688212E-2</v>
      </c>
      <c r="F11" s="208">
        <v>-46.338999999999999</v>
      </c>
      <c r="G11" s="208">
        <v>-30.335999999999999</v>
      </c>
      <c r="H11" s="220">
        <f>F11/F5</f>
        <v>-1.5056006368236794E-2</v>
      </c>
      <c r="I11" s="41">
        <v>-48.676000000000002</v>
      </c>
      <c r="J11" s="41">
        <v>-43.346870030000005</v>
      </c>
      <c r="K11" s="221">
        <f>I11/I5</f>
        <v>-1.59148921422427E-2</v>
      </c>
    </row>
    <row r="12" spans="1:11" ht="15">
      <c r="A12" s="1172"/>
      <c r="B12" s="218" t="s">
        <v>1128</v>
      </c>
      <c r="C12" s="207">
        <v>49.292000000000002</v>
      </c>
      <c r="D12" s="207">
        <v>34.716999999999999</v>
      </c>
      <c r="E12" s="220">
        <f>C12/C6</f>
        <v>2.7953611024470471E-2</v>
      </c>
      <c r="F12" s="208">
        <v>22.785</v>
      </c>
      <c r="G12" s="208">
        <v>12.683</v>
      </c>
      <c r="H12" s="220">
        <f>F12/F6</f>
        <v>1.2707355486945193E-2</v>
      </c>
      <c r="I12" s="41">
        <v>-3.1840000000000028</v>
      </c>
      <c r="J12" s="41">
        <v>-2.2471310000002021E-2</v>
      </c>
      <c r="K12" s="221">
        <f>I12/I6</f>
        <v>-1.7862342154734796E-3</v>
      </c>
    </row>
    <row r="13" spans="1:11" ht="15">
      <c r="A13" s="92"/>
      <c r="B13" s="74"/>
      <c r="C13" s="74"/>
      <c r="D13" s="74"/>
      <c r="E13" s="74"/>
      <c r="F13" s="74"/>
      <c r="G13" s="74"/>
      <c r="H13" s="74"/>
      <c r="I13" s="74"/>
      <c r="J13" s="74"/>
      <c r="K13" s="74"/>
    </row>
    <row r="14" spans="1:11" ht="16.5" customHeight="1">
      <c r="A14" s="1172" t="s">
        <v>1213</v>
      </c>
      <c r="B14" s="1172"/>
      <c r="C14" s="1220">
        <v>2015</v>
      </c>
      <c r="D14" s="1220"/>
      <c r="E14" s="1220"/>
      <c r="F14" s="1221">
        <v>2016</v>
      </c>
      <c r="G14" s="1221"/>
      <c r="H14" s="1221"/>
      <c r="I14" s="1221">
        <v>2017</v>
      </c>
      <c r="J14" s="1221"/>
      <c r="K14" s="1221"/>
    </row>
    <row r="15" spans="1:11" ht="30.75" customHeight="1">
      <c r="A15" s="1172"/>
      <c r="B15" s="1172"/>
      <c r="C15" s="35" t="s">
        <v>384</v>
      </c>
      <c r="D15" s="43" t="s">
        <v>337</v>
      </c>
      <c r="E15" s="43" t="s">
        <v>1059</v>
      </c>
      <c r="F15" s="35" t="s">
        <v>384</v>
      </c>
      <c r="G15" s="43" t="s">
        <v>337</v>
      </c>
      <c r="H15" s="43" t="s">
        <v>1059</v>
      </c>
      <c r="I15" s="35" t="s">
        <v>384</v>
      </c>
      <c r="J15" s="43" t="s">
        <v>337</v>
      </c>
      <c r="K15" s="43" t="s">
        <v>1059</v>
      </c>
    </row>
    <row r="16" spans="1:11" ht="29.25" customHeight="1">
      <c r="A16" s="1172" t="s">
        <v>250</v>
      </c>
      <c r="B16" s="217" t="s">
        <v>386</v>
      </c>
      <c r="C16" s="41">
        <v>3072.9909999999995</v>
      </c>
      <c r="D16" s="41">
        <v>3536.1424982100002</v>
      </c>
      <c r="E16" s="236"/>
      <c r="F16" s="41">
        <v>2844.52</v>
      </c>
      <c r="G16" s="41">
        <v>3926.29</v>
      </c>
      <c r="H16" s="236"/>
      <c r="I16" s="41">
        <v>2766.9</v>
      </c>
      <c r="J16" s="41">
        <v>3931.99</v>
      </c>
      <c r="K16" s="236"/>
    </row>
    <row r="17" spans="1:11" ht="19.5" customHeight="1">
      <c r="A17" s="1172"/>
      <c r="B17" s="218" t="s">
        <v>1127</v>
      </c>
      <c r="C17" s="41">
        <v>2870.5869999999995</v>
      </c>
      <c r="D17" s="41">
        <v>3302.9259807500002</v>
      </c>
      <c r="E17" s="221">
        <f>C17/C16</f>
        <v>0.93413452886780335</v>
      </c>
      <c r="F17" s="41">
        <v>2637.43</v>
      </c>
      <c r="G17" s="41">
        <v>3640.76</v>
      </c>
      <c r="H17" s="221">
        <f>F17/F16</f>
        <v>0.92719685570852017</v>
      </c>
      <c r="I17" s="41">
        <v>2570.23</v>
      </c>
      <c r="J17" s="41">
        <v>3652.51</v>
      </c>
      <c r="K17" s="221">
        <f>I17/I16</f>
        <v>0.92892045249195854</v>
      </c>
    </row>
    <row r="18" spans="1:11" ht="21.75" customHeight="1">
      <c r="A18" s="1172"/>
      <c r="B18" s="218" t="s">
        <v>1128</v>
      </c>
      <c r="C18" s="41">
        <v>1772.2400000000002</v>
      </c>
      <c r="D18" s="41">
        <v>2043.4282953700001</v>
      </c>
      <c r="E18" s="221">
        <f>C18/C16</f>
        <v>0.57671499851447683</v>
      </c>
      <c r="F18" s="41">
        <v>1827.29</v>
      </c>
      <c r="G18" s="41">
        <v>2520.65</v>
      </c>
      <c r="H18" s="221">
        <f>F18/F16</f>
        <v>0.64238957715185685</v>
      </c>
      <c r="I18" s="41">
        <v>1832.04</v>
      </c>
      <c r="J18" s="41">
        <v>2603.13</v>
      </c>
      <c r="K18" s="221">
        <f>I18/I16</f>
        <v>0.66212729046947849</v>
      </c>
    </row>
    <row r="19" spans="1:11" ht="30">
      <c r="A19" s="1172" t="s">
        <v>249</v>
      </c>
      <c r="B19" s="217" t="s">
        <v>386</v>
      </c>
      <c r="C19" s="41">
        <v>371.78900000000004</v>
      </c>
      <c r="D19" s="41">
        <v>428.45496895000008</v>
      </c>
      <c r="E19" s="221">
        <f>C19/C16</f>
        <v>0.12098603608015777</v>
      </c>
      <c r="F19" s="41">
        <v>394.84</v>
      </c>
      <c r="G19" s="41">
        <v>545.72</v>
      </c>
      <c r="H19" s="221">
        <f>F19/F16</f>
        <v>0.13880725043241038</v>
      </c>
      <c r="I19" s="41">
        <v>401.32</v>
      </c>
      <c r="J19" s="41">
        <v>570.20000000000005</v>
      </c>
      <c r="K19" s="221">
        <f>I19/I16</f>
        <v>0.14504318912862771</v>
      </c>
    </row>
    <row r="20" spans="1:11" ht="12.75" customHeight="1">
      <c r="A20" s="1172"/>
      <c r="B20" s="218" t="s">
        <v>1127</v>
      </c>
      <c r="C20" s="41">
        <v>117.52599999999998</v>
      </c>
      <c r="D20" s="41">
        <v>135.69020810999999</v>
      </c>
      <c r="E20" s="221">
        <f>C20/C17</f>
        <v>4.0941452044477314E-2</v>
      </c>
      <c r="F20" s="41">
        <v>117.88</v>
      </c>
      <c r="G20" s="41">
        <v>163.33000000000001</v>
      </c>
      <c r="H20" s="221">
        <f>F20/F17</f>
        <v>4.4695025081234387E-2</v>
      </c>
      <c r="I20" s="41">
        <v>121.54</v>
      </c>
      <c r="J20" s="41">
        <v>172.76</v>
      </c>
      <c r="K20" s="221">
        <f>I20/I17</f>
        <v>4.7287596829855699E-2</v>
      </c>
    </row>
    <row r="21" spans="1:11" ht="15">
      <c r="A21" s="1172"/>
      <c r="B21" s="218" t="s">
        <v>1128</v>
      </c>
      <c r="C21" s="41">
        <v>254.26300000000003</v>
      </c>
      <c r="D21" s="41">
        <v>292.76476084000001</v>
      </c>
      <c r="E21" s="221">
        <f>C21/C18</f>
        <v>0.14346984607050964</v>
      </c>
      <c r="F21" s="41">
        <v>276.95999999999998</v>
      </c>
      <c r="G21" s="41">
        <v>382.39</v>
      </c>
      <c r="H21" s="221">
        <f>F21/F18</f>
        <v>0.15156871651462001</v>
      </c>
      <c r="I21" s="41">
        <v>279.79000000000002</v>
      </c>
      <c r="J21" s="41">
        <v>397.45</v>
      </c>
      <c r="K21" s="221">
        <f>I21/I18</f>
        <v>0.15272046461867647</v>
      </c>
    </row>
    <row r="22" spans="1:11" ht="30">
      <c r="A22" s="1172" t="s">
        <v>248</v>
      </c>
      <c r="B22" s="217" t="s">
        <v>386</v>
      </c>
      <c r="C22" s="41">
        <v>-56.854999999999997</v>
      </c>
      <c r="D22" s="41">
        <v>-63.576139619999992</v>
      </c>
      <c r="E22" s="221">
        <f>C22/C16</f>
        <v>-1.8501518553096969E-2</v>
      </c>
      <c r="F22" s="41">
        <v>-59.63</v>
      </c>
      <c r="G22" s="41">
        <v>-77.48</v>
      </c>
      <c r="H22" s="221">
        <f>F22/F16</f>
        <v>-2.0963115042256692E-2</v>
      </c>
      <c r="I22" s="41">
        <v>-61.7</v>
      </c>
      <c r="J22" s="41">
        <v>-87.36</v>
      </c>
      <c r="K22" s="221">
        <f>I22/I16</f>
        <v>-2.2299324153384655E-2</v>
      </c>
    </row>
    <row r="23" spans="1:11" ht="12.75" customHeight="1">
      <c r="A23" s="1172"/>
      <c r="B23" s="218" t="s">
        <v>1127</v>
      </c>
      <c r="C23" s="41">
        <v>-49.044000000000004</v>
      </c>
      <c r="D23" s="41">
        <v>-56.331095160000011</v>
      </c>
      <c r="E23" s="221">
        <f>C23/C17</f>
        <v>-1.7085007352154808E-2</v>
      </c>
      <c r="F23" s="41">
        <v>-11.53</v>
      </c>
      <c r="G23" s="41">
        <v>-13.88</v>
      </c>
      <c r="H23" s="221">
        <f>F23/F17</f>
        <v>-4.3716800066731631E-3</v>
      </c>
      <c r="I23" s="41">
        <v>-11.7</v>
      </c>
      <c r="J23" s="41">
        <v>-16.62</v>
      </c>
      <c r="K23" s="221">
        <f>I23/I17</f>
        <v>-4.5521217945475694E-3</v>
      </c>
    </row>
    <row r="24" spans="1:11" ht="15">
      <c r="A24" s="1172"/>
      <c r="B24" s="218" t="s">
        <v>1128</v>
      </c>
      <c r="C24" s="41">
        <v>-7.8109999999999973</v>
      </c>
      <c r="D24" s="41">
        <v>-7.2450444599999955</v>
      </c>
      <c r="E24" s="221">
        <f>C24/C18</f>
        <v>-4.4074166027174627E-3</v>
      </c>
      <c r="F24" s="41">
        <v>-48.1</v>
      </c>
      <c r="G24" s="41">
        <v>-63.6</v>
      </c>
      <c r="H24" s="221">
        <f>F24/F18</f>
        <v>-2.6323134258929893E-2</v>
      </c>
      <c r="I24" s="41">
        <v>-50.01</v>
      </c>
      <c r="J24" s="41">
        <v>-70.739999999999995</v>
      </c>
      <c r="K24" s="221">
        <f>I24/I18</f>
        <v>-2.7297438920547586E-2</v>
      </c>
    </row>
    <row r="25" spans="1:11" ht="15">
      <c r="A25" s="65"/>
      <c r="B25" s="38"/>
      <c r="C25" s="38"/>
      <c r="D25" s="38"/>
      <c r="E25" s="38"/>
      <c r="F25" s="38"/>
      <c r="G25" s="38"/>
      <c r="H25" s="38"/>
      <c r="I25" s="74"/>
      <c r="J25" s="74"/>
      <c r="K25" s="38"/>
    </row>
    <row r="26" spans="1:11" ht="108.75" customHeight="1">
      <c r="A26" s="1222" t="s">
        <v>465</v>
      </c>
      <c r="B26" s="1222"/>
      <c r="C26" s="1222"/>
      <c r="D26" s="1222"/>
      <c r="E26" s="1222"/>
      <c r="F26" s="1222"/>
      <c r="G26" s="1222"/>
      <c r="H26" s="1222"/>
      <c r="I26" s="1222"/>
      <c r="J26" s="1222"/>
      <c r="K26" s="1222"/>
    </row>
    <row r="27" spans="1:11">
      <c r="A27" s="134"/>
      <c r="B27" s="134"/>
      <c r="C27" s="134"/>
      <c r="D27" s="134"/>
      <c r="E27" s="134"/>
      <c r="F27" s="134"/>
      <c r="G27" s="134"/>
      <c r="H27" s="134"/>
      <c r="I27" s="134"/>
      <c r="J27" s="134"/>
      <c r="K27" s="134"/>
    </row>
    <row r="28" spans="1:11" ht="31.5" customHeight="1">
      <c r="A28" s="1222" t="s">
        <v>448</v>
      </c>
      <c r="B28" s="1222"/>
      <c r="C28" s="1222"/>
      <c r="D28" s="1222"/>
      <c r="E28" s="1222"/>
      <c r="F28" s="1222"/>
      <c r="G28" s="1222"/>
      <c r="H28" s="1222"/>
      <c r="I28" s="1222"/>
      <c r="J28" s="1222"/>
      <c r="K28" s="1222"/>
    </row>
    <row r="29" spans="1:11">
      <c r="A29" s="134"/>
      <c r="B29" s="134"/>
      <c r="C29" s="134"/>
      <c r="D29" s="134"/>
      <c r="E29" s="134"/>
      <c r="F29" s="134"/>
      <c r="G29" s="134"/>
      <c r="H29" s="134"/>
      <c r="I29" s="134"/>
      <c r="J29" s="134"/>
      <c r="K29" s="134"/>
    </row>
    <row r="30" spans="1:11">
      <c r="A30" s="27"/>
      <c r="B30" s="27"/>
      <c r="C30" s="27"/>
      <c r="D30" s="27"/>
      <c r="E30" s="27"/>
      <c r="F30" s="27"/>
      <c r="G30" s="27"/>
      <c r="H30" s="27"/>
      <c r="I30" s="27"/>
      <c r="J30" s="27"/>
      <c r="K30" s="27"/>
    </row>
    <row r="31" spans="1:11">
      <c r="A31" s="27"/>
      <c r="B31" s="27"/>
      <c r="C31" s="27"/>
      <c r="D31" s="27"/>
      <c r="E31" s="27"/>
      <c r="F31" s="27"/>
      <c r="G31" s="27"/>
      <c r="H31" s="27"/>
      <c r="I31" s="27"/>
      <c r="J31" s="27"/>
      <c r="K31" s="27"/>
    </row>
    <row r="32" spans="1:11">
      <c r="A32" s="27"/>
      <c r="B32" s="27"/>
      <c r="C32" s="27"/>
      <c r="D32" s="27"/>
      <c r="E32" s="27"/>
      <c r="F32" s="27"/>
      <c r="G32" s="27"/>
      <c r="H32" s="27"/>
      <c r="I32" s="27"/>
      <c r="J32" s="27"/>
      <c r="K32" s="27"/>
    </row>
    <row r="33" spans="1:11">
      <c r="A33" s="27"/>
      <c r="B33" s="27"/>
      <c r="C33" s="27"/>
      <c r="D33" s="27"/>
      <c r="E33" s="27"/>
      <c r="F33" s="27"/>
      <c r="G33" s="27"/>
      <c r="H33" s="27"/>
      <c r="I33" s="27"/>
      <c r="J33" s="27"/>
      <c r="K33" s="27"/>
    </row>
    <row r="34" spans="1:11">
      <c r="A34" s="27"/>
      <c r="B34" s="27"/>
      <c r="C34" s="27"/>
      <c r="D34" s="27"/>
      <c r="E34" s="27"/>
      <c r="F34" s="27"/>
      <c r="G34" s="27"/>
      <c r="H34" s="27"/>
      <c r="I34" s="27"/>
      <c r="J34" s="27"/>
      <c r="K34" s="27"/>
    </row>
    <row r="35" spans="1:11">
      <c r="A35" s="27"/>
      <c r="B35" s="27"/>
      <c r="C35" s="27"/>
      <c r="D35" s="27"/>
      <c r="E35" s="27"/>
      <c r="F35" s="27"/>
      <c r="G35" s="27"/>
      <c r="H35" s="27"/>
      <c r="I35" s="27"/>
      <c r="J35" s="27"/>
      <c r="K35" s="27"/>
    </row>
  </sheetData>
  <mergeCells count="17">
    <mergeCell ref="A28:K28"/>
    <mergeCell ref="A7:A9"/>
    <mergeCell ref="A10:A12"/>
    <mergeCell ref="I14:K14"/>
    <mergeCell ref="A16:A18"/>
    <mergeCell ref="A19:A21"/>
    <mergeCell ref="A22:A24"/>
    <mergeCell ref="A26:K26"/>
    <mergeCell ref="A14:B15"/>
    <mergeCell ref="C14:E14"/>
    <mergeCell ref="F14:H14"/>
    <mergeCell ref="A1:K1"/>
    <mergeCell ref="A2:B3"/>
    <mergeCell ref="C2:E2"/>
    <mergeCell ref="A4:A6"/>
    <mergeCell ref="F2:H2"/>
    <mergeCell ref="I2:K2"/>
  </mergeCells>
  <phoneticPr fontId="3" type="noConversion"/>
  <pageMargins left="0.82" right="0.16" top="0.59" bottom="0.64"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sheetPr codeName="Лист2">
    <tabColor rgb="FFFFFF00"/>
  </sheetPr>
  <dimension ref="A1:M24"/>
  <sheetViews>
    <sheetView view="pageBreakPreview" zoomScale="85" zoomScaleNormal="85" zoomScaleSheetLayoutView="85" workbookViewId="0">
      <selection activeCell="C18" sqref="C18"/>
    </sheetView>
  </sheetViews>
  <sheetFormatPr defaultColWidth="9.140625" defaultRowHeight="12.75"/>
  <cols>
    <col min="1" max="1" width="3.5703125" style="76" customWidth="1"/>
    <col min="2" max="2" width="31.42578125" style="76" customWidth="1"/>
    <col min="3" max="3" width="10.140625" style="76" customWidth="1"/>
    <col min="4" max="4" width="11.140625" style="76" customWidth="1"/>
    <col min="5" max="5" width="15.7109375" style="76" customWidth="1"/>
    <col min="6" max="6" width="13.28515625" style="76" customWidth="1"/>
    <col min="7" max="7" width="16.42578125" style="76" customWidth="1"/>
    <col min="8" max="8" width="14.7109375" style="76" customWidth="1"/>
    <col min="9" max="9" width="13.85546875" style="76" customWidth="1"/>
    <col min="10" max="10" width="16.28515625" style="76" customWidth="1"/>
    <col min="11" max="11" width="13.42578125" style="76" customWidth="1"/>
    <col min="12" max="12" width="11.85546875" style="76" customWidth="1"/>
    <col min="13" max="13" width="12.42578125" style="76" customWidth="1"/>
    <col min="14" max="16384" width="9.140625" style="76"/>
  </cols>
  <sheetData>
    <row r="1" spans="1:13" ht="18.75">
      <c r="A1" s="79"/>
      <c r="B1" s="79"/>
      <c r="C1" s="79"/>
      <c r="D1" s="79"/>
      <c r="E1" s="79"/>
      <c r="F1" s="79"/>
      <c r="G1" s="114"/>
      <c r="H1" s="79"/>
      <c r="I1" s="79"/>
      <c r="J1" s="79"/>
      <c r="K1" s="79"/>
      <c r="L1" s="79"/>
      <c r="M1" s="79"/>
    </row>
    <row r="2" spans="1:13" ht="15.75">
      <c r="A2" s="79"/>
      <c r="B2" s="79"/>
      <c r="C2" s="79"/>
      <c r="D2" s="79"/>
      <c r="E2" s="79"/>
      <c r="F2" s="79"/>
      <c r="G2" s="79"/>
      <c r="H2" s="79"/>
      <c r="I2" s="79"/>
      <c r="J2" s="104"/>
      <c r="K2" s="104"/>
      <c r="L2" s="1044"/>
      <c r="M2" s="1044"/>
    </row>
    <row r="3" spans="1:13">
      <c r="A3" s="79"/>
      <c r="B3" s="79"/>
      <c r="C3" s="79"/>
      <c r="D3" s="79"/>
      <c r="E3" s="79"/>
      <c r="F3" s="79"/>
      <c r="G3" s="79"/>
      <c r="H3" s="79"/>
      <c r="I3" s="79"/>
      <c r="J3" s="79"/>
      <c r="K3" s="79"/>
      <c r="L3" s="79"/>
      <c r="M3" s="79"/>
    </row>
    <row r="4" spans="1:13" ht="20.25" customHeight="1">
      <c r="A4" s="1045" t="s">
        <v>1335</v>
      </c>
      <c r="B4" s="1045"/>
      <c r="C4" s="1045"/>
      <c r="D4" s="1045"/>
      <c r="E4" s="1045"/>
      <c r="F4" s="1045"/>
      <c r="G4" s="1045"/>
      <c r="H4" s="1045"/>
      <c r="I4" s="1045"/>
      <c r="J4" s="1045"/>
      <c r="K4" s="1045"/>
      <c r="L4" s="1045"/>
      <c r="M4" s="1045"/>
    </row>
    <row r="5" spans="1:13" s="77" customFormat="1" ht="111.75" customHeight="1">
      <c r="A5" s="105" t="s">
        <v>1056</v>
      </c>
      <c r="B5" s="105" t="s">
        <v>1161</v>
      </c>
      <c r="C5" s="105" t="s">
        <v>1336</v>
      </c>
      <c r="D5" s="11" t="s">
        <v>471</v>
      </c>
      <c r="E5" s="11" t="s">
        <v>1470</v>
      </c>
      <c r="F5" s="11" t="s">
        <v>1471</v>
      </c>
      <c r="G5" s="11" t="s">
        <v>1472</v>
      </c>
      <c r="H5" s="11" t="s">
        <v>1474</v>
      </c>
      <c r="I5" s="11" t="s">
        <v>1473</v>
      </c>
      <c r="J5" s="11" t="s">
        <v>1475</v>
      </c>
      <c r="K5" s="105" t="s">
        <v>325</v>
      </c>
      <c r="L5" s="105" t="s">
        <v>1076</v>
      </c>
      <c r="M5" s="105" t="s">
        <v>1162</v>
      </c>
    </row>
    <row r="6" spans="1:13">
      <c r="A6" s="435">
        <v>1</v>
      </c>
      <c r="B6" s="436">
        <v>2</v>
      </c>
      <c r="C6" s="436">
        <v>3</v>
      </c>
      <c r="D6" s="436">
        <v>4</v>
      </c>
      <c r="E6" s="436">
        <v>5</v>
      </c>
      <c r="F6" s="436">
        <v>6</v>
      </c>
      <c r="G6" s="436">
        <v>7</v>
      </c>
      <c r="H6" s="436">
        <v>8</v>
      </c>
      <c r="I6" s="436" t="s">
        <v>338</v>
      </c>
      <c r="J6" s="436">
        <v>10</v>
      </c>
      <c r="K6" s="436">
        <v>11</v>
      </c>
      <c r="L6" s="436">
        <v>12</v>
      </c>
      <c r="M6" s="436">
        <v>13</v>
      </c>
    </row>
    <row r="7" spans="1:13" ht="18.75">
      <c r="A7" s="78"/>
      <c r="B7" s="1041" t="s">
        <v>1469</v>
      </c>
      <c r="C7" s="1042"/>
      <c r="D7" s="1042"/>
      <c r="E7" s="1042"/>
      <c r="F7" s="1042"/>
      <c r="G7" s="1042"/>
      <c r="H7" s="1042"/>
      <c r="I7" s="1042"/>
      <c r="J7" s="1042"/>
      <c r="K7" s="1042"/>
      <c r="L7" s="1042"/>
      <c r="M7" s="1043"/>
    </row>
    <row r="8" spans="1:13" ht="18.75">
      <c r="A8" s="583"/>
      <c r="B8" s="579"/>
      <c r="C8" s="578"/>
      <c r="D8" s="585"/>
      <c r="E8" s="584"/>
      <c r="F8" s="581"/>
      <c r="G8" s="586"/>
      <c r="H8" s="581"/>
      <c r="I8" s="585"/>
      <c r="J8" s="586"/>
      <c r="K8" s="513"/>
      <c r="L8" s="587"/>
      <c r="M8" s="588"/>
    </row>
    <row r="9" spans="1:13" s="30" customFormat="1" ht="12.75" customHeight="1">
      <c r="A9" s="1047" t="s">
        <v>1296</v>
      </c>
      <c r="B9" s="1048"/>
      <c r="C9" s="199" t="s">
        <v>329</v>
      </c>
      <c r="D9" s="200"/>
      <c r="E9" s="200"/>
      <c r="F9" s="200"/>
      <c r="G9" s="200"/>
      <c r="H9" s="200"/>
      <c r="I9" s="582"/>
      <c r="J9" s="200"/>
      <c r="K9" s="199" t="s">
        <v>329</v>
      </c>
      <c r="L9" s="199" t="s">
        <v>329</v>
      </c>
      <c r="M9" s="199" t="s">
        <v>329</v>
      </c>
    </row>
    <row r="10" spans="1:13">
      <c r="A10" s="79"/>
      <c r="B10" s="79"/>
      <c r="C10" s="79"/>
      <c r="D10" s="79"/>
      <c r="E10" s="79"/>
      <c r="F10" s="79"/>
      <c r="G10" s="79"/>
      <c r="H10" s="79"/>
      <c r="I10" s="79"/>
      <c r="J10" s="79"/>
      <c r="K10" s="79"/>
      <c r="L10" s="79"/>
      <c r="M10" s="79"/>
    </row>
    <row r="11" spans="1:13" ht="54" customHeight="1">
      <c r="A11" s="79"/>
      <c r="B11" s="79"/>
      <c r="C11" s="79"/>
      <c r="D11" s="79"/>
      <c r="E11" s="79"/>
      <c r="F11" s="79"/>
      <c r="G11" s="79"/>
      <c r="H11" s="79"/>
      <c r="I11" s="79"/>
      <c r="J11" s="79"/>
      <c r="K11" s="79"/>
      <c r="L11" s="79"/>
      <c r="M11" s="79"/>
    </row>
    <row r="12" spans="1:13" s="82" customFormat="1" ht="14.25">
      <c r="A12" s="80" t="s">
        <v>399</v>
      </c>
      <c r="B12" s="80"/>
      <c r="C12" s="79"/>
      <c r="D12" s="79"/>
      <c r="E12" s="81" t="s">
        <v>322</v>
      </c>
      <c r="F12" s="81"/>
      <c r="G12" s="1050" t="s">
        <v>629</v>
      </c>
      <c r="H12" s="1050"/>
      <c r="I12" s="1050"/>
      <c r="J12" s="81"/>
      <c r="K12" s="79"/>
      <c r="L12" s="79"/>
      <c r="M12" s="79"/>
    </row>
    <row r="13" spans="1:13" s="84" customFormat="1" ht="15">
      <c r="A13" s="83" t="s">
        <v>400</v>
      </c>
      <c r="B13" s="83"/>
      <c r="C13" s="74"/>
      <c r="D13" s="74"/>
      <c r="E13" s="81" t="s">
        <v>323</v>
      </c>
      <c r="F13" s="81"/>
      <c r="G13" s="1049" t="s">
        <v>401</v>
      </c>
      <c r="H13" s="1049"/>
      <c r="I13" s="81"/>
      <c r="J13" s="81"/>
      <c r="K13" s="74"/>
      <c r="L13" s="74"/>
      <c r="M13" s="74"/>
    </row>
    <row r="14" spans="1:13" s="82" customFormat="1">
      <c r="A14" s="85"/>
      <c r="B14" s="85"/>
      <c r="C14" s="79"/>
      <c r="D14" s="79"/>
      <c r="E14" s="79"/>
      <c r="F14" s="79"/>
      <c r="G14" s="79"/>
      <c r="H14" s="79"/>
      <c r="I14" s="79"/>
      <c r="J14" s="79"/>
      <c r="K14" s="79"/>
      <c r="L14" s="79"/>
      <c r="M14" s="79"/>
    </row>
    <row r="15" spans="1:13" s="82" customFormat="1">
      <c r="A15" s="1046" t="s">
        <v>1825</v>
      </c>
      <c r="B15" s="1046"/>
      <c r="C15" s="1046"/>
      <c r="D15" s="1046"/>
      <c r="E15" s="86"/>
      <c r="F15" s="86"/>
      <c r="G15" s="79"/>
      <c r="H15" s="79"/>
      <c r="I15" s="79"/>
      <c r="J15" s="79"/>
      <c r="K15" s="79"/>
      <c r="L15" s="79"/>
      <c r="M15" s="79"/>
    </row>
    <row r="16" spans="1:13" s="82" customFormat="1" ht="15">
      <c r="A16" s="87"/>
      <c r="B16" s="183" t="s">
        <v>1294</v>
      </c>
      <c r="C16" s="79"/>
      <c r="D16" s="79"/>
      <c r="E16" s="79"/>
      <c r="F16" s="79"/>
      <c r="G16" s="79"/>
      <c r="H16" s="79"/>
      <c r="I16" s="79"/>
      <c r="J16" s="79"/>
      <c r="K16" s="79"/>
      <c r="L16" s="79"/>
      <c r="M16" s="79"/>
    </row>
    <row r="17" spans="1:13" s="82" customFormat="1">
      <c r="A17" s="79"/>
      <c r="B17" s="79"/>
      <c r="C17" s="79"/>
      <c r="D17" s="79"/>
      <c r="E17" s="88"/>
      <c r="F17" s="79"/>
      <c r="G17" s="79"/>
      <c r="H17" s="79"/>
      <c r="I17" s="79"/>
      <c r="J17" s="79"/>
      <c r="K17" s="79"/>
      <c r="L17" s="79"/>
      <c r="M17" s="79"/>
    </row>
    <row r="18" spans="1:13">
      <c r="A18" s="79"/>
      <c r="B18" s="79"/>
      <c r="C18" s="79"/>
      <c r="D18" s="79"/>
      <c r="E18" s="79"/>
      <c r="F18" s="79"/>
      <c r="G18" s="79"/>
      <c r="H18" s="79"/>
      <c r="I18" s="79"/>
      <c r="J18" s="79"/>
      <c r="K18" s="79"/>
      <c r="L18" s="79"/>
      <c r="M18" s="79"/>
    </row>
    <row r="19" spans="1:13">
      <c r="A19" s="79"/>
      <c r="B19" s="79"/>
      <c r="C19" s="79"/>
      <c r="D19" s="79"/>
      <c r="E19" s="79"/>
      <c r="F19" s="79"/>
      <c r="G19" s="79"/>
      <c r="H19" s="79"/>
      <c r="I19" s="79"/>
      <c r="J19" s="79"/>
      <c r="K19" s="79"/>
      <c r="L19" s="79"/>
      <c r="M19" s="79"/>
    </row>
    <row r="20" spans="1:13" s="82" customFormat="1" ht="14.25">
      <c r="A20" s="80" t="s">
        <v>324</v>
      </c>
      <c r="B20" s="80"/>
      <c r="C20" s="79"/>
      <c r="D20" s="79"/>
      <c r="E20" s="81" t="s">
        <v>322</v>
      </c>
      <c r="F20" s="81"/>
      <c r="G20" s="1050" t="s">
        <v>638</v>
      </c>
      <c r="H20" s="1050"/>
      <c r="I20" s="1050"/>
      <c r="J20" s="81"/>
      <c r="K20" s="79"/>
      <c r="L20" s="79"/>
      <c r="M20" s="79"/>
    </row>
    <row r="21" spans="1:13" s="84" customFormat="1" ht="15">
      <c r="A21" s="83" t="s">
        <v>400</v>
      </c>
      <c r="B21" s="83"/>
      <c r="C21" s="74"/>
      <c r="D21" s="74"/>
      <c r="E21" s="81" t="s">
        <v>323</v>
      </c>
      <c r="F21" s="81"/>
      <c r="G21" s="1049" t="s">
        <v>401</v>
      </c>
      <c r="H21" s="1049"/>
      <c r="I21" s="81"/>
      <c r="J21" s="81"/>
      <c r="K21" s="74"/>
      <c r="L21" s="74"/>
      <c r="M21" s="74"/>
    </row>
    <row r="22" spans="1:13" s="82" customFormat="1">
      <c r="A22" s="85"/>
      <c r="B22" s="85"/>
      <c r="C22" s="79"/>
      <c r="D22" s="79"/>
      <c r="E22" s="79"/>
      <c r="F22" s="79"/>
      <c r="G22" s="79"/>
      <c r="H22" s="79"/>
      <c r="I22" s="79"/>
      <c r="J22" s="79"/>
      <c r="K22" s="79"/>
      <c r="L22" s="79"/>
      <c r="M22" s="79"/>
    </row>
    <row r="23" spans="1:13" s="82" customFormat="1" ht="13.5" customHeight="1">
      <c r="A23" s="1046" t="s">
        <v>1825</v>
      </c>
      <c r="B23" s="1046"/>
      <c r="C23" s="1046"/>
      <c r="D23" s="1046"/>
      <c r="E23" s="86"/>
      <c r="F23" s="86"/>
      <c r="G23" s="79"/>
      <c r="H23" s="79"/>
      <c r="I23" s="79"/>
      <c r="J23" s="79"/>
      <c r="K23" s="79"/>
      <c r="L23" s="79"/>
      <c r="M23" s="79"/>
    </row>
    <row r="24" spans="1:13" ht="15">
      <c r="A24" s="79"/>
      <c r="B24" s="183" t="s">
        <v>1294</v>
      </c>
      <c r="C24" s="79"/>
      <c r="D24" s="79"/>
      <c r="E24" s="79"/>
      <c r="F24" s="79"/>
      <c r="G24" s="79"/>
      <c r="H24" s="79"/>
      <c r="I24" s="79"/>
      <c r="J24" s="79"/>
      <c r="K24" s="79"/>
      <c r="L24" s="79"/>
      <c r="M24" s="79"/>
    </row>
  </sheetData>
  <mergeCells count="10">
    <mergeCell ref="B7:M7"/>
    <mergeCell ref="L2:M2"/>
    <mergeCell ref="A4:M4"/>
    <mergeCell ref="A15:D15"/>
    <mergeCell ref="A23:D23"/>
    <mergeCell ref="A9:B9"/>
    <mergeCell ref="G13:H13"/>
    <mergeCell ref="G21:H21"/>
    <mergeCell ref="G12:I12"/>
    <mergeCell ref="G20:I20"/>
  </mergeCells>
  <phoneticPr fontId="3" type="noConversion"/>
  <pageMargins left="0.34" right="0.32" top="0.79" bottom="0.98425196850393704" header="0.32" footer="0.51181102362204722"/>
  <pageSetup paperSize="9" scale="62" orientation="landscape" r:id="rId1"/>
  <headerFooter alignWithMargins="0"/>
</worksheet>
</file>

<file path=xl/worksheets/sheet20.xml><?xml version="1.0" encoding="utf-8"?>
<worksheet xmlns="http://schemas.openxmlformats.org/spreadsheetml/2006/main" xmlns:r="http://schemas.openxmlformats.org/officeDocument/2006/relationships">
  <sheetPr codeName="Лист20">
    <tabColor rgb="FFFFFF00"/>
    <pageSetUpPr fitToPage="1"/>
  </sheetPr>
  <dimension ref="A1:J55"/>
  <sheetViews>
    <sheetView view="pageBreakPreview" topLeftCell="A46" zoomScaleNormal="100" zoomScaleSheetLayoutView="100" workbookViewId="0">
      <selection activeCell="F13" sqref="F13"/>
    </sheetView>
  </sheetViews>
  <sheetFormatPr defaultColWidth="9.140625" defaultRowHeight="12.75"/>
  <cols>
    <col min="1" max="1" width="4.28515625" style="98" customWidth="1"/>
    <col min="2" max="2" width="36.5703125" style="98" customWidth="1"/>
    <col min="3" max="3" width="17" style="98" customWidth="1"/>
    <col min="4" max="5" width="17.28515625" style="98" customWidth="1"/>
    <col min="6" max="6" width="15.7109375" style="98" customWidth="1"/>
    <col min="7" max="7" width="20.42578125" style="98" customWidth="1"/>
    <col min="8" max="16384" width="9.140625" style="98"/>
  </cols>
  <sheetData>
    <row r="1" spans="1:10" s="76" customFormat="1" ht="18" customHeight="1">
      <c r="A1" s="79"/>
      <c r="B1" s="79"/>
      <c r="C1" s="135"/>
      <c r="D1" s="79"/>
      <c r="E1" s="79"/>
      <c r="F1" s="79"/>
      <c r="G1" s="79"/>
    </row>
    <row r="2" spans="1:10" s="76" customFormat="1" ht="11.25" customHeight="1">
      <c r="A2" s="79"/>
      <c r="B2" s="79"/>
      <c r="C2" s="79"/>
      <c r="D2" s="79"/>
      <c r="E2" s="1227"/>
      <c r="F2" s="1227"/>
      <c r="G2" s="104"/>
      <c r="H2" s="104"/>
      <c r="I2" s="33"/>
      <c r="J2" s="31"/>
    </row>
    <row r="3" spans="1:10" s="21" customFormat="1" ht="18.75" customHeight="1">
      <c r="A3" s="1173" t="s">
        <v>1699</v>
      </c>
      <c r="B3" s="1173"/>
      <c r="C3" s="1173"/>
      <c r="D3" s="1173"/>
      <c r="E3" s="1173"/>
      <c r="F3" s="1173"/>
      <c r="G3" s="1173"/>
    </row>
    <row r="4" spans="1:10" s="21" customFormat="1" ht="20.25" customHeight="1">
      <c r="A4" s="1173"/>
      <c r="B4" s="1173"/>
      <c r="C4" s="1173"/>
      <c r="D4" s="1173"/>
      <c r="E4" s="1173"/>
      <c r="F4" s="1173"/>
      <c r="G4" s="1173"/>
    </row>
    <row r="5" spans="1:10" s="21" customFormat="1" ht="15" customHeight="1">
      <c r="A5" s="1225" t="s">
        <v>1056</v>
      </c>
      <c r="B5" s="1225" t="s">
        <v>321</v>
      </c>
      <c r="C5" s="1172" t="s">
        <v>1453</v>
      </c>
      <c r="D5" s="1172"/>
      <c r="E5" s="1172"/>
      <c r="F5" s="1172"/>
      <c r="G5" s="1172"/>
    </row>
    <row r="6" spans="1:10" s="21" customFormat="1" ht="15">
      <c r="A6" s="1226"/>
      <c r="B6" s="1226"/>
      <c r="C6" s="427">
        <v>2013</v>
      </c>
      <c r="D6" s="427">
        <v>2014</v>
      </c>
      <c r="E6" s="427">
        <v>2015</v>
      </c>
      <c r="F6" s="427">
        <v>2016</v>
      </c>
      <c r="G6" s="427">
        <v>2017</v>
      </c>
    </row>
    <row r="7" spans="1:10" s="21" customFormat="1" ht="37.5" customHeight="1">
      <c r="A7" s="35">
        <v>1</v>
      </c>
      <c r="B7" s="42" t="s">
        <v>385</v>
      </c>
      <c r="C7" s="94">
        <v>20100</v>
      </c>
      <c r="D7" s="94">
        <v>20100</v>
      </c>
      <c r="E7" s="94">
        <v>20100</v>
      </c>
      <c r="F7" s="94">
        <v>20100</v>
      </c>
      <c r="G7" s="94">
        <v>20100</v>
      </c>
    </row>
    <row r="8" spans="1:10" s="21" customFormat="1" ht="30">
      <c r="A8" s="1224">
        <v>2</v>
      </c>
      <c r="B8" s="42" t="s">
        <v>1139</v>
      </c>
      <c r="C8" s="90">
        <v>415722</v>
      </c>
      <c r="D8" s="90">
        <v>417413</v>
      </c>
      <c r="E8" s="90">
        <v>422508</v>
      </c>
      <c r="F8" s="90">
        <v>426560</v>
      </c>
      <c r="G8" s="810">
        <v>431087</v>
      </c>
      <c r="H8" s="5" t="s">
        <v>1545</v>
      </c>
    </row>
    <row r="9" spans="1:10" s="21" customFormat="1" ht="19.5" customHeight="1">
      <c r="A9" s="1225"/>
      <c r="B9" s="70" t="s">
        <v>1314</v>
      </c>
      <c r="C9" s="90">
        <v>415633</v>
      </c>
      <c r="D9" s="90">
        <v>417344</v>
      </c>
      <c r="E9" s="90">
        <v>422440</v>
      </c>
      <c r="F9" s="90">
        <v>426498</v>
      </c>
      <c r="G9" s="810">
        <v>431038</v>
      </c>
      <c r="H9" s="5" t="s">
        <v>1545</v>
      </c>
    </row>
    <row r="10" spans="1:10" s="21" customFormat="1" ht="15">
      <c r="A10" s="1226"/>
      <c r="B10" s="67" t="s">
        <v>1140</v>
      </c>
      <c r="C10" s="90">
        <v>402209</v>
      </c>
      <c r="D10" s="90">
        <v>403948</v>
      </c>
      <c r="E10" s="90">
        <v>408469</v>
      </c>
      <c r="F10" s="90">
        <v>412182</v>
      </c>
      <c r="G10" s="796">
        <v>416435</v>
      </c>
      <c r="H10" s="5" t="s">
        <v>1545</v>
      </c>
    </row>
    <row r="11" spans="1:10" s="21" customFormat="1" ht="30">
      <c r="A11" s="1224">
        <v>3</v>
      </c>
      <c r="B11" s="42" t="s">
        <v>255</v>
      </c>
      <c r="C11" s="68">
        <v>27116</v>
      </c>
      <c r="D11" s="68">
        <v>26959</v>
      </c>
      <c r="E11" s="68">
        <v>26989.71</v>
      </c>
      <c r="F11" s="68">
        <v>27080</v>
      </c>
      <c r="G11" s="68">
        <f>G12+G17</f>
        <v>27213.722999999998</v>
      </c>
      <c r="H11" s="5" t="s">
        <v>1546</v>
      </c>
    </row>
    <row r="12" spans="1:10" s="21" customFormat="1" ht="14.45" customHeight="1">
      <c r="A12" s="1225"/>
      <c r="B12" s="70" t="s">
        <v>1141</v>
      </c>
      <c r="C12" s="68">
        <v>25798</v>
      </c>
      <c r="D12" s="68">
        <v>25662</v>
      </c>
      <c r="E12" s="68">
        <v>25689.67</v>
      </c>
      <c r="F12" s="68">
        <v>25771</v>
      </c>
      <c r="G12" s="68">
        <f>SUM(G13:G16)</f>
        <v>25898.422999999999</v>
      </c>
      <c r="H12" s="5" t="s">
        <v>1546</v>
      </c>
    </row>
    <row r="13" spans="1:10" s="21" customFormat="1" ht="14.45" customHeight="1">
      <c r="A13" s="1225"/>
      <c r="B13" s="67" t="s">
        <v>1077</v>
      </c>
      <c r="C13" s="94">
        <v>1264</v>
      </c>
      <c r="D13" s="94">
        <v>1264</v>
      </c>
      <c r="E13" s="94">
        <v>1264</v>
      </c>
      <c r="F13" s="94">
        <v>1264</v>
      </c>
      <c r="G13" s="68">
        <v>1264.2</v>
      </c>
      <c r="H13" s="5" t="s">
        <v>1546</v>
      </c>
    </row>
    <row r="14" spans="1:10" s="21" customFormat="1" ht="14.45" customHeight="1">
      <c r="A14" s="1225"/>
      <c r="B14" s="67" t="s">
        <v>1142</v>
      </c>
      <c r="C14" s="94">
        <v>1501</v>
      </c>
      <c r="D14" s="94">
        <v>1501</v>
      </c>
      <c r="E14" s="94">
        <v>1501</v>
      </c>
      <c r="F14" s="94">
        <v>1501</v>
      </c>
      <c r="G14" s="68">
        <v>1500.55</v>
      </c>
      <c r="H14" s="5" t="s">
        <v>1546</v>
      </c>
      <c r="I14" s="22"/>
      <c r="J14" s="22"/>
    </row>
    <row r="15" spans="1:10" s="21" customFormat="1" ht="14.45" customHeight="1">
      <c r="A15" s="1225"/>
      <c r="B15" s="67" t="s">
        <v>1143</v>
      </c>
      <c r="C15" s="94">
        <v>9387</v>
      </c>
      <c r="D15" s="94">
        <v>9267</v>
      </c>
      <c r="E15" s="94">
        <v>9248.7199999999993</v>
      </c>
      <c r="F15" s="94">
        <v>9245</v>
      </c>
      <c r="G15" s="68">
        <v>9227.94</v>
      </c>
      <c r="H15" s="5" t="s">
        <v>1546</v>
      </c>
    </row>
    <row r="16" spans="1:10" s="21" customFormat="1" ht="14.45" customHeight="1">
      <c r="A16" s="1225"/>
      <c r="B16" s="67" t="s">
        <v>388</v>
      </c>
      <c r="C16" s="94">
        <v>13646</v>
      </c>
      <c r="D16" s="94">
        <v>13630</v>
      </c>
      <c r="E16" s="94">
        <v>13675.95</v>
      </c>
      <c r="F16" s="94">
        <v>13761</v>
      </c>
      <c r="G16" s="68">
        <v>13905.732999999998</v>
      </c>
      <c r="H16" s="5" t="s">
        <v>1546</v>
      </c>
      <c r="I16" s="22"/>
    </row>
    <row r="17" spans="1:8" s="21" customFormat="1" ht="14.45" customHeight="1">
      <c r="A17" s="1225"/>
      <c r="B17" s="70" t="s">
        <v>1144</v>
      </c>
      <c r="C17" s="68">
        <v>1318</v>
      </c>
      <c r="D17" s="68">
        <v>1297</v>
      </c>
      <c r="E17" s="68">
        <v>1300.04</v>
      </c>
      <c r="F17" s="68">
        <v>1309</v>
      </c>
      <c r="G17" s="68">
        <f>SUM(G18:G21)</f>
        <v>1315.3</v>
      </c>
      <c r="H17" s="5" t="s">
        <v>1546</v>
      </c>
    </row>
    <row r="18" spans="1:8" s="21" customFormat="1" ht="14.45" customHeight="1">
      <c r="A18" s="1225"/>
      <c r="B18" s="67" t="s">
        <v>1077</v>
      </c>
      <c r="C18" s="94">
        <v>0</v>
      </c>
      <c r="D18" s="94">
        <v>0</v>
      </c>
      <c r="E18" s="94">
        <v>0</v>
      </c>
      <c r="F18" s="94">
        <v>0</v>
      </c>
      <c r="G18" s="94">
        <v>0</v>
      </c>
      <c r="H18" s="5" t="s">
        <v>1546</v>
      </c>
    </row>
    <row r="19" spans="1:8" s="21" customFormat="1" ht="14.45" customHeight="1">
      <c r="A19" s="1225"/>
      <c r="B19" s="67" t="s">
        <v>1142</v>
      </c>
      <c r="C19" s="94">
        <v>2</v>
      </c>
      <c r="D19" s="94">
        <v>2</v>
      </c>
      <c r="E19" s="94">
        <v>2</v>
      </c>
      <c r="F19" s="94">
        <v>2</v>
      </c>
      <c r="G19" s="94">
        <v>2.2999999999999998</v>
      </c>
      <c r="H19" s="5" t="s">
        <v>1546</v>
      </c>
    </row>
    <row r="20" spans="1:8" s="21" customFormat="1" ht="14.45" customHeight="1">
      <c r="A20" s="1225"/>
      <c r="B20" s="67" t="s">
        <v>1143</v>
      </c>
      <c r="C20" s="94">
        <v>894</v>
      </c>
      <c r="D20" s="94">
        <v>869</v>
      </c>
      <c r="E20" s="94">
        <v>874.89</v>
      </c>
      <c r="F20" s="94">
        <v>884</v>
      </c>
      <c r="G20" s="94">
        <v>887.29</v>
      </c>
      <c r="H20" s="5" t="s">
        <v>1546</v>
      </c>
    </row>
    <row r="21" spans="1:8" s="21" customFormat="1" ht="14.45" customHeight="1">
      <c r="A21" s="1226"/>
      <c r="B21" s="67" t="s">
        <v>388</v>
      </c>
      <c r="C21" s="94">
        <v>424</v>
      </c>
      <c r="D21" s="94">
        <v>426</v>
      </c>
      <c r="E21" s="94">
        <v>423.15</v>
      </c>
      <c r="F21" s="94">
        <v>423</v>
      </c>
      <c r="G21" s="94">
        <v>425.71000000000004</v>
      </c>
      <c r="H21" s="5" t="s">
        <v>1546</v>
      </c>
    </row>
    <row r="22" spans="1:8" s="21" customFormat="1" ht="28.5" customHeight="1">
      <c r="A22" s="1224">
        <v>4</v>
      </c>
      <c r="B22" s="42" t="s">
        <v>1152</v>
      </c>
      <c r="C22" s="68">
        <v>2327</v>
      </c>
      <c r="D22" s="68">
        <v>2341</v>
      </c>
      <c r="E22" s="68">
        <v>2348.6</v>
      </c>
      <c r="F22" s="68">
        <v>2393</v>
      </c>
      <c r="G22" s="68">
        <f>SUM(G23:G25)</f>
        <v>2397.27</v>
      </c>
      <c r="H22" s="5" t="s">
        <v>1546</v>
      </c>
    </row>
    <row r="23" spans="1:8" s="21" customFormat="1" ht="14.45" customHeight="1">
      <c r="A23" s="1225"/>
      <c r="B23" s="67" t="s">
        <v>1077</v>
      </c>
      <c r="C23" s="94">
        <v>785</v>
      </c>
      <c r="D23" s="94">
        <v>785</v>
      </c>
      <c r="E23" s="94">
        <v>794.6</v>
      </c>
      <c r="F23" s="94">
        <v>795</v>
      </c>
      <c r="G23" s="94">
        <v>794.6</v>
      </c>
      <c r="H23" s="5" t="s">
        <v>1546</v>
      </c>
    </row>
    <row r="24" spans="1:8" s="21" customFormat="1" ht="14.45" customHeight="1">
      <c r="A24" s="1225"/>
      <c r="B24" s="67" t="s">
        <v>1142</v>
      </c>
      <c r="C24" s="94">
        <v>422</v>
      </c>
      <c r="D24" s="94">
        <v>422</v>
      </c>
      <c r="E24" s="94">
        <v>422</v>
      </c>
      <c r="F24" s="94">
        <v>423</v>
      </c>
      <c r="G24" s="94">
        <v>422.63</v>
      </c>
      <c r="H24" s="5" t="s">
        <v>1546</v>
      </c>
    </row>
    <row r="25" spans="1:8" s="21" customFormat="1" ht="14.45" customHeight="1">
      <c r="A25" s="1226"/>
      <c r="B25" s="67" t="s">
        <v>1143</v>
      </c>
      <c r="C25" s="94">
        <v>1120</v>
      </c>
      <c r="D25" s="94">
        <v>1134</v>
      </c>
      <c r="E25" s="94">
        <v>1132</v>
      </c>
      <c r="F25" s="94">
        <v>1175</v>
      </c>
      <c r="G25" s="94">
        <v>1180.04</v>
      </c>
      <c r="H25" s="5" t="s">
        <v>1546</v>
      </c>
    </row>
    <row r="26" spans="1:8" s="21" customFormat="1" ht="30" customHeight="1">
      <c r="A26" s="1224">
        <v>5</v>
      </c>
      <c r="B26" s="42" t="s">
        <v>256</v>
      </c>
      <c r="C26" s="90">
        <v>1596</v>
      </c>
      <c r="D26" s="90">
        <v>1634</v>
      </c>
      <c r="E26" s="90">
        <v>1677</v>
      </c>
      <c r="F26" s="699">
        <v>2023</v>
      </c>
      <c r="G26" s="699">
        <v>1906</v>
      </c>
      <c r="H26" s="5" t="s">
        <v>1548</v>
      </c>
    </row>
    <row r="27" spans="1:8" s="21" customFormat="1" ht="17.25" customHeight="1">
      <c r="A27" s="1226"/>
      <c r="B27" s="70" t="s">
        <v>1315</v>
      </c>
      <c r="C27" s="90">
        <v>1286</v>
      </c>
      <c r="D27" s="90">
        <v>1240</v>
      </c>
      <c r="E27" s="90">
        <v>1262</v>
      </c>
      <c r="F27" s="699">
        <v>1718</v>
      </c>
      <c r="G27" s="699">
        <v>1705</v>
      </c>
      <c r="H27" s="5" t="s">
        <v>1548</v>
      </c>
    </row>
    <row r="28" spans="1:8" s="21" customFormat="1" ht="30.75" customHeight="1">
      <c r="A28" s="35">
        <v>6</v>
      </c>
      <c r="B28" s="42" t="s">
        <v>1145</v>
      </c>
      <c r="C28" s="90" t="s">
        <v>567</v>
      </c>
      <c r="D28" s="90" t="s">
        <v>567</v>
      </c>
      <c r="E28" s="90" t="s">
        <v>567</v>
      </c>
      <c r="F28" s="90" t="s">
        <v>567</v>
      </c>
      <c r="G28" s="90" t="s">
        <v>567</v>
      </c>
      <c r="H28" s="5"/>
    </row>
    <row r="29" spans="1:8" s="21" customFormat="1" ht="31.5" customHeight="1">
      <c r="A29" s="35">
        <v>7</v>
      </c>
      <c r="B29" s="42" t="s">
        <v>1214</v>
      </c>
      <c r="C29" s="94">
        <v>4347</v>
      </c>
      <c r="D29" s="94">
        <v>5044</v>
      </c>
      <c r="E29" s="94">
        <v>5403</v>
      </c>
      <c r="F29" s="94">
        <v>6123</v>
      </c>
      <c r="G29" s="94">
        <v>7074</v>
      </c>
      <c r="H29" s="5" t="s">
        <v>1548</v>
      </c>
    </row>
    <row r="30" spans="1:8" s="21" customFormat="1" ht="34.5" customHeight="1">
      <c r="A30" s="1224">
        <v>8</v>
      </c>
      <c r="B30" s="42" t="s">
        <v>297</v>
      </c>
      <c r="C30" s="68" t="s">
        <v>882</v>
      </c>
      <c r="D30" s="68" t="s">
        <v>882</v>
      </c>
      <c r="E30" s="68" t="s">
        <v>882</v>
      </c>
      <c r="F30" s="68" t="s">
        <v>882</v>
      </c>
      <c r="G30" s="68" t="s">
        <v>567</v>
      </c>
      <c r="H30" s="5"/>
    </row>
    <row r="31" spans="1:8" s="21" customFormat="1" ht="15">
      <c r="A31" s="1225"/>
      <c r="B31" s="70" t="s">
        <v>1146</v>
      </c>
      <c r="C31" s="94">
        <v>2050</v>
      </c>
      <c r="D31" s="94">
        <v>2009</v>
      </c>
      <c r="E31" s="94">
        <v>1977.34</v>
      </c>
      <c r="F31" s="94">
        <v>1872</v>
      </c>
      <c r="G31" s="94">
        <v>2082.9899999999998</v>
      </c>
      <c r="H31" s="5" t="s">
        <v>1548</v>
      </c>
    </row>
    <row r="32" spans="1:8" s="21" customFormat="1" ht="15">
      <c r="A32" s="1226"/>
      <c r="B32" s="70" t="s">
        <v>1147</v>
      </c>
      <c r="C32" s="94">
        <v>2160.4250000000002</v>
      </c>
      <c r="D32" s="94">
        <v>2145.0442950000001</v>
      </c>
      <c r="E32" s="94">
        <v>2087.3960000000002</v>
      </c>
      <c r="F32" s="94">
        <v>2070.297</v>
      </c>
      <c r="G32" s="94">
        <v>1963.12</v>
      </c>
      <c r="H32" s="5" t="s">
        <v>1548</v>
      </c>
    </row>
    <row r="33" spans="1:8" s="21" customFormat="1" ht="30">
      <c r="A33" s="35">
        <v>9</v>
      </c>
      <c r="B33" s="42" t="s">
        <v>298</v>
      </c>
      <c r="C33" s="94">
        <v>226021</v>
      </c>
      <c r="D33" s="94">
        <v>214990</v>
      </c>
      <c r="E33" s="94">
        <v>214934</v>
      </c>
      <c r="F33" s="94">
        <v>287961</v>
      </c>
      <c r="G33" s="94">
        <v>331440.38</v>
      </c>
      <c r="H33" s="5" t="s">
        <v>1548</v>
      </c>
    </row>
    <row r="34" spans="1:8" s="21" customFormat="1" ht="32.25" customHeight="1">
      <c r="A34" s="35">
        <v>10</v>
      </c>
      <c r="B34" s="42" t="s">
        <v>299</v>
      </c>
      <c r="C34" s="94">
        <v>266273</v>
      </c>
      <c r="D34" s="94">
        <v>268692</v>
      </c>
      <c r="E34" s="94">
        <v>301510</v>
      </c>
      <c r="F34" s="94">
        <v>377887</v>
      </c>
      <c r="G34" s="94">
        <v>432081.95</v>
      </c>
      <c r="H34" s="5" t="s">
        <v>1548</v>
      </c>
    </row>
    <row r="35" spans="1:8" s="21" customFormat="1" ht="30.75" customHeight="1">
      <c r="A35" s="1224">
        <v>11</v>
      </c>
      <c r="B35" s="42" t="s">
        <v>300</v>
      </c>
      <c r="C35" s="68" t="s">
        <v>882</v>
      </c>
      <c r="D35" s="68" t="s">
        <v>882</v>
      </c>
      <c r="E35" s="68" t="s">
        <v>882</v>
      </c>
      <c r="F35" s="68" t="s">
        <v>882</v>
      </c>
      <c r="G35" s="68" t="s">
        <v>567</v>
      </c>
      <c r="H35" s="5"/>
    </row>
    <row r="36" spans="1:8" s="21" customFormat="1" ht="15">
      <c r="A36" s="1225"/>
      <c r="B36" s="70" t="s">
        <v>1148</v>
      </c>
      <c r="C36" s="94">
        <v>1481</v>
      </c>
      <c r="D36" s="94">
        <v>1534</v>
      </c>
      <c r="E36" s="94">
        <v>1519.6990000000001</v>
      </c>
      <c r="F36" s="94">
        <v>1455</v>
      </c>
      <c r="G36" s="94">
        <v>1504.53</v>
      </c>
      <c r="H36" s="5" t="s">
        <v>1548</v>
      </c>
    </row>
    <row r="37" spans="1:8" s="21" customFormat="1" ht="15">
      <c r="A37" s="1226"/>
      <c r="B37" s="70" t="s">
        <v>1147</v>
      </c>
      <c r="C37" s="94">
        <v>1493.6310000000001</v>
      </c>
      <c r="D37" s="94">
        <v>1479.7982</v>
      </c>
      <c r="E37" s="94">
        <v>1449.46</v>
      </c>
      <c r="F37" s="94">
        <v>1516.6859999999999</v>
      </c>
      <c r="G37" s="94">
        <v>1518.27</v>
      </c>
      <c r="H37" s="5" t="s">
        <v>1548</v>
      </c>
    </row>
    <row r="38" spans="1:8" s="21" customFormat="1" ht="32.25" customHeight="1">
      <c r="A38" s="35">
        <v>12</v>
      </c>
      <c r="B38" s="42" t="s">
        <v>301</v>
      </c>
      <c r="C38" s="94">
        <v>22623</v>
      </c>
      <c r="D38" s="94">
        <v>21229</v>
      </c>
      <c r="E38" s="94">
        <v>21171</v>
      </c>
      <c r="F38" s="94">
        <v>27388</v>
      </c>
      <c r="G38" s="94">
        <v>32801.08</v>
      </c>
      <c r="H38" s="5" t="s">
        <v>1548</v>
      </c>
    </row>
    <row r="39" spans="1:8" s="21" customFormat="1" ht="30.75" customHeight="1">
      <c r="A39" s="35">
        <v>13</v>
      </c>
      <c r="B39" s="42" t="s">
        <v>302</v>
      </c>
      <c r="C39" s="94">
        <v>25181</v>
      </c>
      <c r="D39" s="94">
        <v>43523</v>
      </c>
      <c r="E39" s="94">
        <v>48134</v>
      </c>
      <c r="F39" s="94">
        <v>36865</v>
      </c>
      <c r="G39" s="94">
        <v>29524.29</v>
      </c>
      <c r="H39" s="5" t="s">
        <v>1548</v>
      </c>
    </row>
    <row r="40" spans="1:8" s="21" customFormat="1" ht="15">
      <c r="A40" s="1224">
        <v>14</v>
      </c>
      <c r="B40" s="42" t="s">
        <v>263</v>
      </c>
      <c r="C40" s="68">
        <v>-42810</v>
      </c>
      <c r="D40" s="68">
        <v>-75996</v>
      </c>
      <c r="E40" s="68">
        <v>-113539</v>
      </c>
      <c r="F40" s="68">
        <v>-99403</v>
      </c>
      <c r="G40" s="68">
        <v>-97364.78</v>
      </c>
      <c r="H40" s="5" t="s">
        <v>1548</v>
      </c>
    </row>
    <row r="41" spans="1:8" s="21" customFormat="1" ht="15">
      <c r="A41" s="1225"/>
      <c r="B41" s="70" t="s">
        <v>1149</v>
      </c>
      <c r="C41" s="94">
        <v>-40252</v>
      </c>
      <c r="D41" s="94">
        <v>-53702</v>
      </c>
      <c r="E41" s="94">
        <v>-86576</v>
      </c>
      <c r="F41" s="94">
        <v>-89926</v>
      </c>
      <c r="G41" s="94">
        <v>-100641.57</v>
      </c>
      <c r="H41" s="5" t="s">
        <v>1548</v>
      </c>
    </row>
    <row r="42" spans="1:8" s="21" customFormat="1" ht="15.75" customHeight="1">
      <c r="A42" s="1226"/>
      <c r="B42" s="70" t="s">
        <v>1150</v>
      </c>
      <c r="C42" s="94">
        <v>-2558</v>
      </c>
      <c r="D42" s="94">
        <v>-22294</v>
      </c>
      <c r="E42" s="94">
        <v>-26963</v>
      </c>
      <c r="F42" s="94">
        <v>-9477</v>
      </c>
      <c r="G42" s="94">
        <v>3276.79</v>
      </c>
      <c r="H42" s="5" t="s">
        <v>1548</v>
      </c>
    </row>
    <row r="43" spans="1:8" s="21" customFormat="1" ht="15.75" customHeight="1">
      <c r="A43" s="35">
        <v>15</v>
      </c>
      <c r="B43" s="42" t="s">
        <v>1215</v>
      </c>
      <c r="C43" s="94">
        <v>167597.33333333334</v>
      </c>
      <c r="D43" s="94">
        <v>167597.33333333334</v>
      </c>
      <c r="E43" s="94">
        <v>167597.33333333334</v>
      </c>
      <c r="F43" s="94">
        <v>167597.33333333334</v>
      </c>
      <c r="G43" s="94">
        <v>167597.32999999999</v>
      </c>
      <c r="H43" s="5" t="s">
        <v>1548</v>
      </c>
    </row>
    <row r="44" spans="1:8" s="21" customFormat="1" ht="17.25" customHeight="1">
      <c r="A44" s="35">
        <v>16</v>
      </c>
      <c r="B44" s="42" t="s">
        <v>264</v>
      </c>
      <c r="C44" s="94">
        <v>0</v>
      </c>
      <c r="D44" s="94">
        <v>0</v>
      </c>
      <c r="E44" s="94">
        <v>0</v>
      </c>
      <c r="F44" s="94">
        <v>0</v>
      </c>
      <c r="G44" s="94">
        <v>0</v>
      </c>
      <c r="H44" s="5" t="s">
        <v>1548</v>
      </c>
    </row>
    <row r="45" spans="1:8" s="21" customFormat="1" ht="30.75" customHeight="1">
      <c r="A45" s="35">
        <v>17</v>
      </c>
      <c r="B45" s="42" t="s">
        <v>252</v>
      </c>
      <c r="C45" s="95">
        <v>15</v>
      </c>
      <c r="D45" s="95">
        <v>15</v>
      </c>
      <c r="E45" s="95">
        <v>15</v>
      </c>
      <c r="F45" s="95">
        <v>15</v>
      </c>
      <c r="G45" s="95">
        <v>15</v>
      </c>
      <c r="H45" s="5" t="s">
        <v>1548</v>
      </c>
    </row>
    <row r="46" spans="1:8" s="21" customFormat="1" ht="30" customHeight="1">
      <c r="A46" s="35">
        <v>18</v>
      </c>
      <c r="B46" s="42" t="s">
        <v>303</v>
      </c>
      <c r="C46" s="95">
        <v>13.69</v>
      </c>
      <c r="D46" s="95">
        <v>12.79</v>
      </c>
      <c r="E46" s="95">
        <v>15.444366855690594</v>
      </c>
      <c r="F46" s="698">
        <v>13.91</v>
      </c>
      <c r="G46" s="698">
        <v>14.72</v>
      </c>
      <c r="H46" s="5" t="s">
        <v>1547</v>
      </c>
    </row>
    <row r="47" spans="1:8" s="21" customFormat="1" ht="15.75" customHeight="1">
      <c r="A47" s="35">
        <v>19</v>
      </c>
      <c r="B47" s="42" t="s">
        <v>1151</v>
      </c>
      <c r="C47" s="95">
        <v>-0.94</v>
      </c>
      <c r="D47" s="95">
        <v>-2.1</v>
      </c>
      <c r="E47" s="95">
        <v>-2.36179520529195</v>
      </c>
      <c r="F47" s="698">
        <v>-2.4700000000000002</v>
      </c>
      <c r="G47" s="698">
        <v>-2.67</v>
      </c>
      <c r="H47" s="5" t="s">
        <v>1547</v>
      </c>
    </row>
    <row r="48" spans="1:8" s="21" customFormat="1" ht="30" customHeight="1">
      <c r="A48" s="1224">
        <v>20</v>
      </c>
      <c r="B48" s="42" t="s">
        <v>1169</v>
      </c>
      <c r="C48" s="45">
        <v>127497</v>
      </c>
      <c r="D48" s="45">
        <v>129383</v>
      </c>
      <c r="E48" s="45">
        <v>128722</v>
      </c>
      <c r="F48" s="707">
        <v>134508.13</v>
      </c>
      <c r="G48" s="707">
        <v>135477</v>
      </c>
      <c r="H48" s="5" t="s">
        <v>1549</v>
      </c>
    </row>
    <row r="49" spans="1:8" s="21" customFormat="1" ht="14.45" customHeight="1">
      <c r="A49" s="1225"/>
      <c r="B49" s="42" t="s">
        <v>1167</v>
      </c>
      <c r="C49" s="90">
        <v>46263</v>
      </c>
      <c r="D49" s="90">
        <v>45502</v>
      </c>
      <c r="E49" s="90">
        <v>44484</v>
      </c>
      <c r="F49" s="699">
        <v>44285.087015999998</v>
      </c>
      <c r="G49" s="699">
        <v>44241</v>
      </c>
      <c r="H49" s="5" t="s">
        <v>1549</v>
      </c>
    </row>
    <row r="50" spans="1:8" s="21" customFormat="1" ht="14.45" customHeight="1">
      <c r="A50" s="1225"/>
      <c r="B50" s="42" t="s">
        <v>1168</v>
      </c>
      <c r="C50" s="90">
        <v>54585</v>
      </c>
      <c r="D50" s="90">
        <v>57176</v>
      </c>
      <c r="E50" s="90">
        <v>57017</v>
      </c>
      <c r="F50" s="699">
        <v>63234.972000000002</v>
      </c>
      <c r="G50" s="699">
        <v>63590</v>
      </c>
      <c r="H50" s="5" t="s">
        <v>1549</v>
      </c>
    </row>
    <row r="51" spans="1:8" s="21" customFormat="1" ht="14.45" customHeight="1">
      <c r="A51" s="1225"/>
      <c r="B51" s="42" t="s">
        <v>254</v>
      </c>
      <c r="C51" s="90"/>
      <c r="D51" s="90"/>
      <c r="E51" s="90"/>
      <c r="F51" s="90"/>
      <c r="G51" s="90"/>
    </row>
    <row r="52" spans="1:8" s="21" customFormat="1" ht="14.45" customHeight="1">
      <c r="A52" s="1226"/>
      <c r="B52" s="42" t="s">
        <v>253</v>
      </c>
      <c r="C52" s="90"/>
      <c r="D52" s="90"/>
      <c r="E52" s="90"/>
      <c r="F52" s="90"/>
      <c r="G52" s="90"/>
    </row>
    <row r="53" spans="1:8" s="97" customFormat="1" ht="9" customHeight="1">
      <c r="A53" s="96"/>
      <c r="B53" s="66"/>
      <c r="C53" s="66"/>
      <c r="D53" s="66"/>
      <c r="E53" s="66"/>
      <c r="F53" s="66"/>
      <c r="G53" s="66"/>
    </row>
    <row r="54" spans="1:8" s="97" customFormat="1" ht="15.75" customHeight="1">
      <c r="A54" s="1223" t="s">
        <v>251</v>
      </c>
      <c r="B54" s="1223"/>
      <c r="C54" s="1223"/>
      <c r="D54" s="1223"/>
      <c r="E54" s="1223"/>
      <c r="F54" s="1223"/>
      <c r="G54" s="1223"/>
    </row>
    <row r="55" spans="1:8" ht="15">
      <c r="A55" s="1223" t="s">
        <v>387</v>
      </c>
      <c r="B55" s="1223"/>
      <c r="C55" s="1223"/>
      <c r="D55" s="1223"/>
      <c r="E55" s="1223"/>
      <c r="F55" s="1223"/>
      <c r="G55" s="1223"/>
    </row>
  </sheetData>
  <mergeCells count="15">
    <mergeCell ref="A8:A10"/>
    <mergeCell ref="E2:F2"/>
    <mergeCell ref="A5:A6"/>
    <mergeCell ref="B5:B6"/>
    <mergeCell ref="A3:G4"/>
    <mergeCell ref="C5:G5"/>
    <mergeCell ref="A55:G55"/>
    <mergeCell ref="A48:A52"/>
    <mergeCell ref="A54:G54"/>
    <mergeCell ref="A11:A21"/>
    <mergeCell ref="A22:A25"/>
    <mergeCell ref="A26:A27"/>
    <mergeCell ref="A30:A32"/>
    <mergeCell ref="A35:A37"/>
    <mergeCell ref="A40:A42"/>
  </mergeCells>
  <phoneticPr fontId="3" type="noConversion"/>
  <pageMargins left="0.78740157480314965" right="0.19685039370078741" top="0.31496062992125984" bottom="0.35433070866141736" header="0.19685039370078741" footer="0.23622047244094491"/>
  <pageSetup paperSize="9" scale="73" orientation="portrait" r:id="rId1"/>
  <headerFooter alignWithMargins="0"/>
</worksheet>
</file>

<file path=xl/worksheets/sheet21.xml><?xml version="1.0" encoding="utf-8"?>
<worksheet xmlns="http://schemas.openxmlformats.org/spreadsheetml/2006/main" xmlns:r="http://schemas.openxmlformats.org/officeDocument/2006/relationships">
  <sheetPr codeName="Лист21">
    <tabColor rgb="FFFFFF00"/>
  </sheetPr>
  <dimension ref="A1:M21"/>
  <sheetViews>
    <sheetView view="pageBreakPreview" zoomScale="85" zoomScaleNormal="85" zoomScaleSheetLayoutView="85" workbookViewId="0">
      <selection activeCell="A19" sqref="A19:D19"/>
    </sheetView>
  </sheetViews>
  <sheetFormatPr defaultColWidth="9.140625" defaultRowHeight="12.75"/>
  <cols>
    <col min="1" max="1" width="4" style="187" customWidth="1"/>
    <col min="2" max="2" width="38.42578125" style="187" customWidth="1"/>
    <col min="3" max="3" width="15" style="187" customWidth="1"/>
    <col min="4" max="4" width="13.5703125" style="187" customWidth="1"/>
    <col min="5" max="5" width="15.7109375" style="187" customWidth="1"/>
    <col min="6" max="6" width="10.28515625" style="187" customWidth="1"/>
    <col min="7" max="7" width="15.7109375" style="187" customWidth="1"/>
    <col min="8" max="8" width="17" style="187" customWidth="1"/>
    <col min="9" max="9" width="15.5703125" style="187" customWidth="1"/>
    <col min="10" max="10" width="16.42578125" style="187" customWidth="1"/>
    <col min="11" max="16384" width="9.140625" style="187"/>
  </cols>
  <sheetData>
    <row r="1" spans="1:13" ht="25.5" customHeight="1">
      <c r="A1" s="1231" t="s">
        <v>1208</v>
      </c>
      <c r="B1" s="1231"/>
      <c r="C1" s="1231"/>
      <c r="D1" s="1231"/>
      <c r="E1" s="1231"/>
      <c r="F1" s="1231"/>
      <c r="G1" s="1231"/>
      <c r="H1" s="1231"/>
      <c r="I1" s="1231"/>
      <c r="J1" s="1231"/>
    </row>
    <row r="2" spans="1:13" ht="15.75" customHeight="1">
      <c r="A2" s="1234" t="s">
        <v>1056</v>
      </c>
      <c r="B2" s="1232" t="s">
        <v>1057</v>
      </c>
      <c r="C2" s="1233" t="s">
        <v>1518</v>
      </c>
      <c r="D2" s="1233"/>
      <c r="E2" s="1232" t="s">
        <v>257</v>
      </c>
      <c r="F2" s="1232"/>
      <c r="G2" s="1232"/>
      <c r="H2" s="1232"/>
      <c r="I2" s="1232"/>
      <c r="J2" s="1232"/>
    </row>
    <row r="3" spans="1:13" ht="25.5" customHeight="1">
      <c r="A3" s="1235"/>
      <c r="B3" s="1232"/>
      <c r="C3" s="1233"/>
      <c r="D3" s="1233"/>
      <c r="E3" s="1237">
        <v>2018</v>
      </c>
      <c r="F3" s="1238"/>
      <c r="G3" s="302">
        <v>2019</v>
      </c>
      <c r="H3" s="302">
        <v>2020</v>
      </c>
      <c r="I3" s="302">
        <v>2021</v>
      </c>
      <c r="J3" s="302">
        <v>2022</v>
      </c>
    </row>
    <row r="4" spans="1:13" ht="38.25" customHeight="1">
      <c r="A4" s="1236"/>
      <c r="B4" s="1232"/>
      <c r="C4" s="303" t="s">
        <v>473</v>
      </c>
      <c r="D4" s="303" t="s">
        <v>1059</v>
      </c>
      <c r="E4" s="303" t="s">
        <v>473</v>
      </c>
      <c r="F4" s="303" t="s">
        <v>1059</v>
      </c>
      <c r="G4" s="303" t="s">
        <v>473</v>
      </c>
      <c r="H4" s="303" t="s">
        <v>473</v>
      </c>
      <c r="I4" s="303" t="s">
        <v>473</v>
      </c>
      <c r="J4" s="303" t="s">
        <v>473</v>
      </c>
    </row>
    <row r="5" spans="1:13" ht="15">
      <c r="A5" s="229">
        <v>1</v>
      </c>
      <c r="B5" s="230">
        <v>2</v>
      </c>
      <c r="C5" s="229">
        <v>3</v>
      </c>
      <c r="D5" s="230">
        <v>4</v>
      </c>
      <c r="E5" s="229">
        <v>5</v>
      </c>
      <c r="F5" s="230">
        <v>6</v>
      </c>
      <c r="G5" s="229">
        <v>7</v>
      </c>
      <c r="H5" s="230">
        <v>8</v>
      </c>
      <c r="I5" s="229">
        <v>9</v>
      </c>
      <c r="J5" s="230">
        <v>10</v>
      </c>
    </row>
    <row r="6" spans="1:13" ht="45" customHeight="1">
      <c r="A6" s="303">
        <v>1</v>
      </c>
      <c r="B6" s="188" t="s">
        <v>1212</v>
      </c>
      <c r="C6" s="294">
        <f t="shared" ref="C6:C12" si="0">E6+G6+H6+I6+J6</f>
        <v>593222.12679740018</v>
      </c>
      <c r="D6" s="295">
        <f>C6/C13</f>
        <v>0.72633989382865771</v>
      </c>
      <c r="E6" s="294">
        <f>'6. Проведення закупівлі'!F20</f>
        <v>99236.174100000004</v>
      </c>
      <c r="F6" s="295">
        <f>E6/E13</f>
        <v>0.74179743796571129</v>
      </c>
      <c r="G6" s="294">
        <f>'5.1. Електричні мережі'!K34</f>
        <v>101230.10140000001</v>
      </c>
      <c r="H6" s="294">
        <f>'5.1. Електричні мережі'!L34</f>
        <v>114153.32154000003</v>
      </c>
      <c r="I6" s="294">
        <f>'5.1. Електричні мережі'!M34</f>
        <v>130508.22369400004</v>
      </c>
      <c r="J6" s="294">
        <f>'5.1. Електричні мережі'!N34</f>
        <v>148094.30606340009</v>
      </c>
    </row>
    <row r="7" spans="1:13" ht="30" customHeight="1">
      <c r="A7" s="303">
        <v>2</v>
      </c>
      <c r="B7" s="188" t="s">
        <v>258</v>
      </c>
      <c r="C7" s="294">
        <f t="shared" si="0"/>
        <v>135449.14787900003</v>
      </c>
      <c r="D7" s="295">
        <f>C7/C13</f>
        <v>0.16584364480931596</v>
      </c>
      <c r="E7" s="296">
        <f>'6. Проведення закупівлі'!F35</f>
        <v>22186.225105999998</v>
      </c>
      <c r="F7" s="295">
        <f>E7/E13</f>
        <v>0.16584360583245561</v>
      </c>
      <c r="G7" s="294">
        <f>'5.2. Зниження понаднорматива'!J19</f>
        <v>24404.853000000003</v>
      </c>
      <c r="H7" s="294">
        <f>'5.2. Зниження понаднорматива'!K19</f>
        <v>26845.338300000003</v>
      </c>
      <c r="I7" s="294">
        <f>'5.2. Зниження понаднорматива'!L19</f>
        <v>29529.872130000003</v>
      </c>
      <c r="J7" s="294">
        <f>'5.2. Зниження понаднорматива'!M19</f>
        <v>32482.859343000007</v>
      </c>
    </row>
    <row r="8" spans="1:13" ht="60" customHeight="1">
      <c r="A8" s="303">
        <v>3</v>
      </c>
      <c r="B8" s="188" t="s">
        <v>461</v>
      </c>
      <c r="C8" s="294">
        <f t="shared" si="0"/>
        <v>27418.349999999995</v>
      </c>
      <c r="D8" s="295">
        <f>C8/C13</f>
        <v>3.3570968661387181E-2</v>
      </c>
      <c r="E8" s="294">
        <f>'6. Проведення закупівлі'!F39</f>
        <v>998.57999999999993</v>
      </c>
      <c r="F8" s="295">
        <f>E8/E13</f>
        <v>7.4644563066020089E-3</v>
      </c>
      <c r="G8" s="294">
        <f>'5.3. АСДТК '!G69</f>
        <v>10384.769999999997</v>
      </c>
      <c r="H8" s="294">
        <f>'5.3. АСДТК '!H69</f>
        <v>8717.9399999999969</v>
      </c>
      <c r="I8" s="294">
        <f>'5.3. АСДТК '!I69</f>
        <v>5317.06</v>
      </c>
      <c r="J8" s="294">
        <f>'5.3. АСДТК '!J69</f>
        <v>2000</v>
      </c>
    </row>
    <row r="9" spans="1:13" ht="30" customHeight="1">
      <c r="A9" s="303">
        <v>4</v>
      </c>
      <c r="B9" s="188" t="s">
        <v>1060</v>
      </c>
      <c r="C9" s="294">
        <f t="shared" si="0"/>
        <v>14409.714550000001</v>
      </c>
      <c r="D9" s="295">
        <f>C9/C13</f>
        <v>1.7643223446253513E-2</v>
      </c>
      <c r="E9" s="296">
        <f>'6. Проведення закупівлі'!F54</f>
        <v>4085.45</v>
      </c>
      <c r="F9" s="295">
        <f>E9/E13</f>
        <v>3.0539028438189408E-2</v>
      </c>
      <c r="G9" s="294">
        <f>'5.4. Інформаційні технологі'!G32</f>
        <v>2352.5500000000002</v>
      </c>
      <c r="H9" s="294">
        <f>'5.4. Інформаційні технологі'!H32</f>
        <v>2605.8050000000003</v>
      </c>
      <c r="I9" s="294">
        <f>'5.4. Інформаційні технологі'!I32</f>
        <v>2725.3855000000003</v>
      </c>
      <c r="J9" s="294">
        <f>'5.4. Інформаційні технологі'!J32</f>
        <v>2640.5240500000009</v>
      </c>
    </row>
    <row r="10" spans="1:13" ht="30" customHeight="1">
      <c r="A10" s="303">
        <v>5</v>
      </c>
      <c r="B10" s="188" t="s">
        <v>266</v>
      </c>
      <c r="C10" s="294">
        <f t="shared" si="0"/>
        <v>1835</v>
      </c>
      <c r="D10" s="295">
        <f>C10/C13</f>
        <v>2.2467700461058192E-3</v>
      </c>
      <c r="E10" s="294">
        <f>'6. Проведення закупівлі'!F56</f>
        <v>0</v>
      </c>
      <c r="F10" s="295">
        <f>E10/E13</f>
        <v>0</v>
      </c>
      <c r="G10" s="294">
        <f>'5.5. Зв''язок '!I22</f>
        <v>785</v>
      </c>
      <c r="H10" s="294">
        <f>'5.5. Зв''язок '!J22</f>
        <v>750</v>
      </c>
      <c r="I10" s="294">
        <f>'5.5. Зв''язок '!K22</f>
        <v>300</v>
      </c>
      <c r="J10" s="294">
        <f>'5.5. Зв''язок '!L22</f>
        <v>0</v>
      </c>
    </row>
    <row r="11" spans="1:13" ht="30" customHeight="1">
      <c r="A11" s="303">
        <v>6</v>
      </c>
      <c r="B11" s="188" t="s">
        <v>267</v>
      </c>
      <c r="C11" s="294">
        <f t="shared" si="0"/>
        <v>40509.597387000009</v>
      </c>
      <c r="D11" s="295">
        <f>C11/C13</f>
        <v>4.9599863754178845E-2</v>
      </c>
      <c r="E11" s="297">
        <f>'6. Проведення закупівлі'!F61</f>
        <v>6635.37</v>
      </c>
      <c r="F11" s="295">
        <f>E11/E13</f>
        <v>4.9599861246107248E-2</v>
      </c>
      <c r="G11" s="294">
        <f>'5.6. Транс'!H11</f>
        <v>7298.9070000000011</v>
      </c>
      <c r="H11" s="294">
        <f>'5.6. Транс'!I11</f>
        <v>8028.797700000001</v>
      </c>
      <c r="I11" s="294">
        <f>'5.6. Транс'!J11</f>
        <v>8831.6774700000024</v>
      </c>
      <c r="J11" s="294">
        <f>'5.6. Транс'!K11</f>
        <v>9714.8452170000037</v>
      </c>
    </row>
    <row r="12" spans="1:13" ht="30" customHeight="1">
      <c r="A12" s="303">
        <v>7</v>
      </c>
      <c r="B12" s="188" t="s">
        <v>1061</v>
      </c>
      <c r="C12" s="294">
        <f t="shared" si="0"/>
        <v>3884.0606200000007</v>
      </c>
      <c r="D12" s="295">
        <f>C12/C13</f>
        <v>4.7556354541009255E-3</v>
      </c>
      <c r="E12" s="298">
        <f>'6. Проведення закупівлі'!F72</f>
        <v>636.19600000000003</v>
      </c>
      <c r="F12" s="295">
        <f>E12/E13</f>
        <v>4.7556102109344994E-3</v>
      </c>
      <c r="G12" s="294">
        <f>'5.7. Інше'!H16</f>
        <v>699.82000000000016</v>
      </c>
      <c r="H12" s="294">
        <f>'5.7. Інше'!I16</f>
        <v>769.80200000000025</v>
      </c>
      <c r="I12" s="294">
        <f>'5.7. Інше'!J16</f>
        <v>846.78220000000022</v>
      </c>
      <c r="J12" s="294">
        <f>'5.7. Інше'!K16</f>
        <v>931.46042000000023</v>
      </c>
    </row>
    <row r="13" spans="1:13" ht="15" customHeight="1">
      <c r="A13" s="1229" t="s">
        <v>1296</v>
      </c>
      <c r="B13" s="1230"/>
      <c r="C13" s="299">
        <f t="shared" ref="C13:J13" si="1">SUM(C6:C12)</f>
        <v>816727.99723340024</v>
      </c>
      <c r="D13" s="300">
        <f t="shared" si="1"/>
        <v>1</v>
      </c>
      <c r="E13" s="301">
        <f t="shared" si="1"/>
        <v>133777.99520599999</v>
      </c>
      <c r="F13" s="300">
        <f t="shared" si="1"/>
        <v>1</v>
      </c>
      <c r="G13" s="301">
        <f t="shared" si="1"/>
        <v>147156.00140000001</v>
      </c>
      <c r="H13" s="301">
        <f t="shared" si="1"/>
        <v>161871.00454000002</v>
      </c>
      <c r="I13" s="301">
        <f t="shared" si="1"/>
        <v>178059.00099400003</v>
      </c>
      <c r="J13" s="301">
        <f t="shared" si="1"/>
        <v>195863.9950934001</v>
      </c>
    </row>
    <row r="14" spans="1:13" s="191" customFormat="1" ht="38.25" customHeight="1">
      <c r="A14" s="189"/>
      <c r="B14" s="189"/>
      <c r="C14" s="189"/>
      <c r="D14" s="190"/>
      <c r="E14" s="758" t="s">
        <v>655</v>
      </c>
      <c r="G14" s="592"/>
      <c r="H14" s="592"/>
      <c r="I14" s="592"/>
      <c r="J14" s="592"/>
    </row>
    <row r="15" spans="1:13" ht="15">
      <c r="A15" s="192"/>
      <c r="B15" s="192"/>
      <c r="C15" s="192"/>
      <c r="D15" s="192"/>
      <c r="E15" s="260"/>
      <c r="F15" s="192"/>
      <c r="G15" s="239"/>
      <c r="H15" s="239"/>
      <c r="I15" s="239"/>
      <c r="J15" s="239"/>
    </row>
    <row r="16" spans="1:13" s="193" customFormat="1" ht="15.75">
      <c r="A16" s="242" t="s">
        <v>399</v>
      </c>
      <c r="B16" s="242"/>
      <c r="C16" s="243"/>
      <c r="D16" s="243"/>
      <c r="E16" s="244" t="s">
        <v>322</v>
      </c>
      <c r="F16" s="244"/>
      <c r="G16" s="1240" t="s">
        <v>629</v>
      </c>
      <c r="H16" s="1240"/>
      <c r="I16" s="1240"/>
      <c r="J16" s="1240"/>
      <c r="K16" s="1240"/>
      <c r="L16" s="186"/>
      <c r="M16" s="186"/>
    </row>
    <row r="17" spans="1:13" s="195" customFormat="1" ht="15.75">
      <c r="A17" s="245" t="s">
        <v>400</v>
      </c>
      <c r="B17" s="245"/>
      <c r="C17" s="243"/>
      <c r="D17" s="243"/>
      <c r="E17" s="244" t="s">
        <v>323</v>
      </c>
      <c r="F17" s="244"/>
      <c r="G17" s="1239" t="s">
        <v>401</v>
      </c>
      <c r="H17" s="1239"/>
      <c r="I17" s="244"/>
      <c r="J17" s="244"/>
      <c r="K17" s="243"/>
      <c r="L17" s="194"/>
      <c r="M17" s="194"/>
    </row>
    <row r="18" spans="1:13" s="193" customFormat="1" ht="15.75">
      <c r="A18" s="245"/>
      <c r="B18" s="245"/>
      <c r="C18" s="243"/>
      <c r="D18" s="243"/>
      <c r="E18" s="243"/>
      <c r="F18" s="243"/>
      <c r="G18" s="591"/>
      <c r="H18" s="591"/>
      <c r="I18" s="591"/>
      <c r="J18" s="591"/>
      <c r="K18" s="243"/>
      <c r="L18" s="186"/>
      <c r="M18" s="186"/>
    </row>
    <row r="19" spans="1:13" s="193" customFormat="1" ht="15.75">
      <c r="A19" s="1228" t="s">
        <v>1826</v>
      </c>
      <c r="B19" s="1228"/>
      <c r="C19" s="1228"/>
      <c r="D19" s="1228"/>
      <c r="E19" s="247" t="s">
        <v>1294</v>
      </c>
      <c r="F19" s="246"/>
      <c r="G19" s="591"/>
      <c r="H19" s="591"/>
      <c r="I19" s="591"/>
      <c r="J19" s="591"/>
      <c r="K19" s="243"/>
      <c r="L19" s="186"/>
      <c r="M19" s="186"/>
    </row>
    <row r="20" spans="1:13" s="193" customFormat="1">
      <c r="A20" s="87"/>
      <c r="B20" s="87"/>
      <c r="C20" s="186"/>
      <c r="D20" s="186"/>
      <c r="E20" s="186"/>
      <c r="F20" s="186"/>
      <c r="G20" s="186"/>
      <c r="H20" s="186"/>
      <c r="I20" s="186"/>
      <c r="J20" s="186"/>
      <c r="K20" s="186"/>
      <c r="L20" s="186"/>
      <c r="M20" s="186"/>
    </row>
    <row r="21" spans="1:13" s="193" customFormat="1">
      <c r="F21" s="186"/>
      <c r="G21" s="186"/>
      <c r="H21" s="186"/>
      <c r="I21" s="186"/>
      <c r="J21" s="186"/>
      <c r="K21" s="186"/>
      <c r="L21" s="186"/>
      <c r="M21" s="186"/>
    </row>
  </sheetData>
  <mergeCells count="10">
    <mergeCell ref="A19:D19"/>
    <mergeCell ref="A13:B13"/>
    <mergeCell ref="A1:J1"/>
    <mergeCell ref="E2:J2"/>
    <mergeCell ref="C2:D3"/>
    <mergeCell ref="A2:A4"/>
    <mergeCell ref="B2:B4"/>
    <mergeCell ref="E3:F3"/>
    <mergeCell ref="G17:H17"/>
    <mergeCell ref="G16:K16"/>
  </mergeCells>
  <phoneticPr fontId="3" type="noConversion"/>
  <pageMargins left="0.61" right="0.23" top="0.77" bottom="1" header="0.5" footer="0.5"/>
  <pageSetup paperSize="9" scale="85" orientation="landscape" r:id="rId1"/>
  <headerFooter alignWithMargins="0"/>
</worksheet>
</file>

<file path=xl/worksheets/sheet22.xml><?xml version="1.0" encoding="utf-8"?>
<worksheet xmlns="http://schemas.openxmlformats.org/spreadsheetml/2006/main" xmlns:r="http://schemas.openxmlformats.org/officeDocument/2006/relationships">
  <sheetPr codeName="Лист22">
    <tabColor rgb="FFFFFF00"/>
  </sheetPr>
  <dimension ref="A1:Q36"/>
  <sheetViews>
    <sheetView topLeftCell="A22" zoomScale="85" zoomScaleNormal="85" zoomScaleSheetLayoutView="85" workbookViewId="0">
      <selection activeCell="N20" sqref="N20"/>
    </sheetView>
  </sheetViews>
  <sheetFormatPr defaultColWidth="9.140625" defaultRowHeight="15"/>
  <cols>
    <col min="1" max="1" width="5" style="100" customWidth="1"/>
    <col min="2" max="2" width="7.7109375" style="100" customWidth="1"/>
    <col min="3" max="3" width="32" style="100" customWidth="1"/>
    <col min="4" max="4" width="13.140625" style="100" customWidth="1"/>
    <col min="5" max="5" width="10.7109375" style="100" customWidth="1"/>
    <col min="6" max="6" width="14" style="100" customWidth="1"/>
    <col min="7" max="7" width="10" style="100" customWidth="1"/>
    <col min="8" max="8" width="11.85546875" style="100" customWidth="1"/>
    <col min="9" max="9" width="11.42578125" style="100" customWidth="1"/>
    <col min="10" max="10" width="10.42578125" style="100" customWidth="1"/>
    <col min="11" max="11" width="11.5703125" style="100" customWidth="1"/>
    <col min="12" max="12" width="11.28515625" style="100" customWidth="1"/>
    <col min="13" max="14" width="11.42578125" style="100" customWidth="1"/>
    <col min="15" max="15" width="10.28515625" style="100" bestFit="1" customWidth="1"/>
    <col min="16" max="16384" width="9.140625" style="100"/>
  </cols>
  <sheetData>
    <row r="1" spans="1:14" s="99" customFormat="1" ht="23.25" customHeight="1">
      <c r="A1" s="1168" t="s">
        <v>414</v>
      </c>
      <c r="B1" s="1168"/>
      <c r="C1" s="1168"/>
      <c r="D1" s="1168"/>
      <c r="E1" s="1168"/>
      <c r="F1" s="1168"/>
      <c r="G1" s="1168"/>
      <c r="H1" s="1168"/>
      <c r="I1" s="1168"/>
      <c r="J1" s="1168"/>
      <c r="K1" s="1168"/>
      <c r="L1" s="1168"/>
      <c r="M1" s="1168"/>
      <c r="N1" s="1168"/>
    </row>
    <row r="2" spans="1:14" s="99" customFormat="1" ht="15" customHeight="1">
      <c r="A2" s="1172" t="s">
        <v>1056</v>
      </c>
      <c r="B2" s="1253" t="s">
        <v>1063</v>
      </c>
      <c r="C2" s="1254"/>
      <c r="D2" s="1259" t="s">
        <v>1544</v>
      </c>
      <c r="E2" s="1260"/>
      <c r="F2" s="1172" t="s">
        <v>257</v>
      </c>
      <c r="G2" s="1172"/>
      <c r="H2" s="1172"/>
      <c r="I2" s="1172"/>
      <c r="J2" s="1172"/>
      <c r="K2" s="1172"/>
      <c r="L2" s="1172"/>
      <c r="M2" s="1172"/>
      <c r="N2" s="1172"/>
    </row>
    <row r="3" spans="1:14" s="99" customFormat="1" ht="31.5" customHeight="1">
      <c r="A3" s="1172"/>
      <c r="B3" s="1255"/>
      <c r="C3" s="1256"/>
      <c r="D3" s="1261"/>
      <c r="E3" s="1262"/>
      <c r="F3" s="1263">
        <v>2018</v>
      </c>
      <c r="G3" s="1177"/>
      <c r="H3" s="1177"/>
      <c r="I3" s="1177"/>
      <c r="J3" s="1177"/>
      <c r="K3" s="254">
        <v>2019</v>
      </c>
      <c r="L3" s="254">
        <v>2020</v>
      </c>
      <c r="M3" s="254">
        <v>2021</v>
      </c>
      <c r="N3" s="254">
        <v>2022</v>
      </c>
    </row>
    <row r="4" spans="1:14" s="99" customFormat="1" ht="14.25" customHeight="1">
      <c r="A4" s="1172"/>
      <c r="B4" s="1255"/>
      <c r="C4" s="1256"/>
      <c r="D4" s="1172" t="s">
        <v>473</v>
      </c>
      <c r="E4" s="1172" t="s">
        <v>1059</v>
      </c>
      <c r="F4" s="1253" t="s">
        <v>269</v>
      </c>
      <c r="G4" s="1254"/>
      <c r="H4" s="1172" t="s">
        <v>270</v>
      </c>
      <c r="I4" s="1172"/>
      <c r="J4" s="1172"/>
      <c r="K4" s="1172" t="s">
        <v>473</v>
      </c>
      <c r="L4" s="1172" t="s">
        <v>473</v>
      </c>
      <c r="M4" s="1172" t="s">
        <v>473</v>
      </c>
      <c r="N4" s="1172" t="s">
        <v>473</v>
      </c>
    </row>
    <row r="5" spans="1:14" s="99" customFormat="1" ht="14.25" customHeight="1">
      <c r="A5" s="1172"/>
      <c r="B5" s="1255"/>
      <c r="C5" s="1256"/>
      <c r="D5" s="1172"/>
      <c r="E5" s="1172"/>
      <c r="F5" s="1257"/>
      <c r="G5" s="1258"/>
      <c r="H5" s="1180" t="s">
        <v>1068</v>
      </c>
      <c r="I5" s="1264"/>
      <c r="J5" s="1172" t="s">
        <v>289</v>
      </c>
      <c r="K5" s="1172"/>
      <c r="L5" s="1172"/>
      <c r="M5" s="1172"/>
      <c r="N5" s="1172"/>
    </row>
    <row r="6" spans="1:14" s="99" customFormat="1" ht="30.75" customHeight="1">
      <c r="A6" s="1172"/>
      <c r="B6" s="1257"/>
      <c r="C6" s="1258"/>
      <c r="D6" s="1172"/>
      <c r="E6" s="1172"/>
      <c r="F6" s="35" t="s">
        <v>473</v>
      </c>
      <c r="G6" s="35" t="s">
        <v>1059</v>
      </c>
      <c r="H6" s="35" t="s">
        <v>268</v>
      </c>
      <c r="I6" s="35" t="s">
        <v>1059</v>
      </c>
      <c r="J6" s="1172"/>
      <c r="K6" s="1172"/>
      <c r="L6" s="1172"/>
      <c r="M6" s="1172"/>
      <c r="N6" s="1172"/>
    </row>
    <row r="7" spans="1:14" s="99" customFormat="1" ht="14.25" customHeight="1">
      <c r="A7" s="202">
        <v>1</v>
      </c>
      <c r="B7" s="1182">
        <v>2</v>
      </c>
      <c r="C7" s="1183"/>
      <c r="D7" s="202">
        <v>3</v>
      </c>
      <c r="E7" s="202">
        <v>4</v>
      </c>
      <c r="F7" s="202">
        <v>5</v>
      </c>
      <c r="G7" s="202">
        <v>6</v>
      </c>
      <c r="H7" s="202">
        <v>7</v>
      </c>
      <c r="I7" s="202">
        <v>8</v>
      </c>
      <c r="J7" s="202">
        <v>9</v>
      </c>
      <c r="K7" s="202">
        <v>10</v>
      </c>
      <c r="L7" s="202">
        <v>11</v>
      </c>
      <c r="M7" s="202">
        <v>12</v>
      </c>
      <c r="N7" s="202">
        <v>13</v>
      </c>
    </row>
    <row r="8" spans="1:14" ht="33" customHeight="1">
      <c r="A8" s="116" t="s">
        <v>1218</v>
      </c>
      <c r="B8" s="1241" t="s">
        <v>1210</v>
      </c>
      <c r="C8" s="1241"/>
      <c r="D8" s="176">
        <f>F8+K8+L8+M8+N8</f>
        <v>561778.72491240012</v>
      </c>
      <c r="E8" s="177">
        <v>1</v>
      </c>
      <c r="F8" s="176">
        <f>F9+F15+F21+F25+F29</f>
        <v>94085.824000000008</v>
      </c>
      <c r="G8" s="177">
        <f>F8/F34</f>
        <v>0.94810007487793713</v>
      </c>
      <c r="H8" s="176">
        <v>2.0979200000000002</v>
      </c>
      <c r="I8" s="177">
        <v>1</v>
      </c>
      <c r="J8" s="68"/>
      <c r="K8" s="176">
        <f>K9+K15+K21+K25+K29</f>
        <v>95564.716400000019</v>
      </c>
      <c r="L8" s="176">
        <f t="shared" ref="L8:N8" si="0">L9+L15+L21+L25+L29</f>
        <v>107921.39804000003</v>
      </c>
      <c r="M8" s="176">
        <f t="shared" si="0"/>
        <v>123653.10784400004</v>
      </c>
      <c r="N8" s="176">
        <f t="shared" si="0"/>
        <v>140553.67862840008</v>
      </c>
    </row>
    <row r="9" spans="1:14" ht="31.5" customHeight="1">
      <c r="A9" s="1252" t="s">
        <v>1216</v>
      </c>
      <c r="B9" s="1241" t="s">
        <v>272</v>
      </c>
      <c r="C9" s="1241"/>
      <c r="D9" s="176">
        <f t="shared" ref="D9:D34" si="1">F9+K9+L9+M9+N9</f>
        <v>10067.920410000001</v>
      </c>
      <c r="E9" s="177">
        <v>1.52E-2</v>
      </c>
      <c r="F9" s="176">
        <f>SUM(F10:F13)</f>
        <v>1649.1</v>
      </c>
      <c r="G9" s="177">
        <f>F9/F8</f>
        <v>1.7527613936824317E-2</v>
      </c>
      <c r="H9" s="176">
        <v>0</v>
      </c>
      <c r="I9" s="177">
        <v>0</v>
      </c>
      <c r="J9" s="95"/>
      <c r="K9" s="176">
        <f>SUM(K10:K13)</f>
        <v>1814.01</v>
      </c>
      <c r="L9" s="176">
        <f t="shared" ref="L9:N9" si="2">SUM(L10:L13)</f>
        <v>1995.4110000000001</v>
      </c>
      <c r="M9" s="176">
        <f t="shared" si="2"/>
        <v>2194.9521000000004</v>
      </c>
      <c r="N9" s="176">
        <f t="shared" si="2"/>
        <v>2414.4473100000005</v>
      </c>
    </row>
    <row r="10" spans="1:14" ht="13.5" customHeight="1">
      <c r="A10" s="1252"/>
      <c r="B10" s="116" t="s">
        <v>1219</v>
      </c>
      <c r="C10" s="117" t="s">
        <v>391</v>
      </c>
      <c r="D10" s="68">
        <f t="shared" si="1"/>
        <v>0</v>
      </c>
      <c r="E10" s="44">
        <v>0</v>
      </c>
      <c r="F10" s="94">
        <v>0</v>
      </c>
      <c r="G10" s="44">
        <v>0</v>
      </c>
      <c r="H10" s="94">
        <v>0</v>
      </c>
      <c r="I10" s="44">
        <v>0</v>
      </c>
      <c r="J10" s="95"/>
      <c r="K10" s="68">
        <v>0</v>
      </c>
      <c r="L10" s="68">
        <v>0</v>
      </c>
      <c r="M10" s="68">
        <v>0</v>
      </c>
      <c r="N10" s="68">
        <v>0</v>
      </c>
    </row>
    <row r="11" spans="1:14" ht="13.5" customHeight="1">
      <c r="A11" s="1252"/>
      <c r="B11" s="116" t="s">
        <v>1337</v>
      </c>
      <c r="C11" s="117" t="s">
        <v>1142</v>
      </c>
      <c r="D11" s="68">
        <f t="shared" si="1"/>
        <v>0</v>
      </c>
      <c r="E11" s="44">
        <v>0</v>
      </c>
      <c r="F11" s="94">
        <v>0</v>
      </c>
      <c r="G11" s="44">
        <v>0</v>
      </c>
      <c r="H11" s="94">
        <v>0</v>
      </c>
      <c r="I11" s="44">
        <v>0</v>
      </c>
      <c r="J11" s="95"/>
      <c r="K11" s="68">
        <v>0</v>
      </c>
      <c r="L11" s="68">
        <v>0</v>
      </c>
      <c r="M11" s="68">
        <v>0</v>
      </c>
      <c r="N11" s="68">
        <v>0</v>
      </c>
    </row>
    <row r="12" spans="1:14" ht="13.5" customHeight="1">
      <c r="A12" s="1252"/>
      <c r="B12" s="116" t="s">
        <v>1338</v>
      </c>
      <c r="C12" s="117" t="s">
        <v>1329</v>
      </c>
      <c r="D12" s="68">
        <f t="shared" si="1"/>
        <v>10067.920410000001</v>
      </c>
      <c r="E12" s="44">
        <v>1</v>
      </c>
      <c r="F12" s="94">
        <v>1649.1</v>
      </c>
      <c r="G12" s="44">
        <f>F12/F9</f>
        <v>1</v>
      </c>
      <c r="H12" s="94">
        <v>0</v>
      </c>
      <c r="I12" s="44">
        <v>0</v>
      </c>
      <c r="J12" s="95">
        <v>20.059999999999999</v>
      </c>
      <c r="K12" s="68">
        <f>F12*1.1</f>
        <v>1814.01</v>
      </c>
      <c r="L12" s="68">
        <f>K12*1.1</f>
        <v>1995.4110000000001</v>
      </c>
      <c r="M12" s="68">
        <f>L12*1.1</f>
        <v>2194.9521000000004</v>
      </c>
      <c r="N12" s="68">
        <f>M12*1.1</f>
        <v>2414.4473100000005</v>
      </c>
    </row>
    <row r="13" spans="1:14" ht="13.5" customHeight="1">
      <c r="A13" s="1252"/>
      <c r="B13" s="116" t="s">
        <v>1339</v>
      </c>
      <c r="C13" s="117" t="s">
        <v>1211</v>
      </c>
      <c r="D13" s="68">
        <f t="shared" si="1"/>
        <v>0</v>
      </c>
      <c r="E13" s="44">
        <v>0</v>
      </c>
      <c r="F13" s="94">
        <v>0</v>
      </c>
      <c r="G13" s="44">
        <v>0</v>
      </c>
      <c r="H13" s="94">
        <v>0</v>
      </c>
      <c r="I13" s="44">
        <v>0</v>
      </c>
      <c r="J13" s="95"/>
      <c r="K13" s="68">
        <v>0</v>
      </c>
      <c r="L13" s="68">
        <v>0</v>
      </c>
      <c r="M13" s="68">
        <v>0</v>
      </c>
      <c r="N13" s="68">
        <v>0</v>
      </c>
    </row>
    <row r="14" spans="1:14" ht="30">
      <c r="A14" s="1252"/>
      <c r="B14" s="116" t="s">
        <v>276</v>
      </c>
      <c r="C14" s="116" t="s">
        <v>271</v>
      </c>
      <c r="D14" s="68">
        <f t="shared" si="1"/>
        <v>0</v>
      </c>
      <c r="E14" s="44">
        <v>0</v>
      </c>
      <c r="F14" s="94">
        <v>0</v>
      </c>
      <c r="G14" s="44">
        <v>0</v>
      </c>
      <c r="H14" s="94">
        <v>0</v>
      </c>
      <c r="I14" s="44">
        <v>0</v>
      </c>
      <c r="J14" s="95"/>
      <c r="K14" s="68">
        <v>0</v>
      </c>
      <c r="L14" s="68">
        <v>0</v>
      </c>
      <c r="M14" s="68">
        <v>0</v>
      </c>
      <c r="N14" s="68">
        <v>0</v>
      </c>
    </row>
    <row r="15" spans="1:14" ht="28.5" customHeight="1">
      <c r="A15" s="1252" t="s">
        <v>1217</v>
      </c>
      <c r="B15" s="1241" t="s">
        <v>273</v>
      </c>
      <c r="C15" s="1241"/>
      <c r="D15" s="176">
        <f t="shared" si="1"/>
        <v>430513.67189890018</v>
      </c>
      <c r="E15" s="177">
        <v>0.59740000000000004</v>
      </c>
      <c r="F15" s="176">
        <f>SUM(F16:F19)</f>
        <v>72584.938999999998</v>
      </c>
      <c r="G15" s="177">
        <f>F15/F8</f>
        <v>0.77147582828205863</v>
      </c>
      <c r="H15" s="176">
        <v>1.74</v>
      </c>
      <c r="I15" s="177">
        <v>0.82939292251372776</v>
      </c>
      <c r="J15" s="68"/>
      <c r="K15" s="176">
        <f>K18+K19</f>
        <v>71913.742900000027</v>
      </c>
      <c r="L15" s="176">
        <f t="shared" ref="L15:N15" si="3">L18+L19</f>
        <v>81905.32719000004</v>
      </c>
      <c r="M15" s="176">
        <f t="shared" si="3"/>
        <v>95035.429909000042</v>
      </c>
      <c r="N15" s="176">
        <f t="shared" si="3"/>
        <v>109074.23289990006</v>
      </c>
    </row>
    <row r="16" spans="1:14">
      <c r="A16" s="1252"/>
      <c r="B16" s="116" t="s">
        <v>1220</v>
      </c>
      <c r="C16" s="117" t="s">
        <v>392</v>
      </c>
      <c r="D16" s="68">
        <f t="shared" si="1"/>
        <v>0</v>
      </c>
      <c r="E16" s="44">
        <v>0</v>
      </c>
      <c r="F16" s="94">
        <v>0</v>
      </c>
      <c r="G16" s="44">
        <v>0</v>
      </c>
      <c r="H16" s="94">
        <v>0</v>
      </c>
      <c r="I16" s="44">
        <v>0</v>
      </c>
      <c r="J16" s="95"/>
      <c r="K16" s="68">
        <v>0</v>
      </c>
      <c r="L16" s="68">
        <v>0</v>
      </c>
      <c r="M16" s="68">
        <v>0</v>
      </c>
      <c r="N16" s="68">
        <v>0</v>
      </c>
    </row>
    <row r="17" spans="1:17" ht="14.25" customHeight="1">
      <c r="A17" s="1252"/>
      <c r="B17" s="116" t="s">
        <v>278</v>
      </c>
      <c r="C17" s="117" t="s">
        <v>1142</v>
      </c>
      <c r="D17" s="68">
        <f t="shared" si="1"/>
        <v>0</v>
      </c>
      <c r="E17" s="44">
        <v>0</v>
      </c>
      <c r="F17" s="94">
        <v>0</v>
      </c>
      <c r="G17" s="44">
        <v>0</v>
      </c>
      <c r="H17" s="94">
        <v>0</v>
      </c>
      <c r="I17" s="44">
        <v>0</v>
      </c>
      <c r="J17" s="95"/>
      <c r="K17" s="68">
        <v>0</v>
      </c>
      <c r="L17" s="68">
        <v>0</v>
      </c>
      <c r="M17" s="68">
        <v>0</v>
      </c>
      <c r="N17" s="68">
        <v>0</v>
      </c>
    </row>
    <row r="18" spans="1:17" ht="14.25" customHeight="1">
      <c r="A18" s="1252"/>
      <c r="B18" s="116" t="s">
        <v>279</v>
      </c>
      <c r="C18" s="117" t="s">
        <v>1329</v>
      </c>
      <c r="D18" s="68">
        <f t="shared" si="1"/>
        <v>66187.15347390002</v>
      </c>
      <c r="E18" s="44">
        <v>0.26258955435360598</v>
      </c>
      <c r="F18" s="94">
        <v>10841.289000000001</v>
      </c>
      <c r="G18" s="44">
        <f>F18/F15</f>
        <v>0.14936003459340236</v>
      </c>
      <c r="H18" s="94">
        <v>0</v>
      </c>
      <c r="I18" s="44">
        <v>0</v>
      </c>
      <c r="J18" s="95">
        <v>25.99</v>
      </c>
      <c r="K18" s="94">
        <f>F18*1.1</f>
        <v>11925.417900000002</v>
      </c>
      <c r="L18" s="68">
        <f>K18*1.1</f>
        <v>13117.959690000003</v>
      </c>
      <c r="M18" s="68">
        <f>L18*1.1</f>
        <v>14429.755659000004</v>
      </c>
      <c r="N18" s="68">
        <f>M18*1.1</f>
        <v>15872.731224900006</v>
      </c>
    </row>
    <row r="19" spans="1:17" ht="14.25" customHeight="1">
      <c r="A19" s="1252"/>
      <c r="B19" s="116" t="s">
        <v>280</v>
      </c>
      <c r="C19" s="117" t="s">
        <v>1211</v>
      </c>
      <c r="D19" s="68">
        <f t="shared" si="1"/>
        <v>364326.51842500013</v>
      </c>
      <c r="E19" s="44">
        <v>0.73741044564639391</v>
      </c>
      <c r="F19" s="94">
        <f>F20</f>
        <v>61743.65</v>
      </c>
      <c r="G19" s="44">
        <f>F20/F15</f>
        <v>0.8506399654065977</v>
      </c>
      <c r="H19" s="94">
        <v>1.74</v>
      </c>
      <c r="I19" s="44">
        <v>1</v>
      </c>
      <c r="J19" s="95">
        <v>24.22</v>
      </c>
      <c r="K19" s="68">
        <f>K20</f>
        <v>59988.325000000019</v>
      </c>
      <c r="L19" s="68">
        <f>L20</f>
        <v>68787.367500000037</v>
      </c>
      <c r="M19" s="68">
        <f t="shared" ref="M19:N19" si="4">M20</f>
        <v>80605.67425000004</v>
      </c>
      <c r="N19" s="68">
        <f t="shared" si="4"/>
        <v>93201.50167500005</v>
      </c>
      <c r="O19" s="241"/>
      <c r="P19" s="241"/>
      <c r="Q19" s="765"/>
    </row>
    <row r="20" spans="1:17" ht="30">
      <c r="A20" s="1252"/>
      <c r="B20" s="116" t="s">
        <v>277</v>
      </c>
      <c r="C20" s="116" t="s">
        <v>271</v>
      </c>
      <c r="D20" s="68">
        <f t="shared" si="1"/>
        <v>364326.51842500013</v>
      </c>
      <c r="E20" s="44">
        <v>0.73741044564639391</v>
      </c>
      <c r="F20" s="94">
        <v>61743.65</v>
      </c>
      <c r="G20" s="44">
        <f>G19</f>
        <v>0.8506399654065977</v>
      </c>
      <c r="H20" s="94">
        <v>1.74</v>
      </c>
      <c r="I20" s="44">
        <v>1</v>
      </c>
      <c r="J20" s="95">
        <v>24.22</v>
      </c>
      <c r="K20" s="68">
        <f>(F20*1.1)-5448.31-2481.38</f>
        <v>59988.325000000019</v>
      </c>
      <c r="L20" s="68">
        <f>(K20*1.1)+2800.21</f>
        <v>68787.367500000037</v>
      </c>
      <c r="M20" s="68">
        <f>(L20*1.1)+4939.57</f>
        <v>80605.67425000004</v>
      </c>
      <c r="N20" s="68">
        <f>(M20*1.1)+4535.26</f>
        <v>93201.50167500005</v>
      </c>
      <c r="O20" s="241"/>
      <c r="P20" s="241"/>
      <c r="Q20" s="241"/>
    </row>
    <row r="21" spans="1:17" s="66" customFormat="1" ht="30" customHeight="1">
      <c r="A21" s="1247" t="s">
        <v>1278</v>
      </c>
      <c r="B21" s="1242" t="s">
        <v>274</v>
      </c>
      <c r="C21" s="1243"/>
      <c r="D21" s="176">
        <f t="shared" si="1"/>
        <v>38251.07669300001</v>
      </c>
      <c r="E21" s="177">
        <v>0.32140000000000002</v>
      </c>
      <c r="F21" s="176">
        <f>SUM(F22:F24)</f>
        <v>6265.43</v>
      </c>
      <c r="G21" s="177">
        <f>F21/F8</f>
        <v>6.6592710077131273E-2</v>
      </c>
      <c r="H21" s="176">
        <v>0.35792000000000002</v>
      </c>
      <c r="I21" s="177">
        <v>0.1706070774862721</v>
      </c>
      <c r="J21" s="210"/>
      <c r="K21" s="176">
        <f>K22+K23+K24</f>
        <v>6891.973</v>
      </c>
      <c r="L21" s="176">
        <f t="shared" ref="L21:N21" si="5">L22+L23+L24</f>
        <v>7581.1703000000007</v>
      </c>
      <c r="M21" s="176">
        <f t="shared" si="5"/>
        <v>8339.287330000001</v>
      </c>
      <c r="N21" s="176">
        <f t="shared" si="5"/>
        <v>9173.2160630000035</v>
      </c>
      <c r="O21" s="240"/>
      <c r="P21" s="240"/>
      <c r="Q21" s="240"/>
    </row>
    <row r="22" spans="1:17" s="66" customFormat="1">
      <c r="A22" s="1248"/>
      <c r="B22" s="116" t="s">
        <v>281</v>
      </c>
      <c r="C22" s="117" t="s">
        <v>391</v>
      </c>
      <c r="D22" s="68">
        <f t="shared" si="1"/>
        <v>18677.881889000004</v>
      </c>
      <c r="E22" s="44">
        <v>0.93097250944252063</v>
      </c>
      <c r="F22" s="94">
        <f>2719.21+340.18</f>
        <v>3059.39</v>
      </c>
      <c r="G22" s="44">
        <f>F22/F21</f>
        <v>0.48829689263147136</v>
      </c>
      <c r="H22" s="94">
        <v>0</v>
      </c>
      <c r="I22" s="44">
        <v>0</v>
      </c>
      <c r="J22" s="95">
        <v>7.01</v>
      </c>
      <c r="K22" s="94">
        <f t="shared" ref="K22:K23" si="6">F22*1.1</f>
        <v>3365.3290000000002</v>
      </c>
      <c r="L22" s="94">
        <f t="shared" ref="L22:N23" si="7">K22*1.1</f>
        <v>3701.8619000000003</v>
      </c>
      <c r="M22" s="94">
        <f t="shared" si="7"/>
        <v>4072.0480900000007</v>
      </c>
      <c r="N22" s="94">
        <f t="shared" si="7"/>
        <v>4479.252899000001</v>
      </c>
    </row>
    <row r="23" spans="1:17" s="66" customFormat="1">
      <c r="A23" s="1248"/>
      <c r="B23" s="116" t="s">
        <v>282</v>
      </c>
      <c r="C23" s="117" t="s">
        <v>1142</v>
      </c>
      <c r="D23" s="68">
        <f t="shared" si="1"/>
        <v>0</v>
      </c>
      <c r="E23" s="44">
        <v>2.5837576264283843E-3</v>
      </c>
      <c r="F23" s="94">
        <v>0</v>
      </c>
      <c r="G23" s="44">
        <f>F23/F21</f>
        <v>0</v>
      </c>
      <c r="H23" s="94">
        <v>0</v>
      </c>
      <c r="I23" s="44">
        <v>0</v>
      </c>
      <c r="J23" s="47"/>
      <c r="K23" s="94">
        <f t="shared" si="6"/>
        <v>0</v>
      </c>
      <c r="L23" s="94">
        <f t="shared" si="7"/>
        <v>0</v>
      </c>
      <c r="M23" s="94">
        <f t="shared" si="7"/>
        <v>0</v>
      </c>
      <c r="N23" s="94">
        <f t="shared" si="7"/>
        <v>0</v>
      </c>
    </row>
    <row r="24" spans="1:17" s="66" customFormat="1" ht="17.25" customHeight="1">
      <c r="A24" s="1249"/>
      <c r="B24" s="116" t="s">
        <v>283</v>
      </c>
      <c r="C24" s="117" t="s">
        <v>1329</v>
      </c>
      <c r="D24" s="68">
        <f t="shared" si="1"/>
        <v>19573.194804000002</v>
      </c>
      <c r="E24" s="44">
        <v>6.6443732931051186E-2</v>
      </c>
      <c r="F24" s="94">
        <v>3206.04</v>
      </c>
      <c r="G24" s="44">
        <f>F24/F21</f>
        <v>0.51170310736852853</v>
      </c>
      <c r="H24" s="94">
        <v>0.35792000000000002</v>
      </c>
      <c r="I24" s="44">
        <v>1</v>
      </c>
      <c r="J24" s="95">
        <v>8.7799999999999994</v>
      </c>
      <c r="K24" s="94">
        <f>F24*1.1</f>
        <v>3526.6440000000002</v>
      </c>
      <c r="L24" s="94">
        <f>K24*1.1</f>
        <v>3879.3084000000003</v>
      </c>
      <c r="M24" s="94">
        <f>L24*1.1</f>
        <v>4267.2392400000008</v>
      </c>
      <c r="N24" s="94">
        <f>M24*1.1</f>
        <v>4693.9631640000016</v>
      </c>
    </row>
    <row r="25" spans="1:17" s="66" customFormat="1">
      <c r="A25" s="1247" t="s">
        <v>1279</v>
      </c>
      <c r="B25" s="1250" t="s">
        <v>393</v>
      </c>
      <c r="C25" s="1251"/>
      <c r="D25" s="176">
        <f t="shared" si="1"/>
        <v>82946.055910500014</v>
      </c>
      <c r="E25" s="177">
        <v>2.7300000000000001E-2</v>
      </c>
      <c r="F25" s="176">
        <f>SUM(F26:F28)</f>
        <v>13586.355</v>
      </c>
      <c r="G25" s="177">
        <f>F25/F8</f>
        <v>0.14440384770398565</v>
      </c>
      <c r="H25" s="176">
        <v>0</v>
      </c>
      <c r="I25" s="177">
        <v>0</v>
      </c>
      <c r="J25" s="214"/>
      <c r="K25" s="176">
        <f>SUM(K26:K28)</f>
        <v>14944.9905</v>
      </c>
      <c r="L25" s="176">
        <f t="shared" ref="L25:N25" si="8">SUM(L26:L28)</f>
        <v>16439.489550000002</v>
      </c>
      <c r="M25" s="176">
        <f t="shared" si="8"/>
        <v>18083.438505000006</v>
      </c>
      <c r="N25" s="176">
        <f t="shared" si="8"/>
        <v>19891.782355500007</v>
      </c>
    </row>
    <row r="26" spans="1:17" s="66" customFormat="1">
      <c r="A26" s="1248"/>
      <c r="B26" s="118" t="s">
        <v>284</v>
      </c>
      <c r="C26" s="117" t="s">
        <v>392</v>
      </c>
      <c r="D26" s="68">
        <f t="shared" si="1"/>
        <v>82946.055910500014</v>
      </c>
      <c r="E26" s="44">
        <v>1</v>
      </c>
      <c r="F26" s="94">
        <f>7888+5698.355</f>
        <v>13586.355</v>
      </c>
      <c r="G26" s="44">
        <f>F26/F25</f>
        <v>1</v>
      </c>
      <c r="H26" s="94">
        <v>0</v>
      </c>
      <c r="I26" s="44">
        <v>0</v>
      </c>
      <c r="J26" s="47"/>
      <c r="K26" s="94">
        <f>F26*1.1</f>
        <v>14944.9905</v>
      </c>
      <c r="L26" s="94">
        <f>K26*1.1</f>
        <v>16439.489550000002</v>
      </c>
      <c r="M26" s="94">
        <f>L26*1.1</f>
        <v>18083.438505000006</v>
      </c>
      <c r="N26" s="94">
        <f>M26*1.1</f>
        <v>19891.782355500007</v>
      </c>
    </row>
    <row r="27" spans="1:17" s="66" customFormat="1">
      <c r="A27" s="1248"/>
      <c r="B27" s="118" t="s">
        <v>285</v>
      </c>
      <c r="C27" s="117" t="s">
        <v>1142</v>
      </c>
      <c r="D27" s="68">
        <f t="shared" si="1"/>
        <v>0</v>
      </c>
      <c r="E27" s="44">
        <v>0</v>
      </c>
      <c r="F27" s="94">
        <v>0</v>
      </c>
      <c r="G27" s="44">
        <f>F27/F24</f>
        <v>0</v>
      </c>
      <c r="H27" s="94">
        <v>0</v>
      </c>
      <c r="I27" s="44">
        <v>0</v>
      </c>
      <c r="J27" s="47"/>
      <c r="K27" s="94">
        <v>0</v>
      </c>
      <c r="L27" s="94">
        <v>0</v>
      </c>
      <c r="M27" s="94">
        <v>0</v>
      </c>
      <c r="N27" s="94">
        <v>0</v>
      </c>
    </row>
    <row r="28" spans="1:17" s="66" customFormat="1">
      <c r="A28" s="1248"/>
      <c r="B28" s="118" t="s">
        <v>286</v>
      </c>
      <c r="C28" s="117" t="s">
        <v>1329</v>
      </c>
      <c r="D28" s="68">
        <f t="shared" si="1"/>
        <v>0</v>
      </c>
      <c r="E28" s="44">
        <v>0</v>
      </c>
      <c r="F28" s="94">
        <v>0</v>
      </c>
      <c r="G28" s="44">
        <f>F28/F25</f>
        <v>0</v>
      </c>
      <c r="H28" s="94">
        <v>0</v>
      </c>
      <c r="I28" s="44">
        <v>0</v>
      </c>
      <c r="J28" s="47"/>
      <c r="K28" s="94">
        <f>F28*1.1</f>
        <v>0</v>
      </c>
      <c r="L28" s="94">
        <f>K28*1.1</f>
        <v>0</v>
      </c>
      <c r="M28" s="94">
        <f>L28*1.1</f>
        <v>0</v>
      </c>
      <c r="N28" s="94">
        <f>M28*1.1</f>
        <v>0</v>
      </c>
    </row>
    <row r="29" spans="1:17" s="66" customFormat="1">
      <c r="A29" s="1247" t="s">
        <v>1280</v>
      </c>
      <c r="B29" s="1241" t="s">
        <v>394</v>
      </c>
      <c r="C29" s="1241"/>
      <c r="D29" s="176">
        <f t="shared" si="1"/>
        <v>0</v>
      </c>
      <c r="E29" s="177">
        <v>3.8600000000000002E-2</v>
      </c>
      <c r="F29" s="176">
        <v>0</v>
      </c>
      <c r="G29" s="177">
        <v>0</v>
      </c>
      <c r="H29" s="176">
        <v>0</v>
      </c>
      <c r="I29" s="177">
        <v>0</v>
      </c>
      <c r="J29" s="214"/>
      <c r="K29" s="180">
        <f>K30</f>
        <v>0</v>
      </c>
      <c r="L29" s="180">
        <f t="shared" ref="L29:N29" si="9">L30</f>
        <v>0</v>
      </c>
      <c r="M29" s="180">
        <f t="shared" si="9"/>
        <v>0</v>
      </c>
      <c r="N29" s="180">
        <f t="shared" si="9"/>
        <v>0</v>
      </c>
    </row>
    <row r="30" spans="1:17" s="66" customFormat="1">
      <c r="A30" s="1248"/>
      <c r="B30" s="116" t="s">
        <v>287</v>
      </c>
      <c r="C30" s="117" t="s">
        <v>392</v>
      </c>
      <c r="D30" s="68">
        <f t="shared" si="1"/>
        <v>0</v>
      </c>
      <c r="E30" s="44">
        <v>1</v>
      </c>
      <c r="F30" s="94">
        <v>0</v>
      </c>
      <c r="G30" s="44">
        <v>0</v>
      </c>
      <c r="H30" s="94">
        <v>0</v>
      </c>
      <c r="I30" s="44">
        <v>0</v>
      </c>
      <c r="J30" s="90"/>
      <c r="K30" s="94">
        <f t="shared" ref="K30:K32" si="10">F30*1.1</f>
        <v>0</v>
      </c>
      <c r="L30" s="94">
        <f>K30*1.1</f>
        <v>0</v>
      </c>
      <c r="M30" s="94">
        <f>L30*1.1</f>
        <v>0</v>
      </c>
      <c r="N30" s="94">
        <f>M30*1.1</f>
        <v>0</v>
      </c>
    </row>
    <row r="31" spans="1:17" s="66" customFormat="1">
      <c r="A31" s="1248"/>
      <c r="B31" s="116" t="s">
        <v>288</v>
      </c>
      <c r="C31" s="117" t="s">
        <v>1142</v>
      </c>
      <c r="D31" s="68">
        <f t="shared" si="1"/>
        <v>0</v>
      </c>
      <c r="E31" s="44">
        <v>0</v>
      </c>
      <c r="F31" s="94">
        <v>0</v>
      </c>
      <c r="G31" s="44">
        <v>0</v>
      </c>
      <c r="H31" s="94">
        <v>0</v>
      </c>
      <c r="I31" s="44">
        <v>0</v>
      </c>
      <c r="J31" s="90"/>
      <c r="K31" s="94">
        <f t="shared" si="10"/>
        <v>0</v>
      </c>
      <c r="L31" s="94">
        <v>0</v>
      </c>
      <c r="M31" s="94">
        <v>0</v>
      </c>
      <c r="N31" s="94">
        <v>0</v>
      </c>
    </row>
    <row r="32" spans="1:17" s="66" customFormat="1">
      <c r="A32" s="1249"/>
      <c r="B32" s="116" t="s">
        <v>275</v>
      </c>
      <c r="C32" s="117" t="s">
        <v>1329</v>
      </c>
      <c r="D32" s="68">
        <f t="shared" si="1"/>
        <v>0</v>
      </c>
      <c r="E32" s="44">
        <v>0</v>
      </c>
      <c r="F32" s="94">
        <v>0</v>
      </c>
      <c r="G32" s="44">
        <v>0</v>
      </c>
      <c r="H32" s="94">
        <v>0</v>
      </c>
      <c r="I32" s="44">
        <v>0</v>
      </c>
      <c r="J32" s="94"/>
      <c r="K32" s="94">
        <f t="shared" si="10"/>
        <v>0</v>
      </c>
      <c r="L32" s="94">
        <v>0</v>
      </c>
      <c r="M32" s="94">
        <v>0</v>
      </c>
      <c r="N32" s="94">
        <v>0</v>
      </c>
    </row>
    <row r="33" spans="1:14" ht="17.25" customHeight="1">
      <c r="A33" s="179" t="s">
        <v>1260</v>
      </c>
      <c r="B33" s="1241" t="s">
        <v>1061</v>
      </c>
      <c r="C33" s="1241"/>
      <c r="D33" s="176">
        <f t="shared" si="1"/>
        <v>31443.401785000009</v>
      </c>
      <c r="E33" s="177">
        <v>0</v>
      </c>
      <c r="F33" s="180">
        <f>1288.61+959.24+2351.26+551.24</f>
        <v>5150.3500000000004</v>
      </c>
      <c r="G33" s="177">
        <f>F33/F34</f>
        <v>5.1899925122062845E-2</v>
      </c>
      <c r="H33" s="180">
        <v>0</v>
      </c>
      <c r="I33" s="177">
        <v>0</v>
      </c>
      <c r="J33" s="95"/>
      <c r="K33" s="180">
        <f>F33*1.1</f>
        <v>5665.3850000000011</v>
      </c>
      <c r="L33" s="180">
        <f>K33*1.1</f>
        <v>6231.9235000000017</v>
      </c>
      <c r="M33" s="180">
        <f>L33*1.1</f>
        <v>6855.1158500000029</v>
      </c>
      <c r="N33" s="180">
        <f>M33*1.1</f>
        <v>7540.627435000004</v>
      </c>
    </row>
    <row r="34" spans="1:14" ht="24" customHeight="1">
      <c r="A34" s="1244" t="s">
        <v>1296</v>
      </c>
      <c r="B34" s="1245"/>
      <c r="C34" s="1246"/>
      <c r="D34" s="753">
        <f t="shared" si="1"/>
        <v>593222.12669740024</v>
      </c>
      <c r="E34" s="212">
        <v>1</v>
      </c>
      <c r="F34" s="211">
        <f>F33+F8</f>
        <v>99236.174000000014</v>
      </c>
      <c r="G34" s="212">
        <v>1</v>
      </c>
      <c r="H34" s="211">
        <v>2.0979200000000002</v>
      </c>
      <c r="I34" s="212">
        <v>1</v>
      </c>
      <c r="J34" s="213"/>
      <c r="K34" s="211">
        <f>K8+K33</f>
        <v>101230.10140000001</v>
      </c>
      <c r="L34" s="211">
        <f t="shared" ref="L34:N34" si="11">L8+L33</f>
        <v>114153.32154000003</v>
      </c>
      <c r="M34" s="211">
        <f t="shared" si="11"/>
        <v>130508.22369400004</v>
      </c>
      <c r="N34" s="211">
        <f t="shared" si="11"/>
        <v>148094.30606340009</v>
      </c>
    </row>
    <row r="35" spans="1:14" s="99" customFormat="1"/>
    <row r="36" spans="1:14">
      <c r="K36" s="241"/>
      <c r="L36" s="241"/>
      <c r="M36" s="241"/>
      <c r="N36" s="241"/>
    </row>
  </sheetData>
  <mergeCells count="30">
    <mergeCell ref="A1:N1"/>
    <mergeCell ref="A2:A6"/>
    <mergeCell ref="B2:C6"/>
    <mergeCell ref="D2:E3"/>
    <mergeCell ref="L4:L6"/>
    <mergeCell ref="M4:M6"/>
    <mergeCell ref="N4:N6"/>
    <mergeCell ref="F2:N2"/>
    <mergeCell ref="F3:J3"/>
    <mergeCell ref="D4:D6"/>
    <mergeCell ref="K4:K6"/>
    <mergeCell ref="F4:G5"/>
    <mergeCell ref="H4:J4"/>
    <mergeCell ref="E4:E6"/>
    <mergeCell ref="H5:I5"/>
    <mergeCell ref="J5:J6"/>
    <mergeCell ref="A15:A20"/>
    <mergeCell ref="B15:C15"/>
    <mergeCell ref="B7:C7"/>
    <mergeCell ref="B8:C8"/>
    <mergeCell ref="A9:A14"/>
    <mergeCell ref="B9:C9"/>
    <mergeCell ref="B33:C33"/>
    <mergeCell ref="B21:C21"/>
    <mergeCell ref="A34:C34"/>
    <mergeCell ref="A21:A24"/>
    <mergeCell ref="B25:C25"/>
    <mergeCell ref="A25:A28"/>
    <mergeCell ref="A29:A32"/>
    <mergeCell ref="B29:C29"/>
  </mergeCells>
  <phoneticPr fontId="3" type="noConversion"/>
  <pageMargins left="0.96" right="0.37" top="0.45" bottom="0.34" header="0.3" footer="0.27"/>
  <pageSetup paperSize="9" scale="78" orientation="landscape" r:id="rId1"/>
  <headerFooter alignWithMargins="0"/>
  <ignoredErrors>
    <ignoredError sqref="A33 A8" numberStoredAsText="1"/>
    <ignoredError sqref="B10:B13 B16:B19 B22:B24 B26:B28 B30:B32" twoDigitTextYear="1"/>
  </ignoredErrors>
</worksheet>
</file>

<file path=xl/worksheets/sheet23.xml><?xml version="1.0" encoding="utf-8"?>
<worksheet xmlns="http://schemas.openxmlformats.org/spreadsheetml/2006/main" xmlns:r="http://schemas.openxmlformats.org/officeDocument/2006/relationships">
  <sheetPr codeName="Лист23">
    <tabColor rgb="FFFFFF00"/>
  </sheetPr>
  <dimension ref="A1:P274"/>
  <sheetViews>
    <sheetView topLeftCell="A259" zoomScaleNormal="100" zoomScaleSheetLayoutView="85" zoomScalePageLayoutView="10" workbookViewId="0">
      <selection activeCell="E221" sqref="E221"/>
    </sheetView>
  </sheetViews>
  <sheetFormatPr defaultRowHeight="15"/>
  <cols>
    <col min="1" max="1" width="12" style="1028" customWidth="1"/>
    <col min="2" max="2" width="42.42578125" style="1028" customWidth="1"/>
    <col min="3" max="3" width="20.140625" style="1028" customWidth="1"/>
    <col min="4" max="4" width="15.28515625" style="1028" customWidth="1"/>
    <col min="5" max="5" width="26.85546875" style="1028" customWidth="1"/>
    <col min="6" max="6" width="28.85546875" style="1028" customWidth="1"/>
    <col min="7" max="7" width="21.28515625" style="1028" customWidth="1"/>
    <col min="8" max="8" width="13.28515625" style="1028" customWidth="1"/>
    <col min="9" max="256" width="9.140625" style="1028"/>
    <col min="257" max="257" width="12" style="1028" customWidth="1"/>
    <col min="258" max="258" width="42.42578125" style="1028" customWidth="1"/>
    <col min="259" max="259" width="20.140625" style="1028" customWidth="1"/>
    <col min="260" max="260" width="15.28515625" style="1028" customWidth="1"/>
    <col min="261" max="261" width="26.85546875" style="1028" customWidth="1"/>
    <col min="262" max="262" width="28.85546875" style="1028" customWidth="1"/>
    <col min="263" max="263" width="21.28515625" style="1028" customWidth="1"/>
    <col min="264" max="264" width="13.28515625" style="1028" customWidth="1"/>
    <col min="265" max="512" width="9.140625" style="1028"/>
    <col min="513" max="513" width="12" style="1028" customWidth="1"/>
    <col min="514" max="514" width="42.42578125" style="1028" customWidth="1"/>
    <col min="515" max="515" width="20.140625" style="1028" customWidth="1"/>
    <col min="516" max="516" width="15.28515625" style="1028" customWidth="1"/>
    <col min="517" max="517" width="26.85546875" style="1028" customWidth="1"/>
    <col min="518" max="518" width="28.85546875" style="1028" customWidth="1"/>
    <col min="519" max="519" width="21.28515625" style="1028" customWidth="1"/>
    <col min="520" max="520" width="13.28515625" style="1028" customWidth="1"/>
    <col min="521" max="768" width="9.140625" style="1028"/>
    <col min="769" max="769" width="12" style="1028" customWidth="1"/>
    <col min="770" max="770" width="42.42578125" style="1028" customWidth="1"/>
    <col min="771" max="771" width="20.140625" style="1028" customWidth="1"/>
    <col min="772" max="772" width="15.28515625" style="1028" customWidth="1"/>
    <col min="773" max="773" width="26.85546875" style="1028" customWidth="1"/>
    <col min="774" max="774" width="28.85546875" style="1028" customWidth="1"/>
    <col min="775" max="775" width="21.28515625" style="1028" customWidth="1"/>
    <col min="776" max="776" width="13.28515625" style="1028" customWidth="1"/>
    <col min="777" max="1024" width="9.140625" style="1028"/>
    <col min="1025" max="1025" width="12" style="1028" customWidth="1"/>
    <col min="1026" max="1026" width="42.42578125" style="1028" customWidth="1"/>
    <col min="1027" max="1027" width="20.140625" style="1028" customWidth="1"/>
    <col min="1028" max="1028" width="15.28515625" style="1028" customWidth="1"/>
    <col min="1029" max="1029" width="26.85546875" style="1028" customWidth="1"/>
    <col min="1030" max="1030" width="28.85546875" style="1028" customWidth="1"/>
    <col min="1031" max="1031" width="21.28515625" style="1028" customWidth="1"/>
    <col min="1032" max="1032" width="13.28515625" style="1028" customWidth="1"/>
    <col min="1033" max="1280" width="9.140625" style="1028"/>
    <col min="1281" max="1281" width="12" style="1028" customWidth="1"/>
    <col min="1282" max="1282" width="42.42578125" style="1028" customWidth="1"/>
    <col min="1283" max="1283" width="20.140625" style="1028" customWidth="1"/>
    <col min="1284" max="1284" width="15.28515625" style="1028" customWidth="1"/>
    <col min="1285" max="1285" width="26.85546875" style="1028" customWidth="1"/>
    <col min="1286" max="1286" width="28.85546875" style="1028" customWidth="1"/>
    <col min="1287" max="1287" width="21.28515625" style="1028" customWidth="1"/>
    <col min="1288" max="1288" width="13.28515625" style="1028" customWidth="1"/>
    <col min="1289" max="1536" width="9.140625" style="1028"/>
    <col min="1537" max="1537" width="12" style="1028" customWidth="1"/>
    <col min="1538" max="1538" width="42.42578125" style="1028" customWidth="1"/>
    <col min="1539" max="1539" width="20.140625" style="1028" customWidth="1"/>
    <col min="1540" max="1540" width="15.28515625" style="1028" customWidth="1"/>
    <col min="1541" max="1541" width="26.85546875" style="1028" customWidth="1"/>
    <col min="1542" max="1542" width="28.85546875" style="1028" customWidth="1"/>
    <col min="1543" max="1543" width="21.28515625" style="1028" customWidth="1"/>
    <col min="1544" max="1544" width="13.28515625" style="1028" customWidth="1"/>
    <col min="1545" max="1792" width="9.140625" style="1028"/>
    <col min="1793" max="1793" width="12" style="1028" customWidth="1"/>
    <col min="1794" max="1794" width="42.42578125" style="1028" customWidth="1"/>
    <col min="1795" max="1795" width="20.140625" style="1028" customWidth="1"/>
    <col min="1796" max="1796" width="15.28515625" style="1028" customWidth="1"/>
    <col min="1797" max="1797" width="26.85546875" style="1028" customWidth="1"/>
    <col min="1798" max="1798" width="28.85546875" style="1028" customWidth="1"/>
    <col min="1799" max="1799" width="21.28515625" style="1028" customWidth="1"/>
    <col min="1800" max="1800" width="13.28515625" style="1028" customWidth="1"/>
    <col min="1801" max="2048" width="9.140625" style="1028"/>
    <col min="2049" max="2049" width="12" style="1028" customWidth="1"/>
    <col min="2050" max="2050" width="42.42578125" style="1028" customWidth="1"/>
    <col min="2051" max="2051" width="20.140625" style="1028" customWidth="1"/>
    <col min="2052" max="2052" width="15.28515625" style="1028" customWidth="1"/>
    <col min="2053" max="2053" width="26.85546875" style="1028" customWidth="1"/>
    <col min="2054" max="2054" width="28.85546875" style="1028" customWidth="1"/>
    <col min="2055" max="2055" width="21.28515625" style="1028" customWidth="1"/>
    <col min="2056" max="2056" width="13.28515625" style="1028" customWidth="1"/>
    <col min="2057" max="2304" width="9.140625" style="1028"/>
    <col min="2305" max="2305" width="12" style="1028" customWidth="1"/>
    <col min="2306" max="2306" width="42.42578125" style="1028" customWidth="1"/>
    <col min="2307" max="2307" width="20.140625" style="1028" customWidth="1"/>
    <col min="2308" max="2308" width="15.28515625" style="1028" customWidth="1"/>
    <col min="2309" max="2309" width="26.85546875" style="1028" customWidth="1"/>
    <col min="2310" max="2310" width="28.85546875" style="1028" customWidth="1"/>
    <col min="2311" max="2311" width="21.28515625" style="1028" customWidth="1"/>
    <col min="2312" max="2312" width="13.28515625" style="1028" customWidth="1"/>
    <col min="2313" max="2560" width="9.140625" style="1028"/>
    <col min="2561" max="2561" width="12" style="1028" customWidth="1"/>
    <col min="2562" max="2562" width="42.42578125" style="1028" customWidth="1"/>
    <col min="2563" max="2563" width="20.140625" style="1028" customWidth="1"/>
    <col min="2564" max="2564" width="15.28515625" style="1028" customWidth="1"/>
    <col min="2565" max="2565" width="26.85546875" style="1028" customWidth="1"/>
    <col min="2566" max="2566" width="28.85546875" style="1028" customWidth="1"/>
    <col min="2567" max="2567" width="21.28515625" style="1028" customWidth="1"/>
    <col min="2568" max="2568" width="13.28515625" style="1028" customWidth="1"/>
    <col min="2569" max="2816" width="9.140625" style="1028"/>
    <col min="2817" max="2817" width="12" style="1028" customWidth="1"/>
    <col min="2818" max="2818" width="42.42578125" style="1028" customWidth="1"/>
    <col min="2819" max="2819" width="20.140625" style="1028" customWidth="1"/>
    <col min="2820" max="2820" width="15.28515625" style="1028" customWidth="1"/>
    <col min="2821" max="2821" width="26.85546875" style="1028" customWidth="1"/>
    <col min="2822" max="2822" width="28.85546875" style="1028" customWidth="1"/>
    <col min="2823" max="2823" width="21.28515625" style="1028" customWidth="1"/>
    <col min="2824" max="2824" width="13.28515625" style="1028" customWidth="1"/>
    <col min="2825" max="3072" width="9.140625" style="1028"/>
    <col min="3073" max="3073" width="12" style="1028" customWidth="1"/>
    <col min="3074" max="3074" width="42.42578125" style="1028" customWidth="1"/>
    <col min="3075" max="3075" width="20.140625" style="1028" customWidth="1"/>
    <col min="3076" max="3076" width="15.28515625" style="1028" customWidth="1"/>
    <col min="3077" max="3077" width="26.85546875" style="1028" customWidth="1"/>
    <col min="3078" max="3078" width="28.85546875" style="1028" customWidth="1"/>
    <col min="3079" max="3079" width="21.28515625" style="1028" customWidth="1"/>
    <col min="3080" max="3080" width="13.28515625" style="1028" customWidth="1"/>
    <col min="3081" max="3328" width="9.140625" style="1028"/>
    <col min="3329" max="3329" width="12" style="1028" customWidth="1"/>
    <col min="3330" max="3330" width="42.42578125" style="1028" customWidth="1"/>
    <col min="3331" max="3331" width="20.140625" style="1028" customWidth="1"/>
    <col min="3332" max="3332" width="15.28515625" style="1028" customWidth="1"/>
    <col min="3333" max="3333" width="26.85546875" style="1028" customWidth="1"/>
    <col min="3334" max="3334" width="28.85546875" style="1028" customWidth="1"/>
    <col min="3335" max="3335" width="21.28515625" style="1028" customWidth="1"/>
    <col min="3336" max="3336" width="13.28515625" style="1028" customWidth="1"/>
    <col min="3337" max="3584" width="9.140625" style="1028"/>
    <col min="3585" max="3585" width="12" style="1028" customWidth="1"/>
    <col min="3586" max="3586" width="42.42578125" style="1028" customWidth="1"/>
    <col min="3587" max="3587" width="20.140625" style="1028" customWidth="1"/>
    <col min="3588" max="3588" width="15.28515625" style="1028" customWidth="1"/>
    <col min="3589" max="3589" width="26.85546875" style="1028" customWidth="1"/>
    <col min="3590" max="3590" width="28.85546875" style="1028" customWidth="1"/>
    <col min="3591" max="3591" width="21.28515625" style="1028" customWidth="1"/>
    <col min="3592" max="3592" width="13.28515625" style="1028" customWidth="1"/>
    <col min="3593" max="3840" width="9.140625" style="1028"/>
    <col min="3841" max="3841" width="12" style="1028" customWidth="1"/>
    <col min="3842" max="3842" width="42.42578125" style="1028" customWidth="1"/>
    <col min="3843" max="3843" width="20.140625" style="1028" customWidth="1"/>
    <col min="3844" max="3844" width="15.28515625" style="1028" customWidth="1"/>
    <col min="3845" max="3845" width="26.85546875" style="1028" customWidth="1"/>
    <col min="3846" max="3846" width="28.85546875" style="1028" customWidth="1"/>
    <col min="3847" max="3847" width="21.28515625" style="1028" customWidth="1"/>
    <col min="3848" max="3848" width="13.28515625" style="1028" customWidth="1"/>
    <col min="3849" max="4096" width="9.140625" style="1028"/>
    <col min="4097" max="4097" width="12" style="1028" customWidth="1"/>
    <col min="4098" max="4098" width="42.42578125" style="1028" customWidth="1"/>
    <col min="4099" max="4099" width="20.140625" style="1028" customWidth="1"/>
    <col min="4100" max="4100" width="15.28515625" style="1028" customWidth="1"/>
    <col min="4101" max="4101" width="26.85546875" style="1028" customWidth="1"/>
    <col min="4102" max="4102" width="28.85546875" style="1028" customWidth="1"/>
    <col min="4103" max="4103" width="21.28515625" style="1028" customWidth="1"/>
    <col min="4104" max="4104" width="13.28515625" style="1028" customWidth="1"/>
    <col min="4105" max="4352" width="9.140625" style="1028"/>
    <col min="4353" max="4353" width="12" style="1028" customWidth="1"/>
    <col min="4354" max="4354" width="42.42578125" style="1028" customWidth="1"/>
    <col min="4355" max="4355" width="20.140625" style="1028" customWidth="1"/>
    <col min="4356" max="4356" width="15.28515625" style="1028" customWidth="1"/>
    <col min="4357" max="4357" width="26.85546875" style="1028" customWidth="1"/>
    <col min="4358" max="4358" width="28.85546875" style="1028" customWidth="1"/>
    <col min="4359" max="4359" width="21.28515625" style="1028" customWidth="1"/>
    <col min="4360" max="4360" width="13.28515625" style="1028" customWidth="1"/>
    <col min="4361" max="4608" width="9.140625" style="1028"/>
    <col min="4609" max="4609" width="12" style="1028" customWidth="1"/>
    <col min="4610" max="4610" width="42.42578125" style="1028" customWidth="1"/>
    <col min="4611" max="4611" width="20.140625" style="1028" customWidth="1"/>
    <col min="4612" max="4612" width="15.28515625" style="1028" customWidth="1"/>
    <col min="4613" max="4613" width="26.85546875" style="1028" customWidth="1"/>
    <col min="4614" max="4614" width="28.85546875" style="1028" customWidth="1"/>
    <col min="4615" max="4615" width="21.28515625" style="1028" customWidth="1"/>
    <col min="4616" max="4616" width="13.28515625" style="1028" customWidth="1"/>
    <col min="4617" max="4864" width="9.140625" style="1028"/>
    <col min="4865" max="4865" width="12" style="1028" customWidth="1"/>
    <col min="4866" max="4866" width="42.42578125" style="1028" customWidth="1"/>
    <col min="4867" max="4867" width="20.140625" style="1028" customWidth="1"/>
    <col min="4868" max="4868" width="15.28515625" style="1028" customWidth="1"/>
    <col min="4869" max="4869" width="26.85546875" style="1028" customWidth="1"/>
    <col min="4870" max="4870" width="28.85546875" style="1028" customWidth="1"/>
    <col min="4871" max="4871" width="21.28515625" style="1028" customWidth="1"/>
    <col min="4872" max="4872" width="13.28515625" style="1028" customWidth="1"/>
    <col min="4873" max="5120" width="9.140625" style="1028"/>
    <col min="5121" max="5121" width="12" style="1028" customWidth="1"/>
    <col min="5122" max="5122" width="42.42578125" style="1028" customWidth="1"/>
    <col min="5123" max="5123" width="20.140625" style="1028" customWidth="1"/>
    <col min="5124" max="5124" width="15.28515625" style="1028" customWidth="1"/>
    <col min="5125" max="5125" width="26.85546875" style="1028" customWidth="1"/>
    <col min="5126" max="5126" width="28.85546875" style="1028" customWidth="1"/>
    <col min="5127" max="5127" width="21.28515625" style="1028" customWidth="1"/>
    <col min="5128" max="5128" width="13.28515625" style="1028" customWidth="1"/>
    <col min="5129" max="5376" width="9.140625" style="1028"/>
    <col min="5377" max="5377" width="12" style="1028" customWidth="1"/>
    <col min="5378" max="5378" width="42.42578125" style="1028" customWidth="1"/>
    <col min="5379" max="5379" width="20.140625" style="1028" customWidth="1"/>
    <col min="5380" max="5380" width="15.28515625" style="1028" customWidth="1"/>
    <col min="5381" max="5381" width="26.85546875" style="1028" customWidth="1"/>
    <col min="5382" max="5382" width="28.85546875" style="1028" customWidth="1"/>
    <col min="5383" max="5383" width="21.28515625" style="1028" customWidth="1"/>
    <col min="5384" max="5384" width="13.28515625" style="1028" customWidth="1"/>
    <col min="5385" max="5632" width="9.140625" style="1028"/>
    <col min="5633" max="5633" width="12" style="1028" customWidth="1"/>
    <col min="5634" max="5634" width="42.42578125" style="1028" customWidth="1"/>
    <col min="5635" max="5635" width="20.140625" style="1028" customWidth="1"/>
    <col min="5636" max="5636" width="15.28515625" style="1028" customWidth="1"/>
    <col min="5637" max="5637" width="26.85546875" style="1028" customWidth="1"/>
    <col min="5638" max="5638" width="28.85546875" style="1028" customWidth="1"/>
    <col min="5639" max="5639" width="21.28515625" style="1028" customWidth="1"/>
    <col min="5640" max="5640" width="13.28515625" style="1028" customWidth="1"/>
    <col min="5641" max="5888" width="9.140625" style="1028"/>
    <col min="5889" max="5889" width="12" style="1028" customWidth="1"/>
    <col min="5890" max="5890" width="42.42578125" style="1028" customWidth="1"/>
    <col min="5891" max="5891" width="20.140625" style="1028" customWidth="1"/>
    <col min="5892" max="5892" width="15.28515625" style="1028" customWidth="1"/>
    <col min="5893" max="5893" width="26.85546875" style="1028" customWidth="1"/>
    <col min="5894" max="5894" width="28.85546875" style="1028" customWidth="1"/>
    <col min="5895" max="5895" width="21.28515625" style="1028" customWidth="1"/>
    <col min="5896" max="5896" width="13.28515625" style="1028" customWidth="1"/>
    <col min="5897" max="6144" width="9.140625" style="1028"/>
    <col min="6145" max="6145" width="12" style="1028" customWidth="1"/>
    <col min="6146" max="6146" width="42.42578125" style="1028" customWidth="1"/>
    <col min="6147" max="6147" width="20.140625" style="1028" customWidth="1"/>
    <col min="6148" max="6148" width="15.28515625" style="1028" customWidth="1"/>
    <col min="6149" max="6149" width="26.85546875" style="1028" customWidth="1"/>
    <col min="6150" max="6150" width="28.85546875" style="1028" customWidth="1"/>
    <col min="6151" max="6151" width="21.28515625" style="1028" customWidth="1"/>
    <col min="6152" max="6152" width="13.28515625" style="1028" customWidth="1"/>
    <col min="6153" max="6400" width="9.140625" style="1028"/>
    <col min="6401" max="6401" width="12" style="1028" customWidth="1"/>
    <col min="6402" max="6402" width="42.42578125" style="1028" customWidth="1"/>
    <col min="6403" max="6403" width="20.140625" style="1028" customWidth="1"/>
    <col min="6404" max="6404" width="15.28515625" style="1028" customWidth="1"/>
    <col min="6405" max="6405" width="26.85546875" style="1028" customWidth="1"/>
    <col min="6406" max="6406" width="28.85546875" style="1028" customWidth="1"/>
    <col min="6407" max="6407" width="21.28515625" style="1028" customWidth="1"/>
    <col min="6408" max="6408" width="13.28515625" style="1028" customWidth="1"/>
    <col min="6409" max="6656" width="9.140625" style="1028"/>
    <col min="6657" max="6657" width="12" style="1028" customWidth="1"/>
    <col min="6658" max="6658" width="42.42578125" style="1028" customWidth="1"/>
    <col min="6659" max="6659" width="20.140625" style="1028" customWidth="1"/>
    <col min="6660" max="6660" width="15.28515625" style="1028" customWidth="1"/>
    <col min="6661" max="6661" width="26.85546875" style="1028" customWidth="1"/>
    <col min="6662" max="6662" width="28.85546875" style="1028" customWidth="1"/>
    <col min="6663" max="6663" width="21.28515625" style="1028" customWidth="1"/>
    <col min="6664" max="6664" width="13.28515625" style="1028" customWidth="1"/>
    <col min="6665" max="6912" width="9.140625" style="1028"/>
    <col min="6913" max="6913" width="12" style="1028" customWidth="1"/>
    <col min="6914" max="6914" width="42.42578125" style="1028" customWidth="1"/>
    <col min="6915" max="6915" width="20.140625" style="1028" customWidth="1"/>
    <col min="6916" max="6916" width="15.28515625" style="1028" customWidth="1"/>
    <col min="6917" max="6917" width="26.85546875" style="1028" customWidth="1"/>
    <col min="6918" max="6918" width="28.85546875" style="1028" customWidth="1"/>
    <col min="6919" max="6919" width="21.28515625" style="1028" customWidth="1"/>
    <col min="6920" max="6920" width="13.28515625" style="1028" customWidth="1"/>
    <col min="6921" max="7168" width="9.140625" style="1028"/>
    <col min="7169" max="7169" width="12" style="1028" customWidth="1"/>
    <col min="7170" max="7170" width="42.42578125" style="1028" customWidth="1"/>
    <col min="7171" max="7171" width="20.140625" style="1028" customWidth="1"/>
    <col min="7172" max="7172" width="15.28515625" style="1028" customWidth="1"/>
    <col min="7173" max="7173" width="26.85546875" style="1028" customWidth="1"/>
    <col min="7174" max="7174" width="28.85546875" style="1028" customWidth="1"/>
    <col min="7175" max="7175" width="21.28515625" style="1028" customWidth="1"/>
    <col min="7176" max="7176" width="13.28515625" style="1028" customWidth="1"/>
    <col min="7177" max="7424" width="9.140625" style="1028"/>
    <col min="7425" max="7425" width="12" style="1028" customWidth="1"/>
    <col min="7426" max="7426" width="42.42578125" style="1028" customWidth="1"/>
    <col min="7427" max="7427" width="20.140625" style="1028" customWidth="1"/>
    <col min="7428" max="7428" width="15.28515625" style="1028" customWidth="1"/>
    <col min="7429" max="7429" width="26.85546875" style="1028" customWidth="1"/>
    <col min="7430" max="7430" width="28.85546875" style="1028" customWidth="1"/>
    <col min="7431" max="7431" width="21.28515625" style="1028" customWidth="1"/>
    <col min="7432" max="7432" width="13.28515625" style="1028" customWidth="1"/>
    <col min="7433" max="7680" width="9.140625" style="1028"/>
    <col min="7681" max="7681" width="12" style="1028" customWidth="1"/>
    <col min="7682" max="7682" width="42.42578125" style="1028" customWidth="1"/>
    <col min="7683" max="7683" width="20.140625" style="1028" customWidth="1"/>
    <col min="7684" max="7684" width="15.28515625" style="1028" customWidth="1"/>
    <col min="7685" max="7685" width="26.85546875" style="1028" customWidth="1"/>
    <col min="7686" max="7686" width="28.85546875" style="1028" customWidth="1"/>
    <col min="7687" max="7687" width="21.28515625" style="1028" customWidth="1"/>
    <col min="7688" max="7688" width="13.28515625" style="1028" customWidth="1"/>
    <col min="7689" max="7936" width="9.140625" style="1028"/>
    <col min="7937" max="7937" width="12" style="1028" customWidth="1"/>
    <col min="7938" max="7938" width="42.42578125" style="1028" customWidth="1"/>
    <col min="7939" max="7939" width="20.140625" style="1028" customWidth="1"/>
    <col min="7940" max="7940" width="15.28515625" style="1028" customWidth="1"/>
    <col min="7941" max="7941" width="26.85546875" style="1028" customWidth="1"/>
    <col min="7942" max="7942" width="28.85546875" style="1028" customWidth="1"/>
    <col min="7943" max="7943" width="21.28515625" style="1028" customWidth="1"/>
    <col min="7944" max="7944" width="13.28515625" style="1028" customWidth="1"/>
    <col min="7945" max="8192" width="9.140625" style="1028"/>
    <col min="8193" max="8193" width="12" style="1028" customWidth="1"/>
    <col min="8194" max="8194" width="42.42578125" style="1028" customWidth="1"/>
    <col min="8195" max="8195" width="20.140625" style="1028" customWidth="1"/>
    <col min="8196" max="8196" width="15.28515625" style="1028" customWidth="1"/>
    <col min="8197" max="8197" width="26.85546875" style="1028" customWidth="1"/>
    <col min="8198" max="8198" width="28.85546875" style="1028" customWidth="1"/>
    <col min="8199" max="8199" width="21.28515625" style="1028" customWidth="1"/>
    <col min="8200" max="8200" width="13.28515625" style="1028" customWidth="1"/>
    <col min="8201" max="8448" width="9.140625" style="1028"/>
    <col min="8449" max="8449" width="12" style="1028" customWidth="1"/>
    <col min="8450" max="8450" width="42.42578125" style="1028" customWidth="1"/>
    <col min="8451" max="8451" width="20.140625" style="1028" customWidth="1"/>
    <col min="8452" max="8452" width="15.28515625" style="1028" customWidth="1"/>
    <col min="8453" max="8453" width="26.85546875" style="1028" customWidth="1"/>
    <col min="8454" max="8454" width="28.85546875" style="1028" customWidth="1"/>
    <col min="8455" max="8455" width="21.28515625" style="1028" customWidth="1"/>
    <col min="8456" max="8456" width="13.28515625" style="1028" customWidth="1"/>
    <col min="8457" max="8704" width="9.140625" style="1028"/>
    <col min="8705" max="8705" width="12" style="1028" customWidth="1"/>
    <col min="8706" max="8706" width="42.42578125" style="1028" customWidth="1"/>
    <col min="8707" max="8707" width="20.140625" style="1028" customWidth="1"/>
    <col min="8708" max="8708" width="15.28515625" style="1028" customWidth="1"/>
    <col min="8709" max="8709" width="26.85546875" style="1028" customWidth="1"/>
    <col min="8710" max="8710" width="28.85546875" style="1028" customWidth="1"/>
    <col min="8711" max="8711" width="21.28515625" style="1028" customWidth="1"/>
    <col min="8712" max="8712" width="13.28515625" style="1028" customWidth="1"/>
    <col min="8713" max="8960" width="9.140625" style="1028"/>
    <col min="8961" max="8961" width="12" style="1028" customWidth="1"/>
    <col min="8962" max="8962" width="42.42578125" style="1028" customWidth="1"/>
    <col min="8963" max="8963" width="20.140625" style="1028" customWidth="1"/>
    <col min="8964" max="8964" width="15.28515625" style="1028" customWidth="1"/>
    <col min="8965" max="8965" width="26.85546875" style="1028" customWidth="1"/>
    <col min="8966" max="8966" width="28.85546875" style="1028" customWidth="1"/>
    <col min="8967" max="8967" width="21.28515625" style="1028" customWidth="1"/>
    <col min="8968" max="8968" width="13.28515625" style="1028" customWidth="1"/>
    <col min="8969" max="9216" width="9.140625" style="1028"/>
    <col min="9217" max="9217" width="12" style="1028" customWidth="1"/>
    <col min="9218" max="9218" width="42.42578125" style="1028" customWidth="1"/>
    <col min="9219" max="9219" width="20.140625" style="1028" customWidth="1"/>
    <col min="9220" max="9220" width="15.28515625" style="1028" customWidth="1"/>
    <col min="9221" max="9221" width="26.85546875" style="1028" customWidth="1"/>
    <col min="9222" max="9222" width="28.85546875" style="1028" customWidth="1"/>
    <col min="9223" max="9223" width="21.28515625" style="1028" customWidth="1"/>
    <col min="9224" max="9224" width="13.28515625" style="1028" customWidth="1"/>
    <col min="9225" max="9472" width="9.140625" style="1028"/>
    <col min="9473" max="9473" width="12" style="1028" customWidth="1"/>
    <col min="9474" max="9474" width="42.42578125" style="1028" customWidth="1"/>
    <col min="9475" max="9475" width="20.140625" style="1028" customWidth="1"/>
    <col min="9476" max="9476" width="15.28515625" style="1028" customWidth="1"/>
    <col min="9477" max="9477" width="26.85546875" style="1028" customWidth="1"/>
    <col min="9478" max="9478" width="28.85546875" style="1028" customWidth="1"/>
    <col min="9479" max="9479" width="21.28515625" style="1028" customWidth="1"/>
    <col min="9480" max="9480" width="13.28515625" style="1028" customWidth="1"/>
    <col min="9481" max="9728" width="9.140625" style="1028"/>
    <col min="9729" max="9729" width="12" style="1028" customWidth="1"/>
    <col min="9730" max="9730" width="42.42578125" style="1028" customWidth="1"/>
    <col min="9731" max="9731" width="20.140625" style="1028" customWidth="1"/>
    <col min="9732" max="9732" width="15.28515625" style="1028" customWidth="1"/>
    <col min="9733" max="9733" width="26.85546875" style="1028" customWidth="1"/>
    <col min="9734" max="9734" width="28.85546875" style="1028" customWidth="1"/>
    <col min="9735" max="9735" width="21.28515625" style="1028" customWidth="1"/>
    <col min="9736" max="9736" width="13.28515625" style="1028" customWidth="1"/>
    <col min="9737" max="9984" width="9.140625" style="1028"/>
    <col min="9985" max="9985" width="12" style="1028" customWidth="1"/>
    <col min="9986" max="9986" width="42.42578125" style="1028" customWidth="1"/>
    <col min="9987" max="9987" width="20.140625" style="1028" customWidth="1"/>
    <col min="9988" max="9988" width="15.28515625" style="1028" customWidth="1"/>
    <col min="9989" max="9989" width="26.85546875" style="1028" customWidth="1"/>
    <col min="9990" max="9990" width="28.85546875" style="1028" customWidth="1"/>
    <col min="9991" max="9991" width="21.28515625" style="1028" customWidth="1"/>
    <col min="9992" max="9992" width="13.28515625" style="1028" customWidth="1"/>
    <col min="9993" max="10240" width="9.140625" style="1028"/>
    <col min="10241" max="10241" width="12" style="1028" customWidth="1"/>
    <col min="10242" max="10242" width="42.42578125" style="1028" customWidth="1"/>
    <col min="10243" max="10243" width="20.140625" style="1028" customWidth="1"/>
    <col min="10244" max="10244" width="15.28515625" style="1028" customWidth="1"/>
    <col min="10245" max="10245" width="26.85546875" style="1028" customWidth="1"/>
    <col min="10246" max="10246" width="28.85546875" style="1028" customWidth="1"/>
    <col min="10247" max="10247" width="21.28515625" style="1028" customWidth="1"/>
    <col min="10248" max="10248" width="13.28515625" style="1028" customWidth="1"/>
    <col min="10249" max="10496" width="9.140625" style="1028"/>
    <col min="10497" max="10497" width="12" style="1028" customWidth="1"/>
    <col min="10498" max="10498" width="42.42578125" style="1028" customWidth="1"/>
    <col min="10499" max="10499" width="20.140625" style="1028" customWidth="1"/>
    <col min="10500" max="10500" width="15.28515625" style="1028" customWidth="1"/>
    <col min="10501" max="10501" width="26.85546875" style="1028" customWidth="1"/>
    <col min="10502" max="10502" width="28.85546875" style="1028" customWidth="1"/>
    <col min="10503" max="10503" width="21.28515625" style="1028" customWidth="1"/>
    <col min="10504" max="10504" width="13.28515625" style="1028" customWidth="1"/>
    <col min="10505" max="10752" width="9.140625" style="1028"/>
    <col min="10753" max="10753" width="12" style="1028" customWidth="1"/>
    <col min="10754" max="10754" width="42.42578125" style="1028" customWidth="1"/>
    <col min="10755" max="10755" width="20.140625" style="1028" customWidth="1"/>
    <col min="10756" max="10756" width="15.28515625" style="1028" customWidth="1"/>
    <col min="10757" max="10757" width="26.85546875" style="1028" customWidth="1"/>
    <col min="10758" max="10758" width="28.85546875" style="1028" customWidth="1"/>
    <col min="10759" max="10759" width="21.28515625" style="1028" customWidth="1"/>
    <col min="10760" max="10760" width="13.28515625" style="1028" customWidth="1"/>
    <col min="10761" max="11008" width="9.140625" style="1028"/>
    <col min="11009" max="11009" width="12" style="1028" customWidth="1"/>
    <col min="11010" max="11010" width="42.42578125" style="1028" customWidth="1"/>
    <col min="11011" max="11011" width="20.140625" style="1028" customWidth="1"/>
    <col min="11012" max="11012" width="15.28515625" style="1028" customWidth="1"/>
    <col min="11013" max="11013" width="26.85546875" style="1028" customWidth="1"/>
    <col min="11014" max="11014" width="28.85546875" style="1028" customWidth="1"/>
    <col min="11015" max="11015" width="21.28515625" style="1028" customWidth="1"/>
    <col min="11016" max="11016" width="13.28515625" style="1028" customWidth="1"/>
    <col min="11017" max="11264" width="9.140625" style="1028"/>
    <col min="11265" max="11265" width="12" style="1028" customWidth="1"/>
    <col min="11266" max="11266" width="42.42578125" style="1028" customWidth="1"/>
    <col min="11267" max="11267" width="20.140625" style="1028" customWidth="1"/>
    <col min="11268" max="11268" width="15.28515625" style="1028" customWidth="1"/>
    <col min="11269" max="11269" width="26.85546875" style="1028" customWidth="1"/>
    <col min="11270" max="11270" width="28.85546875" style="1028" customWidth="1"/>
    <col min="11271" max="11271" width="21.28515625" style="1028" customWidth="1"/>
    <col min="11272" max="11272" width="13.28515625" style="1028" customWidth="1"/>
    <col min="11273" max="11520" width="9.140625" style="1028"/>
    <col min="11521" max="11521" width="12" style="1028" customWidth="1"/>
    <col min="11522" max="11522" width="42.42578125" style="1028" customWidth="1"/>
    <col min="11523" max="11523" width="20.140625" style="1028" customWidth="1"/>
    <col min="11524" max="11524" width="15.28515625" style="1028" customWidth="1"/>
    <col min="11525" max="11525" width="26.85546875" style="1028" customWidth="1"/>
    <col min="11526" max="11526" width="28.85546875" style="1028" customWidth="1"/>
    <col min="11527" max="11527" width="21.28515625" style="1028" customWidth="1"/>
    <col min="11528" max="11528" width="13.28515625" style="1028" customWidth="1"/>
    <col min="11529" max="11776" width="9.140625" style="1028"/>
    <col min="11777" max="11777" width="12" style="1028" customWidth="1"/>
    <col min="11778" max="11778" width="42.42578125" style="1028" customWidth="1"/>
    <col min="11779" max="11779" width="20.140625" style="1028" customWidth="1"/>
    <col min="11780" max="11780" width="15.28515625" style="1028" customWidth="1"/>
    <col min="11781" max="11781" width="26.85546875" style="1028" customWidth="1"/>
    <col min="11782" max="11782" width="28.85546875" style="1028" customWidth="1"/>
    <col min="11783" max="11783" width="21.28515625" style="1028" customWidth="1"/>
    <col min="11784" max="11784" width="13.28515625" style="1028" customWidth="1"/>
    <col min="11785" max="12032" width="9.140625" style="1028"/>
    <col min="12033" max="12033" width="12" style="1028" customWidth="1"/>
    <col min="12034" max="12034" width="42.42578125" style="1028" customWidth="1"/>
    <col min="12035" max="12035" width="20.140625" style="1028" customWidth="1"/>
    <col min="12036" max="12036" width="15.28515625" style="1028" customWidth="1"/>
    <col min="12037" max="12037" width="26.85546875" style="1028" customWidth="1"/>
    <col min="12038" max="12038" width="28.85546875" style="1028" customWidth="1"/>
    <col min="12039" max="12039" width="21.28515625" style="1028" customWidth="1"/>
    <col min="12040" max="12040" width="13.28515625" style="1028" customWidth="1"/>
    <col min="12041" max="12288" width="9.140625" style="1028"/>
    <col min="12289" max="12289" width="12" style="1028" customWidth="1"/>
    <col min="12290" max="12290" width="42.42578125" style="1028" customWidth="1"/>
    <col min="12291" max="12291" width="20.140625" style="1028" customWidth="1"/>
    <col min="12292" max="12292" width="15.28515625" style="1028" customWidth="1"/>
    <col min="12293" max="12293" width="26.85546875" style="1028" customWidth="1"/>
    <col min="12294" max="12294" width="28.85546875" style="1028" customWidth="1"/>
    <col min="12295" max="12295" width="21.28515625" style="1028" customWidth="1"/>
    <col min="12296" max="12296" width="13.28515625" style="1028" customWidth="1"/>
    <col min="12297" max="12544" width="9.140625" style="1028"/>
    <col min="12545" max="12545" width="12" style="1028" customWidth="1"/>
    <col min="12546" max="12546" width="42.42578125" style="1028" customWidth="1"/>
    <col min="12547" max="12547" width="20.140625" style="1028" customWidth="1"/>
    <col min="12548" max="12548" width="15.28515625" style="1028" customWidth="1"/>
    <col min="12549" max="12549" width="26.85546875" style="1028" customWidth="1"/>
    <col min="12550" max="12550" width="28.85546875" style="1028" customWidth="1"/>
    <col min="12551" max="12551" width="21.28515625" style="1028" customWidth="1"/>
    <col min="12552" max="12552" width="13.28515625" style="1028" customWidth="1"/>
    <col min="12553" max="12800" width="9.140625" style="1028"/>
    <col min="12801" max="12801" width="12" style="1028" customWidth="1"/>
    <col min="12802" max="12802" width="42.42578125" style="1028" customWidth="1"/>
    <col min="12803" max="12803" width="20.140625" style="1028" customWidth="1"/>
    <col min="12804" max="12804" width="15.28515625" style="1028" customWidth="1"/>
    <col min="12805" max="12805" width="26.85546875" style="1028" customWidth="1"/>
    <col min="12806" max="12806" width="28.85546875" style="1028" customWidth="1"/>
    <col min="12807" max="12807" width="21.28515625" style="1028" customWidth="1"/>
    <col min="12808" max="12808" width="13.28515625" style="1028" customWidth="1"/>
    <col min="12809" max="13056" width="9.140625" style="1028"/>
    <col min="13057" max="13057" width="12" style="1028" customWidth="1"/>
    <col min="13058" max="13058" width="42.42578125" style="1028" customWidth="1"/>
    <col min="13059" max="13059" width="20.140625" style="1028" customWidth="1"/>
    <col min="13060" max="13060" width="15.28515625" style="1028" customWidth="1"/>
    <col min="13061" max="13061" width="26.85546875" style="1028" customWidth="1"/>
    <col min="13062" max="13062" width="28.85546875" style="1028" customWidth="1"/>
    <col min="13063" max="13063" width="21.28515625" style="1028" customWidth="1"/>
    <col min="13064" max="13064" width="13.28515625" style="1028" customWidth="1"/>
    <col min="13065" max="13312" width="9.140625" style="1028"/>
    <col min="13313" max="13313" width="12" style="1028" customWidth="1"/>
    <col min="13314" max="13314" width="42.42578125" style="1028" customWidth="1"/>
    <col min="13315" max="13315" width="20.140625" style="1028" customWidth="1"/>
    <col min="13316" max="13316" width="15.28515625" style="1028" customWidth="1"/>
    <col min="13317" max="13317" width="26.85546875" style="1028" customWidth="1"/>
    <col min="13318" max="13318" width="28.85546875" style="1028" customWidth="1"/>
    <col min="13319" max="13319" width="21.28515625" style="1028" customWidth="1"/>
    <col min="13320" max="13320" width="13.28515625" style="1028" customWidth="1"/>
    <col min="13321" max="13568" width="9.140625" style="1028"/>
    <col min="13569" max="13569" width="12" style="1028" customWidth="1"/>
    <col min="13570" max="13570" width="42.42578125" style="1028" customWidth="1"/>
    <col min="13571" max="13571" width="20.140625" style="1028" customWidth="1"/>
    <col min="13572" max="13572" width="15.28515625" style="1028" customWidth="1"/>
    <col min="13573" max="13573" width="26.85546875" style="1028" customWidth="1"/>
    <col min="13574" max="13574" width="28.85546875" style="1028" customWidth="1"/>
    <col min="13575" max="13575" width="21.28515625" style="1028" customWidth="1"/>
    <col min="13576" max="13576" width="13.28515625" style="1028" customWidth="1"/>
    <col min="13577" max="13824" width="9.140625" style="1028"/>
    <col min="13825" max="13825" width="12" style="1028" customWidth="1"/>
    <col min="13826" max="13826" width="42.42578125" style="1028" customWidth="1"/>
    <col min="13827" max="13827" width="20.140625" style="1028" customWidth="1"/>
    <col min="13828" max="13828" width="15.28515625" style="1028" customWidth="1"/>
    <col min="13829" max="13829" width="26.85546875" style="1028" customWidth="1"/>
    <col min="13830" max="13830" width="28.85546875" style="1028" customWidth="1"/>
    <col min="13831" max="13831" width="21.28515625" style="1028" customWidth="1"/>
    <col min="13832" max="13832" width="13.28515625" style="1028" customWidth="1"/>
    <col min="13833" max="14080" width="9.140625" style="1028"/>
    <col min="14081" max="14081" width="12" style="1028" customWidth="1"/>
    <col min="14082" max="14082" width="42.42578125" style="1028" customWidth="1"/>
    <col min="14083" max="14083" width="20.140625" style="1028" customWidth="1"/>
    <col min="14084" max="14084" width="15.28515625" style="1028" customWidth="1"/>
    <col min="14085" max="14085" width="26.85546875" style="1028" customWidth="1"/>
    <col min="14086" max="14086" width="28.85546875" style="1028" customWidth="1"/>
    <col min="14087" max="14087" width="21.28515625" style="1028" customWidth="1"/>
    <col min="14088" max="14088" width="13.28515625" style="1028" customWidth="1"/>
    <col min="14089" max="14336" width="9.140625" style="1028"/>
    <col min="14337" max="14337" width="12" style="1028" customWidth="1"/>
    <col min="14338" max="14338" width="42.42578125" style="1028" customWidth="1"/>
    <col min="14339" max="14339" width="20.140625" style="1028" customWidth="1"/>
    <col min="14340" max="14340" width="15.28515625" style="1028" customWidth="1"/>
    <col min="14341" max="14341" width="26.85546875" style="1028" customWidth="1"/>
    <col min="14342" max="14342" width="28.85546875" style="1028" customWidth="1"/>
    <col min="14343" max="14343" width="21.28515625" style="1028" customWidth="1"/>
    <col min="14344" max="14344" width="13.28515625" style="1028" customWidth="1"/>
    <col min="14345" max="14592" width="9.140625" style="1028"/>
    <col min="14593" max="14593" width="12" style="1028" customWidth="1"/>
    <col min="14594" max="14594" width="42.42578125" style="1028" customWidth="1"/>
    <col min="14595" max="14595" width="20.140625" style="1028" customWidth="1"/>
    <col min="14596" max="14596" width="15.28515625" style="1028" customWidth="1"/>
    <col min="14597" max="14597" width="26.85546875" style="1028" customWidth="1"/>
    <col min="14598" max="14598" width="28.85546875" style="1028" customWidth="1"/>
    <col min="14599" max="14599" width="21.28515625" style="1028" customWidth="1"/>
    <col min="14600" max="14600" width="13.28515625" style="1028" customWidth="1"/>
    <col min="14601" max="14848" width="9.140625" style="1028"/>
    <col min="14849" max="14849" width="12" style="1028" customWidth="1"/>
    <col min="14850" max="14850" width="42.42578125" style="1028" customWidth="1"/>
    <col min="14851" max="14851" width="20.140625" style="1028" customWidth="1"/>
    <col min="14852" max="14852" width="15.28515625" style="1028" customWidth="1"/>
    <col min="14853" max="14853" width="26.85546875" style="1028" customWidth="1"/>
    <col min="14854" max="14854" width="28.85546875" style="1028" customWidth="1"/>
    <col min="14855" max="14855" width="21.28515625" style="1028" customWidth="1"/>
    <col min="14856" max="14856" width="13.28515625" style="1028" customWidth="1"/>
    <col min="14857" max="15104" width="9.140625" style="1028"/>
    <col min="15105" max="15105" width="12" style="1028" customWidth="1"/>
    <col min="15106" max="15106" width="42.42578125" style="1028" customWidth="1"/>
    <col min="15107" max="15107" width="20.140625" style="1028" customWidth="1"/>
    <col min="15108" max="15108" width="15.28515625" style="1028" customWidth="1"/>
    <col min="15109" max="15109" width="26.85546875" style="1028" customWidth="1"/>
    <col min="15110" max="15110" width="28.85546875" style="1028" customWidth="1"/>
    <col min="15111" max="15111" width="21.28515625" style="1028" customWidth="1"/>
    <col min="15112" max="15112" width="13.28515625" style="1028" customWidth="1"/>
    <col min="15113" max="15360" width="9.140625" style="1028"/>
    <col min="15361" max="15361" width="12" style="1028" customWidth="1"/>
    <col min="15362" max="15362" width="42.42578125" style="1028" customWidth="1"/>
    <col min="15363" max="15363" width="20.140625" style="1028" customWidth="1"/>
    <col min="15364" max="15364" width="15.28515625" style="1028" customWidth="1"/>
    <col min="15365" max="15365" width="26.85546875" style="1028" customWidth="1"/>
    <col min="15366" max="15366" width="28.85546875" style="1028" customWidth="1"/>
    <col min="15367" max="15367" width="21.28515625" style="1028" customWidth="1"/>
    <col min="15368" max="15368" width="13.28515625" style="1028" customWidth="1"/>
    <col min="15369" max="15616" width="9.140625" style="1028"/>
    <col min="15617" max="15617" width="12" style="1028" customWidth="1"/>
    <col min="15618" max="15618" width="42.42578125" style="1028" customWidth="1"/>
    <col min="15619" max="15619" width="20.140625" style="1028" customWidth="1"/>
    <col min="15620" max="15620" width="15.28515625" style="1028" customWidth="1"/>
    <col min="15621" max="15621" width="26.85546875" style="1028" customWidth="1"/>
    <col min="15622" max="15622" width="28.85546875" style="1028" customWidth="1"/>
    <col min="15623" max="15623" width="21.28515625" style="1028" customWidth="1"/>
    <col min="15624" max="15624" width="13.28515625" style="1028" customWidth="1"/>
    <col min="15625" max="15872" width="9.140625" style="1028"/>
    <col min="15873" max="15873" width="12" style="1028" customWidth="1"/>
    <col min="15874" max="15874" width="42.42578125" style="1028" customWidth="1"/>
    <col min="15875" max="15875" width="20.140625" style="1028" customWidth="1"/>
    <col min="15876" max="15876" width="15.28515625" style="1028" customWidth="1"/>
    <col min="15877" max="15877" width="26.85546875" style="1028" customWidth="1"/>
    <col min="15878" max="15878" width="28.85546875" style="1028" customWidth="1"/>
    <col min="15879" max="15879" width="21.28515625" style="1028" customWidth="1"/>
    <col min="15880" max="15880" width="13.28515625" style="1028" customWidth="1"/>
    <col min="15881" max="16128" width="9.140625" style="1028"/>
    <col min="16129" max="16129" width="12" style="1028" customWidth="1"/>
    <col min="16130" max="16130" width="42.42578125" style="1028" customWidth="1"/>
    <col min="16131" max="16131" width="20.140625" style="1028" customWidth="1"/>
    <col min="16132" max="16132" width="15.28515625" style="1028" customWidth="1"/>
    <col min="16133" max="16133" width="26.85546875" style="1028" customWidth="1"/>
    <col min="16134" max="16134" width="28.85546875" style="1028" customWidth="1"/>
    <col min="16135" max="16135" width="21.28515625" style="1028" customWidth="1"/>
    <col min="16136" max="16136" width="13.28515625" style="1028" customWidth="1"/>
    <col min="16137" max="16384" width="9.140625" style="1028"/>
  </cols>
  <sheetData>
    <row r="1" spans="1:16" ht="39" customHeight="1">
      <c r="A1" s="1285" t="s">
        <v>1783</v>
      </c>
      <c r="B1" s="1063"/>
      <c r="C1" s="1063"/>
      <c r="D1" s="1063"/>
      <c r="E1" s="1063"/>
      <c r="F1" s="1063"/>
      <c r="G1" s="1063"/>
      <c r="H1" s="1063"/>
      <c r="I1" s="716"/>
      <c r="J1" s="716"/>
      <c r="K1" s="716"/>
      <c r="L1" s="716"/>
      <c r="M1" s="716"/>
      <c r="N1" s="716"/>
      <c r="O1" s="716"/>
      <c r="P1" s="716"/>
    </row>
    <row r="2" spans="1:16" ht="35.25" customHeight="1">
      <c r="A2" s="1275" t="s">
        <v>1056</v>
      </c>
      <c r="B2" s="1275" t="s">
        <v>1316</v>
      </c>
      <c r="C2" s="1275" t="s">
        <v>474</v>
      </c>
      <c r="D2" s="1277" t="s">
        <v>1711</v>
      </c>
      <c r="E2" s="1278"/>
      <c r="F2" s="1286" t="s">
        <v>318</v>
      </c>
      <c r="G2" s="1286" t="s">
        <v>319</v>
      </c>
      <c r="H2" s="1276" t="s">
        <v>1109</v>
      </c>
    </row>
    <row r="3" spans="1:16" ht="36" customHeight="1">
      <c r="A3" s="1275"/>
      <c r="B3" s="1275"/>
      <c r="C3" s="1275"/>
      <c r="D3" s="1027" t="s">
        <v>1268</v>
      </c>
      <c r="E3" s="1027" t="s">
        <v>475</v>
      </c>
      <c r="F3" s="1286"/>
      <c r="G3" s="1286"/>
      <c r="H3" s="1276"/>
    </row>
    <row r="4" spans="1:16" ht="14.25" customHeight="1">
      <c r="A4" s="1030">
        <v>1</v>
      </c>
      <c r="B4" s="1030">
        <v>2</v>
      </c>
      <c r="C4" s="1030">
        <v>3</v>
      </c>
      <c r="D4" s="1030">
        <v>4</v>
      </c>
      <c r="E4" s="1030">
        <v>5</v>
      </c>
      <c r="F4" s="1030">
        <v>6</v>
      </c>
      <c r="G4" s="1030">
        <v>7</v>
      </c>
      <c r="H4" s="717">
        <v>8</v>
      </c>
    </row>
    <row r="5" spans="1:16" ht="15.75">
      <c r="A5" s="718" t="s">
        <v>1218</v>
      </c>
      <c r="B5" s="719" t="s">
        <v>1317</v>
      </c>
      <c r="C5" s="719"/>
      <c r="D5" s="720"/>
      <c r="E5" s="721">
        <v>0</v>
      </c>
      <c r="F5" s="720"/>
      <c r="G5" s="720"/>
      <c r="H5" s="722"/>
    </row>
    <row r="6" spans="1:16" ht="15.75">
      <c r="A6" s="723" t="s">
        <v>1216</v>
      </c>
      <c r="B6" s="579" t="s">
        <v>1318</v>
      </c>
      <c r="C6" s="579"/>
      <c r="D6" s="724"/>
      <c r="E6" s="724">
        <v>0</v>
      </c>
      <c r="F6" s="724"/>
      <c r="G6" s="724"/>
      <c r="H6" s="725"/>
    </row>
    <row r="7" spans="1:16" ht="15.75">
      <c r="A7" s="723" t="s">
        <v>1219</v>
      </c>
      <c r="B7" s="579"/>
      <c r="C7" s="579"/>
      <c r="D7" s="726"/>
      <c r="E7" s="726"/>
      <c r="F7" s="726"/>
      <c r="G7" s="726"/>
      <c r="H7" s="725"/>
    </row>
    <row r="8" spans="1:16" ht="15.75">
      <c r="A8" s="723" t="s">
        <v>1217</v>
      </c>
      <c r="B8" s="579" t="s">
        <v>1319</v>
      </c>
      <c r="C8" s="579"/>
      <c r="D8" s="726"/>
      <c r="E8" s="726">
        <v>0</v>
      </c>
      <c r="F8" s="726"/>
      <c r="G8" s="726"/>
      <c r="H8" s="725"/>
    </row>
    <row r="9" spans="1:16" ht="15.75">
      <c r="A9" s="723" t="s">
        <v>1220</v>
      </c>
      <c r="B9" s="725"/>
      <c r="C9" s="725"/>
      <c r="D9" s="726"/>
      <c r="E9" s="726"/>
      <c r="F9" s="726"/>
      <c r="G9" s="726"/>
      <c r="H9" s="725"/>
    </row>
    <row r="10" spans="1:16" ht="15.75">
      <c r="A10" s="718" t="s">
        <v>1260</v>
      </c>
      <c r="B10" s="719" t="s">
        <v>1320</v>
      </c>
      <c r="C10" s="719"/>
      <c r="D10" s="720"/>
      <c r="E10" s="721">
        <v>0</v>
      </c>
      <c r="F10" s="720"/>
      <c r="G10" s="720"/>
      <c r="H10" s="722"/>
    </row>
    <row r="11" spans="1:16" ht="15.75">
      <c r="A11" s="723" t="s">
        <v>1221</v>
      </c>
      <c r="B11" s="579" t="s">
        <v>1318</v>
      </c>
      <c r="C11" s="579"/>
      <c r="D11" s="724"/>
      <c r="E11" s="724">
        <v>0</v>
      </c>
      <c r="F11" s="724"/>
      <c r="G11" s="724"/>
      <c r="H11" s="725"/>
    </row>
    <row r="12" spans="1:16" ht="15.75">
      <c r="A12" s="723" t="s">
        <v>1222</v>
      </c>
      <c r="B12" s="579"/>
      <c r="C12" s="579"/>
      <c r="D12" s="726"/>
      <c r="E12" s="726"/>
      <c r="F12" s="726"/>
      <c r="G12" s="726"/>
      <c r="H12" s="725"/>
    </row>
    <row r="13" spans="1:16" ht="15.75">
      <c r="A13" s="723" t="s">
        <v>1223</v>
      </c>
      <c r="B13" s="579" t="s">
        <v>1319</v>
      </c>
      <c r="C13" s="579"/>
      <c r="D13" s="726"/>
      <c r="E13" s="726">
        <v>0</v>
      </c>
      <c r="F13" s="726"/>
      <c r="G13" s="726"/>
      <c r="H13" s="725"/>
    </row>
    <row r="14" spans="1:16" ht="15.75">
      <c r="A14" s="723" t="s">
        <v>1224</v>
      </c>
      <c r="B14" s="725"/>
      <c r="C14" s="725"/>
      <c r="D14" s="726"/>
      <c r="E14" s="726"/>
      <c r="F14" s="726"/>
      <c r="G14" s="726"/>
      <c r="H14" s="725"/>
    </row>
    <row r="15" spans="1:16" ht="15.75">
      <c r="A15" s="718" t="s">
        <v>1261</v>
      </c>
      <c r="B15" s="719" t="s">
        <v>1321</v>
      </c>
      <c r="C15" s="719"/>
      <c r="D15" s="721">
        <f>D16+D21</f>
        <v>4.1290000000000004</v>
      </c>
      <c r="E15" s="721">
        <f>E21+E16</f>
        <v>1649.104</v>
      </c>
      <c r="F15" s="720"/>
      <c r="G15" s="720"/>
      <c r="H15" s="722"/>
    </row>
    <row r="16" spans="1:16" ht="15.75">
      <c r="A16" s="734" t="s">
        <v>1225</v>
      </c>
      <c r="B16" s="735" t="s">
        <v>1318</v>
      </c>
      <c r="C16" s="1018">
        <f>E16/D16</f>
        <v>484.30272373540856</v>
      </c>
      <c r="D16" s="1019">
        <f>D18</f>
        <v>1.2849999999999999</v>
      </c>
      <c r="E16" s="1032">
        <f>E18</f>
        <v>622.32899999999995</v>
      </c>
      <c r="F16" s="724"/>
      <c r="G16" s="724"/>
      <c r="H16" s="725"/>
    </row>
    <row r="17" spans="1:8" ht="15.75">
      <c r="A17" s="723"/>
      <c r="B17" s="525" t="s">
        <v>185</v>
      </c>
      <c r="C17" s="727"/>
      <c r="D17" s="729"/>
      <c r="E17" s="728"/>
      <c r="F17" s="724"/>
      <c r="G17" s="724"/>
      <c r="H17" s="725"/>
    </row>
    <row r="18" spans="1:8" ht="47.45" customHeight="1">
      <c r="A18" s="1282" t="s">
        <v>1226</v>
      </c>
      <c r="B18" s="963" t="s">
        <v>1769</v>
      </c>
      <c r="C18" s="1015">
        <f>E18/D18</f>
        <v>484.30272373540856</v>
      </c>
      <c r="D18" s="1016">
        <v>1.2849999999999999</v>
      </c>
      <c r="E18" s="1017">
        <f>E19+E20</f>
        <v>622.32899999999995</v>
      </c>
      <c r="F18" s="1265" t="s">
        <v>1799</v>
      </c>
      <c r="G18" s="1279" t="s">
        <v>646</v>
      </c>
      <c r="H18" s="725"/>
    </row>
    <row r="19" spans="1:8" ht="15.75">
      <c r="A19" s="1283"/>
      <c r="B19" s="1009" t="s">
        <v>1805</v>
      </c>
      <c r="C19" s="1012">
        <f>E19/D19</f>
        <v>540.67281105990787</v>
      </c>
      <c r="D19" s="1014">
        <v>1.085</v>
      </c>
      <c r="E19" s="1013">
        <v>586.63</v>
      </c>
      <c r="F19" s="1266"/>
      <c r="G19" s="1280"/>
      <c r="H19" s="725"/>
    </row>
    <row r="20" spans="1:8" ht="15.75">
      <c r="A20" s="1284"/>
      <c r="B20" s="1009" t="s">
        <v>1814</v>
      </c>
      <c r="C20" s="1012">
        <f>E20/D20</f>
        <v>178.49499999999998</v>
      </c>
      <c r="D20" s="1014">
        <v>0.2</v>
      </c>
      <c r="E20" s="1013">
        <v>35.698999999999998</v>
      </c>
      <c r="F20" s="1267"/>
      <c r="G20" s="1281"/>
      <c r="H20" s="725"/>
    </row>
    <row r="21" spans="1:8" ht="15.75">
      <c r="A21" s="734" t="s">
        <v>1227</v>
      </c>
      <c r="B21" s="735" t="s">
        <v>1319</v>
      </c>
      <c r="C21" s="1018">
        <f>E21/D21</f>
        <v>361.03199718706048</v>
      </c>
      <c r="D21" s="965">
        <f>D26+D23</f>
        <v>2.8440000000000003</v>
      </c>
      <c r="E21" s="965">
        <f>E26+E23</f>
        <v>1026.7750000000001</v>
      </c>
      <c r="F21" s="726"/>
      <c r="G21" s="726"/>
      <c r="H21" s="725"/>
    </row>
    <row r="22" spans="1:8" ht="15.75">
      <c r="A22" s="723"/>
      <c r="B22" s="1011" t="s">
        <v>1660</v>
      </c>
      <c r="C22" s="775"/>
      <c r="D22" s="732"/>
      <c r="E22" s="728"/>
      <c r="F22" s="269"/>
      <c r="G22" s="250"/>
      <c r="H22" s="725"/>
    </row>
    <row r="23" spans="1:8" ht="30" customHeight="1">
      <c r="A23" s="1282" t="s">
        <v>1228</v>
      </c>
      <c r="B23" s="963" t="s">
        <v>1661</v>
      </c>
      <c r="C23" s="1015">
        <f>E23/D23</f>
        <v>700.97264437689967</v>
      </c>
      <c r="D23" s="1016">
        <v>0.32900000000000001</v>
      </c>
      <c r="E23" s="1017">
        <f>E24</f>
        <v>230.62</v>
      </c>
      <c r="F23" s="1265" t="s">
        <v>1799</v>
      </c>
      <c r="G23" s="1279" t="s">
        <v>646</v>
      </c>
      <c r="H23" s="725"/>
    </row>
    <row r="24" spans="1:8" ht="15.75">
      <c r="A24" s="1284"/>
      <c r="B24" s="1009" t="s">
        <v>1814</v>
      </c>
      <c r="C24" s="1012">
        <f>E24/D24</f>
        <v>700.97264437689967</v>
      </c>
      <c r="D24" s="1014">
        <v>0.32900000000000001</v>
      </c>
      <c r="E24" s="1013">
        <v>230.62</v>
      </c>
      <c r="F24" s="1267"/>
      <c r="G24" s="1281"/>
      <c r="H24" s="725"/>
    </row>
    <row r="25" spans="1:8" ht="15.75">
      <c r="A25" s="723"/>
      <c r="B25" s="1010" t="s">
        <v>1662</v>
      </c>
      <c r="C25" s="579"/>
      <c r="D25" s="726"/>
      <c r="E25" s="726"/>
      <c r="F25" s="726"/>
      <c r="G25" s="726"/>
      <c r="H25" s="725"/>
    </row>
    <row r="26" spans="1:8" ht="75">
      <c r="A26" s="1282" t="s">
        <v>1784</v>
      </c>
      <c r="B26" s="963" t="s">
        <v>1785</v>
      </c>
      <c r="C26" s="1015">
        <f>E26/D26</f>
        <v>316.56262425447312</v>
      </c>
      <c r="D26" s="1017">
        <v>2.5150000000000001</v>
      </c>
      <c r="E26" s="1017">
        <f>E27</f>
        <v>796.15499999999997</v>
      </c>
      <c r="F26" s="1265" t="s">
        <v>1799</v>
      </c>
      <c r="G26" s="1279" t="s">
        <v>646</v>
      </c>
      <c r="H26" s="725"/>
    </row>
    <row r="27" spans="1:8" ht="15.75">
      <c r="A27" s="1284"/>
      <c r="B27" s="1009" t="s">
        <v>1805</v>
      </c>
      <c r="C27" s="1012">
        <f>E27/D27</f>
        <v>316.56262425447312</v>
      </c>
      <c r="D27" s="1013">
        <v>2.5150000000000001</v>
      </c>
      <c r="E27" s="1013">
        <v>796.15499999999997</v>
      </c>
      <c r="F27" s="1267"/>
      <c r="G27" s="1281"/>
      <c r="H27" s="725"/>
    </row>
    <row r="28" spans="1:8" ht="15.75">
      <c r="A28" s="718" t="s">
        <v>1262</v>
      </c>
      <c r="B28" s="719" t="s">
        <v>1322</v>
      </c>
      <c r="C28" s="719"/>
      <c r="D28" s="721"/>
      <c r="E28" s="721">
        <f>E32+E29+E172</f>
        <v>66893.996700000003</v>
      </c>
      <c r="F28" s="720"/>
      <c r="G28" s="720"/>
      <c r="H28" s="722"/>
    </row>
    <row r="29" spans="1:8" ht="15.75">
      <c r="A29" s="734" t="s">
        <v>1229</v>
      </c>
      <c r="B29" s="735" t="s">
        <v>1318</v>
      </c>
      <c r="C29" s="727">
        <v>0</v>
      </c>
      <c r="D29" s="728">
        <v>0</v>
      </c>
      <c r="E29" s="728">
        <v>0</v>
      </c>
      <c r="F29" s="724"/>
      <c r="G29" s="724"/>
      <c r="H29" s="725"/>
    </row>
    <row r="30" spans="1:8" ht="15.75">
      <c r="A30" s="723" t="s">
        <v>1230</v>
      </c>
      <c r="B30" s="735"/>
      <c r="C30" s="727"/>
      <c r="D30" s="728"/>
      <c r="E30" s="728"/>
      <c r="F30" s="724"/>
      <c r="G30" s="724"/>
      <c r="H30" s="725"/>
    </row>
    <row r="31" spans="1:8" ht="15.75">
      <c r="A31" s="734" t="s">
        <v>1231</v>
      </c>
      <c r="B31" s="735" t="s">
        <v>1319</v>
      </c>
      <c r="C31" s="727">
        <f>E31/D31</f>
        <v>496.24780864966527</v>
      </c>
      <c r="D31" s="736">
        <f>D32</f>
        <v>124.42100000000001</v>
      </c>
      <c r="E31" s="736">
        <f>E32</f>
        <v>61743.648600000008</v>
      </c>
      <c r="F31" s="726"/>
      <c r="G31" s="726"/>
      <c r="H31" s="725"/>
    </row>
    <row r="32" spans="1:8" ht="31.5">
      <c r="A32" s="734" t="s">
        <v>1232</v>
      </c>
      <c r="B32" s="735" t="s">
        <v>1258</v>
      </c>
      <c r="C32" s="727">
        <f>E32/D32</f>
        <v>496.24780864966527</v>
      </c>
      <c r="D32" s="736">
        <f>D34+D38+D42+D47+D52+D56+D58+D61+D63+D66+D68+D72+D74+D78+D80+D85+D90+D95+D98+D101+D104+D107+D109+D112+D116+D121+D123+D126+D129+D132+D137+D141+D145+D149+D151+D154+D157+D162+D165+D169</f>
        <v>124.42100000000001</v>
      </c>
      <c r="E32" s="736">
        <f>E34+E38+E42+E47+E52+E56+E58+E61+E63+E66+E68+E72+E74+E78+E80+E85+E90+E95+E98+E101+E104+E107+E109+E112+E116+E121+E123+E126+E129+E132+E137+E141+E145+E149+E151+E154+E157+E162+E165+E169</f>
        <v>61743.648600000008</v>
      </c>
      <c r="F32" s="249"/>
      <c r="G32" s="250"/>
      <c r="H32" s="725"/>
    </row>
    <row r="33" spans="1:8" ht="15.75">
      <c r="A33" s="723"/>
      <c r="B33" s="735" t="s">
        <v>1663</v>
      </c>
      <c r="C33" s="727"/>
      <c r="D33" s="736"/>
      <c r="E33" s="736"/>
      <c r="F33" s="249"/>
      <c r="G33" s="250"/>
      <c r="H33" s="725"/>
    </row>
    <row r="34" spans="1:8" ht="15.75" customHeight="1">
      <c r="A34" s="1282" t="s">
        <v>1259</v>
      </c>
      <c r="B34" s="983" t="s">
        <v>1664</v>
      </c>
      <c r="C34" s="980">
        <f>E34/D34</f>
        <v>448.83086746612679</v>
      </c>
      <c r="D34" s="981">
        <v>6.4210000000000003</v>
      </c>
      <c r="E34" s="965">
        <f>E35+E36+E37</f>
        <v>2881.9430000000002</v>
      </c>
      <c r="F34" s="1265" t="s">
        <v>1799</v>
      </c>
      <c r="G34" s="1279" t="s">
        <v>646</v>
      </c>
      <c r="H34" s="725"/>
    </row>
    <row r="35" spans="1:8" ht="15.75">
      <c r="A35" s="1283"/>
      <c r="B35" s="978" t="s">
        <v>1796</v>
      </c>
      <c r="C35" s="749">
        <f t="shared" ref="C35:C45" si="0">E35/D35</f>
        <v>419.42141185647426</v>
      </c>
      <c r="D35" s="964">
        <v>5.1280000000000001</v>
      </c>
      <c r="E35" s="982">
        <v>2150.7930000000001</v>
      </c>
      <c r="F35" s="1266"/>
      <c r="G35" s="1280"/>
      <c r="H35" s="725"/>
    </row>
    <row r="36" spans="1:8" ht="15.75">
      <c r="A36" s="1283"/>
      <c r="B36" s="978" t="s">
        <v>1797</v>
      </c>
      <c r="C36" s="749">
        <f t="shared" si="0"/>
        <v>348.91724671307037</v>
      </c>
      <c r="D36" s="964">
        <v>1.2929999999999999</v>
      </c>
      <c r="E36" s="982">
        <v>451.15</v>
      </c>
      <c r="F36" s="1266"/>
      <c r="G36" s="1280"/>
      <c r="H36" s="725"/>
    </row>
    <row r="37" spans="1:8" ht="15.75">
      <c r="A37" s="1284"/>
      <c r="B37" s="978" t="s">
        <v>1798</v>
      </c>
      <c r="C37" s="749">
        <f t="shared" si="0"/>
        <v>70</v>
      </c>
      <c r="D37" s="996">
        <v>4</v>
      </c>
      <c r="E37" s="982">
        <v>280</v>
      </c>
      <c r="F37" s="1267"/>
      <c r="G37" s="1281"/>
      <c r="H37" s="725"/>
    </row>
    <row r="38" spans="1:8" ht="16.149999999999999" customHeight="1">
      <c r="A38" s="1282" t="s">
        <v>994</v>
      </c>
      <c r="B38" s="979" t="s">
        <v>1665</v>
      </c>
      <c r="C38" s="980">
        <f>E38/D38</f>
        <v>488.70106553787781</v>
      </c>
      <c r="D38" s="981">
        <v>6.8509999999999991</v>
      </c>
      <c r="E38" s="965">
        <f>E39+E40+E41</f>
        <v>3348.0910000000003</v>
      </c>
      <c r="F38" s="1265" t="s">
        <v>1799</v>
      </c>
      <c r="G38" s="1279" t="s">
        <v>646</v>
      </c>
      <c r="H38" s="725"/>
    </row>
    <row r="39" spans="1:8" ht="15.75">
      <c r="A39" s="1283"/>
      <c r="B39" s="978" t="s">
        <v>1796</v>
      </c>
      <c r="C39" s="749">
        <f t="shared" si="0"/>
        <v>480.17086177474408</v>
      </c>
      <c r="D39" s="964">
        <v>4.6879999999999997</v>
      </c>
      <c r="E39" s="982">
        <v>2251.0410000000002</v>
      </c>
      <c r="F39" s="1266"/>
      <c r="G39" s="1280"/>
      <c r="H39" s="725"/>
    </row>
    <row r="40" spans="1:8" ht="15.75">
      <c r="A40" s="1283"/>
      <c r="B40" s="978" t="s">
        <v>1797</v>
      </c>
      <c r="C40" s="749">
        <f t="shared" si="0"/>
        <v>350</v>
      </c>
      <c r="D40" s="964">
        <v>2.1629999999999998</v>
      </c>
      <c r="E40" s="982">
        <v>757.05</v>
      </c>
      <c r="F40" s="1266"/>
      <c r="G40" s="1280"/>
      <c r="H40" s="725"/>
    </row>
    <row r="41" spans="1:8" ht="15.75">
      <c r="A41" s="1284"/>
      <c r="B41" s="978" t="s">
        <v>1800</v>
      </c>
      <c r="C41" s="749">
        <f t="shared" si="0"/>
        <v>56.666666666666664</v>
      </c>
      <c r="D41" s="984">
        <v>6</v>
      </c>
      <c r="E41" s="982">
        <v>340</v>
      </c>
      <c r="F41" s="1267"/>
      <c r="G41" s="1281"/>
      <c r="H41" s="725"/>
    </row>
    <row r="42" spans="1:8" ht="16.149999999999999" customHeight="1">
      <c r="A42" s="1282" t="s">
        <v>995</v>
      </c>
      <c r="B42" s="979" t="s">
        <v>1706</v>
      </c>
      <c r="C42" s="980">
        <f>E42/D42</f>
        <v>514.48620160981216</v>
      </c>
      <c r="D42" s="981">
        <v>5.218</v>
      </c>
      <c r="E42" s="965">
        <f>E43+E44+E45</f>
        <v>2684.5889999999999</v>
      </c>
      <c r="F42" s="1265" t="s">
        <v>1799</v>
      </c>
      <c r="G42" s="1279" t="s">
        <v>646</v>
      </c>
      <c r="H42" s="725"/>
    </row>
    <row r="43" spans="1:8" ht="16.149999999999999" customHeight="1">
      <c r="A43" s="1283"/>
      <c r="B43" s="985" t="s">
        <v>1796</v>
      </c>
      <c r="C43" s="749">
        <f t="shared" si="0"/>
        <v>500.96548380841568</v>
      </c>
      <c r="D43" s="986">
        <v>5.157</v>
      </c>
      <c r="E43" s="982">
        <v>2583.4789999999998</v>
      </c>
      <c r="F43" s="1266"/>
      <c r="G43" s="1280"/>
      <c r="H43" s="725"/>
    </row>
    <row r="44" spans="1:8" ht="16.149999999999999" customHeight="1">
      <c r="A44" s="1283"/>
      <c r="B44" s="985" t="s">
        <v>1801</v>
      </c>
      <c r="C44" s="749">
        <f t="shared" si="0"/>
        <v>510</v>
      </c>
      <c r="D44" s="986">
        <v>6.0999999999999999E-2</v>
      </c>
      <c r="E44" s="982">
        <v>31.11</v>
      </c>
      <c r="F44" s="1266"/>
      <c r="G44" s="1280"/>
      <c r="H44" s="725"/>
    </row>
    <row r="45" spans="1:8" ht="16.149999999999999" customHeight="1">
      <c r="A45" s="1284"/>
      <c r="B45" s="985" t="s">
        <v>1802</v>
      </c>
      <c r="C45" s="749">
        <f t="shared" si="0"/>
        <v>70</v>
      </c>
      <c r="D45" s="987">
        <v>1</v>
      </c>
      <c r="E45" s="982">
        <v>70</v>
      </c>
      <c r="F45" s="1267"/>
      <c r="G45" s="1281"/>
      <c r="H45" s="725"/>
    </row>
    <row r="46" spans="1:8" ht="15.75">
      <c r="A46" s="723"/>
      <c r="B46" s="991" t="s">
        <v>1662</v>
      </c>
      <c r="C46" s="749"/>
      <c r="D46" s="777"/>
      <c r="E46" s="778"/>
      <c r="F46" s="269"/>
      <c r="G46" s="250"/>
      <c r="H46" s="725"/>
    </row>
    <row r="47" spans="1:8" ht="16.149999999999999" customHeight="1">
      <c r="A47" s="1282" t="s">
        <v>996</v>
      </c>
      <c r="B47" s="989" t="s">
        <v>1666</v>
      </c>
      <c r="C47" s="980">
        <f>E47/D47</f>
        <v>519.65768981181054</v>
      </c>
      <c r="D47" s="990">
        <v>3.0819999999999999</v>
      </c>
      <c r="E47" s="980">
        <f>E48+E49+E50+E51</f>
        <v>1601.585</v>
      </c>
      <c r="F47" s="1265" t="s">
        <v>1799</v>
      </c>
      <c r="G47" s="1279" t="s">
        <v>646</v>
      </c>
      <c r="H47" s="725"/>
    </row>
    <row r="48" spans="1:8" ht="15.75">
      <c r="A48" s="1283"/>
      <c r="B48" s="988" t="s">
        <v>1796</v>
      </c>
      <c r="C48" s="749">
        <f t="shared" ref="C48:C51" si="1">E48/D48</f>
        <v>481.556640625</v>
      </c>
      <c r="D48" s="966">
        <v>2.56</v>
      </c>
      <c r="E48" s="749">
        <v>1232.7850000000001</v>
      </c>
      <c r="F48" s="1266"/>
      <c r="G48" s="1280"/>
      <c r="H48" s="725"/>
    </row>
    <row r="49" spans="1:8" ht="15.75">
      <c r="A49" s="1283"/>
      <c r="B49" s="988" t="s">
        <v>1797</v>
      </c>
      <c r="C49" s="749">
        <f t="shared" si="1"/>
        <v>400</v>
      </c>
      <c r="D49" s="966">
        <v>0.52200000000000002</v>
      </c>
      <c r="E49" s="749">
        <v>208.8</v>
      </c>
      <c r="F49" s="1266"/>
      <c r="G49" s="1280"/>
      <c r="H49" s="725"/>
    </row>
    <row r="50" spans="1:8" ht="15.75">
      <c r="A50" s="1283"/>
      <c r="B50" s="988" t="s">
        <v>1803</v>
      </c>
      <c r="C50" s="749">
        <f t="shared" si="1"/>
        <v>80</v>
      </c>
      <c r="D50" s="995">
        <v>1</v>
      </c>
      <c r="E50" s="749">
        <v>80</v>
      </c>
      <c r="F50" s="1266"/>
      <c r="G50" s="1280"/>
      <c r="H50" s="725"/>
    </row>
    <row r="51" spans="1:8" ht="15.75">
      <c r="A51" s="1284"/>
      <c r="B51" s="988" t="s">
        <v>1812</v>
      </c>
      <c r="C51" s="749">
        <f t="shared" si="1"/>
        <v>80</v>
      </c>
      <c r="D51" s="995">
        <v>1</v>
      </c>
      <c r="E51" s="749">
        <v>80</v>
      </c>
      <c r="F51" s="1267"/>
      <c r="G51" s="1281"/>
      <c r="H51" s="725"/>
    </row>
    <row r="52" spans="1:8" ht="16.149999999999999" customHeight="1">
      <c r="A52" s="1282" t="s">
        <v>997</v>
      </c>
      <c r="B52" s="989" t="s">
        <v>1667</v>
      </c>
      <c r="C52" s="980">
        <f>E52/D52</f>
        <v>473.77774352651051</v>
      </c>
      <c r="D52" s="990">
        <v>3.2439999999999998</v>
      </c>
      <c r="E52" s="778">
        <f>E55+E54+E53</f>
        <v>1536.9349999999999</v>
      </c>
      <c r="F52" s="1265" t="s">
        <v>1799</v>
      </c>
      <c r="G52" s="1279" t="s">
        <v>646</v>
      </c>
      <c r="H52" s="725"/>
    </row>
    <row r="53" spans="1:8" ht="16.149999999999999" customHeight="1">
      <c r="A53" s="1283"/>
      <c r="B53" s="985" t="s">
        <v>1796</v>
      </c>
      <c r="C53" s="749">
        <f t="shared" ref="C53:C55" si="2">E53/D53</f>
        <v>462.37075070821527</v>
      </c>
      <c r="D53" s="966">
        <v>2.8239999999999998</v>
      </c>
      <c r="E53" s="749">
        <v>1305.7349999999999</v>
      </c>
      <c r="F53" s="1266"/>
      <c r="G53" s="1280"/>
      <c r="H53" s="725"/>
    </row>
    <row r="54" spans="1:8" ht="16.149999999999999" customHeight="1">
      <c r="A54" s="1283"/>
      <c r="B54" s="985" t="s">
        <v>1801</v>
      </c>
      <c r="C54" s="749">
        <f t="shared" si="2"/>
        <v>360</v>
      </c>
      <c r="D54" s="966">
        <v>0.42</v>
      </c>
      <c r="E54" s="749">
        <v>151.19999999999999</v>
      </c>
      <c r="F54" s="1266"/>
      <c r="G54" s="1280"/>
      <c r="H54" s="725"/>
    </row>
    <row r="55" spans="1:8" ht="16.149999999999999" customHeight="1">
      <c r="A55" s="1284"/>
      <c r="B55" s="985" t="s">
        <v>1802</v>
      </c>
      <c r="C55" s="749">
        <f t="shared" si="2"/>
        <v>80</v>
      </c>
      <c r="D55" s="995">
        <v>1</v>
      </c>
      <c r="E55" s="749">
        <v>80</v>
      </c>
      <c r="F55" s="1267"/>
      <c r="G55" s="1281"/>
      <c r="H55" s="725"/>
    </row>
    <row r="56" spans="1:8" ht="16.149999999999999" customHeight="1">
      <c r="A56" s="1282" t="s">
        <v>998</v>
      </c>
      <c r="B56" s="989" t="s">
        <v>1731</v>
      </c>
      <c r="C56" s="980">
        <f>E56/D56</f>
        <v>547.59383753501402</v>
      </c>
      <c r="D56" s="990">
        <v>1.7849999999999999</v>
      </c>
      <c r="E56" s="778">
        <f>E57</f>
        <v>977.45500000000004</v>
      </c>
      <c r="F56" s="1265" t="s">
        <v>1799</v>
      </c>
      <c r="G56" s="1279" t="s">
        <v>646</v>
      </c>
      <c r="H56" s="725"/>
    </row>
    <row r="57" spans="1:8" ht="16.149999999999999" customHeight="1">
      <c r="A57" s="1284"/>
      <c r="B57" s="985" t="s">
        <v>1796</v>
      </c>
      <c r="C57" s="749">
        <f t="shared" ref="C57" si="3">E57/D57</f>
        <v>547.59383753501402</v>
      </c>
      <c r="D57" s="966">
        <v>1.7849999999999999</v>
      </c>
      <c r="E57" s="749">
        <v>977.45500000000004</v>
      </c>
      <c r="F57" s="1267"/>
      <c r="G57" s="1281"/>
      <c r="H57" s="725"/>
    </row>
    <row r="58" spans="1:8" ht="16.149999999999999" customHeight="1">
      <c r="A58" s="1282" t="s">
        <v>999</v>
      </c>
      <c r="B58" s="989" t="s">
        <v>1762</v>
      </c>
      <c r="C58" s="980">
        <f>E58/D58</f>
        <v>563.1655063291139</v>
      </c>
      <c r="D58" s="992">
        <v>3.16</v>
      </c>
      <c r="E58" s="780">
        <f>E60+E59</f>
        <v>1779.6030000000001</v>
      </c>
      <c r="F58" s="1265" t="s">
        <v>1799</v>
      </c>
      <c r="G58" s="1279" t="s">
        <v>646</v>
      </c>
      <c r="H58" s="725"/>
    </row>
    <row r="59" spans="1:8" ht="16.149999999999999" customHeight="1">
      <c r="A59" s="1283"/>
      <c r="B59" s="985" t="s">
        <v>1796</v>
      </c>
      <c r="C59" s="749">
        <f t="shared" ref="C59:C60" si="4">E59/D59</f>
        <v>510.64335443037976</v>
      </c>
      <c r="D59" s="779">
        <v>3.16</v>
      </c>
      <c r="E59" s="998">
        <v>1613.633</v>
      </c>
      <c r="F59" s="1266"/>
      <c r="G59" s="1280"/>
      <c r="H59" s="725"/>
    </row>
    <row r="60" spans="1:8" ht="16.149999999999999" customHeight="1">
      <c r="A60" s="1284"/>
      <c r="B60" s="988" t="s">
        <v>1812</v>
      </c>
      <c r="C60" s="749">
        <f t="shared" si="4"/>
        <v>165.97</v>
      </c>
      <c r="D60" s="997">
        <v>1</v>
      </c>
      <c r="E60" s="998">
        <v>165.97</v>
      </c>
      <c r="F60" s="1267"/>
      <c r="G60" s="1281"/>
      <c r="H60" s="725"/>
    </row>
    <row r="61" spans="1:8" ht="15.6" customHeight="1">
      <c r="A61" s="1282" t="s">
        <v>1000</v>
      </c>
      <c r="B61" s="963" t="s">
        <v>1749</v>
      </c>
      <c r="C61" s="980">
        <f>E61/D61</f>
        <v>526.30841121495325</v>
      </c>
      <c r="D61" s="993">
        <v>1.07</v>
      </c>
      <c r="E61" s="780">
        <f>E62</f>
        <v>563.15</v>
      </c>
      <c r="F61" s="1265" t="s">
        <v>1799</v>
      </c>
      <c r="G61" s="1279" t="s">
        <v>646</v>
      </c>
      <c r="H61" s="461"/>
    </row>
    <row r="62" spans="1:8" ht="15.6" customHeight="1">
      <c r="A62" s="1284"/>
      <c r="B62" s="985" t="s">
        <v>1796</v>
      </c>
      <c r="C62" s="749">
        <f t="shared" ref="C62" si="5">E62/D62</f>
        <v>526.30841121495325</v>
      </c>
      <c r="D62" s="967">
        <v>1.07</v>
      </c>
      <c r="E62" s="998">
        <v>563.15</v>
      </c>
      <c r="F62" s="1267"/>
      <c r="G62" s="1281"/>
      <c r="H62" s="461"/>
    </row>
    <row r="63" spans="1:8" ht="16.149999999999999" customHeight="1">
      <c r="A63" s="1282" t="s">
        <v>1001</v>
      </c>
      <c r="B63" s="963" t="s">
        <v>1750</v>
      </c>
      <c r="C63" s="980">
        <f>E63/D63</f>
        <v>566.09420289855075</v>
      </c>
      <c r="D63" s="994">
        <v>1.38</v>
      </c>
      <c r="E63" s="780">
        <f>E64</f>
        <v>781.21</v>
      </c>
      <c r="F63" s="1265" t="s">
        <v>1799</v>
      </c>
      <c r="G63" s="1279" t="s">
        <v>646</v>
      </c>
      <c r="H63" s="461"/>
    </row>
    <row r="64" spans="1:8" ht="16.149999999999999" customHeight="1">
      <c r="A64" s="1284"/>
      <c r="B64" s="985" t="s">
        <v>1796</v>
      </c>
      <c r="C64" s="749">
        <f t="shared" ref="C64" si="6">E64/D64</f>
        <v>566.09420289855075</v>
      </c>
      <c r="D64" s="968">
        <v>1.38</v>
      </c>
      <c r="E64" s="998">
        <v>781.21</v>
      </c>
      <c r="F64" s="1267"/>
      <c r="G64" s="1281"/>
      <c r="H64" s="461"/>
    </row>
    <row r="65" spans="1:8" ht="15.75">
      <c r="A65" s="723"/>
      <c r="B65" s="1000" t="s">
        <v>1668</v>
      </c>
      <c r="C65" s="749"/>
      <c r="D65" s="779"/>
      <c r="E65" s="780"/>
      <c r="F65" s="269"/>
      <c r="G65" s="250"/>
      <c r="H65" s="725"/>
    </row>
    <row r="66" spans="1:8" ht="15.75" customHeight="1">
      <c r="A66" s="1282" t="s">
        <v>1002</v>
      </c>
      <c r="B66" s="1001" t="s">
        <v>1669</v>
      </c>
      <c r="C66" s="980">
        <f>E66/D66</f>
        <v>579.25793357933583</v>
      </c>
      <c r="D66" s="993">
        <v>2.71</v>
      </c>
      <c r="E66" s="999">
        <f>E67</f>
        <v>1569.789</v>
      </c>
      <c r="F66" s="1265" t="s">
        <v>1799</v>
      </c>
      <c r="G66" s="1279" t="s">
        <v>646</v>
      </c>
      <c r="H66" s="725"/>
    </row>
    <row r="67" spans="1:8" ht="15.75">
      <c r="A67" s="1284"/>
      <c r="B67" s="985" t="s">
        <v>1796</v>
      </c>
      <c r="C67" s="749">
        <f t="shared" ref="C67" si="7">E67/D67</f>
        <v>579.25793357933583</v>
      </c>
      <c r="D67" s="967">
        <v>2.71</v>
      </c>
      <c r="E67" s="998">
        <v>1569.789</v>
      </c>
      <c r="F67" s="1267"/>
      <c r="G67" s="1281"/>
      <c r="H67" s="725"/>
    </row>
    <row r="68" spans="1:8" s="782" customFormat="1" ht="15.75" customHeight="1">
      <c r="A68" s="1282" t="s">
        <v>1003</v>
      </c>
      <c r="B68" s="1001" t="s">
        <v>1712</v>
      </c>
      <c r="C68" s="980">
        <f>E68/D68</f>
        <v>530.46915351506459</v>
      </c>
      <c r="D68" s="993">
        <v>3.4849999999999999</v>
      </c>
      <c r="E68" s="999">
        <f>E69+E70+E71</f>
        <v>1848.6849999999999</v>
      </c>
      <c r="F68" s="1265" t="s">
        <v>1799</v>
      </c>
      <c r="G68" s="1279" t="s">
        <v>646</v>
      </c>
      <c r="H68" s="781"/>
    </row>
    <row r="69" spans="1:8" s="782" customFormat="1" ht="15.75">
      <c r="A69" s="1283"/>
      <c r="B69" s="985" t="s">
        <v>1796</v>
      </c>
      <c r="C69" s="749">
        <f t="shared" ref="C69:C71" si="8">E69/D69</f>
        <v>510.46982758620686</v>
      </c>
      <c r="D69" s="967">
        <v>3.48</v>
      </c>
      <c r="E69" s="998">
        <v>1776.4349999999999</v>
      </c>
      <c r="F69" s="1266"/>
      <c r="G69" s="1280"/>
      <c r="H69" s="781"/>
    </row>
    <row r="70" spans="1:8" s="782" customFormat="1" ht="15.75">
      <c r="A70" s="1283"/>
      <c r="B70" s="985" t="s">
        <v>1801</v>
      </c>
      <c r="C70" s="749">
        <f t="shared" si="8"/>
        <v>450</v>
      </c>
      <c r="D70" s="967">
        <v>5.0000000000000001E-3</v>
      </c>
      <c r="E70" s="998">
        <v>2.25</v>
      </c>
      <c r="F70" s="1266"/>
      <c r="G70" s="1280"/>
      <c r="H70" s="781"/>
    </row>
    <row r="71" spans="1:8" s="782" customFormat="1" ht="15.75">
      <c r="A71" s="1284"/>
      <c r="B71" s="985" t="s">
        <v>1804</v>
      </c>
      <c r="C71" s="749">
        <f t="shared" si="8"/>
        <v>70</v>
      </c>
      <c r="D71" s="997">
        <v>1</v>
      </c>
      <c r="E71" s="998">
        <v>70</v>
      </c>
      <c r="F71" s="1267"/>
      <c r="G71" s="1281"/>
      <c r="H71" s="781"/>
    </row>
    <row r="72" spans="1:8" s="782" customFormat="1" ht="15.75" customHeight="1">
      <c r="A72" s="1282" t="s">
        <v>1004</v>
      </c>
      <c r="B72" s="1001" t="s">
        <v>1713</v>
      </c>
      <c r="C72" s="980">
        <f>E72/D72</f>
        <v>526.57058823529405</v>
      </c>
      <c r="D72" s="993">
        <v>1.02</v>
      </c>
      <c r="E72" s="999">
        <f>E73</f>
        <v>537.10199999999998</v>
      </c>
      <c r="F72" s="1265" t="s">
        <v>1799</v>
      </c>
      <c r="G72" s="1279" t="s">
        <v>646</v>
      </c>
      <c r="H72" s="781"/>
    </row>
    <row r="73" spans="1:8" s="782" customFormat="1" ht="15.75">
      <c r="A73" s="1284"/>
      <c r="B73" s="985" t="s">
        <v>1796</v>
      </c>
      <c r="C73" s="749">
        <f t="shared" ref="C73:C76" si="9">E73/D73</f>
        <v>526.57058823529405</v>
      </c>
      <c r="D73" s="967">
        <v>1.02</v>
      </c>
      <c r="E73" s="998">
        <v>537.10199999999998</v>
      </c>
      <c r="F73" s="1267"/>
      <c r="G73" s="1281"/>
      <c r="H73" s="781"/>
    </row>
    <row r="74" spans="1:8" s="782" customFormat="1" ht="15.75" customHeight="1">
      <c r="A74" s="1282" t="s">
        <v>1005</v>
      </c>
      <c r="B74" s="1001" t="s">
        <v>1751</v>
      </c>
      <c r="C74" s="980">
        <f>E74/D74</f>
        <v>376.43829268292689</v>
      </c>
      <c r="D74" s="993">
        <v>4.0999999999999996</v>
      </c>
      <c r="E74" s="999">
        <f>E75+E76</f>
        <v>1543.3970000000002</v>
      </c>
      <c r="F74" s="1265" t="s">
        <v>1799</v>
      </c>
      <c r="G74" s="1279" t="s">
        <v>646</v>
      </c>
      <c r="H74" s="781"/>
    </row>
    <row r="75" spans="1:8" s="782" customFormat="1" ht="15.75">
      <c r="A75" s="1283"/>
      <c r="B75" s="1002" t="s">
        <v>1796</v>
      </c>
      <c r="C75" s="749">
        <f t="shared" si="9"/>
        <v>359.36512195121958</v>
      </c>
      <c r="D75" s="967">
        <v>4.0999999999999996</v>
      </c>
      <c r="E75" s="998">
        <v>1473.3970000000002</v>
      </c>
      <c r="F75" s="1266"/>
      <c r="G75" s="1280"/>
      <c r="H75" s="781"/>
    </row>
    <row r="76" spans="1:8" s="782" customFormat="1" ht="15.75">
      <c r="A76" s="1284"/>
      <c r="B76" s="988" t="s">
        <v>1812</v>
      </c>
      <c r="C76" s="749">
        <f t="shared" si="9"/>
        <v>70</v>
      </c>
      <c r="D76" s="997">
        <v>1</v>
      </c>
      <c r="E76" s="998">
        <v>70</v>
      </c>
      <c r="F76" s="1267"/>
      <c r="G76" s="1281"/>
      <c r="H76" s="781"/>
    </row>
    <row r="77" spans="1:8" ht="15.75">
      <c r="A77" s="723"/>
      <c r="B77" s="776" t="s">
        <v>1670</v>
      </c>
      <c r="C77" s="749"/>
      <c r="D77" s="783"/>
      <c r="E77" s="784"/>
      <c r="F77" s="269"/>
      <c r="G77" s="250"/>
      <c r="H77" s="725"/>
    </row>
    <row r="78" spans="1:8" ht="15.75" customHeight="1">
      <c r="A78" s="1282" t="s">
        <v>1006</v>
      </c>
      <c r="B78" s="963" t="s">
        <v>1671</v>
      </c>
      <c r="C78" s="980">
        <f>E78/D78</f>
        <v>557.19467956469168</v>
      </c>
      <c r="D78" s="993">
        <v>3.3079999999999998</v>
      </c>
      <c r="E78" s="999">
        <f>E79</f>
        <v>1843.2</v>
      </c>
      <c r="F78" s="1265" t="s">
        <v>1799</v>
      </c>
      <c r="G78" s="1279" t="s">
        <v>646</v>
      </c>
      <c r="H78" s="725"/>
    </row>
    <row r="79" spans="1:8" ht="15.75">
      <c r="A79" s="1284"/>
      <c r="B79" s="1002" t="s">
        <v>1796</v>
      </c>
      <c r="C79" s="749">
        <f t="shared" ref="C79:C83" si="10">E79/D79</f>
        <v>557.19467956469168</v>
      </c>
      <c r="D79" s="967">
        <v>3.3079999999999998</v>
      </c>
      <c r="E79" s="998">
        <v>1843.2</v>
      </c>
      <c r="F79" s="1267"/>
      <c r="G79" s="1281"/>
      <c r="H79" s="725"/>
    </row>
    <row r="80" spans="1:8" ht="15.75" customHeight="1">
      <c r="A80" s="1282" t="s">
        <v>1007</v>
      </c>
      <c r="B80" s="963" t="s">
        <v>1752</v>
      </c>
      <c r="C80" s="980">
        <f>E80/D80</f>
        <v>492.49094567404427</v>
      </c>
      <c r="D80" s="994">
        <v>3.976</v>
      </c>
      <c r="E80" s="1003">
        <f>E81+E82+E83</f>
        <v>1958.144</v>
      </c>
      <c r="F80" s="1265" t="s">
        <v>1799</v>
      </c>
      <c r="G80" s="1279" t="s">
        <v>646</v>
      </c>
      <c r="H80" s="725"/>
    </row>
    <row r="81" spans="1:8" ht="15.75">
      <c r="A81" s="1283"/>
      <c r="B81" s="988" t="s">
        <v>1796</v>
      </c>
      <c r="C81" s="749">
        <f t="shared" si="10"/>
        <v>472.02758993778741</v>
      </c>
      <c r="D81" s="968">
        <v>3.6970000000000001</v>
      </c>
      <c r="E81" s="1004">
        <v>1745.086</v>
      </c>
      <c r="F81" s="1266"/>
      <c r="G81" s="1280"/>
      <c r="H81" s="725"/>
    </row>
    <row r="82" spans="1:8" ht="15.75">
      <c r="A82" s="1283"/>
      <c r="B82" s="988" t="s">
        <v>1805</v>
      </c>
      <c r="C82" s="749">
        <f t="shared" si="10"/>
        <v>482.86738351254473</v>
      </c>
      <c r="D82" s="968">
        <v>0.27900000000000003</v>
      </c>
      <c r="E82" s="1004">
        <v>134.72</v>
      </c>
      <c r="F82" s="1266"/>
      <c r="G82" s="1280"/>
      <c r="H82" s="725"/>
    </row>
    <row r="83" spans="1:8" ht="15.75">
      <c r="A83" s="1284"/>
      <c r="B83" s="988" t="s">
        <v>1806</v>
      </c>
      <c r="C83" s="749">
        <f t="shared" si="10"/>
        <v>78.337999999999965</v>
      </c>
      <c r="D83" s="783" t="s">
        <v>1218</v>
      </c>
      <c r="E83" s="1004">
        <v>78.337999999999965</v>
      </c>
      <c r="F83" s="1267"/>
      <c r="G83" s="1281"/>
      <c r="H83" s="725"/>
    </row>
    <row r="84" spans="1:8" ht="15.75">
      <c r="A84" s="723"/>
      <c r="B84" s="776" t="s">
        <v>1672</v>
      </c>
      <c r="C84" s="749"/>
      <c r="D84" s="779"/>
      <c r="E84" s="780"/>
      <c r="F84" s="269"/>
      <c r="G84" s="250"/>
      <c r="H84" s="725"/>
    </row>
    <row r="85" spans="1:8" ht="15.75" customHeight="1">
      <c r="A85" s="1282" t="s">
        <v>1008</v>
      </c>
      <c r="B85" s="989" t="s">
        <v>1673</v>
      </c>
      <c r="C85" s="980">
        <f>E85/D85</f>
        <v>537.16093229744729</v>
      </c>
      <c r="D85" s="993">
        <v>4.5049999999999999</v>
      </c>
      <c r="E85" s="999">
        <f>E86+E87+E88+E89</f>
        <v>2419.91</v>
      </c>
      <c r="F85" s="1265" t="s">
        <v>1799</v>
      </c>
      <c r="G85" s="1279" t="s">
        <v>646</v>
      </c>
      <c r="H85" s="725"/>
    </row>
    <row r="86" spans="1:8" ht="15.75">
      <c r="A86" s="1283"/>
      <c r="B86" s="988" t="s">
        <v>1796</v>
      </c>
      <c r="C86" s="749">
        <f t="shared" ref="C86:C149" si="11">E86/D86</f>
        <v>506.20222222222219</v>
      </c>
      <c r="D86" s="967">
        <v>4.5</v>
      </c>
      <c r="E86" s="998">
        <v>2277.91</v>
      </c>
      <c r="F86" s="1266"/>
      <c r="G86" s="1280"/>
      <c r="H86" s="725"/>
    </row>
    <row r="87" spans="1:8" ht="15.75">
      <c r="A87" s="1283"/>
      <c r="B87" s="988" t="s">
        <v>1805</v>
      </c>
      <c r="C87" s="749">
        <f t="shared" si="11"/>
        <v>400</v>
      </c>
      <c r="D87" s="967">
        <v>5.0000000000000001E-3</v>
      </c>
      <c r="E87" s="998">
        <v>2</v>
      </c>
      <c r="F87" s="1266"/>
      <c r="G87" s="1280"/>
      <c r="H87" s="725"/>
    </row>
    <row r="88" spans="1:8" ht="15.75">
      <c r="A88" s="1283"/>
      <c r="B88" s="988" t="s">
        <v>1806</v>
      </c>
      <c r="C88" s="749">
        <f t="shared" si="11"/>
        <v>70</v>
      </c>
      <c r="D88" s="967" t="s">
        <v>1218</v>
      </c>
      <c r="E88" s="998">
        <v>70</v>
      </c>
      <c r="F88" s="1266"/>
      <c r="G88" s="1280"/>
      <c r="H88" s="725"/>
    </row>
    <row r="89" spans="1:8" ht="15.75">
      <c r="A89" s="1284"/>
      <c r="B89" s="988" t="s">
        <v>1812</v>
      </c>
      <c r="C89" s="749">
        <f t="shared" si="11"/>
        <v>70</v>
      </c>
      <c r="D89" s="967" t="s">
        <v>1218</v>
      </c>
      <c r="E89" s="998">
        <v>70</v>
      </c>
      <c r="F89" s="1267"/>
      <c r="G89" s="1281"/>
      <c r="H89" s="725"/>
    </row>
    <row r="90" spans="1:8" ht="15.75" customHeight="1">
      <c r="A90" s="1282" t="s">
        <v>1454</v>
      </c>
      <c r="B90" s="989" t="s">
        <v>1674</v>
      </c>
      <c r="C90" s="980">
        <f t="shared" si="11"/>
        <v>495.8319921491659</v>
      </c>
      <c r="D90" s="993">
        <v>5.0949999999999998</v>
      </c>
      <c r="E90" s="999">
        <f>E91+E92+E93+E94</f>
        <v>2526.2640000000001</v>
      </c>
      <c r="F90" s="1265" t="s">
        <v>1799</v>
      </c>
      <c r="G90" s="1279" t="s">
        <v>646</v>
      </c>
      <c r="H90" s="725"/>
    </row>
    <row r="91" spans="1:8" ht="15.75">
      <c r="A91" s="1283"/>
      <c r="B91" s="988" t="s">
        <v>1796</v>
      </c>
      <c r="C91" s="749">
        <f t="shared" si="11"/>
        <v>469.65280000000001</v>
      </c>
      <c r="D91" s="967">
        <v>5</v>
      </c>
      <c r="E91" s="998">
        <v>2348.2640000000001</v>
      </c>
      <c r="F91" s="1266"/>
      <c r="G91" s="1280"/>
      <c r="H91" s="725"/>
    </row>
    <row r="92" spans="1:8" ht="15.75">
      <c r="A92" s="1283"/>
      <c r="B92" s="988" t="s">
        <v>1805</v>
      </c>
      <c r="C92" s="749">
        <f t="shared" si="11"/>
        <v>400</v>
      </c>
      <c r="D92" s="967">
        <v>9.5000000000000001E-2</v>
      </c>
      <c r="E92" s="998">
        <v>38</v>
      </c>
      <c r="F92" s="1266"/>
      <c r="G92" s="1280"/>
      <c r="H92" s="725"/>
    </row>
    <row r="93" spans="1:8" ht="15.75">
      <c r="A93" s="1283"/>
      <c r="B93" s="988" t="s">
        <v>1806</v>
      </c>
      <c r="C93" s="749">
        <f t="shared" si="11"/>
        <v>70</v>
      </c>
      <c r="D93" s="967" t="s">
        <v>1218</v>
      </c>
      <c r="E93" s="998">
        <v>70</v>
      </c>
      <c r="F93" s="1266"/>
      <c r="G93" s="1280"/>
      <c r="H93" s="725"/>
    </row>
    <row r="94" spans="1:8" ht="15.75">
      <c r="A94" s="1284"/>
      <c r="B94" s="988" t="s">
        <v>1812</v>
      </c>
      <c r="C94" s="749">
        <f t="shared" si="11"/>
        <v>70</v>
      </c>
      <c r="D94" s="967" t="s">
        <v>1218</v>
      </c>
      <c r="E94" s="998">
        <v>70</v>
      </c>
      <c r="F94" s="1267"/>
      <c r="G94" s="1281"/>
      <c r="H94" s="725"/>
    </row>
    <row r="95" spans="1:8" ht="15.75" customHeight="1">
      <c r="A95" s="1282" t="s">
        <v>1009</v>
      </c>
      <c r="B95" s="989" t="s">
        <v>1714</v>
      </c>
      <c r="C95" s="980">
        <f t="shared" si="11"/>
        <v>553.8072829131653</v>
      </c>
      <c r="D95" s="993">
        <v>3.57</v>
      </c>
      <c r="E95" s="999">
        <f>E96+E97</f>
        <v>1977.0920000000001</v>
      </c>
      <c r="F95" s="1265" t="s">
        <v>1799</v>
      </c>
      <c r="G95" s="1279" t="s">
        <v>646</v>
      </c>
      <c r="H95" s="725"/>
    </row>
    <row r="96" spans="1:8" ht="15.75">
      <c r="A96" s="1283"/>
      <c r="B96" s="988" t="s">
        <v>1796</v>
      </c>
      <c r="C96" s="749">
        <f t="shared" si="11"/>
        <v>528.59719887955191</v>
      </c>
      <c r="D96" s="967">
        <v>3.57</v>
      </c>
      <c r="E96" s="998">
        <v>1887.0920000000001</v>
      </c>
      <c r="F96" s="1266"/>
      <c r="G96" s="1280"/>
      <c r="H96" s="725"/>
    </row>
    <row r="97" spans="1:8" ht="15.75">
      <c r="A97" s="1284"/>
      <c r="B97" s="988" t="s">
        <v>1812</v>
      </c>
      <c r="C97" s="749">
        <f t="shared" si="11"/>
        <v>90</v>
      </c>
      <c r="D97" s="967" t="s">
        <v>1218</v>
      </c>
      <c r="E97" s="998">
        <v>90</v>
      </c>
      <c r="F97" s="1267"/>
      <c r="G97" s="1281"/>
      <c r="H97" s="725"/>
    </row>
    <row r="98" spans="1:8" ht="15.75" customHeight="1">
      <c r="A98" s="1282" t="s">
        <v>1720</v>
      </c>
      <c r="B98" s="989" t="s">
        <v>1715</v>
      </c>
      <c r="C98" s="980">
        <f t="shared" si="11"/>
        <v>522.15163636363638</v>
      </c>
      <c r="D98" s="993">
        <v>2.75</v>
      </c>
      <c r="E98" s="999">
        <f>E99+E100</f>
        <v>1435.9169999999999</v>
      </c>
      <c r="F98" s="1265" t="s">
        <v>1799</v>
      </c>
      <c r="G98" s="1279" t="s">
        <v>646</v>
      </c>
      <c r="H98" s="725"/>
    </row>
    <row r="99" spans="1:8" ht="15.75">
      <c r="A99" s="1283"/>
      <c r="B99" s="988" t="s">
        <v>1796</v>
      </c>
      <c r="C99" s="749">
        <f t="shared" si="11"/>
        <v>491.24254545454545</v>
      </c>
      <c r="D99" s="967">
        <v>2.75</v>
      </c>
      <c r="E99" s="998">
        <v>1350.9169999999999</v>
      </c>
      <c r="F99" s="1266"/>
      <c r="G99" s="1280"/>
      <c r="H99" s="725"/>
    </row>
    <row r="100" spans="1:8" ht="15.75">
      <c r="A100" s="1284"/>
      <c r="B100" s="988" t="s">
        <v>1812</v>
      </c>
      <c r="C100" s="749">
        <f t="shared" si="11"/>
        <v>85</v>
      </c>
      <c r="D100" s="997">
        <v>1</v>
      </c>
      <c r="E100" s="998">
        <v>85</v>
      </c>
      <c r="F100" s="1267"/>
      <c r="G100" s="1281"/>
      <c r="H100" s="725"/>
    </row>
    <row r="101" spans="1:8" ht="15.75" customHeight="1">
      <c r="A101" s="1282" t="s">
        <v>1721</v>
      </c>
      <c r="B101" s="989" t="s">
        <v>1716</v>
      </c>
      <c r="C101" s="980">
        <f t="shared" si="11"/>
        <v>531.07437837837836</v>
      </c>
      <c r="D101" s="993">
        <v>1.85</v>
      </c>
      <c r="E101" s="999">
        <f>E102+E103</f>
        <v>982.48760000000004</v>
      </c>
      <c r="F101" s="1265" t="s">
        <v>1799</v>
      </c>
      <c r="G101" s="1279" t="s">
        <v>646</v>
      </c>
      <c r="H101" s="725"/>
    </row>
    <row r="102" spans="1:8" ht="15.75">
      <c r="A102" s="1283"/>
      <c r="B102" s="988" t="s">
        <v>1796</v>
      </c>
      <c r="C102" s="749">
        <f t="shared" si="11"/>
        <v>485.12843243243242</v>
      </c>
      <c r="D102" s="967">
        <v>1.85</v>
      </c>
      <c r="E102" s="998">
        <v>897.48760000000004</v>
      </c>
      <c r="F102" s="1266"/>
      <c r="G102" s="1280"/>
      <c r="H102" s="725"/>
    </row>
    <row r="103" spans="1:8" ht="15.75">
      <c r="A103" s="1284"/>
      <c r="B103" s="988" t="s">
        <v>1812</v>
      </c>
      <c r="C103" s="749">
        <f t="shared" si="11"/>
        <v>85</v>
      </c>
      <c r="D103" s="997">
        <v>1</v>
      </c>
      <c r="E103" s="998">
        <v>85</v>
      </c>
      <c r="F103" s="1267"/>
      <c r="G103" s="1281"/>
      <c r="H103" s="725"/>
    </row>
    <row r="104" spans="1:8" ht="15.75" customHeight="1">
      <c r="A104" s="1282" t="s">
        <v>1722</v>
      </c>
      <c r="B104" s="989" t="s">
        <v>1717</v>
      </c>
      <c r="C104" s="980">
        <f t="shared" si="11"/>
        <v>500.13977272727271</v>
      </c>
      <c r="D104" s="993">
        <v>1.76</v>
      </c>
      <c r="E104" s="999">
        <f>E105+E106</f>
        <v>880.24599999999998</v>
      </c>
      <c r="F104" s="1265" t="s">
        <v>1799</v>
      </c>
      <c r="G104" s="1279" t="s">
        <v>646</v>
      </c>
      <c r="H104" s="725"/>
    </row>
    <row r="105" spans="1:8" ht="15.75">
      <c r="A105" s="1283"/>
      <c r="B105" s="988" t="s">
        <v>1796</v>
      </c>
      <c r="C105" s="749">
        <f t="shared" si="11"/>
        <v>451.84431818181815</v>
      </c>
      <c r="D105" s="967">
        <v>1.76</v>
      </c>
      <c r="E105" s="998">
        <v>795.24599999999998</v>
      </c>
      <c r="F105" s="1266"/>
      <c r="G105" s="1280"/>
      <c r="H105" s="725"/>
    </row>
    <row r="106" spans="1:8" ht="15.75">
      <c r="A106" s="1284"/>
      <c r="B106" s="988" t="s">
        <v>1812</v>
      </c>
      <c r="C106" s="749">
        <f t="shared" si="11"/>
        <v>85</v>
      </c>
      <c r="D106" s="997">
        <v>1</v>
      </c>
      <c r="E106" s="998">
        <v>85</v>
      </c>
      <c r="F106" s="1267"/>
      <c r="G106" s="1281"/>
      <c r="H106" s="725"/>
    </row>
    <row r="107" spans="1:8" ht="15.75" customHeight="1">
      <c r="A107" s="1282" t="s">
        <v>1723</v>
      </c>
      <c r="B107" s="989" t="s">
        <v>1764</v>
      </c>
      <c r="C107" s="980">
        <f t="shared" si="11"/>
        <v>408.79577271479553</v>
      </c>
      <c r="D107" s="993">
        <v>3.6429999999999998</v>
      </c>
      <c r="E107" s="999">
        <f>E108</f>
        <v>1489.2429999999999</v>
      </c>
      <c r="F107" s="1265" t="s">
        <v>1799</v>
      </c>
      <c r="G107" s="1279" t="s">
        <v>646</v>
      </c>
      <c r="H107" s="725"/>
    </row>
    <row r="108" spans="1:8" ht="15.75">
      <c r="A108" s="1284"/>
      <c r="B108" s="988" t="s">
        <v>1796</v>
      </c>
      <c r="C108" s="749">
        <f t="shared" si="11"/>
        <v>408.79577271479553</v>
      </c>
      <c r="D108" s="967">
        <v>3.6429999999999998</v>
      </c>
      <c r="E108" s="998">
        <v>1489.2429999999999</v>
      </c>
      <c r="F108" s="1267"/>
      <c r="G108" s="1281"/>
      <c r="H108" s="725"/>
    </row>
    <row r="109" spans="1:8" ht="15.75" customHeight="1">
      <c r="A109" s="1282" t="s">
        <v>1724</v>
      </c>
      <c r="B109" s="989" t="s">
        <v>1763</v>
      </c>
      <c r="C109" s="980">
        <f t="shared" si="11"/>
        <v>381.9838442419221</v>
      </c>
      <c r="D109" s="993">
        <v>4.8280000000000003</v>
      </c>
      <c r="E109" s="999">
        <f>E110</f>
        <v>1844.2180000000001</v>
      </c>
      <c r="F109" s="1265" t="s">
        <v>1799</v>
      </c>
      <c r="G109" s="1279" t="s">
        <v>646</v>
      </c>
      <c r="H109" s="725"/>
    </row>
    <row r="110" spans="1:8" ht="15.75">
      <c r="A110" s="1284"/>
      <c r="B110" s="988" t="s">
        <v>1796</v>
      </c>
      <c r="C110" s="749">
        <f t="shared" si="11"/>
        <v>381.9838442419221</v>
      </c>
      <c r="D110" s="967">
        <v>4.8280000000000003</v>
      </c>
      <c r="E110" s="998">
        <v>1844.2180000000001</v>
      </c>
      <c r="F110" s="1267"/>
      <c r="G110" s="1281"/>
      <c r="H110" s="725"/>
    </row>
    <row r="111" spans="1:8" ht="15.75">
      <c r="A111" s="723"/>
      <c r="B111" s="776" t="s">
        <v>1732</v>
      </c>
      <c r="C111" s="749"/>
      <c r="D111" s="967"/>
      <c r="E111" s="780"/>
      <c r="F111" s="269"/>
      <c r="G111" s="250"/>
      <c r="H111" s="725"/>
    </row>
    <row r="112" spans="1:8" ht="15.75" customHeight="1">
      <c r="A112" s="1282" t="s">
        <v>1725</v>
      </c>
      <c r="B112" s="776" t="s">
        <v>1733</v>
      </c>
      <c r="C112" s="778">
        <f t="shared" si="11"/>
        <v>461.13389121338918</v>
      </c>
      <c r="D112" s="1005">
        <v>3.3459999999999996</v>
      </c>
      <c r="E112" s="780">
        <f>E113+E114</f>
        <v>1542.954</v>
      </c>
      <c r="F112" s="1265" t="s">
        <v>1799</v>
      </c>
      <c r="G112" s="1279" t="s">
        <v>646</v>
      </c>
      <c r="H112" s="725"/>
    </row>
    <row r="113" spans="1:8" ht="15.75">
      <c r="A113" s="1283"/>
      <c r="B113" s="988" t="s">
        <v>1796</v>
      </c>
      <c r="C113" s="749">
        <f t="shared" si="11"/>
        <v>452.54368932038841</v>
      </c>
      <c r="D113" s="967">
        <v>3.2959999999999998</v>
      </c>
      <c r="E113" s="998">
        <v>1491.5840000000001</v>
      </c>
      <c r="F113" s="1266"/>
      <c r="G113" s="1280"/>
      <c r="H113" s="725"/>
    </row>
    <row r="114" spans="1:8" ht="15.75">
      <c r="A114" s="1284"/>
      <c r="B114" s="988" t="s">
        <v>1807</v>
      </c>
      <c r="C114" s="749">
        <f t="shared" si="11"/>
        <v>1027.3999999999999</v>
      </c>
      <c r="D114" s="967">
        <v>0.05</v>
      </c>
      <c r="E114" s="998">
        <v>51.37</v>
      </c>
      <c r="F114" s="1267"/>
      <c r="G114" s="1281"/>
      <c r="H114" s="725"/>
    </row>
    <row r="115" spans="1:8" ht="15.75">
      <c r="A115" s="723"/>
      <c r="B115" s="776" t="s">
        <v>1660</v>
      </c>
      <c r="C115" s="749"/>
      <c r="D115" s="967"/>
      <c r="E115" s="780"/>
      <c r="F115" s="269"/>
      <c r="G115" s="250"/>
      <c r="H115" s="725"/>
    </row>
    <row r="116" spans="1:8" ht="15.75" customHeight="1">
      <c r="A116" s="1282" t="s">
        <v>1726</v>
      </c>
      <c r="B116" s="989" t="s">
        <v>1675</v>
      </c>
      <c r="C116" s="980">
        <f t="shared" si="11"/>
        <v>471.99377431906623</v>
      </c>
      <c r="D116" s="1007">
        <v>3.8549999999999995</v>
      </c>
      <c r="E116" s="999">
        <f>E117+E118+E119+E120</f>
        <v>1819.5360000000001</v>
      </c>
      <c r="F116" s="1265" t="s">
        <v>1799</v>
      </c>
      <c r="G116" s="1279" t="s">
        <v>646</v>
      </c>
      <c r="H116" s="725"/>
    </row>
    <row r="117" spans="1:8" ht="15.75">
      <c r="A117" s="1283"/>
      <c r="B117" s="988" t="s">
        <v>1796</v>
      </c>
      <c r="C117" s="749">
        <f t="shared" si="11"/>
        <v>450.16096096096101</v>
      </c>
      <c r="D117" s="1006">
        <v>3.3299999999999996</v>
      </c>
      <c r="E117" s="998">
        <v>1499.0360000000001</v>
      </c>
      <c r="F117" s="1266"/>
      <c r="G117" s="1280"/>
      <c r="H117" s="725"/>
    </row>
    <row r="118" spans="1:8" ht="15.75">
      <c r="A118" s="1283"/>
      <c r="B118" s="988" t="s">
        <v>1805</v>
      </c>
      <c r="C118" s="749">
        <f t="shared" si="11"/>
        <v>420</v>
      </c>
      <c r="D118" s="1006">
        <v>0.52500000000000002</v>
      </c>
      <c r="E118" s="998">
        <v>220.5</v>
      </c>
      <c r="F118" s="1266"/>
      <c r="G118" s="1280"/>
      <c r="H118" s="725"/>
    </row>
    <row r="119" spans="1:8" ht="15.75">
      <c r="A119" s="1283"/>
      <c r="B119" s="988" t="s">
        <v>1806</v>
      </c>
      <c r="C119" s="749">
        <f t="shared" si="11"/>
        <v>70</v>
      </c>
      <c r="D119" s="1006" t="s">
        <v>1218</v>
      </c>
      <c r="E119" s="998">
        <v>70</v>
      </c>
      <c r="F119" s="1266"/>
      <c r="G119" s="1280"/>
      <c r="H119" s="725"/>
    </row>
    <row r="120" spans="1:8" ht="15.75">
      <c r="A120" s="1284"/>
      <c r="B120" s="988" t="s">
        <v>1813</v>
      </c>
      <c r="C120" s="749">
        <f t="shared" si="11"/>
        <v>30</v>
      </c>
      <c r="D120" s="1006" t="s">
        <v>1218</v>
      </c>
      <c r="E120" s="998">
        <v>30</v>
      </c>
      <c r="F120" s="1267"/>
      <c r="G120" s="1281"/>
      <c r="H120" s="725"/>
    </row>
    <row r="121" spans="1:8" ht="15.75" customHeight="1">
      <c r="A121" s="1282" t="s">
        <v>1786</v>
      </c>
      <c r="B121" s="989" t="s">
        <v>1718</v>
      </c>
      <c r="C121" s="980">
        <f t="shared" si="11"/>
        <v>469.56463414634152</v>
      </c>
      <c r="D121" s="993">
        <v>1.64</v>
      </c>
      <c r="E121" s="999">
        <f>E122</f>
        <v>770.08600000000001</v>
      </c>
      <c r="F121" s="1265" t="s">
        <v>1799</v>
      </c>
      <c r="G121" s="1279" t="s">
        <v>646</v>
      </c>
      <c r="H121" s="725"/>
    </row>
    <row r="122" spans="1:8" ht="15.75">
      <c r="A122" s="1284"/>
      <c r="B122" s="988" t="s">
        <v>1796</v>
      </c>
      <c r="C122" s="749">
        <f t="shared" si="11"/>
        <v>469.56463414634152</v>
      </c>
      <c r="D122" s="967">
        <v>1.64</v>
      </c>
      <c r="E122" s="998">
        <v>770.08600000000001</v>
      </c>
      <c r="F122" s="1267"/>
      <c r="G122" s="1281"/>
      <c r="H122" s="725"/>
    </row>
    <row r="123" spans="1:8" ht="15.75" customHeight="1">
      <c r="A123" s="1282" t="s">
        <v>1727</v>
      </c>
      <c r="B123" s="963" t="s">
        <v>1719</v>
      </c>
      <c r="C123" s="980">
        <f t="shared" si="11"/>
        <v>406.89868421052631</v>
      </c>
      <c r="D123" s="994">
        <v>1.52</v>
      </c>
      <c r="E123" s="1003">
        <f>E124</f>
        <v>618.48599999999999</v>
      </c>
      <c r="F123" s="1265" t="s">
        <v>1799</v>
      </c>
      <c r="G123" s="1279" t="s">
        <v>646</v>
      </c>
      <c r="H123" s="725"/>
    </row>
    <row r="124" spans="1:8" ht="15.75">
      <c r="A124" s="1284"/>
      <c r="B124" s="988" t="s">
        <v>1796</v>
      </c>
      <c r="C124" s="749">
        <f t="shared" si="11"/>
        <v>406.89868421052631</v>
      </c>
      <c r="D124" s="968">
        <v>1.52</v>
      </c>
      <c r="E124" s="1004">
        <v>618.48599999999999</v>
      </c>
      <c r="F124" s="1267"/>
      <c r="G124" s="1281"/>
      <c r="H124" s="725"/>
    </row>
    <row r="125" spans="1:8" ht="15.75">
      <c r="A125" s="723"/>
      <c r="B125" s="776" t="s">
        <v>1676</v>
      </c>
      <c r="C125" s="749"/>
      <c r="D125" s="968"/>
      <c r="E125" s="784"/>
      <c r="F125" s="269"/>
      <c r="G125" s="250"/>
      <c r="H125" s="725"/>
    </row>
    <row r="126" spans="1:8" ht="15.75" customHeight="1">
      <c r="A126" s="1282" t="s">
        <v>1728</v>
      </c>
      <c r="B126" s="989" t="s">
        <v>1677</v>
      </c>
      <c r="C126" s="980">
        <f t="shared" si="11"/>
        <v>532.22610619469026</v>
      </c>
      <c r="D126" s="994">
        <v>2.2599999999999998</v>
      </c>
      <c r="E126" s="1003">
        <f>E127+E128</f>
        <v>1202.8309999999999</v>
      </c>
      <c r="F126" s="1265" t="s">
        <v>1799</v>
      </c>
      <c r="G126" s="1279" t="s">
        <v>646</v>
      </c>
      <c r="H126" s="725"/>
    </row>
    <row r="127" spans="1:8" ht="15.75">
      <c r="A127" s="1283"/>
      <c r="B127" s="988" t="s">
        <v>1796</v>
      </c>
      <c r="C127" s="749">
        <f t="shared" si="11"/>
        <v>496.82787610619471</v>
      </c>
      <c r="D127" s="968">
        <v>2.2599999999999998</v>
      </c>
      <c r="E127" s="1004">
        <v>1122.8309999999999</v>
      </c>
      <c r="F127" s="1266"/>
      <c r="G127" s="1280"/>
      <c r="H127" s="725"/>
    </row>
    <row r="128" spans="1:8" ht="15.75">
      <c r="A128" s="1284"/>
      <c r="B128" s="988" t="s">
        <v>1812</v>
      </c>
      <c r="C128" s="749">
        <f t="shared" si="11"/>
        <v>80</v>
      </c>
      <c r="D128" s="968" t="s">
        <v>1218</v>
      </c>
      <c r="E128" s="1004">
        <v>80</v>
      </c>
      <c r="F128" s="1267"/>
      <c r="G128" s="1281"/>
      <c r="H128" s="725"/>
    </row>
    <row r="129" spans="1:8" ht="15.75" customHeight="1">
      <c r="A129" s="1282" t="s">
        <v>1735</v>
      </c>
      <c r="B129" s="989" t="s">
        <v>1678</v>
      </c>
      <c r="C129" s="980">
        <f t="shared" si="11"/>
        <v>476.5259228535877</v>
      </c>
      <c r="D129" s="994">
        <v>2.411</v>
      </c>
      <c r="E129" s="1003">
        <f>E130+E131</f>
        <v>1148.904</v>
      </c>
      <c r="F129" s="1265" t="s">
        <v>1799</v>
      </c>
      <c r="G129" s="1279" t="s">
        <v>646</v>
      </c>
      <c r="H129" s="725"/>
    </row>
    <row r="130" spans="1:8" ht="15.75">
      <c r="A130" s="1283"/>
      <c r="B130" s="988" t="s">
        <v>1796</v>
      </c>
      <c r="C130" s="749">
        <f t="shared" si="11"/>
        <v>447.49232683533802</v>
      </c>
      <c r="D130" s="968">
        <v>2.411</v>
      </c>
      <c r="E130" s="1004">
        <v>1078.904</v>
      </c>
      <c r="F130" s="1266"/>
      <c r="G130" s="1280"/>
      <c r="H130" s="725"/>
    </row>
    <row r="131" spans="1:8" ht="30">
      <c r="A131" s="1284"/>
      <c r="B131" s="988" t="s">
        <v>1808</v>
      </c>
      <c r="C131" s="749">
        <f t="shared" si="11"/>
        <v>70</v>
      </c>
      <c r="D131" s="968" t="s">
        <v>1218</v>
      </c>
      <c r="E131" s="1004">
        <v>70</v>
      </c>
      <c r="F131" s="1267"/>
      <c r="G131" s="1281"/>
      <c r="H131" s="725"/>
    </row>
    <row r="132" spans="1:8" ht="15.75" customHeight="1">
      <c r="A132" s="1282" t="s">
        <v>1736</v>
      </c>
      <c r="B132" s="989" t="s">
        <v>1765</v>
      </c>
      <c r="C132" s="980">
        <f t="shared" si="11"/>
        <v>519.63976608187136</v>
      </c>
      <c r="D132" s="994">
        <v>2.5649999999999999</v>
      </c>
      <c r="E132" s="1003">
        <f>E133+E134+E135</f>
        <v>1332.876</v>
      </c>
      <c r="F132" s="1265" t="s">
        <v>1799</v>
      </c>
      <c r="G132" s="1279" t="s">
        <v>646</v>
      </c>
      <c r="H132" s="725"/>
    </row>
    <row r="133" spans="1:8" ht="15.75">
      <c r="A133" s="1283"/>
      <c r="B133" s="988" t="s">
        <v>1796</v>
      </c>
      <c r="C133" s="749">
        <f t="shared" si="11"/>
        <v>376.29274004683833</v>
      </c>
      <c r="D133" s="968">
        <v>1.708</v>
      </c>
      <c r="E133" s="1004">
        <v>642.70799999999986</v>
      </c>
      <c r="F133" s="1266"/>
      <c r="G133" s="1280"/>
      <c r="H133" s="725"/>
    </row>
    <row r="134" spans="1:8" ht="15.75">
      <c r="A134" s="1283"/>
      <c r="B134" s="988" t="s">
        <v>1805</v>
      </c>
      <c r="C134" s="749">
        <f t="shared" si="11"/>
        <v>578.28821470245043</v>
      </c>
      <c r="D134" s="968">
        <v>0.85699999999999998</v>
      </c>
      <c r="E134" s="1004">
        <v>495.59300000000002</v>
      </c>
      <c r="F134" s="1266"/>
      <c r="G134" s="1280"/>
      <c r="H134" s="725"/>
    </row>
    <row r="135" spans="1:8" ht="30">
      <c r="A135" s="1284"/>
      <c r="B135" s="988" t="s">
        <v>1809</v>
      </c>
      <c r="C135" s="749">
        <f t="shared" si="11"/>
        <v>97.287499999999994</v>
      </c>
      <c r="D135" s="1008">
        <v>2</v>
      </c>
      <c r="E135" s="1004">
        <v>194.57499999999999</v>
      </c>
      <c r="F135" s="1267"/>
      <c r="G135" s="1281"/>
      <c r="H135" s="725"/>
    </row>
    <row r="136" spans="1:8" ht="15.75">
      <c r="A136" s="723"/>
      <c r="B136" s="776" t="s">
        <v>1679</v>
      </c>
      <c r="C136" s="749"/>
      <c r="D136" s="968"/>
      <c r="E136" s="784"/>
      <c r="F136" s="269"/>
      <c r="G136" s="250"/>
      <c r="H136" s="725"/>
    </row>
    <row r="137" spans="1:8" ht="15.75" customHeight="1">
      <c r="A137" s="1282" t="s">
        <v>1737</v>
      </c>
      <c r="B137" s="989" t="s">
        <v>1680</v>
      </c>
      <c r="C137" s="980">
        <f t="shared" si="11"/>
        <v>506.53175775480065</v>
      </c>
      <c r="D137" s="993">
        <v>2.7079999999999997</v>
      </c>
      <c r="E137" s="999">
        <f>E138+E139+E140</f>
        <v>1371.6880000000001</v>
      </c>
      <c r="F137" s="1265" t="s">
        <v>1799</v>
      </c>
      <c r="G137" s="1279" t="s">
        <v>646</v>
      </c>
      <c r="H137" s="725"/>
    </row>
    <row r="138" spans="1:8" ht="15.75">
      <c r="A138" s="1283"/>
      <c r="B138" s="988" t="s">
        <v>1796</v>
      </c>
      <c r="C138" s="749">
        <f t="shared" si="11"/>
        <v>514.79102384291741</v>
      </c>
      <c r="D138" s="967">
        <v>2.1389999999999998</v>
      </c>
      <c r="E138" s="998">
        <v>1101.1380000000001</v>
      </c>
      <c r="F138" s="1266"/>
      <c r="G138" s="1280"/>
      <c r="H138" s="725"/>
    </row>
    <row r="139" spans="1:8" ht="15.75">
      <c r="A139" s="1283"/>
      <c r="B139" s="988" t="s">
        <v>1805</v>
      </c>
      <c r="C139" s="749">
        <f t="shared" si="11"/>
        <v>352.46045694200353</v>
      </c>
      <c r="D139" s="967">
        <v>0.56899999999999995</v>
      </c>
      <c r="E139" s="998">
        <v>200.54999999999998</v>
      </c>
      <c r="F139" s="1266"/>
      <c r="G139" s="1280"/>
      <c r="H139" s="725"/>
    </row>
    <row r="140" spans="1:8" ht="30">
      <c r="A140" s="1284"/>
      <c r="B140" s="988" t="s">
        <v>1808</v>
      </c>
      <c r="C140" s="749">
        <f t="shared" si="11"/>
        <v>70</v>
      </c>
      <c r="D140" s="997">
        <v>1</v>
      </c>
      <c r="E140" s="998">
        <v>70</v>
      </c>
      <c r="F140" s="1267"/>
      <c r="G140" s="1281"/>
      <c r="H140" s="725"/>
    </row>
    <row r="141" spans="1:8" ht="15.75" customHeight="1">
      <c r="A141" s="1282" t="s">
        <v>1738</v>
      </c>
      <c r="B141" s="989" t="s">
        <v>1681</v>
      </c>
      <c r="C141" s="980">
        <f t="shared" si="11"/>
        <v>525.00760777683843</v>
      </c>
      <c r="D141" s="993">
        <v>2.3660000000000001</v>
      </c>
      <c r="E141" s="999">
        <f>E142+E143+E144</f>
        <v>1242.1679999999999</v>
      </c>
      <c r="F141" s="1265" t="s">
        <v>1799</v>
      </c>
      <c r="G141" s="1279" t="s">
        <v>646</v>
      </c>
      <c r="H141" s="725"/>
    </row>
    <row r="142" spans="1:8" ht="15.75">
      <c r="A142" s="1283"/>
      <c r="B142" s="988" t="s">
        <v>1796</v>
      </c>
      <c r="C142" s="749">
        <f t="shared" si="11"/>
        <v>494.75720164609055</v>
      </c>
      <c r="D142" s="967">
        <v>1.944</v>
      </c>
      <c r="E142" s="998">
        <v>961.80799999999999</v>
      </c>
      <c r="F142" s="1266"/>
      <c r="G142" s="1280"/>
      <c r="H142" s="725"/>
    </row>
    <row r="143" spans="1:8" ht="15.75">
      <c r="A143" s="1283"/>
      <c r="B143" s="988" t="s">
        <v>1805</v>
      </c>
      <c r="C143" s="749">
        <f t="shared" si="11"/>
        <v>380</v>
      </c>
      <c r="D143" s="967">
        <v>0.42199999999999999</v>
      </c>
      <c r="E143" s="998">
        <v>160.35999999999999</v>
      </c>
      <c r="F143" s="1266"/>
      <c r="G143" s="1280"/>
      <c r="H143" s="725"/>
    </row>
    <row r="144" spans="1:8" ht="30">
      <c r="A144" s="1284"/>
      <c r="B144" s="988" t="s">
        <v>1810</v>
      </c>
      <c r="C144" s="749">
        <f t="shared" si="11"/>
        <v>60</v>
      </c>
      <c r="D144" s="997">
        <v>2</v>
      </c>
      <c r="E144" s="998">
        <v>120</v>
      </c>
      <c r="F144" s="1267"/>
      <c r="G144" s="1281"/>
      <c r="H144" s="725"/>
    </row>
    <row r="145" spans="1:8" ht="15.75" customHeight="1">
      <c r="A145" s="1282" t="s">
        <v>1739</v>
      </c>
      <c r="B145" s="989" t="s">
        <v>1766</v>
      </c>
      <c r="C145" s="980">
        <f t="shared" si="11"/>
        <v>493.47889485802</v>
      </c>
      <c r="D145" s="993">
        <v>2.6059999999999999</v>
      </c>
      <c r="E145" s="999">
        <f>E146+E147</f>
        <v>1286.0060000000001</v>
      </c>
      <c r="F145" s="1265" t="s">
        <v>1799</v>
      </c>
      <c r="G145" s="1279" t="s">
        <v>646</v>
      </c>
      <c r="H145" s="725"/>
    </row>
    <row r="146" spans="1:8" ht="15.75">
      <c r="A146" s="1283"/>
      <c r="B146" s="988" t="s">
        <v>1796</v>
      </c>
      <c r="C146" s="749">
        <f t="shared" si="11"/>
        <v>462.78050652340755</v>
      </c>
      <c r="D146" s="967">
        <v>2.6059999999999999</v>
      </c>
      <c r="E146" s="998">
        <v>1206.0060000000001</v>
      </c>
      <c r="F146" s="1266"/>
      <c r="G146" s="1280"/>
      <c r="H146" s="725"/>
    </row>
    <row r="147" spans="1:8" ht="15.75">
      <c r="A147" s="1284"/>
      <c r="B147" s="988" t="s">
        <v>1812</v>
      </c>
      <c r="C147" s="749">
        <f t="shared" si="11"/>
        <v>80</v>
      </c>
      <c r="D147" s="967" t="s">
        <v>1218</v>
      </c>
      <c r="E147" s="998">
        <v>80</v>
      </c>
      <c r="F147" s="1267"/>
      <c r="G147" s="1281"/>
      <c r="H147" s="725"/>
    </row>
    <row r="148" spans="1:8" s="782" customFormat="1" ht="15.75">
      <c r="A148" s="723"/>
      <c r="B148" s="776" t="s">
        <v>1682</v>
      </c>
      <c r="C148" s="749"/>
      <c r="D148" s="967"/>
      <c r="E148" s="780"/>
      <c r="F148" s="269"/>
      <c r="G148" s="250"/>
      <c r="H148" s="781"/>
    </row>
    <row r="149" spans="1:8" ht="15.75" customHeight="1">
      <c r="A149" s="1282" t="s">
        <v>1753</v>
      </c>
      <c r="B149" s="963" t="s">
        <v>1683</v>
      </c>
      <c r="C149" s="980">
        <f t="shared" si="11"/>
        <v>509.95317313616761</v>
      </c>
      <c r="D149" s="992">
        <v>1.623</v>
      </c>
      <c r="E149" s="999">
        <f>E150</f>
        <v>827.654</v>
      </c>
      <c r="F149" s="1265" t="s">
        <v>1799</v>
      </c>
      <c r="G149" s="1279" t="s">
        <v>646</v>
      </c>
      <c r="H149" s="725"/>
    </row>
    <row r="150" spans="1:8" ht="15.75">
      <c r="A150" s="1284"/>
      <c r="B150" s="1009" t="s">
        <v>1796</v>
      </c>
      <c r="C150" s="749">
        <f t="shared" ref="C150:C171" si="12">E150/D150</f>
        <v>509.95317313616761</v>
      </c>
      <c r="D150" s="779">
        <v>1.623</v>
      </c>
      <c r="E150" s="998">
        <v>827.654</v>
      </c>
      <c r="F150" s="1267"/>
      <c r="G150" s="1281"/>
      <c r="H150" s="725"/>
    </row>
    <row r="151" spans="1:8" ht="15.75" customHeight="1">
      <c r="A151" s="1282" t="s">
        <v>1754</v>
      </c>
      <c r="B151" s="963" t="s">
        <v>1684</v>
      </c>
      <c r="C151" s="980">
        <f t="shared" si="12"/>
        <v>488.3510707332901</v>
      </c>
      <c r="D151" s="993">
        <v>1.5409999999999999</v>
      </c>
      <c r="E151" s="999">
        <f>E152</f>
        <v>752.54899999999998</v>
      </c>
      <c r="F151" s="1265" t="s">
        <v>1799</v>
      </c>
      <c r="G151" s="1279" t="s">
        <v>646</v>
      </c>
      <c r="H151" s="725"/>
    </row>
    <row r="152" spans="1:8" ht="15.75">
      <c r="A152" s="1284"/>
      <c r="B152" s="1009" t="s">
        <v>1796</v>
      </c>
      <c r="C152" s="749">
        <f t="shared" si="12"/>
        <v>488.3510707332901</v>
      </c>
      <c r="D152" s="967">
        <v>1.5409999999999999</v>
      </c>
      <c r="E152" s="998">
        <v>752.54899999999998</v>
      </c>
      <c r="F152" s="1267"/>
      <c r="G152" s="1281"/>
      <c r="H152" s="725"/>
    </row>
    <row r="153" spans="1:8" ht="15.75">
      <c r="A153" s="723"/>
      <c r="B153" s="776" t="s">
        <v>1685</v>
      </c>
      <c r="C153" s="749"/>
      <c r="D153" s="967"/>
      <c r="E153" s="780"/>
      <c r="F153" s="269"/>
      <c r="G153" s="250"/>
      <c r="H153" s="725"/>
    </row>
    <row r="154" spans="1:8" ht="15.75" customHeight="1">
      <c r="A154" s="1282" t="s">
        <v>1755</v>
      </c>
      <c r="B154" s="963" t="s">
        <v>1686</v>
      </c>
      <c r="C154" s="980">
        <f t="shared" si="12"/>
        <v>526.98086642599276</v>
      </c>
      <c r="D154" s="993">
        <v>5.54</v>
      </c>
      <c r="E154" s="999">
        <f>E155</f>
        <v>2919.4740000000002</v>
      </c>
      <c r="F154" s="1265" t="s">
        <v>1799</v>
      </c>
      <c r="G154" s="1279" t="s">
        <v>646</v>
      </c>
      <c r="H154" s="725"/>
    </row>
    <row r="155" spans="1:8" ht="15.75">
      <c r="A155" s="1284"/>
      <c r="B155" s="1009" t="s">
        <v>1796</v>
      </c>
      <c r="C155" s="749">
        <f t="shared" si="12"/>
        <v>526.98086642599276</v>
      </c>
      <c r="D155" s="967">
        <v>5.54</v>
      </c>
      <c r="E155" s="998">
        <v>2919.4740000000002</v>
      </c>
      <c r="F155" s="1267"/>
      <c r="G155" s="1281"/>
      <c r="H155" s="725"/>
    </row>
    <row r="156" spans="1:8" ht="15.75">
      <c r="A156" s="723"/>
      <c r="B156" s="776" t="s">
        <v>185</v>
      </c>
      <c r="C156" s="749"/>
      <c r="D156" s="967"/>
      <c r="E156" s="780"/>
      <c r="F156" s="269"/>
      <c r="G156" s="250"/>
      <c r="H156" s="725"/>
    </row>
    <row r="157" spans="1:8" ht="15.75" customHeight="1">
      <c r="A157" s="1282" t="s">
        <v>1756</v>
      </c>
      <c r="B157" s="963" t="s">
        <v>1687</v>
      </c>
      <c r="C157" s="980">
        <f t="shared" si="12"/>
        <v>498.09391965255156</v>
      </c>
      <c r="D157" s="993">
        <v>1.8420000000000001</v>
      </c>
      <c r="E157" s="999">
        <f>E158+E159+E160</f>
        <v>917.48900000000003</v>
      </c>
      <c r="F157" s="1265" t="s">
        <v>1799</v>
      </c>
      <c r="G157" s="1279" t="s">
        <v>646</v>
      </c>
      <c r="H157" s="725"/>
    </row>
    <row r="158" spans="1:8" ht="15.75">
      <c r="A158" s="1283"/>
      <c r="B158" s="988" t="s">
        <v>1796</v>
      </c>
      <c r="C158" s="749">
        <f t="shared" si="12"/>
        <v>455.2023026315789</v>
      </c>
      <c r="D158" s="967">
        <v>1.8240000000000001</v>
      </c>
      <c r="E158" s="998">
        <v>830.28899999999999</v>
      </c>
      <c r="F158" s="1266"/>
      <c r="G158" s="1280"/>
      <c r="H158" s="725"/>
    </row>
    <row r="159" spans="1:8" ht="15.75">
      <c r="A159" s="1283"/>
      <c r="B159" s="988" t="s">
        <v>1805</v>
      </c>
      <c r="C159" s="749">
        <f t="shared" si="12"/>
        <v>400</v>
      </c>
      <c r="D159" s="967">
        <v>1.7999999999999999E-2</v>
      </c>
      <c r="E159" s="998">
        <v>7.1999999999999993</v>
      </c>
      <c r="F159" s="1266"/>
      <c r="G159" s="1280"/>
      <c r="H159" s="725"/>
    </row>
    <row r="160" spans="1:8" ht="15.75">
      <c r="A160" s="1284"/>
      <c r="B160" s="988" t="s">
        <v>1803</v>
      </c>
      <c r="C160" s="749">
        <f t="shared" si="12"/>
        <v>80</v>
      </c>
      <c r="D160" s="967" t="s">
        <v>1218</v>
      </c>
      <c r="E160" s="998">
        <v>80</v>
      </c>
      <c r="F160" s="1267"/>
      <c r="G160" s="1281"/>
      <c r="H160" s="725"/>
    </row>
    <row r="161" spans="1:8" ht="15.75">
      <c r="A161" s="723"/>
      <c r="B161" s="776" t="s">
        <v>1767</v>
      </c>
      <c r="C161" s="749"/>
      <c r="D161" s="967"/>
      <c r="E161" s="780"/>
      <c r="F161" s="269"/>
      <c r="G161" s="250"/>
      <c r="H161" s="725"/>
    </row>
    <row r="162" spans="1:8" ht="15.75" customHeight="1">
      <c r="A162" s="1282" t="s">
        <v>1757</v>
      </c>
      <c r="B162" s="963" t="s">
        <v>1768</v>
      </c>
      <c r="C162" s="980">
        <f t="shared" si="12"/>
        <v>502.94583465315173</v>
      </c>
      <c r="D162" s="993">
        <v>3.157</v>
      </c>
      <c r="E162" s="999">
        <f>E163</f>
        <v>1587.8</v>
      </c>
      <c r="F162" s="1265" t="s">
        <v>1799</v>
      </c>
      <c r="G162" s="1279" t="s">
        <v>646</v>
      </c>
      <c r="H162" s="725"/>
    </row>
    <row r="163" spans="1:8" ht="15.75">
      <c r="A163" s="1284"/>
      <c r="B163" s="988" t="s">
        <v>1796</v>
      </c>
      <c r="C163" s="749">
        <f t="shared" si="12"/>
        <v>502.94583465315173</v>
      </c>
      <c r="D163" s="967">
        <v>3.157</v>
      </c>
      <c r="E163" s="998">
        <v>1587.8</v>
      </c>
      <c r="F163" s="1267"/>
      <c r="G163" s="1281"/>
      <c r="H163" s="725"/>
    </row>
    <row r="164" spans="1:8" ht="15.75">
      <c r="A164" s="723"/>
      <c r="B164" s="776" t="s">
        <v>1688</v>
      </c>
      <c r="C164" s="749"/>
      <c r="D164" s="967"/>
      <c r="E164" s="780"/>
      <c r="F164" s="269"/>
      <c r="G164" s="250"/>
      <c r="H164" s="725"/>
    </row>
    <row r="165" spans="1:8" ht="15.75" customHeight="1">
      <c r="A165" s="1282" t="s">
        <v>1758</v>
      </c>
      <c r="B165" s="989" t="s">
        <v>1689</v>
      </c>
      <c r="C165" s="980">
        <f t="shared" si="12"/>
        <v>516.96893732970034</v>
      </c>
      <c r="D165" s="993">
        <v>3.67</v>
      </c>
      <c r="E165" s="999">
        <f>E166+E167+E168</f>
        <v>1897.2760000000001</v>
      </c>
      <c r="F165" s="1265" t="s">
        <v>1799</v>
      </c>
      <c r="G165" s="1279" t="s">
        <v>646</v>
      </c>
      <c r="H165" s="725"/>
    </row>
    <row r="166" spans="1:8" ht="15.75">
      <c r="A166" s="1283"/>
      <c r="B166" s="988" t="s">
        <v>1796</v>
      </c>
      <c r="C166" s="749">
        <f t="shared" si="12"/>
        <v>474.73460490463219</v>
      </c>
      <c r="D166" s="967">
        <v>3.67</v>
      </c>
      <c r="E166" s="998">
        <v>1742.2760000000001</v>
      </c>
      <c r="F166" s="1266"/>
      <c r="G166" s="1280"/>
      <c r="H166" s="725"/>
    </row>
    <row r="167" spans="1:8" ht="15.75">
      <c r="A167" s="1283"/>
      <c r="B167" s="988" t="s">
        <v>1811</v>
      </c>
      <c r="C167" s="749">
        <f t="shared" si="12"/>
        <v>75</v>
      </c>
      <c r="D167" s="967" t="s">
        <v>1218</v>
      </c>
      <c r="E167" s="998">
        <v>75</v>
      </c>
      <c r="F167" s="1266"/>
      <c r="G167" s="1280"/>
      <c r="H167" s="725"/>
    </row>
    <row r="168" spans="1:8" ht="15.75">
      <c r="A168" s="1284"/>
      <c r="B168" s="988" t="s">
        <v>1812</v>
      </c>
      <c r="C168" s="749">
        <f t="shared" si="12"/>
        <v>80</v>
      </c>
      <c r="D168" s="967" t="s">
        <v>1218</v>
      </c>
      <c r="E168" s="998">
        <v>80</v>
      </c>
      <c r="F168" s="1267"/>
      <c r="G168" s="1281"/>
      <c r="H168" s="725"/>
    </row>
    <row r="169" spans="1:8" ht="15.75" customHeight="1">
      <c r="A169" s="1282" t="s">
        <v>1759</v>
      </c>
      <c r="B169" s="989" t="s">
        <v>1734</v>
      </c>
      <c r="C169" s="980">
        <f t="shared" si="12"/>
        <v>505.2756756756757</v>
      </c>
      <c r="D169" s="993">
        <v>2.96</v>
      </c>
      <c r="E169" s="999">
        <f>E171+E170</f>
        <v>1495.616</v>
      </c>
      <c r="F169" s="1265" t="s">
        <v>1799</v>
      </c>
      <c r="G169" s="1279" t="s">
        <v>646</v>
      </c>
      <c r="H169" s="725"/>
    </row>
    <row r="170" spans="1:8" ht="15.75">
      <c r="A170" s="1283"/>
      <c r="B170" s="988" t="s">
        <v>1796</v>
      </c>
      <c r="C170" s="749">
        <f t="shared" si="12"/>
        <v>468.68783783783783</v>
      </c>
      <c r="D170" s="967">
        <v>2.96</v>
      </c>
      <c r="E170" s="998">
        <v>1387.316</v>
      </c>
      <c r="F170" s="1266"/>
      <c r="G170" s="1280"/>
      <c r="H170" s="725"/>
    </row>
    <row r="171" spans="1:8" ht="15.75">
      <c r="A171" s="1284"/>
      <c r="B171" s="988" t="s">
        <v>1812</v>
      </c>
      <c r="C171" s="749">
        <f t="shared" si="12"/>
        <v>108.3</v>
      </c>
      <c r="D171" s="997">
        <v>1</v>
      </c>
      <c r="E171" s="998">
        <v>108.3</v>
      </c>
      <c r="F171" s="1267"/>
      <c r="G171" s="1281"/>
      <c r="H171" s="725"/>
    </row>
    <row r="172" spans="1:8" ht="15.75">
      <c r="A172" s="718" t="s">
        <v>1010</v>
      </c>
      <c r="B172" s="969" t="s">
        <v>1327</v>
      </c>
      <c r="C172" s="970"/>
      <c r="D172" s="971">
        <v>2.96</v>
      </c>
      <c r="E172" s="972">
        <f>SUM(E173:E176)</f>
        <v>5150.3480999999992</v>
      </c>
      <c r="F172" s="971"/>
      <c r="G172" s="971"/>
      <c r="H172" s="722"/>
    </row>
    <row r="173" spans="1:8" ht="31.5">
      <c r="A173" s="723" t="s">
        <v>1014</v>
      </c>
      <c r="B173" s="1024" t="s">
        <v>647</v>
      </c>
      <c r="C173" s="1025">
        <f>E173/D173</f>
        <v>0.64494999999999991</v>
      </c>
      <c r="D173" s="1026">
        <v>1998</v>
      </c>
      <c r="E173" s="737">
        <v>1288.6100999999999</v>
      </c>
      <c r="F173" s="737" t="s">
        <v>648</v>
      </c>
      <c r="G173" s="737" t="s">
        <v>649</v>
      </c>
      <c r="H173" s="725"/>
    </row>
    <row r="174" spans="1:8" ht="31.5">
      <c r="A174" s="723" t="s">
        <v>1011</v>
      </c>
      <c r="B174" s="1024" t="s">
        <v>650</v>
      </c>
      <c r="C174" s="1025">
        <f>E174/D174</f>
        <v>1.1916</v>
      </c>
      <c r="D174" s="1026">
        <v>805</v>
      </c>
      <c r="E174" s="737">
        <v>959.23799999999994</v>
      </c>
      <c r="F174" s="737" t="s">
        <v>648</v>
      </c>
      <c r="G174" s="737" t="s">
        <v>649</v>
      </c>
      <c r="H174" s="725"/>
    </row>
    <row r="175" spans="1:8" ht="31.5">
      <c r="A175" s="723" t="s">
        <v>1012</v>
      </c>
      <c r="B175" s="1024" t="s">
        <v>1484</v>
      </c>
      <c r="C175" s="775">
        <f>E175/D175</f>
        <v>29.390750000000004</v>
      </c>
      <c r="D175" s="1026">
        <v>80</v>
      </c>
      <c r="E175" s="737">
        <v>2351.2600000000002</v>
      </c>
      <c r="F175" s="269" t="s">
        <v>1821</v>
      </c>
      <c r="G175" s="737" t="s">
        <v>646</v>
      </c>
      <c r="H175" s="725"/>
    </row>
    <row r="176" spans="1:8" ht="15.75">
      <c r="A176" s="723" t="s">
        <v>1013</v>
      </c>
      <c r="B176" s="1024" t="s">
        <v>1787</v>
      </c>
      <c r="C176" s="775">
        <f>E176/D176</f>
        <v>4.5183606557377054</v>
      </c>
      <c r="D176" s="1026">
        <v>122</v>
      </c>
      <c r="E176" s="737">
        <v>551.24</v>
      </c>
      <c r="F176" s="269"/>
      <c r="G176" s="737" t="s">
        <v>646</v>
      </c>
      <c r="H176" s="725"/>
    </row>
    <row r="177" spans="1:8" ht="15.75">
      <c r="A177" s="1031">
        <v>5</v>
      </c>
      <c r="B177" s="719" t="s">
        <v>1323</v>
      </c>
      <c r="C177" s="719"/>
      <c r="D177" s="1030"/>
      <c r="E177" s="721">
        <v>0</v>
      </c>
      <c r="F177" s="720"/>
      <c r="G177" s="720"/>
      <c r="H177" s="720"/>
    </row>
    <row r="178" spans="1:8" ht="15.75">
      <c r="A178" s="734" t="s">
        <v>1233</v>
      </c>
      <c r="B178" s="735" t="s">
        <v>1318</v>
      </c>
      <c r="C178" s="579"/>
      <c r="D178" s="1029"/>
      <c r="E178" s="726">
        <v>0</v>
      </c>
      <c r="F178" s="726"/>
      <c r="G178" s="726"/>
      <c r="H178" s="726"/>
    </row>
    <row r="179" spans="1:8" ht="15.75">
      <c r="A179" s="723" t="s">
        <v>1234</v>
      </c>
      <c r="B179" s="579"/>
      <c r="C179" s="579"/>
      <c r="D179" s="1029"/>
      <c r="E179" s="726"/>
      <c r="F179" s="726"/>
      <c r="G179" s="726"/>
      <c r="H179" s="726"/>
    </row>
    <row r="180" spans="1:8" ht="15.75">
      <c r="A180" s="734" t="s">
        <v>1235</v>
      </c>
      <c r="B180" s="735" t="s">
        <v>1319</v>
      </c>
      <c r="C180" s="579"/>
      <c r="D180" s="1029"/>
      <c r="E180" s="726">
        <v>0</v>
      </c>
      <c r="F180" s="726"/>
      <c r="G180" s="726"/>
      <c r="H180" s="726"/>
    </row>
    <row r="181" spans="1:8" ht="15.75">
      <c r="A181" s="723" t="s">
        <v>1236</v>
      </c>
      <c r="B181" s="725"/>
      <c r="C181" s="725"/>
      <c r="D181" s="1029"/>
      <c r="E181" s="726"/>
      <c r="F181" s="726"/>
      <c r="G181" s="726"/>
      <c r="H181" s="726"/>
    </row>
    <row r="182" spans="1:8" ht="15.75">
      <c r="A182" s="1031">
        <v>6</v>
      </c>
      <c r="B182" s="719" t="s">
        <v>1324</v>
      </c>
      <c r="C182" s="719"/>
      <c r="D182" s="1030"/>
      <c r="E182" s="721">
        <v>0</v>
      </c>
      <c r="F182" s="720"/>
      <c r="G182" s="720"/>
      <c r="H182" s="720"/>
    </row>
    <row r="183" spans="1:8" ht="15.75">
      <c r="A183" s="734" t="s">
        <v>1237</v>
      </c>
      <c r="B183" s="735" t="s">
        <v>1318</v>
      </c>
      <c r="C183" s="579"/>
      <c r="D183" s="1029"/>
      <c r="E183" s="726">
        <v>0</v>
      </c>
      <c r="F183" s="726"/>
      <c r="G183" s="726"/>
      <c r="H183" s="726"/>
    </row>
    <row r="184" spans="1:8" ht="15.75">
      <c r="A184" s="723" t="s">
        <v>1238</v>
      </c>
      <c r="B184" s="579"/>
      <c r="C184" s="579"/>
      <c r="D184" s="1029"/>
      <c r="E184" s="726"/>
      <c r="F184" s="726"/>
      <c r="G184" s="726"/>
      <c r="H184" s="726"/>
    </row>
    <row r="185" spans="1:8" ht="15.75">
      <c r="A185" s="734" t="s">
        <v>1240</v>
      </c>
      <c r="B185" s="735" t="s">
        <v>1319</v>
      </c>
      <c r="C185" s="579"/>
      <c r="D185" s="1029"/>
      <c r="E185" s="726">
        <v>0</v>
      </c>
      <c r="F185" s="726"/>
      <c r="G185" s="726"/>
      <c r="H185" s="726"/>
    </row>
    <row r="186" spans="1:8" ht="30" customHeight="1">
      <c r="A186" s="723" t="s">
        <v>1239</v>
      </c>
      <c r="B186" s="725"/>
      <c r="C186" s="725"/>
      <c r="D186" s="1029"/>
      <c r="E186" s="726"/>
      <c r="F186" s="726"/>
      <c r="G186" s="726"/>
      <c r="H186" s="726"/>
    </row>
    <row r="187" spans="1:8" ht="15.75">
      <c r="A187" s="718" t="s">
        <v>1263</v>
      </c>
      <c r="B187" s="719" t="s">
        <v>1325</v>
      </c>
      <c r="C187" s="972">
        <f>E187/D187</f>
        <v>836.1320376368966</v>
      </c>
      <c r="D187" s="721">
        <f>D188+D190</f>
        <v>12.965999999999999</v>
      </c>
      <c r="E187" s="721">
        <f>E188+E190</f>
        <v>10841.288</v>
      </c>
      <c r="F187" s="720"/>
      <c r="G187" s="720"/>
      <c r="H187" s="722"/>
    </row>
    <row r="188" spans="1:8" ht="15.75">
      <c r="A188" s="734" t="s">
        <v>1241</v>
      </c>
      <c r="B188" s="735" t="s">
        <v>1318</v>
      </c>
      <c r="C188" s="579"/>
      <c r="D188" s="728"/>
      <c r="E188" s="728"/>
      <c r="F188" s="724"/>
      <c r="G188" s="724"/>
      <c r="H188" s="725"/>
    </row>
    <row r="189" spans="1:8" ht="15.75" customHeight="1">
      <c r="A189" s="734"/>
      <c r="B189" s="973"/>
      <c r="C189" s="736"/>
      <c r="D189" s="736"/>
      <c r="E189" s="736"/>
      <c r="F189" s="726"/>
      <c r="G189" s="726"/>
      <c r="H189" s="725"/>
    </row>
    <row r="190" spans="1:8" ht="15.75">
      <c r="A190" s="718" t="s">
        <v>1242</v>
      </c>
      <c r="B190" s="719" t="s">
        <v>1319</v>
      </c>
      <c r="C190" s="972">
        <f>E190/D190</f>
        <v>836.1320376368966</v>
      </c>
      <c r="D190" s="972">
        <f>SUM(D191:D198)</f>
        <v>12.965999999999999</v>
      </c>
      <c r="E190" s="972">
        <f>SUM(E191:E198)</f>
        <v>10841.288</v>
      </c>
      <c r="F190" s="971"/>
      <c r="G190" s="971"/>
      <c r="H190" s="722"/>
    </row>
    <row r="191" spans="1:8" ht="15.75">
      <c r="A191" s="723"/>
      <c r="B191" s="1020" t="s">
        <v>1662</v>
      </c>
      <c r="C191" s="736"/>
      <c r="D191" s="736"/>
      <c r="E191" s="736"/>
      <c r="F191" s="726"/>
      <c r="G191" s="726"/>
      <c r="H191" s="725"/>
    </row>
    <row r="192" spans="1:8" ht="75">
      <c r="A192" s="723" t="s">
        <v>1243</v>
      </c>
      <c r="B192" s="730" t="s">
        <v>1729</v>
      </c>
      <c r="C192" s="726">
        <f>E192/D192</f>
        <v>732.84261133603241</v>
      </c>
      <c r="D192" s="726">
        <v>1.976</v>
      </c>
      <c r="E192" s="736">
        <v>1448.097</v>
      </c>
      <c r="F192" s="269" t="s">
        <v>1799</v>
      </c>
      <c r="G192" s="737" t="s">
        <v>646</v>
      </c>
      <c r="H192" s="725"/>
    </row>
    <row r="193" spans="1:8" ht="60">
      <c r="A193" s="723" t="s">
        <v>651</v>
      </c>
      <c r="B193" s="730" t="s">
        <v>1788</v>
      </c>
      <c r="C193" s="726">
        <f>E193/D193</f>
        <v>494.91443661971834</v>
      </c>
      <c r="D193" s="726">
        <v>2.84</v>
      </c>
      <c r="E193" s="736">
        <v>1405.557</v>
      </c>
      <c r="F193" s="269" t="s">
        <v>1799</v>
      </c>
      <c r="G193" s="737" t="s">
        <v>646</v>
      </c>
      <c r="H193" s="725"/>
    </row>
    <row r="194" spans="1:8" ht="31.5">
      <c r="A194" s="723" t="s">
        <v>1456</v>
      </c>
      <c r="B194" s="730" t="s">
        <v>1730</v>
      </c>
      <c r="C194" s="726">
        <f>E194/D194</f>
        <v>1426.0272417707149</v>
      </c>
      <c r="D194" s="974">
        <v>0.88100000000000001</v>
      </c>
      <c r="E194" s="736">
        <v>1256.33</v>
      </c>
      <c r="F194" s="269" t="s">
        <v>1799</v>
      </c>
      <c r="G194" s="737" t="s">
        <v>646</v>
      </c>
      <c r="H194" s="725"/>
    </row>
    <row r="195" spans="1:8" ht="15.75">
      <c r="A195" s="723"/>
      <c r="B195" s="1020" t="s">
        <v>1685</v>
      </c>
      <c r="C195" s="736"/>
      <c r="D195" s="736"/>
      <c r="E195" s="736"/>
      <c r="F195" s="269"/>
      <c r="G195" s="737"/>
      <c r="H195" s="725"/>
    </row>
    <row r="196" spans="1:8" ht="31.5">
      <c r="A196" s="723" t="s">
        <v>1703</v>
      </c>
      <c r="B196" s="730" t="s">
        <v>1773</v>
      </c>
      <c r="C196" s="726">
        <f>E196/D196</f>
        <v>792.96107594936711</v>
      </c>
      <c r="D196" s="726">
        <v>3.16</v>
      </c>
      <c r="E196" s="736">
        <v>2505.7570000000001</v>
      </c>
      <c r="F196" s="269" t="s">
        <v>1799</v>
      </c>
      <c r="G196" s="737" t="s">
        <v>646</v>
      </c>
      <c r="H196" s="725"/>
    </row>
    <row r="197" spans="1:8" ht="31.5">
      <c r="A197" s="723" t="s">
        <v>1704</v>
      </c>
      <c r="B197" s="730" t="s">
        <v>1815</v>
      </c>
      <c r="C197" s="726">
        <f>E197/D197</f>
        <v>1096.0636220472441</v>
      </c>
      <c r="D197" s="974">
        <v>3.1749999999999998</v>
      </c>
      <c r="E197" s="736">
        <v>3480.002</v>
      </c>
      <c r="F197" s="269" t="s">
        <v>1799</v>
      </c>
      <c r="G197" s="737" t="s">
        <v>646</v>
      </c>
      <c r="H197" s="725"/>
    </row>
    <row r="198" spans="1:8" ht="31.5">
      <c r="A198" s="723" t="s">
        <v>1705</v>
      </c>
      <c r="B198" s="730" t="s">
        <v>1774</v>
      </c>
      <c r="C198" s="726">
        <f>E198/D198</f>
        <v>798.22805139186289</v>
      </c>
      <c r="D198" s="974">
        <v>0.93400000000000005</v>
      </c>
      <c r="E198" s="736">
        <v>745.54499999999996</v>
      </c>
      <c r="F198" s="269" t="s">
        <v>1799</v>
      </c>
      <c r="G198" s="737" t="s">
        <v>646</v>
      </c>
      <c r="H198" s="725"/>
    </row>
    <row r="199" spans="1:8" ht="15.75">
      <c r="A199" s="718" t="s">
        <v>1264</v>
      </c>
      <c r="B199" s="719" t="s">
        <v>1326</v>
      </c>
      <c r="C199" s="719"/>
      <c r="D199" s="720"/>
      <c r="E199" s="721">
        <v>0</v>
      </c>
      <c r="F199" s="720"/>
      <c r="G199" s="720"/>
      <c r="H199" s="722"/>
    </row>
    <row r="200" spans="1:8" ht="15.75">
      <c r="A200" s="723" t="s">
        <v>1244</v>
      </c>
      <c r="B200" s="579" t="s">
        <v>1318</v>
      </c>
      <c r="C200" s="579"/>
      <c r="D200" s="724"/>
      <c r="E200" s="724">
        <v>0</v>
      </c>
      <c r="F200" s="724"/>
      <c r="G200" s="724"/>
      <c r="H200" s="725"/>
    </row>
    <row r="201" spans="1:8" ht="15.75">
      <c r="A201" s="723" t="s">
        <v>1245</v>
      </c>
      <c r="B201" s="579"/>
      <c r="C201" s="579"/>
      <c r="D201" s="726"/>
      <c r="E201" s="726"/>
      <c r="F201" s="726"/>
      <c r="G201" s="726"/>
      <c r="H201" s="725"/>
    </row>
    <row r="202" spans="1:8" ht="15.75">
      <c r="A202" s="723" t="s">
        <v>1246</v>
      </c>
      <c r="B202" s="579" t="s">
        <v>1319</v>
      </c>
      <c r="C202" s="579"/>
      <c r="D202" s="726"/>
      <c r="E202" s="726">
        <v>0</v>
      </c>
      <c r="F202" s="726"/>
      <c r="G202" s="726"/>
      <c r="H202" s="725"/>
    </row>
    <row r="203" spans="1:8" ht="15.75">
      <c r="A203" s="723" t="s">
        <v>1247</v>
      </c>
      <c r="B203" s="725"/>
      <c r="C203" s="725"/>
      <c r="D203" s="726"/>
      <c r="E203" s="726"/>
      <c r="F203" s="726"/>
      <c r="G203" s="726"/>
      <c r="H203" s="725"/>
    </row>
    <row r="204" spans="1:8" ht="31.5">
      <c r="A204" s="718" t="s">
        <v>1265</v>
      </c>
      <c r="B204" s="740" t="s">
        <v>1298</v>
      </c>
      <c r="C204" s="740"/>
      <c r="D204" s="739"/>
      <c r="E204" s="721">
        <f>E205+E207+E211</f>
        <v>16645.75</v>
      </c>
      <c r="F204" s="739"/>
      <c r="G204" s="739"/>
      <c r="H204" s="722"/>
    </row>
    <row r="205" spans="1:8" ht="15.75">
      <c r="A205" s="734" t="s">
        <v>1248</v>
      </c>
      <c r="B205" s="735" t="s">
        <v>1318</v>
      </c>
      <c r="C205" s="728">
        <f t="shared" ref="C205:C210" si="13">E205/D205</f>
        <v>340.18</v>
      </c>
      <c r="D205" s="741">
        <f>D206</f>
        <v>1</v>
      </c>
      <c r="E205" s="728">
        <f>E206</f>
        <v>340.18</v>
      </c>
      <c r="F205" s="733"/>
      <c r="G205" s="733"/>
      <c r="H205" s="725"/>
    </row>
    <row r="206" spans="1:8" ht="30">
      <c r="A206" s="723" t="s">
        <v>1249</v>
      </c>
      <c r="B206" s="743" t="s">
        <v>1701</v>
      </c>
      <c r="C206" s="785">
        <f t="shared" si="13"/>
        <v>340.18</v>
      </c>
      <c r="D206" s="742">
        <v>1</v>
      </c>
      <c r="E206" s="785">
        <v>340.18</v>
      </c>
      <c r="F206" s="269" t="s">
        <v>1659</v>
      </c>
      <c r="G206" s="737" t="s">
        <v>646</v>
      </c>
      <c r="H206" s="725"/>
    </row>
    <row r="207" spans="1:8" ht="15.75">
      <c r="A207" s="718" t="s">
        <v>1250</v>
      </c>
      <c r="B207" s="719" t="s">
        <v>1319</v>
      </c>
      <c r="C207" s="972">
        <f t="shared" si="13"/>
        <v>4076.3924999999999</v>
      </c>
      <c r="D207" s="975">
        <f>SUM(D208:D210)</f>
        <v>4</v>
      </c>
      <c r="E207" s="972">
        <f>SUM(E208:E210)</f>
        <v>16305.57</v>
      </c>
      <c r="F207" s="971"/>
      <c r="G207" s="971"/>
      <c r="H207" s="722"/>
    </row>
    <row r="208" spans="1:8" ht="45">
      <c r="A208" s="723" t="s">
        <v>1251</v>
      </c>
      <c r="B208" s="743" t="s">
        <v>1486</v>
      </c>
      <c r="C208" s="785">
        <f t="shared" si="13"/>
        <v>5698.36</v>
      </c>
      <c r="D208" s="742">
        <v>1</v>
      </c>
      <c r="E208" s="785">
        <v>5698.36</v>
      </c>
      <c r="F208" s="269" t="s">
        <v>1799</v>
      </c>
      <c r="G208" s="737" t="s">
        <v>646</v>
      </c>
      <c r="H208" s="725"/>
    </row>
    <row r="209" spans="1:8" ht="30">
      <c r="A209" s="723" t="s">
        <v>1707</v>
      </c>
      <c r="B209" s="743" t="s">
        <v>1708</v>
      </c>
      <c r="C209" s="785">
        <f t="shared" si="13"/>
        <v>2719.21</v>
      </c>
      <c r="D209" s="742">
        <v>1</v>
      </c>
      <c r="E209" s="785">
        <v>2719.21</v>
      </c>
      <c r="F209" s="269" t="s">
        <v>1659</v>
      </c>
      <c r="G209" s="737" t="s">
        <v>646</v>
      </c>
      <c r="H209" s="725"/>
    </row>
    <row r="210" spans="1:8" ht="75">
      <c r="A210" s="723" t="s">
        <v>1760</v>
      </c>
      <c r="B210" s="743" t="s">
        <v>1740</v>
      </c>
      <c r="C210" s="785">
        <f t="shared" si="13"/>
        <v>3944</v>
      </c>
      <c r="D210" s="742">
        <v>2</v>
      </c>
      <c r="E210" s="785">
        <v>7888</v>
      </c>
      <c r="F210" s="269" t="s">
        <v>1799</v>
      </c>
      <c r="G210" s="737" t="s">
        <v>646</v>
      </c>
      <c r="H210" s="725"/>
    </row>
    <row r="211" spans="1:8" ht="15.75">
      <c r="A211" s="718" t="s">
        <v>1252</v>
      </c>
      <c r="B211" s="719" t="s">
        <v>1327</v>
      </c>
      <c r="C211" s="972">
        <f>SUM(C212:C212)</f>
        <v>0</v>
      </c>
      <c r="D211" s="975">
        <f>SUM(D212:D212)</f>
        <v>0</v>
      </c>
      <c r="E211" s="972">
        <f>SUM(E212:E212)</f>
        <v>0</v>
      </c>
      <c r="F211" s="971"/>
      <c r="G211" s="971"/>
      <c r="H211" s="722"/>
    </row>
    <row r="212" spans="1:8" ht="15.75">
      <c r="A212" s="723" t="s">
        <v>1015</v>
      </c>
      <c r="B212" s="743"/>
      <c r="C212" s="785"/>
      <c r="D212" s="742"/>
      <c r="E212" s="786"/>
      <c r="F212" s="269"/>
      <c r="G212" s="737"/>
      <c r="H212" s="725"/>
    </row>
    <row r="213" spans="1:8" ht="31.5">
      <c r="A213" s="718" t="s">
        <v>1266</v>
      </c>
      <c r="B213" s="740" t="s">
        <v>1299</v>
      </c>
      <c r="C213" s="740"/>
      <c r="D213" s="739"/>
      <c r="E213" s="976">
        <f>E214+E216+E218</f>
        <v>0</v>
      </c>
      <c r="F213" s="739"/>
      <c r="G213" s="739"/>
      <c r="H213" s="722"/>
    </row>
    <row r="214" spans="1:8" ht="15.75">
      <c r="A214" s="734" t="s">
        <v>1253</v>
      </c>
      <c r="B214" s="735" t="s">
        <v>1318</v>
      </c>
      <c r="C214" s="735"/>
      <c r="D214" s="741"/>
      <c r="E214" s="728">
        <v>0</v>
      </c>
      <c r="F214" s="733"/>
      <c r="G214" s="733"/>
      <c r="H214" s="725"/>
    </row>
    <row r="215" spans="1:8" ht="15.75">
      <c r="A215" s="723" t="s">
        <v>1254</v>
      </c>
      <c r="B215" s="579"/>
      <c r="C215" s="579"/>
      <c r="D215" s="726"/>
      <c r="E215" s="726"/>
      <c r="F215" s="726"/>
      <c r="G215" s="726"/>
      <c r="H215" s="725"/>
    </row>
    <row r="216" spans="1:8" ht="15.75">
      <c r="A216" s="734" t="s">
        <v>1255</v>
      </c>
      <c r="B216" s="735" t="s">
        <v>1319</v>
      </c>
      <c r="C216" s="735"/>
      <c r="D216" s="736"/>
      <c r="E216" s="736">
        <v>0</v>
      </c>
      <c r="F216" s="726"/>
      <c r="G216" s="726"/>
      <c r="H216" s="725"/>
    </row>
    <row r="217" spans="1:8" ht="15.75">
      <c r="A217" s="723" t="s">
        <v>1256</v>
      </c>
      <c r="B217" s="744"/>
      <c r="C217" s="744"/>
      <c r="D217" s="736"/>
      <c r="E217" s="736"/>
      <c r="F217" s="726"/>
      <c r="G217" s="726"/>
      <c r="H217" s="725"/>
    </row>
    <row r="218" spans="1:8" ht="15.75">
      <c r="A218" s="734" t="s">
        <v>1257</v>
      </c>
      <c r="B218" s="735" t="s">
        <v>1327</v>
      </c>
      <c r="C218" s="735"/>
      <c r="D218" s="736"/>
      <c r="E218" s="736">
        <f>E219</f>
        <v>0</v>
      </c>
      <c r="F218" s="726"/>
      <c r="G218" s="726"/>
      <c r="H218" s="725"/>
    </row>
    <row r="219" spans="1:8" ht="15.75">
      <c r="A219" s="723" t="s">
        <v>1016</v>
      </c>
      <c r="B219" s="580"/>
      <c r="C219" s="252"/>
      <c r="D219" s="253"/>
      <c r="E219" s="251"/>
      <c r="F219" s="269"/>
      <c r="G219" s="250"/>
      <c r="H219" s="725"/>
    </row>
    <row r="220" spans="1:8" ht="15.75">
      <c r="A220" s="718" t="s">
        <v>1267</v>
      </c>
      <c r="B220" s="719" t="s">
        <v>1300</v>
      </c>
      <c r="C220" s="719"/>
      <c r="D220" s="745"/>
      <c r="E220" s="721">
        <f>E221</f>
        <v>3206.0349999999999</v>
      </c>
      <c r="F220" s="745"/>
      <c r="G220" s="745"/>
      <c r="H220" s="746"/>
    </row>
    <row r="221" spans="1:8" ht="15.75">
      <c r="A221" s="734" t="s">
        <v>1330</v>
      </c>
      <c r="B221" s="735" t="s">
        <v>1318</v>
      </c>
      <c r="C221" s="727">
        <f>E221/D221</f>
        <v>320.6035</v>
      </c>
      <c r="D221" s="741">
        <f>D223+D228+D232+D237+D241+D246+D250+D255+D259+D263</f>
        <v>10</v>
      </c>
      <c r="E221" s="728">
        <f>E223+E228+E232+E237+E241+E246+E250+E255+E259+E263</f>
        <v>3206.0349999999999</v>
      </c>
      <c r="F221" s="733"/>
      <c r="G221" s="733"/>
      <c r="H221" s="725"/>
    </row>
    <row r="222" spans="1:8" ht="15.75">
      <c r="A222" s="748"/>
      <c r="B222" s="963" t="s">
        <v>1670</v>
      </c>
      <c r="C222" s="749"/>
      <c r="D222" s="747"/>
      <c r="E222" s="778"/>
      <c r="F222" s="269"/>
      <c r="G222" s="737"/>
      <c r="H222" s="725"/>
    </row>
    <row r="223" spans="1:8" ht="15.75" customHeight="1">
      <c r="A223" s="1271" t="s">
        <v>1690</v>
      </c>
      <c r="B223" s="963" t="s">
        <v>1789</v>
      </c>
      <c r="C223" s="980">
        <f>E223/D223</f>
        <v>276.95799999999997</v>
      </c>
      <c r="D223" s="1023">
        <v>1</v>
      </c>
      <c r="E223" s="980">
        <f>E224+E225+E226</f>
        <v>276.95799999999997</v>
      </c>
      <c r="F223" s="1265" t="s">
        <v>1799</v>
      </c>
      <c r="G223" s="1268" t="s">
        <v>646</v>
      </c>
      <c r="H223" s="725"/>
    </row>
    <row r="224" spans="1:8" ht="15.75">
      <c r="A224" s="1272"/>
      <c r="B224" s="1009" t="s">
        <v>1805</v>
      </c>
      <c r="C224" s="749">
        <f t="shared" ref="C224:C226" si="14">E224/D224</f>
        <v>485.37790697674421</v>
      </c>
      <c r="D224" s="1022">
        <v>0.34399999999999997</v>
      </c>
      <c r="E224" s="749">
        <v>166.97</v>
      </c>
      <c r="F224" s="1266"/>
      <c r="G224" s="1269"/>
      <c r="H224" s="725"/>
    </row>
    <row r="225" spans="1:8" ht="15.75">
      <c r="A225" s="1272"/>
      <c r="B225" s="1009" t="s">
        <v>1796</v>
      </c>
      <c r="C225" s="749">
        <f t="shared" si="14"/>
        <v>479.28767123287673</v>
      </c>
      <c r="D225" s="1022">
        <v>7.2999999999999995E-2</v>
      </c>
      <c r="E225" s="749">
        <v>34.988</v>
      </c>
      <c r="F225" s="1266"/>
      <c r="G225" s="1269"/>
      <c r="H225" s="725"/>
    </row>
    <row r="226" spans="1:8" ht="15.75">
      <c r="A226" s="1273"/>
      <c r="B226" s="1009" t="s">
        <v>1816</v>
      </c>
      <c r="C226" s="749">
        <f t="shared" si="14"/>
        <v>75</v>
      </c>
      <c r="D226" s="747" t="s">
        <v>1218</v>
      </c>
      <c r="E226" s="749">
        <v>75</v>
      </c>
      <c r="F226" s="1267"/>
      <c r="G226" s="1270"/>
      <c r="H226" s="725"/>
    </row>
    <row r="227" spans="1:8" ht="15.75">
      <c r="A227" s="748"/>
      <c r="B227" s="963" t="s">
        <v>1682</v>
      </c>
      <c r="C227" s="749"/>
      <c r="D227" s="747"/>
      <c r="E227" s="778"/>
      <c r="F227" s="269"/>
      <c r="G227" s="737"/>
      <c r="H227" s="725"/>
    </row>
    <row r="228" spans="1:8" ht="15.75" customHeight="1">
      <c r="A228" s="1271" t="s">
        <v>1691</v>
      </c>
      <c r="B228" s="963" t="s">
        <v>1693</v>
      </c>
      <c r="C228" s="980">
        <f>E228/D228</f>
        <v>279.36900000000003</v>
      </c>
      <c r="D228" s="1023">
        <v>1</v>
      </c>
      <c r="E228" s="980">
        <f>E229+E230+E231</f>
        <v>279.36900000000003</v>
      </c>
      <c r="F228" s="1265" t="s">
        <v>1799</v>
      </c>
      <c r="G228" s="1268" t="s">
        <v>646</v>
      </c>
      <c r="H228" s="725"/>
    </row>
    <row r="229" spans="1:8" ht="15.75">
      <c r="A229" s="1272"/>
      <c r="B229" s="1009" t="s">
        <v>1805</v>
      </c>
      <c r="C229" s="749">
        <f t="shared" ref="C229:C231" si="15">E229/D229</f>
        <v>353.31269349845201</v>
      </c>
      <c r="D229" s="1022">
        <v>0.32300000000000001</v>
      </c>
      <c r="E229" s="749">
        <v>114.12</v>
      </c>
      <c r="F229" s="1266"/>
      <c r="G229" s="1269"/>
      <c r="H229" s="725"/>
    </row>
    <row r="230" spans="1:8" ht="15.75">
      <c r="A230" s="1272"/>
      <c r="B230" s="1009" t="s">
        <v>1796</v>
      </c>
      <c r="C230" s="749">
        <f t="shared" si="15"/>
        <v>423.56387665198247</v>
      </c>
      <c r="D230" s="1022">
        <v>0.22700000000000001</v>
      </c>
      <c r="E230" s="749">
        <v>96.149000000000029</v>
      </c>
      <c r="F230" s="1266"/>
      <c r="G230" s="1269"/>
      <c r="H230" s="725"/>
    </row>
    <row r="231" spans="1:8" ht="15.75">
      <c r="A231" s="1273"/>
      <c r="B231" s="1009" t="s">
        <v>1811</v>
      </c>
      <c r="C231" s="749">
        <f t="shared" si="15"/>
        <v>69.099999999999994</v>
      </c>
      <c r="D231" s="747" t="s">
        <v>1218</v>
      </c>
      <c r="E231" s="749">
        <v>69.099999999999994</v>
      </c>
      <c r="F231" s="1267"/>
      <c r="G231" s="1270"/>
      <c r="H231" s="725"/>
    </row>
    <row r="232" spans="1:8" ht="15.75" customHeight="1">
      <c r="A232" s="1271" t="s">
        <v>652</v>
      </c>
      <c r="B232" s="963" t="s">
        <v>1695</v>
      </c>
      <c r="C232" s="980">
        <f>E232/D232</f>
        <v>185.30099999999999</v>
      </c>
      <c r="D232" s="1023">
        <v>1</v>
      </c>
      <c r="E232" s="980">
        <f>E233+E234+E235</f>
        <v>185.30099999999999</v>
      </c>
      <c r="F232" s="1265" t="s">
        <v>1799</v>
      </c>
      <c r="G232" s="1268" t="s">
        <v>646</v>
      </c>
      <c r="H232" s="725"/>
    </row>
    <row r="233" spans="1:8" ht="15.75">
      <c r="A233" s="1272"/>
      <c r="B233" s="1009" t="s">
        <v>1805</v>
      </c>
      <c r="C233" s="749">
        <f t="shared" ref="C233:C235" si="16">E233/D233</f>
        <v>515.33333333333326</v>
      </c>
      <c r="D233" s="1022">
        <v>0.19500000000000001</v>
      </c>
      <c r="E233" s="749">
        <v>100.49</v>
      </c>
      <c r="F233" s="1266"/>
      <c r="G233" s="1269"/>
      <c r="H233" s="725"/>
    </row>
    <row r="234" spans="1:8" ht="15.75">
      <c r="A234" s="1272"/>
      <c r="B234" s="1009" t="s">
        <v>1796</v>
      </c>
      <c r="C234" s="749">
        <f t="shared" si="16"/>
        <v>445.95454545454515</v>
      </c>
      <c r="D234" s="1022">
        <v>2.1999999999999999E-2</v>
      </c>
      <c r="E234" s="749">
        <v>9.8109999999999928</v>
      </c>
      <c r="F234" s="1266"/>
      <c r="G234" s="1269"/>
      <c r="H234" s="725"/>
    </row>
    <row r="235" spans="1:8" ht="15.75">
      <c r="A235" s="1273"/>
      <c r="B235" s="1009" t="s">
        <v>1816</v>
      </c>
      <c r="C235" s="749">
        <f t="shared" si="16"/>
        <v>75</v>
      </c>
      <c r="D235" s="747" t="s">
        <v>1218</v>
      </c>
      <c r="E235" s="749">
        <v>75</v>
      </c>
      <c r="F235" s="1267"/>
      <c r="G235" s="1270"/>
      <c r="H235" s="725"/>
    </row>
    <row r="236" spans="1:8" ht="15.75">
      <c r="A236" s="748"/>
      <c r="B236" s="963" t="s">
        <v>185</v>
      </c>
      <c r="C236" s="749"/>
      <c r="D236" s="747"/>
      <c r="E236" s="778"/>
      <c r="F236" s="269"/>
      <c r="G236" s="737"/>
      <c r="H236" s="725"/>
    </row>
    <row r="237" spans="1:8" ht="30" customHeight="1">
      <c r="A237" s="1271" t="s">
        <v>653</v>
      </c>
      <c r="B237" s="963" t="s">
        <v>1790</v>
      </c>
      <c r="C237" s="980">
        <f>E237/D237</f>
        <v>142.93799999999999</v>
      </c>
      <c r="D237" s="1023">
        <v>1</v>
      </c>
      <c r="E237" s="980">
        <f>E238+E239+E240</f>
        <v>142.93799999999999</v>
      </c>
      <c r="F237" s="1265" t="s">
        <v>1799</v>
      </c>
      <c r="G237" s="1268" t="s">
        <v>646</v>
      </c>
      <c r="H237" s="725"/>
    </row>
    <row r="238" spans="1:8" ht="15.75">
      <c r="A238" s="1272"/>
      <c r="B238" s="1009" t="s">
        <v>1805</v>
      </c>
      <c r="C238" s="749">
        <f t="shared" ref="C238:C245" si="17">E238/D238</f>
        <v>450</v>
      </c>
      <c r="D238" s="1021">
        <v>0.02</v>
      </c>
      <c r="E238" s="749">
        <v>9</v>
      </c>
      <c r="F238" s="1266"/>
      <c r="G238" s="1269"/>
      <c r="H238" s="725"/>
    </row>
    <row r="239" spans="1:8" ht="15.75">
      <c r="A239" s="1272"/>
      <c r="B239" s="1009" t="s">
        <v>1796</v>
      </c>
      <c r="C239" s="749">
        <f t="shared" si="17"/>
        <v>538.57812499999989</v>
      </c>
      <c r="D239" s="1022">
        <v>0.128</v>
      </c>
      <c r="E239" s="749">
        <v>68.937999999999988</v>
      </c>
      <c r="F239" s="1266"/>
      <c r="G239" s="1269"/>
      <c r="H239" s="725"/>
    </row>
    <row r="240" spans="1:8" ht="15.75">
      <c r="A240" s="1273"/>
      <c r="B240" s="1009" t="s">
        <v>1816</v>
      </c>
      <c r="C240" s="749">
        <f t="shared" si="17"/>
        <v>65</v>
      </c>
      <c r="D240" s="747" t="s">
        <v>1218</v>
      </c>
      <c r="E240" s="749">
        <v>65</v>
      </c>
      <c r="F240" s="1267"/>
      <c r="G240" s="1270"/>
      <c r="H240" s="725"/>
    </row>
    <row r="241" spans="1:8" ht="30" customHeight="1">
      <c r="A241" s="1271" t="s">
        <v>654</v>
      </c>
      <c r="B241" s="963" t="s">
        <v>1770</v>
      </c>
      <c r="C241" s="980">
        <f>E241/D241</f>
        <v>374.387</v>
      </c>
      <c r="D241" s="1023">
        <v>1</v>
      </c>
      <c r="E241" s="980">
        <f>E242+E243+E244+E245</f>
        <v>374.387</v>
      </c>
      <c r="F241" s="1265" t="s">
        <v>1799</v>
      </c>
      <c r="G241" s="1268" t="s">
        <v>646</v>
      </c>
      <c r="H241" s="725"/>
    </row>
    <row r="242" spans="1:8" ht="15.75">
      <c r="A242" s="1272"/>
      <c r="B242" s="1009" t="s">
        <v>1805</v>
      </c>
      <c r="C242" s="749">
        <f t="shared" si="17"/>
        <v>550</v>
      </c>
      <c r="D242" s="1022">
        <v>5.0000000000000001E-3</v>
      </c>
      <c r="E242" s="749">
        <v>2.75</v>
      </c>
      <c r="F242" s="1266"/>
      <c r="G242" s="1269"/>
      <c r="H242" s="725"/>
    </row>
    <row r="243" spans="1:8" ht="15.75">
      <c r="A243" s="1272"/>
      <c r="B243" s="1009" t="s">
        <v>1814</v>
      </c>
      <c r="C243" s="749">
        <f t="shared" si="17"/>
        <v>903.50000000000011</v>
      </c>
      <c r="D243" s="1022">
        <v>0.3</v>
      </c>
      <c r="E243" s="749">
        <v>271.05</v>
      </c>
      <c r="F243" s="1266"/>
      <c r="G243" s="1269"/>
      <c r="H243" s="725"/>
    </row>
    <row r="244" spans="1:8" ht="15.75">
      <c r="A244" s="1272"/>
      <c r="B244" s="1009" t="s">
        <v>1796</v>
      </c>
      <c r="C244" s="749">
        <f t="shared" si="17"/>
        <v>453.76190476190459</v>
      </c>
      <c r="D244" s="1022">
        <v>6.3E-2</v>
      </c>
      <c r="E244" s="749">
        <v>28.586999999999989</v>
      </c>
      <c r="F244" s="1266"/>
      <c r="G244" s="1269"/>
      <c r="H244" s="725"/>
    </row>
    <row r="245" spans="1:8" ht="15.75">
      <c r="A245" s="1273"/>
      <c r="B245" s="1009" t="s">
        <v>1803</v>
      </c>
      <c r="C245" s="749">
        <f t="shared" si="17"/>
        <v>72</v>
      </c>
      <c r="D245" s="747" t="s">
        <v>1218</v>
      </c>
      <c r="E245" s="749">
        <v>72</v>
      </c>
      <c r="F245" s="1267"/>
      <c r="G245" s="1270"/>
      <c r="H245" s="725"/>
    </row>
    <row r="246" spans="1:8" ht="30" customHeight="1">
      <c r="A246" s="1271" t="s">
        <v>1692</v>
      </c>
      <c r="B246" s="963" t="s">
        <v>1696</v>
      </c>
      <c r="C246" s="980">
        <f>E246/D246</f>
        <v>231.65299999999999</v>
      </c>
      <c r="D246" s="1023">
        <v>1</v>
      </c>
      <c r="E246" s="980">
        <f>E247+E248+E249</f>
        <v>231.65299999999999</v>
      </c>
      <c r="F246" s="1265" t="s">
        <v>1799</v>
      </c>
      <c r="G246" s="1268" t="s">
        <v>646</v>
      </c>
      <c r="H246" s="725"/>
    </row>
    <row r="247" spans="1:8" ht="15.75">
      <c r="A247" s="1272"/>
      <c r="B247" s="1009" t="s">
        <v>1814</v>
      </c>
      <c r="C247" s="749">
        <f t="shared" ref="C247:C249" si="18">E247/D247</f>
        <v>950</v>
      </c>
      <c r="D247" s="1022">
        <v>1.4E-2</v>
      </c>
      <c r="E247" s="749">
        <v>13.3</v>
      </c>
      <c r="F247" s="1266"/>
      <c r="G247" s="1269"/>
      <c r="H247" s="725"/>
    </row>
    <row r="248" spans="1:8" ht="15.75">
      <c r="A248" s="1272"/>
      <c r="B248" s="1009" t="s">
        <v>1796</v>
      </c>
      <c r="C248" s="749">
        <f t="shared" si="18"/>
        <v>448.20720720720715</v>
      </c>
      <c r="D248" s="1022">
        <v>0.33300000000000002</v>
      </c>
      <c r="E248" s="749">
        <v>149.25299999999999</v>
      </c>
      <c r="F248" s="1266"/>
      <c r="G248" s="1269"/>
      <c r="H248" s="725"/>
    </row>
    <row r="249" spans="1:8" ht="15.75">
      <c r="A249" s="1273"/>
      <c r="B249" s="1009" t="s">
        <v>1819</v>
      </c>
      <c r="C249" s="749">
        <f t="shared" si="18"/>
        <v>69.099999999999994</v>
      </c>
      <c r="D249" s="747" t="s">
        <v>1218</v>
      </c>
      <c r="E249" s="749">
        <v>69.099999999999994</v>
      </c>
      <c r="F249" s="1267"/>
      <c r="G249" s="1270"/>
      <c r="H249" s="725"/>
    </row>
    <row r="250" spans="1:8" ht="30" customHeight="1">
      <c r="A250" s="1271" t="s">
        <v>1694</v>
      </c>
      <c r="B250" s="963" t="s">
        <v>1771</v>
      </c>
      <c r="C250" s="980">
        <f>E250/D250</f>
        <v>683.66800000000001</v>
      </c>
      <c r="D250" s="1023">
        <v>1</v>
      </c>
      <c r="E250" s="980">
        <f>E251+E252+E253</f>
        <v>683.66800000000001</v>
      </c>
      <c r="F250" s="1265" t="s">
        <v>1799</v>
      </c>
      <c r="G250" s="1268" t="s">
        <v>646</v>
      </c>
      <c r="H250" s="725"/>
    </row>
    <row r="251" spans="1:8" ht="15.75">
      <c r="A251" s="1272"/>
      <c r="B251" s="1009" t="s">
        <v>1817</v>
      </c>
      <c r="C251" s="749">
        <f t="shared" ref="C251:C253" si="19">E251/D251</f>
        <v>357.57763975155279</v>
      </c>
      <c r="D251" s="1022">
        <v>0.64400000000000002</v>
      </c>
      <c r="E251" s="749">
        <v>230.28</v>
      </c>
      <c r="F251" s="1266"/>
      <c r="G251" s="1269"/>
      <c r="H251" s="725"/>
    </row>
    <row r="252" spans="1:8" ht="15.75">
      <c r="A252" s="1272"/>
      <c r="B252" s="1009" t="s">
        <v>1796</v>
      </c>
      <c r="C252" s="749">
        <f t="shared" si="19"/>
        <v>356.24467099165901</v>
      </c>
      <c r="D252" s="1022">
        <v>1.079</v>
      </c>
      <c r="E252" s="749">
        <v>384.38800000000003</v>
      </c>
      <c r="F252" s="1266"/>
      <c r="G252" s="1269"/>
      <c r="H252" s="725"/>
    </row>
    <row r="253" spans="1:8" ht="15.75">
      <c r="A253" s="1273"/>
      <c r="B253" s="1009" t="s">
        <v>1804</v>
      </c>
      <c r="C253" s="749">
        <f t="shared" si="19"/>
        <v>69</v>
      </c>
      <c r="D253" s="747" t="s">
        <v>1218</v>
      </c>
      <c r="E253" s="749">
        <v>69</v>
      </c>
      <c r="F253" s="1267"/>
      <c r="G253" s="1270"/>
      <c r="H253" s="725"/>
    </row>
    <row r="254" spans="1:8" ht="15.75">
      <c r="A254" s="748"/>
      <c r="B254" s="963" t="s">
        <v>1767</v>
      </c>
      <c r="C254" s="749"/>
      <c r="D254" s="747"/>
      <c r="E254" s="778"/>
      <c r="F254" s="269"/>
      <c r="G254" s="737"/>
      <c r="H254" s="725"/>
    </row>
    <row r="255" spans="1:8" ht="15.75" customHeight="1">
      <c r="A255" s="1271" t="s">
        <v>1017</v>
      </c>
      <c r="B255" s="963" t="s">
        <v>1791</v>
      </c>
      <c r="C255" s="980">
        <v>395.6</v>
      </c>
      <c r="D255" s="1023">
        <v>1</v>
      </c>
      <c r="E255" s="980">
        <f>E256+E257</f>
        <v>391.47199999999998</v>
      </c>
      <c r="F255" s="1265" t="s">
        <v>1799</v>
      </c>
      <c r="G255" s="1268" t="s">
        <v>646</v>
      </c>
      <c r="H255" s="725"/>
    </row>
    <row r="256" spans="1:8" ht="15.75">
      <c r="A256" s="1272"/>
      <c r="B256" s="1009" t="s">
        <v>1796</v>
      </c>
      <c r="C256" s="749">
        <v>395.6</v>
      </c>
      <c r="D256" s="747" t="s">
        <v>1820</v>
      </c>
      <c r="E256" s="749">
        <v>304.44399999999996</v>
      </c>
      <c r="F256" s="1266"/>
      <c r="G256" s="1269"/>
      <c r="H256" s="725"/>
    </row>
    <row r="257" spans="1:10" ht="15.75">
      <c r="A257" s="1273"/>
      <c r="B257" s="1009" t="s">
        <v>1811</v>
      </c>
      <c r="C257" s="749">
        <v>395.6</v>
      </c>
      <c r="D257" s="747" t="s">
        <v>1218</v>
      </c>
      <c r="E257" s="749">
        <v>87.028000000000006</v>
      </c>
      <c r="F257" s="1267"/>
      <c r="G257" s="1270"/>
      <c r="H257" s="725"/>
    </row>
    <row r="258" spans="1:10" ht="15.75">
      <c r="A258" s="748"/>
      <c r="B258" s="963" t="s">
        <v>1688</v>
      </c>
      <c r="C258" s="749"/>
      <c r="D258" s="747"/>
      <c r="E258" s="778"/>
      <c r="F258" s="269"/>
      <c r="G258" s="737"/>
      <c r="H258" s="725"/>
    </row>
    <row r="259" spans="1:10" ht="15.75" customHeight="1">
      <c r="A259" s="1271" t="s">
        <v>1018</v>
      </c>
      <c r="B259" s="963" t="s">
        <v>1697</v>
      </c>
      <c r="C259" s="980">
        <f>E259/D259</f>
        <v>177.63800000000001</v>
      </c>
      <c r="D259" s="1023">
        <v>1</v>
      </c>
      <c r="E259" s="980">
        <f>E260+E261+E262</f>
        <v>177.63800000000001</v>
      </c>
      <c r="F259" s="1265" t="s">
        <v>1799</v>
      </c>
      <c r="G259" s="1268" t="s">
        <v>646</v>
      </c>
      <c r="H259" s="725"/>
    </row>
    <row r="260" spans="1:10" ht="15.75">
      <c r="A260" s="1272"/>
      <c r="B260" s="1009" t="s">
        <v>1805</v>
      </c>
      <c r="C260" s="749">
        <f t="shared" ref="C260:C262" si="20">E260/D260</f>
        <v>616.85714285714278</v>
      </c>
      <c r="D260" s="1022">
        <v>3.5000000000000003E-2</v>
      </c>
      <c r="E260" s="749">
        <v>21.59</v>
      </c>
      <c r="F260" s="1266"/>
      <c r="G260" s="1269"/>
      <c r="H260" s="725"/>
    </row>
    <row r="261" spans="1:10" ht="15.75">
      <c r="A261" s="1272"/>
      <c r="B261" s="1009" t="s">
        <v>1796</v>
      </c>
      <c r="C261" s="749">
        <f t="shared" si="20"/>
        <v>434.41509433962267</v>
      </c>
      <c r="D261" s="1022">
        <v>0.106</v>
      </c>
      <c r="E261" s="749">
        <v>46.048000000000002</v>
      </c>
      <c r="F261" s="1266"/>
      <c r="G261" s="1269"/>
      <c r="H261" s="725"/>
    </row>
    <row r="262" spans="1:10" ht="15.75">
      <c r="A262" s="1273"/>
      <c r="B262" s="1009" t="s">
        <v>1816</v>
      </c>
      <c r="C262" s="749">
        <f t="shared" si="20"/>
        <v>110</v>
      </c>
      <c r="D262" s="747" t="s">
        <v>1218</v>
      </c>
      <c r="E262" s="749">
        <v>110</v>
      </c>
      <c r="F262" s="1267"/>
      <c r="G262" s="1270"/>
      <c r="H262" s="725"/>
    </row>
    <row r="263" spans="1:10" ht="30" customHeight="1">
      <c r="A263" s="1271" t="s">
        <v>1761</v>
      </c>
      <c r="B263" s="963" t="s">
        <v>1818</v>
      </c>
      <c r="C263" s="980">
        <f>E263/D263</f>
        <v>462.65100000000001</v>
      </c>
      <c r="D263" s="1023">
        <v>1</v>
      </c>
      <c r="E263" s="980">
        <f>E264+E265+E266</f>
        <v>462.65100000000001</v>
      </c>
      <c r="F263" s="1265" t="s">
        <v>1799</v>
      </c>
      <c r="G263" s="1268" t="s">
        <v>646</v>
      </c>
      <c r="H263" s="725"/>
    </row>
    <row r="264" spans="1:10" ht="15.75">
      <c r="A264" s="1272"/>
      <c r="B264" s="1009" t="s">
        <v>1805</v>
      </c>
      <c r="C264" s="749">
        <f t="shared" ref="C264:C266" si="21">E264/D264</f>
        <v>426.83192261185008</v>
      </c>
      <c r="D264" s="1022">
        <v>0.82699999999999996</v>
      </c>
      <c r="E264" s="749">
        <v>352.99</v>
      </c>
      <c r="F264" s="1266"/>
      <c r="G264" s="1269"/>
      <c r="H264" s="725"/>
    </row>
    <row r="265" spans="1:10" ht="15.75">
      <c r="A265" s="1272"/>
      <c r="B265" s="1009" t="s">
        <v>1796</v>
      </c>
      <c r="C265" s="749">
        <f t="shared" si="21"/>
        <v>357.58536585365857</v>
      </c>
      <c r="D265" s="1022">
        <v>4.1000000000000002E-2</v>
      </c>
      <c r="E265" s="749">
        <v>14.661000000000001</v>
      </c>
      <c r="F265" s="1266"/>
      <c r="G265" s="1269"/>
      <c r="H265" s="725"/>
    </row>
    <row r="266" spans="1:10" ht="15.75">
      <c r="A266" s="1273"/>
      <c r="B266" s="1009" t="s">
        <v>1816</v>
      </c>
      <c r="C266" s="749">
        <f t="shared" si="21"/>
        <v>95</v>
      </c>
      <c r="D266" s="747" t="s">
        <v>1218</v>
      </c>
      <c r="E266" s="749">
        <v>95</v>
      </c>
      <c r="F266" s="1267"/>
      <c r="G266" s="1270"/>
      <c r="H266" s="725"/>
    </row>
    <row r="267" spans="1:10" ht="15.75">
      <c r="A267" s="734" t="s">
        <v>1331</v>
      </c>
      <c r="B267" s="735" t="s">
        <v>1319</v>
      </c>
      <c r="C267" s="736">
        <f>SUM(C268:C268)</f>
        <v>0</v>
      </c>
      <c r="D267" s="787">
        <f>SUM(D268:D268)</f>
        <v>0</v>
      </c>
      <c r="E267" s="736">
        <f>SUM(E268:E268)</f>
        <v>0</v>
      </c>
      <c r="F267" s="736"/>
      <c r="G267" s="736"/>
      <c r="H267" s="736"/>
      <c r="I267" s="788"/>
      <c r="J267" s="789"/>
    </row>
    <row r="268" spans="1:10" ht="15.75">
      <c r="A268" s="723" t="s">
        <v>1333</v>
      </c>
      <c r="B268" s="774"/>
      <c r="C268" s="790"/>
      <c r="D268" s="791"/>
      <c r="E268" s="778"/>
      <c r="F268" s="269"/>
      <c r="G268" s="737"/>
      <c r="H268" s="250"/>
      <c r="I268" s="792"/>
      <c r="J268" s="793"/>
    </row>
    <row r="269" spans="1:10" ht="15.75">
      <c r="A269" s="734" t="s">
        <v>1332</v>
      </c>
      <c r="B269" s="735" t="s">
        <v>1327</v>
      </c>
      <c r="C269" s="461"/>
      <c r="D269" s="731"/>
      <c r="E269" s="736"/>
      <c r="F269" s="736"/>
      <c r="G269" s="736"/>
      <c r="H269" s="736"/>
      <c r="I269" s="788"/>
      <c r="J269" s="789"/>
    </row>
    <row r="270" spans="1:10" ht="15.75">
      <c r="A270" s="723" t="s">
        <v>1334</v>
      </c>
      <c r="B270" s="723"/>
      <c r="C270" s="579"/>
      <c r="D270" s="731"/>
      <c r="E270" s="738"/>
      <c r="F270" s="726"/>
      <c r="G270" s="726"/>
      <c r="H270" s="726"/>
      <c r="I270" s="792"/>
      <c r="J270" s="793"/>
    </row>
    <row r="271" spans="1:10" ht="18.75">
      <c r="A271" s="1287" t="s">
        <v>1296</v>
      </c>
      <c r="B271" s="1288"/>
      <c r="C271" s="1288"/>
      <c r="D271" s="1289"/>
      <c r="E271" s="750">
        <f>E267+E220+E213+E204+E199+E187+E182+E177+E28+E15+E10+E5</f>
        <v>99236.173700000014</v>
      </c>
      <c r="F271" s="199"/>
      <c r="G271" s="794"/>
      <c r="H271" s="199"/>
    </row>
    <row r="272" spans="1:10">
      <c r="F272" s="977"/>
    </row>
    <row r="273" spans="1:8">
      <c r="A273" s="1290" t="s">
        <v>290</v>
      </c>
      <c r="B273" s="1290"/>
      <c r="C273" s="1290"/>
      <c r="D273" s="1290"/>
      <c r="E273" s="1290"/>
      <c r="F273" s="1290"/>
      <c r="G273" s="1290"/>
      <c r="H273" s="1290"/>
    </row>
    <row r="274" spans="1:8">
      <c r="A274" s="1274" t="s">
        <v>291</v>
      </c>
      <c r="B274" s="1274"/>
      <c r="C274" s="1274"/>
      <c r="D274" s="1274"/>
      <c r="E274" s="1274"/>
      <c r="F274" s="1274"/>
      <c r="G274" s="1274"/>
      <c r="H274" s="1274"/>
    </row>
  </sheetData>
  <mergeCells count="170">
    <mergeCell ref="A169:A171"/>
    <mergeCell ref="F169:F171"/>
    <mergeCell ref="G169:G171"/>
    <mergeCell ref="F162:F163"/>
    <mergeCell ref="G162:G163"/>
    <mergeCell ref="A162:A163"/>
    <mergeCell ref="A165:A168"/>
    <mergeCell ref="F165:F168"/>
    <mergeCell ref="G165:G168"/>
    <mergeCell ref="A154:A155"/>
    <mergeCell ref="F154:F155"/>
    <mergeCell ref="G154:G155"/>
    <mergeCell ref="A157:A160"/>
    <mergeCell ref="F157:F160"/>
    <mergeCell ref="G157:G160"/>
    <mergeCell ref="F149:F150"/>
    <mergeCell ref="G149:G150"/>
    <mergeCell ref="F151:F152"/>
    <mergeCell ref="G151:G152"/>
    <mergeCell ref="A149:A150"/>
    <mergeCell ref="A151:A152"/>
    <mergeCell ref="A141:A144"/>
    <mergeCell ref="F141:F144"/>
    <mergeCell ref="G141:G144"/>
    <mergeCell ref="F145:F147"/>
    <mergeCell ref="G145:G147"/>
    <mergeCell ref="A145:A147"/>
    <mergeCell ref="A132:A135"/>
    <mergeCell ref="F132:F135"/>
    <mergeCell ref="G132:G135"/>
    <mergeCell ref="F137:F140"/>
    <mergeCell ref="G137:G140"/>
    <mergeCell ref="A137:A140"/>
    <mergeCell ref="F126:F128"/>
    <mergeCell ref="G126:G128"/>
    <mergeCell ref="A126:A128"/>
    <mergeCell ref="F129:F131"/>
    <mergeCell ref="G129:G131"/>
    <mergeCell ref="A129:A131"/>
    <mergeCell ref="A121:A122"/>
    <mergeCell ref="A123:A124"/>
    <mergeCell ref="F121:F122"/>
    <mergeCell ref="G121:G122"/>
    <mergeCell ref="G123:G124"/>
    <mergeCell ref="F123:F124"/>
    <mergeCell ref="F112:F114"/>
    <mergeCell ref="G112:G114"/>
    <mergeCell ref="A112:A114"/>
    <mergeCell ref="F116:F120"/>
    <mergeCell ref="G116:G120"/>
    <mergeCell ref="A116:A120"/>
    <mergeCell ref="F109:F110"/>
    <mergeCell ref="G109:G110"/>
    <mergeCell ref="A109:A110"/>
    <mergeCell ref="A107:A108"/>
    <mergeCell ref="G107:G108"/>
    <mergeCell ref="F107:F108"/>
    <mergeCell ref="F101:F103"/>
    <mergeCell ref="G101:G103"/>
    <mergeCell ref="A101:A103"/>
    <mergeCell ref="A104:A106"/>
    <mergeCell ref="F104:F106"/>
    <mergeCell ref="G104:G106"/>
    <mergeCell ref="F95:F97"/>
    <mergeCell ref="G95:G97"/>
    <mergeCell ref="A95:A97"/>
    <mergeCell ref="F98:F100"/>
    <mergeCell ref="G98:G100"/>
    <mergeCell ref="A98:A100"/>
    <mergeCell ref="F85:F89"/>
    <mergeCell ref="G85:G89"/>
    <mergeCell ref="A85:A89"/>
    <mergeCell ref="A90:A94"/>
    <mergeCell ref="F90:F94"/>
    <mergeCell ref="G90:G94"/>
    <mergeCell ref="A78:A79"/>
    <mergeCell ref="G78:G79"/>
    <mergeCell ref="F78:F79"/>
    <mergeCell ref="F80:F83"/>
    <mergeCell ref="G80:G83"/>
    <mergeCell ref="A80:A83"/>
    <mergeCell ref="A72:A73"/>
    <mergeCell ref="G72:G73"/>
    <mergeCell ref="F72:F73"/>
    <mergeCell ref="A74:A76"/>
    <mergeCell ref="F74:F76"/>
    <mergeCell ref="G74:G76"/>
    <mergeCell ref="F66:F67"/>
    <mergeCell ref="G66:G67"/>
    <mergeCell ref="A66:A67"/>
    <mergeCell ref="F68:F71"/>
    <mergeCell ref="G68:G71"/>
    <mergeCell ref="A68:A71"/>
    <mergeCell ref="A61:A62"/>
    <mergeCell ref="F61:F62"/>
    <mergeCell ref="G61:G62"/>
    <mergeCell ref="A63:A64"/>
    <mergeCell ref="F63:F64"/>
    <mergeCell ref="G63:G64"/>
    <mergeCell ref="A1:H1"/>
    <mergeCell ref="F2:F3"/>
    <mergeCell ref="G2:G3"/>
    <mergeCell ref="A271:D271"/>
    <mergeCell ref="A273:H273"/>
    <mergeCell ref="F34:F37"/>
    <mergeCell ref="G34:G37"/>
    <mergeCell ref="A34:A37"/>
    <mergeCell ref="A38:A41"/>
    <mergeCell ref="F38:F41"/>
    <mergeCell ref="G38:G41"/>
    <mergeCell ref="F42:F45"/>
    <mergeCell ref="G42:G45"/>
    <mergeCell ref="A42:A45"/>
    <mergeCell ref="A47:A51"/>
    <mergeCell ref="F47:F51"/>
    <mergeCell ref="G23:G24"/>
    <mergeCell ref="A237:A240"/>
    <mergeCell ref="F237:F240"/>
    <mergeCell ref="G237:G240"/>
    <mergeCell ref="A241:A245"/>
    <mergeCell ref="F241:F245"/>
    <mergeCell ref="G241:G245"/>
    <mergeCell ref="A250:A253"/>
    <mergeCell ref="A274:H274"/>
    <mergeCell ref="B2:B3"/>
    <mergeCell ref="A2:A3"/>
    <mergeCell ref="C2:C3"/>
    <mergeCell ref="H2:H3"/>
    <mergeCell ref="D2:E2"/>
    <mergeCell ref="G47:G51"/>
    <mergeCell ref="A52:A55"/>
    <mergeCell ref="F52:F55"/>
    <mergeCell ref="G52:G55"/>
    <mergeCell ref="G56:G57"/>
    <mergeCell ref="F56:F57"/>
    <mergeCell ref="A56:A57"/>
    <mergeCell ref="A58:A60"/>
    <mergeCell ref="F58:F60"/>
    <mergeCell ref="G58:G60"/>
    <mergeCell ref="A26:A27"/>
    <mergeCell ref="F26:F27"/>
    <mergeCell ref="G26:G27"/>
    <mergeCell ref="F18:F20"/>
    <mergeCell ref="G18:G20"/>
    <mergeCell ref="A18:A20"/>
    <mergeCell ref="A23:A24"/>
    <mergeCell ref="F23:F24"/>
    <mergeCell ref="F250:F253"/>
    <mergeCell ref="G250:G253"/>
    <mergeCell ref="A259:A262"/>
    <mergeCell ref="F259:F262"/>
    <mergeCell ref="G259:G262"/>
    <mergeCell ref="A263:A266"/>
    <mergeCell ref="F263:F266"/>
    <mergeCell ref="G263:G266"/>
    <mergeCell ref="F223:F226"/>
    <mergeCell ref="G223:G226"/>
    <mergeCell ref="A223:A226"/>
    <mergeCell ref="A228:A231"/>
    <mergeCell ref="F228:F231"/>
    <mergeCell ref="G228:G231"/>
    <mergeCell ref="A232:A235"/>
    <mergeCell ref="F232:F235"/>
    <mergeCell ref="G232:G235"/>
    <mergeCell ref="F246:F249"/>
    <mergeCell ref="G246:G249"/>
    <mergeCell ref="A246:A249"/>
    <mergeCell ref="A255:A257"/>
    <mergeCell ref="F255:F257"/>
    <mergeCell ref="G255:G257"/>
  </mergeCells>
  <phoneticPr fontId="3" type="noConversion"/>
  <pageMargins left="1.0629921259842521" right="0.35433070866141736" top="0.43307086614173229" bottom="0.43307086614173229" header="0.27559055118110237" footer="0.35433070866141736"/>
  <pageSetup paperSize="9" scale="47" orientation="portrait" r:id="rId1"/>
  <headerFooter alignWithMargins="0"/>
  <rowBreaks count="1" manualBreakCount="1">
    <brk id="174" max="7" man="1"/>
  </rowBreaks>
</worksheet>
</file>

<file path=xl/worksheets/sheet24.xml><?xml version="1.0" encoding="utf-8"?>
<worksheet xmlns="http://schemas.openxmlformats.org/spreadsheetml/2006/main" xmlns:r="http://schemas.openxmlformats.org/officeDocument/2006/relationships">
  <sheetPr codeName="Лист24">
    <tabColor rgb="FFFFFF00"/>
  </sheetPr>
  <dimension ref="A1:P21"/>
  <sheetViews>
    <sheetView view="pageBreakPreview" topLeftCell="A13" zoomScale="85" zoomScaleNormal="100" zoomScaleSheetLayoutView="85" workbookViewId="0">
      <selection activeCell="J18" sqref="J18"/>
    </sheetView>
  </sheetViews>
  <sheetFormatPr defaultColWidth="9.140625" defaultRowHeight="15"/>
  <cols>
    <col min="1" max="1" width="5.7109375" style="66" customWidth="1"/>
    <col min="2" max="2" width="16.42578125" style="66" customWidth="1"/>
    <col min="3" max="3" width="20.140625" style="66" customWidth="1"/>
    <col min="4" max="4" width="13.28515625" style="66" customWidth="1"/>
    <col min="5" max="5" width="10.5703125" style="66" customWidth="1"/>
    <col min="6" max="6" width="12.42578125" style="66" customWidth="1"/>
    <col min="7" max="7" width="10.42578125" style="66" customWidth="1"/>
    <col min="8" max="8" width="12.5703125" style="66" customWidth="1"/>
    <col min="9" max="9" width="9" style="66" customWidth="1"/>
    <col min="10" max="10" width="11.42578125" style="66" customWidth="1"/>
    <col min="11" max="11" width="11.5703125" style="66" customWidth="1"/>
    <col min="12" max="12" width="11.28515625" style="66" customWidth="1"/>
    <col min="13" max="13" width="11.7109375" style="66" customWidth="1"/>
    <col min="14" max="15" width="9.140625" style="66"/>
    <col min="16" max="16" width="11.42578125" style="66" customWidth="1"/>
    <col min="17" max="16384" width="9.140625" style="66"/>
  </cols>
  <sheetData>
    <row r="1" spans="1:16" s="76" customFormat="1" ht="18" customHeight="1">
      <c r="A1" s="79"/>
      <c r="B1" s="79"/>
      <c r="C1" s="79"/>
      <c r="D1" s="79"/>
      <c r="E1" s="79"/>
      <c r="F1" s="115"/>
      <c r="G1" s="79"/>
      <c r="H1" s="79"/>
      <c r="I1" s="79"/>
      <c r="J1" s="79"/>
      <c r="K1" s="79"/>
      <c r="L1" s="79"/>
      <c r="M1" s="79"/>
    </row>
    <row r="2" spans="1:16" s="69" customFormat="1" ht="27.75" customHeight="1">
      <c r="A2" s="1168" t="s">
        <v>259</v>
      </c>
      <c r="B2" s="1168"/>
      <c r="C2" s="1168"/>
      <c r="D2" s="1168"/>
      <c r="E2" s="1168"/>
      <c r="F2" s="1168"/>
      <c r="G2" s="1168"/>
      <c r="H2" s="1168"/>
      <c r="I2" s="1168"/>
      <c r="J2" s="1168"/>
      <c r="K2" s="1168"/>
      <c r="L2" s="1168"/>
      <c r="M2" s="1168"/>
    </row>
    <row r="3" spans="1:16" s="69" customFormat="1" ht="18" customHeight="1">
      <c r="A3" s="1172" t="s">
        <v>1056</v>
      </c>
      <c r="B3" s="1253" t="s">
        <v>1063</v>
      </c>
      <c r="C3" s="1254"/>
      <c r="D3" s="1259" t="s">
        <v>1544</v>
      </c>
      <c r="E3" s="1260"/>
      <c r="F3" s="1176" t="s">
        <v>1058</v>
      </c>
      <c r="G3" s="1176"/>
      <c r="H3" s="1176"/>
      <c r="I3" s="1176"/>
      <c r="J3" s="1176"/>
      <c r="K3" s="1176"/>
      <c r="L3" s="1176"/>
      <c r="M3" s="1176"/>
    </row>
    <row r="4" spans="1:16" s="101" customFormat="1" ht="24" customHeight="1">
      <c r="A4" s="1172"/>
      <c r="B4" s="1255"/>
      <c r="C4" s="1256"/>
      <c r="D4" s="1261"/>
      <c r="E4" s="1262"/>
      <c r="F4" s="1291">
        <v>2018</v>
      </c>
      <c r="G4" s="1292"/>
      <c r="H4" s="1292"/>
      <c r="I4" s="1293"/>
      <c r="J4" s="254">
        <v>2019</v>
      </c>
      <c r="K4" s="254">
        <v>2020</v>
      </c>
      <c r="L4" s="254">
        <v>2021</v>
      </c>
      <c r="M4" s="254">
        <v>2022</v>
      </c>
    </row>
    <row r="5" spans="1:16" s="101" customFormat="1" ht="33" customHeight="1">
      <c r="A5" s="1172"/>
      <c r="B5" s="1255"/>
      <c r="C5" s="1256"/>
      <c r="D5" s="1172" t="s">
        <v>1352</v>
      </c>
      <c r="E5" s="1172" t="s">
        <v>1059</v>
      </c>
      <c r="F5" s="1172" t="s">
        <v>269</v>
      </c>
      <c r="G5" s="1172"/>
      <c r="H5" s="1172" t="s">
        <v>292</v>
      </c>
      <c r="I5" s="1172"/>
      <c r="J5" s="1172" t="s">
        <v>1352</v>
      </c>
      <c r="K5" s="1172" t="s">
        <v>1352</v>
      </c>
      <c r="L5" s="1172" t="s">
        <v>1352</v>
      </c>
      <c r="M5" s="1172" t="s">
        <v>1352</v>
      </c>
    </row>
    <row r="6" spans="1:16" s="69" customFormat="1" ht="17.25" customHeight="1">
      <c r="A6" s="1172"/>
      <c r="B6" s="1257"/>
      <c r="C6" s="1258"/>
      <c r="D6" s="1172"/>
      <c r="E6" s="1172"/>
      <c r="F6" s="35" t="s">
        <v>262</v>
      </c>
      <c r="G6" s="35" t="s">
        <v>1059</v>
      </c>
      <c r="H6" s="35" t="s">
        <v>268</v>
      </c>
      <c r="I6" s="35" t="s">
        <v>1059</v>
      </c>
      <c r="J6" s="1172"/>
      <c r="K6" s="1172"/>
      <c r="L6" s="1172"/>
      <c r="M6" s="1172"/>
    </row>
    <row r="7" spans="1:16" s="69" customFormat="1">
      <c r="A7" s="202">
        <v>1</v>
      </c>
      <c r="B7" s="1182">
        <v>2</v>
      </c>
      <c r="C7" s="1183"/>
      <c r="D7" s="202">
        <v>3</v>
      </c>
      <c r="E7" s="202">
        <v>4</v>
      </c>
      <c r="F7" s="202">
        <v>5</v>
      </c>
      <c r="G7" s="202">
        <v>6</v>
      </c>
      <c r="H7" s="202">
        <v>7</v>
      </c>
      <c r="I7" s="202">
        <v>8</v>
      </c>
      <c r="J7" s="202">
        <v>9</v>
      </c>
      <c r="K7" s="202">
        <v>10</v>
      </c>
      <c r="L7" s="202">
        <v>11</v>
      </c>
      <c r="M7" s="202">
        <v>12</v>
      </c>
    </row>
    <row r="8" spans="1:16" customFormat="1" ht="37.5" customHeight="1">
      <c r="A8" s="175">
        <v>1</v>
      </c>
      <c r="B8" s="1294" t="s">
        <v>656</v>
      </c>
      <c r="C8" s="1294"/>
      <c r="D8" s="526">
        <f>F8+J8+K8+L8+M8</f>
        <v>135449.15277300001</v>
      </c>
      <c r="E8" s="527">
        <f>D8/D8</f>
        <v>1</v>
      </c>
      <c r="F8" s="526">
        <f>F13</f>
        <v>22186.23</v>
      </c>
      <c r="G8" s="527">
        <f>F8/F8</f>
        <v>1</v>
      </c>
      <c r="H8" s="526">
        <f>H13</f>
        <v>0.35899999999999999</v>
      </c>
      <c r="I8" s="694">
        <f>H8/H8</f>
        <v>1</v>
      </c>
      <c r="J8" s="526">
        <f>J13</f>
        <v>24404.853000000003</v>
      </c>
      <c r="K8" s="526">
        <f>K13</f>
        <v>26845.338300000003</v>
      </c>
      <c r="L8" s="526">
        <f>L13</f>
        <v>29529.872130000003</v>
      </c>
      <c r="M8" s="526">
        <f>M13</f>
        <v>32482.859343000007</v>
      </c>
      <c r="O8" s="178"/>
    </row>
    <row r="9" spans="1:16" customFormat="1" ht="31.5" customHeight="1">
      <c r="A9" s="116" t="s">
        <v>1216</v>
      </c>
      <c r="B9" s="1172" t="s">
        <v>206</v>
      </c>
      <c r="C9" s="1172"/>
      <c r="D9" s="495">
        <f t="shared" ref="D9:D17" si="0">F9+J9+K9+L9+M9</f>
        <v>0</v>
      </c>
      <c r="E9" s="496">
        <f>D9/D8</f>
        <v>0</v>
      </c>
      <c r="F9" s="497">
        <v>0</v>
      </c>
      <c r="G9" s="496">
        <f>F9/F8</f>
        <v>0</v>
      </c>
      <c r="H9" s="497">
        <v>0</v>
      </c>
      <c r="I9" s="693">
        <f>H9/H8</f>
        <v>0</v>
      </c>
      <c r="J9" s="497">
        <v>0</v>
      </c>
      <c r="K9" s="497">
        <v>0</v>
      </c>
      <c r="L9" s="497">
        <v>0</v>
      </c>
      <c r="M9" s="497">
        <v>0</v>
      </c>
    </row>
    <row r="10" spans="1:16" customFormat="1" ht="48.75" customHeight="1">
      <c r="A10" s="116" t="s">
        <v>1217</v>
      </c>
      <c r="B10" s="1172" t="s">
        <v>207</v>
      </c>
      <c r="C10" s="1172"/>
      <c r="D10" s="495">
        <f t="shared" si="0"/>
        <v>0</v>
      </c>
      <c r="E10" s="496">
        <f>D10/D8</f>
        <v>0</v>
      </c>
      <c r="F10" s="497">
        <v>0</v>
      </c>
      <c r="G10" s="496">
        <f>F10/F8</f>
        <v>0</v>
      </c>
      <c r="H10" s="497">
        <v>0</v>
      </c>
      <c r="I10" s="693">
        <f>H10/H8</f>
        <v>0</v>
      </c>
      <c r="J10" s="497">
        <v>0</v>
      </c>
      <c r="K10" s="497">
        <v>0</v>
      </c>
      <c r="L10" s="497">
        <v>0</v>
      </c>
      <c r="M10" s="497">
        <v>0</v>
      </c>
    </row>
    <row r="11" spans="1:16" customFormat="1" ht="27.75" customHeight="1">
      <c r="A11" s="1252" t="s">
        <v>1278</v>
      </c>
      <c r="B11" s="1172" t="s">
        <v>304</v>
      </c>
      <c r="C11" s="35" t="s">
        <v>1064</v>
      </c>
      <c r="D11" s="495">
        <f t="shared" si="0"/>
        <v>0</v>
      </c>
      <c r="E11" s="496">
        <f>D11/D8</f>
        <v>0</v>
      </c>
      <c r="F11" s="497">
        <v>0</v>
      </c>
      <c r="G11" s="496">
        <f>F11/F8</f>
        <v>0</v>
      </c>
      <c r="H11" s="497">
        <v>0</v>
      </c>
      <c r="I11" s="693">
        <f>H11/H8</f>
        <v>0</v>
      </c>
      <c r="J11" s="497">
        <v>0</v>
      </c>
      <c r="K11" s="497">
        <v>0</v>
      </c>
      <c r="L11" s="497">
        <v>0</v>
      </c>
      <c r="M11" s="497">
        <v>0</v>
      </c>
    </row>
    <row r="12" spans="1:16" customFormat="1" ht="27.75" customHeight="1">
      <c r="A12" s="1252"/>
      <c r="B12" s="1172"/>
      <c r="C12" s="35" t="s">
        <v>1065</v>
      </c>
      <c r="D12" s="495">
        <f t="shared" si="0"/>
        <v>0</v>
      </c>
      <c r="E12" s="496">
        <f>D12/D8</f>
        <v>0</v>
      </c>
      <c r="F12" s="497">
        <v>0</v>
      </c>
      <c r="G12" s="496">
        <f>F12/F8</f>
        <v>0</v>
      </c>
      <c r="H12" s="497">
        <v>0</v>
      </c>
      <c r="I12" s="693">
        <f>H12/H8</f>
        <v>0</v>
      </c>
      <c r="J12" s="497">
        <v>0</v>
      </c>
      <c r="K12" s="497">
        <v>0</v>
      </c>
      <c r="L12" s="497">
        <v>0</v>
      </c>
      <c r="M12" s="497">
        <v>0</v>
      </c>
    </row>
    <row r="13" spans="1:16" customFormat="1" ht="42" customHeight="1">
      <c r="A13" s="1241" t="s">
        <v>1279</v>
      </c>
      <c r="B13" s="1294" t="s">
        <v>293</v>
      </c>
      <c r="C13" s="1294"/>
      <c r="D13" s="526">
        <f t="shared" si="0"/>
        <v>135449.15277300001</v>
      </c>
      <c r="E13" s="527">
        <f>D13/D8</f>
        <v>1</v>
      </c>
      <c r="F13" s="526">
        <f>F14+F15</f>
        <v>22186.23</v>
      </c>
      <c r="G13" s="527">
        <f>F13/F8</f>
        <v>1</v>
      </c>
      <c r="H13" s="526">
        <f>H14+H15</f>
        <v>0.35899999999999999</v>
      </c>
      <c r="I13" s="694">
        <f>H13/H8</f>
        <v>1</v>
      </c>
      <c r="J13" s="526">
        <f>J14+J15</f>
        <v>24404.853000000003</v>
      </c>
      <c r="K13" s="526">
        <f>K14+K15</f>
        <v>26845.338300000003</v>
      </c>
      <c r="L13" s="526">
        <f>L14+L15</f>
        <v>29529.872130000003</v>
      </c>
      <c r="M13" s="526">
        <f>M14+M15</f>
        <v>32482.859343000007</v>
      </c>
    </row>
    <row r="14" spans="1:16" customFormat="1" ht="27.75" customHeight="1">
      <c r="A14" s="1241"/>
      <c r="B14" s="1180" t="s">
        <v>1066</v>
      </c>
      <c r="C14" s="1264"/>
      <c r="D14" s="495">
        <f t="shared" si="0"/>
        <v>59191.264438000006</v>
      </c>
      <c r="E14" s="496">
        <f>D14/D13</f>
        <v>0.43699988686676378</v>
      </c>
      <c r="F14" s="497">
        <v>9695.3799999999992</v>
      </c>
      <c r="G14" s="496">
        <f>F14/F13</f>
        <v>0.43699988686676372</v>
      </c>
      <c r="H14" s="497">
        <v>0.17</v>
      </c>
      <c r="I14" s="693">
        <f>H14/H13</f>
        <v>0.47353760445682458</v>
      </c>
      <c r="J14" s="497">
        <f>F14*1.1</f>
        <v>10664.918</v>
      </c>
      <c r="K14" s="497">
        <f t="shared" ref="K14:M15" si="1">J14*1.1</f>
        <v>11731.409800000001</v>
      </c>
      <c r="L14" s="497">
        <f t="shared" si="1"/>
        <v>12904.550780000003</v>
      </c>
      <c r="M14" s="497">
        <f t="shared" si="1"/>
        <v>14195.005858000004</v>
      </c>
      <c r="P14" s="761"/>
    </row>
    <row r="15" spans="1:16" customFormat="1" ht="27.75" customHeight="1">
      <c r="A15" s="1241"/>
      <c r="B15" s="1180" t="s">
        <v>1067</v>
      </c>
      <c r="C15" s="1264"/>
      <c r="D15" s="495">
        <f t="shared" si="0"/>
        <v>76257.888335000011</v>
      </c>
      <c r="E15" s="496">
        <f>D15/D13</f>
        <v>0.56300011313323628</v>
      </c>
      <c r="F15" s="497">
        <v>12490.85</v>
      </c>
      <c r="G15" s="496">
        <f>F15/F13</f>
        <v>0.56300011313323628</v>
      </c>
      <c r="H15" s="497">
        <v>0.189</v>
      </c>
      <c r="I15" s="693">
        <f>H15/H13</f>
        <v>0.52646239554317553</v>
      </c>
      <c r="J15" s="497">
        <f>F15*1.1</f>
        <v>13739.935000000001</v>
      </c>
      <c r="K15" s="497">
        <f t="shared" si="1"/>
        <v>15113.928500000002</v>
      </c>
      <c r="L15" s="497">
        <f t="shared" si="1"/>
        <v>16625.321350000002</v>
      </c>
      <c r="M15" s="497">
        <f t="shared" si="1"/>
        <v>18287.853485000003</v>
      </c>
    </row>
    <row r="16" spans="1:16" s="483" customFormat="1" ht="45" customHeight="1">
      <c r="A16" s="116" t="s">
        <v>284</v>
      </c>
      <c r="B16" s="1295" t="s">
        <v>1455</v>
      </c>
      <c r="C16" s="1296"/>
      <c r="D16" s="495">
        <f t="shared" si="0"/>
        <v>0</v>
      </c>
      <c r="E16" s="496">
        <v>0</v>
      </c>
      <c r="F16" s="497">
        <v>0</v>
      </c>
      <c r="G16" s="496">
        <f>F16/F8</f>
        <v>0</v>
      </c>
      <c r="H16" s="497">
        <v>0</v>
      </c>
      <c r="I16" s="693">
        <f>H16/H8</f>
        <v>0</v>
      </c>
      <c r="J16" s="497">
        <v>0</v>
      </c>
      <c r="K16" s="497">
        <v>0</v>
      </c>
      <c r="L16" s="497">
        <v>0</v>
      </c>
      <c r="M16" s="497">
        <v>0</v>
      </c>
    </row>
    <row r="17" spans="1:13" customFormat="1">
      <c r="A17" s="575" t="s">
        <v>285</v>
      </c>
      <c r="B17" s="1295" t="s">
        <v>186</v>
      </c>
      <c r="C17" s="1296"/>
      <c r="D17" s="495">
        <f t="shared" si="0"/>
        <v>0</v>
      </c>
      <c r="E17" s="496">
        <v>0</v>
      </c>
      <c r="F17" s="497">
        <v>0</v>
      </c>
      <c r="G17" s="496">
        <v>0</v>
      </c>
      <c r="H17" s="497">
        <v>0</v>
      </c>
      <c r="I17" s="496">
        <v>0</v>
      </c>
      <c r="J17" s="497">
        <v>0</v>
      </c>
      <c r="K17" s="497">
        <v>0</v>
      </c>
      <c r="L17" s="497">
        <v>0</v>
      </c>
      <c r="M17" s="497">
        <v>0</v>
      </c>
    </row>
    <row r="18" spans="1:13" customFormat="1" ht="27.75" customHeight="1">
      <c r="A18" s="179" t="s">
        <v>1260</v>
      </c>
      <c r="B18" s="1294" t="s">
        <v>1061</v>
      </c>
      <c r="C18" s="1294"/>
      <c r="D18" s="526">
        <v>0</v>
      </c>
      <c r="E18" s="496">
        <v>0</v>
      </c>
      <c r="F18" s="526">
        <v>0</v>
      </c>
      <c r="G18" s="496">
        <v>0</v>
      </c>
      <c r="H18" s="526">
        <v>0</v>
      </c>
      <c r="I18" s="496">
        <v>0</v>
      </c>
      <c r="J18" s="526">
        <v>0</v>
      </c>
      <c r="K18" s="526">
        <v>0</v>
      </c>
      <c r="L18" s="526">
        <v>0</v>
      </c>
      <c r="M18" s="526">
        <v>0</v>
      </c>
    </row>
    <row r="19" spans="1:13" customFormat="1" ht="27.75" customHeight="1">
      <c r="A19" s="1297" t="s">
        <v>1296</v>
      </c>
      <c r="B19" s="1297"/>
      <c r="C19" s="1297"/>
      <c r="D19" s="211">
        <f>D8+D18</f>
        <v>135449.15277300001</v>
      </c>
      <c r="E19" s="212"/>
      <c r="F19" s="211">
        <f>F8+F18</f>
        <v>22186.23</v>
      </c>
      <c r="G19" s="212"/>
      <c r="H19" s="211">
        <f>H8+H18</f>
        <v>0.35899999999999999</v>
      </c>
      <c r="I19" s="222"/>
      <c r="J19" s="211">
        <f>J8+J18</f>
        <v>24404.853000000003</v>
      </c>
      <c r="K19" s="211">
        <f>K8+K18</f>
        <v>26845.338300000003</v>
      </c>
      <c r="L19" s="211">
        <f>L8+L18</f>
        <v>29529.872130000003</v>
      </c>
      <c r="M19" s="211">
        <f>M8+M18</f>
        <v>32482.859343000007</v>
      </c>
    </row>
    <row r="21" spans="1:13">
      <c r="J21" s="240"/>
      <c r="K21" s="240"/>
      <c r="L21" s="240"/>
      <c r="M21" s="240"/>
    </row>
  </sheetData>
  <mergeCells count="28">
    <mergeCell ref="B17:C17"/>
    <mergeCell ref="A19:C19"/>
    <mergeCell ref="B18:C18"/>
    <mergeCell ref="B16:C16"/>
    <mergeCell ref="B9:C9"/>
    <mergeCell ref="B10:C10"/>
    <mergeCell ref="A11:A12"/>
    <mergeCell ref="B14:C14"/>
    <mergeCell ref="B15:C15"/>
    <mergeCell ref="A13:A15"/>
    <mergeCell ref="B11:B12"/>
    <mergeCell ref="B13:C13"/>
    <mergeCell ref="B8:C8"/>
    <mergeCell ref="L5:L6"/>
    <mergeCell ref="K5:K6"/>
    <mergeCell ref="F5:G5"/>
    <mergeCell ref="H5:I5"/>
    <mergeCell ref="B7:C7"/>
    <mergeCell ref="F4:I4"/>
    <mergeCell ref="A2:M2"/>
    <mergeCell ref="A3:A6"/>
    <mergeCell ref="B3:C6"/>
    <mergeCell ref="D3:E4"/>
    <mergeCell ref="F3:M3"/>
    <mergeCell ref="E5:E6"/>
    <mergeCell ref="D5:D6"/>
    <mergeCell ref="J5:J6"/>
    <mergeCell ref="M5:M6"/>
  </mergeCells>
  <phoneticPr fontId="3" type="noConversion"/>
  <pageMargins left="0.70866141732283472" right="0.39370078740157483" top="0.86614173228346458" bottom="0.98425196850393704" header="0.51181102362204722" footer="0.51181102362204722"/>
  <pageSetup paperSize="9" scale="75" orientation="landscape" r:id="rId1"/>
  <headerFooter alignWithMargins="0"/>
</worksheet>
</file>

<file path=xl/worksheets/sheet25.xml><?xml version="1.0" encoding="utf-8"?>
<worksheet xmlns="http://schemas.openxmlformats.org/spreadsheetml/2006/main" xmlns:r="http://schemas.openxmlformats.org/officeDocument/2006/relationships">
  <sheetPr>
    <tabColor rgb="FFFFFF00"/>
  </sheetPr>
  <dimension ref="A1:J69"/>
  <sheetViews>
    <sheetView view="pageBreakPreview" zoomScale="70" zoomScaleNormal="85" zoomScaleSheetLayoutView="70" workbookViewId="0">
      <pane ySplit="5" topLeftCell="A57" activePane="bottomLeft" state="frozen"/>
      <selection activeCell="B1" sqref="B1"/>
      <selection pane="bottomLeft" activeCell="E69" sqref="E69"/>
    </sheetView>
  </sheetViews>
  <sheetFormatPr defaultColWidth="9.140625" defaultRowHeight="15"/>
  <cols>
    <col min="1" max="1" width="7" style="484" customWidth="1"/>
    <col min="2" max="2" width="47.5703125" style="484" customWidth="1"/>
    <col min="3" max="3" width="13.7109375" style="484" customWidth="1"/>
    <col min="4" max="4" width="11" style="484" customWidth="1"/>
    <col min="5" max="5" width="18.28515625" style="484" customWidth="1"/>
    <col min="6" max="6" width="11.5703125" style="484" customWidth="1"/>
    <col min="7" max="7" width="16.5703125" style="484" customWidth="1"/>
    <col min="8" max="8" width="14.85546875" style="484" customWidth="1"/>
    <col min="9" max="9" width="14.5703125" style="484" customWidth="1"/>
    <col min="10" max="10" width="15.85546875" style="484" customWidth="1"/>
    <col min="11" max="16384" width="9.140625" style="484"/>
  </cols>
  <sheetData>
    <row r="1" spans="1:10" ht="22.5" customHeight="1">
      <c r="A1" s="1300" t="s">
        <v>415</v>
      </c>
      <c r="B1" s="1301"/>
      <c r="C1" s="1301"/>
      <c r="D1" s="1301"/>
      <c r="E1" s="1301"/>
      <c r="F1" s="1301"/>
      <c r="G1" s="1301"/>
      <c r="H1" s="1301"/>
      <c r="I1" s="1301"/>
      <c r="J1" s="1302"/>
    </row>
    <row r="2" spans="1:10" ht="21.75" customHeight="1">
      <c r="A2" s="1057" t="s">
        <v>1056</v>
      </c>
      <c r="B2" s="1057" t="s">
        <v>1063</v>
      </c>
      <c r="C2" s="1108" t="s">
        <v>1631</v>
      </c>
      <c r="D2" s="1108"/>
      <c r="E2" s="1275" t="s">
        <v>257</v>
      </c>
      <c r="F2" s="1275"/>
      <c r="G2" s="1275"/>
      <c r="H2" s="1275"/>
      <c r="I2" s="1275"/>
      <c r="J2" s="1275"/>
    </row>
    <row r="3" spans="1:10" ht="15.75">
      <c r="A3" s="1057"/>
      <c r="B3" s="1057"/>
      <c r="C3" s="1108"/>
      <c r="D3" s="1108"/>
      <c r="E3" s="1303">
        <v>2018</v>
      </c>
      <c r="F3" s="1304"/>
      <c r="G3" s="485">
        <v>2019</v>
      </c>
      <c r="H3" s="485">
        <v>2020</v>
      </c>
      <c r="I3" s="485">
        <v>2021</v>
      </c>
      <c r="J3" s="485">
        <v>2022</v>
      </c>
    </row>
    <row r="4" spans="1:10" ht="17.25" customHeight="1">
      <c r="A4" s="1057"/>
      <c r="B4" s="1057"/>
      <c r="C4" s="1057" t="s">
        <v>473</v>
      </c>
      <c r="D4" s="1057" t="s">
        <v>1059</v>
      </c>
      <c r="E4" s="1057" t="s">
        <v>269</v>
      </c>
      <c r="F4" s="1057"/>
      <c r="G4" s="1057" t="s">
        <v>473</v>
      </c>
      <c r="H4" s="1057" t="s">
        <v>473</v>
      </c>
      <c r="I4" s="1057" t="s">
        <v>473</v>
      </c>
      <c r="J4" s="1057" t="s">
        <v>473</v>
      </c>
    </row>
    <row r="5" spans="1:10" ht="30">
      <c r="A5" s="1057"/>
      <c r="B5" s="1057"/>
      <c r="C5" s="1057"/>
      <c r="D5" s="1057"/>
      <c r="E5" s="467" t="s">
        <v>661</v>
      </c>
      <c r="F5" s="467" t="s">
        <v>1059</v>
      </c>
      <c r="G5" s="1057"/>
      <c r="H5" s="1057"/>
      <c r="I5" s="1057"/>
      <c r="J5" s="1057"/>
    </row>
    <row r="6" spans="1:10" ht="15" customHeight="1">
      <c r="A6" s="466">
        <v>1</v>
      </c>
      <c r="B6" s="466">
        <v>2</v>
      </c>
      <c r="C6" s="466">
        <v>3</v>
      </c>
      <c r="D6" s="466">
        <v>4</v>
      </c>
      <c r="E6" s="466">
        <v>5</v>
      </c>
      <c r="F6" s="466">
        <v>6</v>
      </c>
      <c r="G6" s="466">
        <v>7</v>
      </c>
      <c r="H6" s="466">
        <v>8</v>
      </c>
      <c r="I6" s="466">
        <v>9</v>
      </c>
      <c r="J6" s="466">
        <v>10</v>
      </c>
    </row>
    <row r="7" spans="1:10" ht="57">
      <c r="A7" s="486" t="s">
        <v>1218</v>
      </c>
      <c r="B7" s="487" t="s">
        <v>425</v>
      </c>
      <c r="C7" s="488">
        <f>C8+C65+C66</f>
        <v>24079.550000000017</v>
      </c>
      <c r="D7" s="489">
        <f>C7/C69</f>
        <v>0.8892152934594556</v>
      </c>
      <c r="E7" s="488">
        <f>E8+E65+E66</f>
        <v>998.57999999999993</v>
      </c>
      <c r="F7" s="489">
        <f>E7/E69</f>
        <v>1</v>
      </c>
      <c r="G7" s="488">
        <f>G8+G65+G66</f>
        <v>10384.769999999997</v>
      </c>
      <c r="H7" s="488">
        <f>H8+H65+H66</f>
        <v>8717.9399999999969</v>
      </c>
      <c r="I7" s="488">
        <f>I8+I65+I66</f>
        <v>4317.0600000000004</v>
      </c>
      <c r="J7" s="488">
        <f>J8+J65+J66</f>
        <v>0</v>
      </c>
    </row>
    <row r="8" spans="1:10">
      <c r="A8" s="490" t="s">
        <v>1217</v>
      </c>
      <c r="B8" s="491" t="s">
        <v>305</v>
      </c>
      <c r="C8" s="488">
        <f>SUM(C9:C64)</f>
        <v>24079.550000000017</v>
      </c>
      <c r="D8" s="489">
        <f>C8/C7</f>
        <v>1</v>
      </c>
      <c r="E8" s="488">
        <f>SUM(E9:E64)</f>
        <v>998.57999999999993</v>
      </c>
      <c r="F8" s="489">
        <f>E8/E7</f>
        <v>1</v>
      </c>
      <c r="G8" s="488">
        <f>SUM(G9:G64)</f>
        <v>10384.769999999997</v>
      </c>
      <c r="H8" s="488">
        <f t="shared" ref="H8:J8" si="0">SUM(H9:H64)</f>
        <v>8717.9399999999969</v>
      </c>
      <c r="I8" s="488">
        <f t="shared" si="0"/>
        <v>4317.0600000000004</v>
      </c>
      <c r="J8" s="488">
        <f t="shared" si="0"/>
        <v>0</v>
      </c>
    </row>
    <row r="9" spans="1:10">
      <c r="A9" s="492" t="s">
        <v>1220</v>
      </c>
      <c r="B9" s="703" t="s">
        <v>1487</v>
      </c>
      <c r="C9" s="493">
        <v>659.78</v>
      </c>
      <c r="D9" s="494">
        <f>C9/$C$8</f>
        <v>2.7400013704575024E-2</v>
      </c>
      <c r="E9" s="495">
        <v>659.78</v>
      </c>
      <c r="F9" s="496">
        <f>E9/$E$8</f>
        <v>0.66071821987221857</v>
      </c>
      <c r="G9" s="495">
        <v>0</v>
      </c>
      <c r="H9" s="497">
        <v>0</v>
      </c>
      <c r="I9" s="497">
        <v>0</v>
      </c>
      <c r="J9" s="497">
        <v>0</v>
      </c>
    </row>
    <row r="10" spans="1:10" ht="25.5">
      <c r="A10" s="492" t="s">
        <v>278</v>
      </c>
      <c r="B10" s="703" t="s">
        <v>1488</v>
      </c>
      <c r="C10" s="493">
        <v>169.4</v>
      </c>
      <c r="D10" s="494">
        <f t="shared" ref="D10:D55" si="1">C10/$C$8</f>
        <v>7.0350151892373354E-3</v>
      </c>
      <c r="E10" s="495">
        <v>338.8</v>
      </c>
      <c r="F10" s="496">
        <f t="shared" ref="F10:F50" si="2">E10/$E$8</f>
        <v>0.33928178012778148</v>
      </c>
      <c r="G10" s="495">
        <v>0</v>
      </c>
      <c r="H10" s="497">
        <v>0</v>
      </c>
      <c r="I10" s="497">
        <v>0</v>
      </c>
      <c r="J10" s="497">
        <v>0</v>
      </c>
    </row>
    <row r="11" spans="1:10">
      <c r="A11" s="492" t="s">
        <v>279</v>
      </c>
      <c r="B11" s="703" t="s">
        <v>1489</v>
      </c>
      <c r="C11" s="493">
        <v>745.36000000000013</v>
      </c>
      <c r="D11" s="494">
        <f t="shared" si="1"/>
        <v>3.0954066832644282E-2</v>
      </c>
      <c r="E11" s="495">
        <v>0</v>
      </c>
      <c r="F11" s="496">
        <f t="shared" si="2"/>
        <v>0</v>
      </c>
      <c r="G11" s="495">
        <v>745.36</v>
      </c>
      <c r="H11" s="497">
        <v>0</v>
      </c>
      <c r="I11" s="497">
        <v>0</v>
      </c>
      <c r="J11" s="497">
        <v>0</v>
      </c>
    </row>
    <row r="12" spans="1:10" ht="25.5">
      <c r="A12" s="492" t="s">
        <v>280</v>
      </c>
      <c r="B12" s="703" t="s">
        <v>1490</v>
      </c>
      <c r="C12" s="493">
        <v>169.4</v>
      </c>
      <c r="D12" s="494">
        <f t="shared" si="1"/>
        <v>7.0350151892373354E-3</v>
      </c>
      <c r="E12" s="495">
        <v>0</v>
      </c>
      <c r="F12" s="496">
        <f t="shared" si="2"/>
        <v>0</v>
      </c>
      <c r="G12" s="495">
        <v>169.4</v>
      </c>
      <c r="H12" s="497">
        <v>0</v>
      </c>
      <c r="I12" s="497">
        <v>0</v>
      </c>
      <c r="J12" s="497">
        <v>0</v>
      </c>
    </row>
    <row r="13" spans="1:10">
      <c r="A13" s="492" t="s">
        <v>626</v>
      </c>
      <c r="B13" s="703" t="s">
        <v>1491</v>
      </c>
      <c r="C13" s="493">
        <v>788.15000000000009</v>
      </c>
      <c r="D13" s="494">
        <f t="shared" si="1"/>
        <v>3.2731093396678908E-2</v>
      </c>
      <c r="E13" s="495">
        <v>0</v>
      </c>
      <c r="F13" s="496">
        <f t="shared" si="2"/>
        <v>0</v>
      </c>
      <c r="G13" s="495">
        <v>788.15</v>
      </c>
      <c r="H13" s="497">
        <v>0</v>
      </c>
      <c r="I13" s="497">
        <v>0</v>
      </c>
      <c r="J13" s="497">
        <v>0</v>
      </c>
    </row>
    <row r="14" spans="1:10" ht="25.5">
      <c r="A14" s="492" t="s">
        <v>627</v>
      </c>
      <c r="B14" s="703" t="s">
        <v>1492</v>
      </c>
      <c r="C14" s="493">
        <v>169.4</v>
      </c>
      <c r="D14" s="494">
        <f t="shared" si="1"/>
        <v>7.0350151892373354E-3</v>
      </c>
      <c r="E14" s="495">
        <v>0</v>
      </c>
      <c r="F14" s="496">
        <f t="shared" si="2"/>
        <v>0</v>
      </c>
      <c r="G14" s="495">
        <v>169.4</v>
      </c>
      <c r="H14" s="497">
        <v>0</v>
      </c>
      <c r="I14" s="497">
        <v>0</v>
      </c>
      <c r="J14" s="497">
        <v>0</v>
      </c>
    </row>
    <row r="15" spans="1:10">
      <c r="A15" s="492" t="s">
        <v>1019</v>
      </c>
      <c r="B15" s="703" t="s">
        <v>1493</v>
      </c>
      <c r="C15" s="493">
        <v>531.41000000000008</v>
      </c>
      <c r="D15" s="494">
        <f t="shared" si="1"/>
        <v>2.2068934012471151E-2</v>
      </c>
      <c r="E15" s="495">
        <v>0</v>
      </c>
      <c r="F15" s="496">
        <f t="shared" si="2"/>
        <v>0</v>
      </c>
      <c r="G15" s="495">
        <v>531.41</v>
      </c>
      <c r="H15" s="497">
        <v>0</v>
      </c>
      <c r="I15" s="497">
        <v>0</v>
      </c>
      <c r="J15" s="497">
        <v>0</v>
      </c>
    </row>
    <row r="16" spans="1:10" ht="25.5">
      <c r="A16" s="492" t="s">
        <v>1020</v>
      </c>
      <c r="B16" s="703" t="s">
        <v>1494</v>
      </c>
      <c r="C16" s="493">
        <v>169.4</v>
      </c>
      <c r="D16" s="494">
        <f t="shared" si="1"/>
        <v>7.0350151892373354E-3</v>
      </c>
      <c r="E16" s="495">
        <v>0</v>
      </c>
      <c r="F16" s="496">
        <f t="shared" si="2"/>
        <v>0</v>
      </c>
      <c r="G16" s="495">
        <v>338.8</v>
      </c>
      <c r="H16" s="497">
        <v>0</v>
      </c>
      <c r="I16" s="497">
        <v>0</v>
      </c>
      <c r="J16" s="497">
        <v>0</v>
      </c>
    </row>
    <row r="17" spans="1:10">
      <c r="A17" s="492" t="s">
        <v>1021</v>
      </c>
      <c r="B17" s="703" t="s">
        <v>1495</v>
      </c>
      <c r="C17" s="493">
        <v>788.15000000000009</v>
      </c>
      <c r="D17" s="494">
        <f t="shared" si="1"/>
        <v>3.2731093396678908E-2</v>
      </c>
      <c r="E17" s="495">
        <v>0</v>
      </c>
      <c r="F17" s="496">
        <f t="shared" si="2"/>
        <v>0</v>
      </c>
      <c r="G17" s="495">
        <v>788.15000000000009</v>
      </c>
      <c r="H17" s="497">
        <v>0</v>
      </c>
      <c r="I17" s="497">
        <v>0</v>
      </c>
      <c r="J17" s="497">
        <v>0</v>
      </c>
    </row>
    <row r="18" spans="1:10" ht="25.5">
      <c r="A18" s="492" t="s">
        <v>1022</v>
      </c>
      <c r="B18" s="703" t="s">
        <v>1496</v>
      </c>
      <c r="C18" s="493">
        <v>169.4</v>
      </c>
      <c r="D18" s="494">
        <f t="shared" si="1"/>
        <v>7.0350151892373354E-3</v>
      </c>
      <c r="E18" s="495">
        <v>0</v>
      </c>
      <c r="F18" s="496">
        <f t="shared" si="2"/>
        <v>0</v>
      </c>
      <c r="G18" s="495">
        <v>169.4</v>
      </c>
      <c r="H18" s="497">
        <v>0</v>
      </c>
      <c r="I18" s="497">
        <v>0</v>
      </c>
      <c r="J18" s="497">
        <v>0</v>
      </c>
    </row>
    <row r="19" spans="1:10">
      <c r="A19" s="492" t="s">
        <v>1023</v>
      </c>
      <c r="B19" s="703" t="s">
        <v>1497</v>
      </c>
      <c r="C19" s="493">
        <v>745.36</v>
      </c>
      <c r="D19" s="494">
        <f t="shared" si="1"/>
        <v>3.0954066832644275E-2</v>
      </c>
      <c r="E19" s="495">
        <v>0</v>
      </c>
      <c r="F19" s="496">
        <f t="shared" si="2"/>
        <v>0</v>
      </c>
      <c r="G19" s="495">
        <v>745.36</v>
      </c>
      <c r="H19" s="497">
        <v>0</v>
      </c>
      <c r="I19" s="497">
        <v>0</v>
      </c>
      <c r="J19" s="497">
        <v>0</v>
      </c>
    </row>
    <row r="20" spans="1:10" ht="25.5">
      <c r="A20" s="492" t="s">
        <v>1024</v>
      </c>
      <c r="B20" s="703" t="s">
        <v>1498</v>
      </c>
      <c r="C20" s="493">
        <v>169.4</v>
      </c>
      <c r="D20" s="494">
        <f t="shared" si="1"/>
        <v>7.0350151892373354E-3</v>
      </c>
      <c r="E20" s="495">
        <v>0</v>
      </c>
      <c r="F20" s="496">
        <f t="shared" si="2"/>
        <v>0</v>
      </c>
      <c r="G20" s="495">
        <v>169.4</v>
      </c>
      <c r="H20" s="497">
        <v>0</v>
      </c>
      <c r="I20" s="497">
        <v>0</v>
      </c>
      <c r="J20" s="497">
        <v>0</v>
      </c>
    </row>
    <row r="21" spans="1:10">
      <c r="A21" s="492" t="s">
        <v>1025</v>
      </c>
      <c r="B21" s="703" t="s">
        <v>1499</v>
      </c>
      <c r="C21" s="493">
        <v>531.41000000000008</v>
      </c>
      <c r="D21" s="494">
        <f t="shared" si="1"/>
        <v>2.2068934012471151E-2</v>
      </c>
      <c r="E21" s="495">
        <v>0</v>
      </c>
      <c r="F21" s="496">
        <f t="shared" si="2"/>
        <v>0</v>
      </c>
      <c r="G21" s="495">
        <v>531.41000000000008</v>
      </c>
      <c r="H21" s="497">
        <v>0</v>
      </c>
      <c r="I21" s="497">
        <v>0</v>
      </c>
      <c r="J21" s="497">
        <v>0</v>
      </c>
    </row>
    <row r="22" spans="1:10" ht="25.5">
      <c r="A22" s="492" t="s">
        <v>1026</v>
      </c>
      <c r="B22" s="703" t="s">
        <v>1500</v>
      </c>
      <c r="C22" s="493">
        <v>169.4</v>
      </c>
      <c r="D22" s="494">
        <f t="shared" si="1"/>
        <v>7.0350151892373354E-3</v>
      </c>
      <c r="E22" s="495">
        <v>0</v>
      </c>
      <c r="F22" s="496">
        <f t="shared" si="2"/>
        <v>0</v>
      </c>
      <c r="G22" s="495">
        <v>169.4</v>
      </c>
      <c r="H22" s="497">
        <v>0</v>
      </c>
      <c r="I22" s="497">
        <v>0</v>
      </c>
      <c r="J22" s="497">
        <v>0</v>
      </c>
    </row>
    <row r="23" spans="1:10">
      <c r="A23" s="492" t="s">
        <v>1027</v>
      </c>
      <c r="B23" s="703" t="s">
        <v>1501</v>
      </c>
      <c r="C23" s="493">
        <v>659.78</v>
      </c>
      <c r="D23" s="494">
        <f t="shared" si="1"/>
        <v>2.7400013704575024E-2</v>
      </c>
      <c r="E23" s="495">
        <v>0</v>
      </c>
      <c r="F23" s="496">
        <f t="shared" si="2"/>
        <v>0</v>
      </c>
      <c r="G23" s="495">
        <v>659.78</v>
      </c>
      <c r="H23" s="497">
        <v>0</v>
      </c>
      <c r="I23" s="497">
        <v>0</v>
      </c>
      <c r="J23" s="497">
        <v>0</v>
      </c>
    </row>
    <row r="24" spans="1:10" ht="25.5">
      <c r="A24" s="492" t="s">
        <v>1028</v>
      </c>
      <c r="B24" s="703" t="s">
        <v>1502</v>
      </c>
      <c r="C24" s="493">
        <v>169.4</v>
      </c>
      <c r="D24" s="494">
        <f t="shared" si="1"/>
        <v>7.0350151892373354E-3</v>
      </c>
      <c r="E24" s="495">
        <v>0</v>
      </c>
      <c r="F24" s="496">
        <f t="shared" si="2"/>
        <v>0</v>
      </c>
      <c r="G24" s="495">
        <v>169.4</v>
      </c>
      <c r="H24" s="497">
        <v>0</v>
      </c>
      <c r="I24" s="497">
        <v>0</v>
      </c>
      <c r="J24" s="497">
        <v>0</v>
      </c>
    </row>
    <row r="25" spans="1:10">
      <c r="A25" s="492" t="s">
        <v>1029</v>
      </c>
      <c r="B25" s="703" t="s">
        <v>1503</v>
      </c>
      <c r="C25" s="493">
        <v>794.86000000000013</v>
      </c>
      <c r="D25" s="494">
        <f t="shared" si="1"/>
        <v>3.3009753089239605E-2</v>
      </c>
      <c r="E25" s="495">
        <v>0</v>
      </c>
      <c r="F25" s="496">
        <f t="shared" si="2"/>
        <v>0</v>
      </c>
      <c r="G25" s="495">
        <v>794.86000000000013</v>
      </c>
      <c r="H25" s="497">
        <v>0</v>
      </c>
      <c r="I25" s="497">
        <v>0</v>
      </c>
      <c r="J25" s="497">
        <v>0</v>
      </c>
    </row>
    <row r="26" spans="1:10" ht="25.5">
      <c r="A26" s="492" t="s">
        <v>1554</v>
      </c>
      <c r="B26" s="703" t="s">
        <v>1504</v>
      </c>
      <c r="C26" s="493">
        <v>169.4</v>
      </c>
      <c r="D26" s="494">
        <f t="shared" si="1"/>
        <v>7.0350151892373354E-3</v>
      </c>
      <c r="E26" s="495">
        <v>0</v>
      </c>
      <c r="F26" s="496">
        <f t="shared" si="2"/>
        <v>0</v>
      </c>
      <c r="G26" s="495">
        <v>169.4</v>
      </c>
      <c r="H26" s="497">
        <v>0</v>
      </c>
      <c r="I26" s="497">
        <v>0</v>
      </c>
      <c r="J26" s="497">
        <v>0</v>
      </c>
    </row>
    <row r="27" spans="1:10">
      <c r="A27" s="492" t="s">
        <v>1555</v>
      </c>
      <c r="B27" s="704" t="s">
        <v>1593</v>
      </c>
      <c r="C27" s="493">
        <v>659.78</v>
      </c>
      <c r="D27" s="494">
        <f t="shared" si="1"/>
        <v>2.7400013704575024E-2</v>
      </c>
      <c r="E27" s="495">
        <v>0</v>
      </c>
      <c r="F27" s="496">
        <f t="shared" si="2"/>
        <v>0</v>
      </c>
      <c r="G27" s="495">
        <v>659.78</v>
      </c>
      <c r="H27" s="497">
        <v>0</v>
      </c>
      <c r="I27" s="497">
        <v>0</v>
      </c>
      <c r="J27" s="497">
        <v>0</v>
      </c>
    </row>
    <row r="28" spans="1:10" ht="25.5">
      <c r="A28" s="492" t="s">
        <v>1556</v>
      </c>
      <c r="B28" s="704" t="s">
        <v>1594</v>
      </c>
      <c r="C28" s="493">
        <v>169.4</v>
      </c>
      <c r="D28" s="494">
        <f t="shared" si="1"/>
        <v>7.0350151892373354E-3</v>
      </c>
      <c r="E28" s="495">
        <v>0</v>
      </c>
      <c r="F28" s="496">
        <f t="shared" si="2"/>
        <v>0</v>
      </c>
      <c r="G28" s="495">
        <v>169.4</v>
      </c>
      <c r="H28" s="497">
        <v>0</v>
      </c>
      <c r="I28" s="497">
        <v>0</v>
      </c>
      <c r="J28" s="497">
        <v>0</v>
      </c>
    </row>
    <row r="29" spans="1:10">
      <c r="A29" s="492" t="s">
        <v>1557</v>
      </c>
      <c r="B29" s="704" t="s">
        <v>1595</v>
      </c>
      <c r="C29" s="493">
        <v>745.36000000000013</v>
      </c>
      <c r="D29" s="494">
        <f t="shared" si="1"/>
        <v>3.0954066832644282E-2</v>
      </c>
      <c r="E29" s="495">
        <v>0</v>
      </c>
      <c r="F29" s="496">
        <f t="shared" si="2"/>
        <v>0</v>
      </c>
      <c r="G29" s="495">
        <v>745.36000000000013</v>
      </c>
      <c r="H29" s="497">
        <v>0</v>
      </c>
      <c r="I29" s="497">
        <v>0</v>
      </c>
      <c r="J29" s="497">
        <v>0</v>
      </c>
    </row>
    <row r="30" spans="1:10" ht="25.5">
      <c r="A30" s="492" t="s">
        <v>1558</v>
      </c>
      <c r="B30" s="704" t="s">
        <v>1596</v>
      </c>
      <c r="C30" s="493">
        <v>169.4</v>
      </c>
      <c r="D30" s="494">
        <f t="shared" si="1"/>
        <v>7.0350151892373354E-3</v>
      </c>
      <c r="E30" s="495">
        <v>0</v>
      </c>
      <c r="F30" s="496">
        <f t="shared" si="2"/>
        <v>0</v>
      </c>
      <c r="G30" s="495">
        <v>169.4</v>
      </c>
      <c r="H30" s="497">
        <v>0</v>
      </c>
      <c r="I30" s="497">
        <v>0</v>
      </c>
      <c r="J30" s="497">
        <v>0</v>
      </c>
    </row>
    <row r="31" spans="1:10">
      <c r="A31" s="492" t="s">
        <v>1559</v>
      </c>
      <c r="B31" s="704" t="s">
        <v>1597</v>
      </c>
      <c r="C31" s="493">
        <v>574.20000000000005</v>
      </c>
      <c r="D31" s="494">
        <f t="shared" si="1"/>
        <v>2.3845960576505773E-2</v>
      </c>
      <c r="E31" s="495">
        <v>0</v>
      </c>
      <c r="F31" s="496">
        <f t="shared" si="2"/>
        <v>0</v>
      </c>
      <c r="G31" s="495">
        <v>574.20000000000005</v>
      </c>
      <c r="H31" s="497">
        <v>0</v>
      </c>
      <c r="I31" s="497">
        <v>0</v>
      </c>
      <c r="J31" s="497">
        <v>0</v>
      </c>
    </row>
    <row r="32" spans="1:10" ht="25.5">
      <c r="A32" s="492" t="s">
        <v>1560</v>
      </c>
      <c r="B32" s="704" t="s">
        <v>1598</v>
      </c>
      <c r="C32" s="493">
        <v>169.4</v>
      </c>
      <c r="D32" s="494">
        <f t="shared" si="1"/>
        <v>7.0350151892373354E-3</v>
      </c>
      <c r="E32" s="495">
        <v>0</v>
      </c>
      <c r="F32" s="496">
        <f t="shared" si="2"/>
        <v>0</v>
      </c>
      <c r="G32" s="495">
        <v>169.4</v>
      </c>
      <c r="H32" s="497">
        <v>0</v>
      </c>
      <c r="I32" s="497">
        <v>0</v>
      </c>
      <c r="J32" s="497">
        <v>0</v>
      </c>
    </row>
    <row r="33" spans="1:10">
      <c r="A33" s="492" t="s">
        <v>1561</v>
      </c>
      <c r="B33" s="704" t="s">
        <v>1599</v>
      </c>
      <c r="C33" s="493">
        <v>788.15000000000009</v>
      </c>
      <c r="D33" s="494">
        <f t="shared" si="1"/>
        <v>3.2731093396678908E-2</v>
      </c>
      <c r="E33" s="495">
        <v>0</v>
      </c>
      <c r="F33" s="496">
        <f t="shared" si="2"/>
        <v>0</v>
      </c>
      <c r="G33" s="495">
        <v>788.15000000000009</v>
      </c>
      <c r="H33" s="497">
        <v>0</v>
      </c>
      <c r="I33" s="497">
        <v>0</v>
      </c>
      <c r="J33" s="497">
        <v>0</v>
      </c>
    </row>
    <row r="34" spans="1:10" ht="25.5">
      <c r="A34" s="492" t="s">
        <v>1562</v>
      </c>
      <c r="B34" s="704" t="s">
        <v>1600</v>
      </c>
      <c r="C34" s="493">
        <v>169.4</v>
      </c>
      <c r="D34" s="494">
        <f t="shared" si="1"/>
        <v>7.0350151892373354E-3</v>
      </c>
      <c r="E34" s="495">
        <v>0</v>
      </c>
      <c r="F34" s="496">
        <f t="shared" si="2"/>
        <v>0</v>
      </c>
      <c r="G34" s="495">
        <v>0</v>
      </c>
      <c r="H34" s="495">
        <v>169.4</v>
      </c>
      <c r="I34" s="497">
        <v>0</v>
      </c>
      <c r="J34" s="497">
        <v>0</v>
      </c>
    </row>
    <row r="35" spans="1:10">
      <c r="A35" s="492" t="s">
        <v>1563</v>
      </c>
      <c r="B35" s="704" t="s">
        <v>1601</v>
      </c>
      <c r="C35" s="493">
        <v>702.57</v>
      </c>
      <c r="D35" s="494">
        <f t="shared" si="1"/>
        <v>2.9177040268609653E-2</v>
      </c>
      <c r="E35" s="495">
        <v>0</v>
      </c>
      <c r="F35" s="496">
        <f t="shared" si="2"/>
        <v>0</v>
      </c>
      <c r="G35" s="495">
        <v>0</v>
      </c>
      <c r="H35" s="495">
        <v>702.57</v>
      </c>
      <c r="I35" s="497">
        <v>0</v>
      </c>
      <c r="J35" s="497">
        <v>0</v>
      </c>
    </row>
    <row r="36" spans="1:10" ht="25.5">
      <c r="A36" s="492" t="s">
        <v>1564</v>
      </c>
      <c r="B36" s="704" t="s">
        <v>1602</v>
      </c>
      <c r="C36" s="493">
        <v>169.4</v>
      </c>
      <c r="D36" s="494">
        <f t="shared" si="1"/>
        <v>7.0350151892373354E-3</v>
      </c>
      <c r="E36" s="495">
        <v>0</v>
      </c>
      <c r="F36" s="496">
        <f t="shared" si="2"/>
        <v>0</v>
      </c>
      <c r="G36" s="495">
        <v>0</v>
      </c>
      <c r="H36" s="495">
        <v>169.4</v>
      </c>
      <c r="I36" s="497">
        <v>0</v>
      </c>
      <c r="J36" s="497">
        <v>0</v>
      </c>
    </row>
    <row r="37" spans="1:10">
      <c r="A37" s="492" t="s">
        <v>1565</v>
      </c>
      <c r="B37" s="704" t="s">
        <v>1603</v>
      </c>
      <c r="C37" s="493">
        <v>788.15000000000009</v>
      </c>
      <c r="D37" s="494">
        <f t="shared" si="1"/>
        <v>3.2731093396678908E-2</v>
      </c>
      <c r="E37" s="495">
        <v>0</v>
      </c>
      <c r="F37" s="496">
        <f t="shared" si="2"/>
        <v>0</v>
      </c>
      <c r="G37" s="495">
        <v>0</v>
      </c>
      <c r="H37" s="495">
        <v>788.15000000000009</v>
      </c>
      <c r="I37" s="497">
        <v>0</v>
      </c>
      <c r="J37" s="497">
        <v>0</v>
      </c>
    </row>
    <row r="38" spans="1:10" ht="25.5">
      <c r="A38" s="492" t="s">
        <v>1566</v>
      </c>
      <c r="B38" s="704" t="s">
        <v>1604</v>
      </c>
      <c r="C38" s="493">
        <v>169.4</v>
      </c>
      <c r="D38" s="494">
        <f t="shared" si="1"/>
        <v>7.0350151892373354E-3</v>
      </c>
      <c r="E38" s="495">
        <v>0</v>
      </c>
      <c r="F38" s="496">
        <f t="shared" si="2"/>
        <v>0</v>
      </c>
      <c r="G38" s="495">
        <v>0</v>
      </c>
      <c r="H38" s="495">
        <v>169.4</v>
      </c>
      <c r="I38" s="497">
        <v>0</v>
      </c>
      <c r="J38" s="497">
        <v>0</v>
      </c>
    </row>
    <row r="39" spans="1:10">
      <c r="A39" s="492" t="s">
        <v>1567</v>
      </c>
      <c r="B39" s="704" t="s">
        <v>1605</v>
      </c>
      <c r="C39" s="493">
        <v>659.78</v>
      </c>
      <c r="D39" s="494">
        <f t="shared" si="1"/>
        <v>2.7400013704575024E-2</v>
      </c>
      <c r="E39" s="495">
        <v>0</v>
      </c>
      <c r="F39" s="496">
        <f t="shared" si="2"/>
        <v>0</v>
      </c>
      <c r="G39" s="495">
        <v>0</v>
      </c>
      <c r="H39" s="495">
        <v>659.78</v>
      </c>
      <c r="I39" s="497">
        <v>0</v>
      </c>
      <c r="J39" s="497">
        <v>0</v>
      </c>
    </row>
    <row r="40" spans="1:10" ht="25.5">
      <c r="A40" s="492" t="s">
        <v>1568</v>
      </c>
      <c r="B40" s="704" t="s">
        <v>1606</v>
      </c>
      <c r="C40" s="493">
        <v>169.4</v>
      </c>
      <c r="D40" s="494">
        <f t="shared" si="1"/>
        <v>7.0350151892373354E-3</v>
      </c>
      <c r="E40" s="495">
        <v>0</v>
      </c>
      <c r="F40" s="496">
        <f t="shared" si="2"/>
        <v>0</v>
      </c>
      <c r="G40" s="495">
        <v>0</v>
      </c>
      <c r="H40" s="495">
        <v>169.4</v>
      </c>
      <c r="I40" s="497">
        <v>0</v>
      </c>
      <c r="J40" s="497">
        <v>0</v>
      </c>
    </row>
    <row r="41" spans="1:10" ht="25.5">
      <c r="A41" s="492" t="s">
        <v>1569</v>
      </c>
      <c r="B41" s="704" t="s">
        <v>1607</v>
      </c>
      <c r="C41" s="493">
        <v>788.15000000000009</v>
      </c>
      <c r="D41" s="494">
        <f t="shared" si="1"/>
        <v>3.2731093396678908E-2</v>
      </c>
      <c r="E41" s="495">
        <v>0</v>
      </c>
      <c r="F41" s="496">
        <f t="shared" si="2"/>
        <v>0</v>
      </c>
      <c r="G41" s="495">
        <v>0</v>
      </c>
      <c r="H41" s="495">
        <v>788.15000000000009</v>
      </c>
      <c r="I41" s="497">
        <v>0</v>
      </c>
      <c r="J41" s="497">
        <v>0</v>
      </c>
    </row>
    <row r="42" spans="1:10" ht="25.5">
      <c r="A42" s="492" t="s">
        <v>1570</v>
      </c>
      <c r="B42" s="704" t="s">
        <v>1608</v>
      </c>
      <c r="C42" s="493">
        <v>169.4</v>
      </c>
      <c r="D42" s="494">
        <f t="shared" si="1"/>
        <v>7.0350151892373354E-3</v>
      </c>
      <c r="E42" s="495">
        <v>0</v>
      </c>
      <c r="F42" s="496">
        <f t="shared" si="2"/>
        <v>0</v>
      </c>
      <c r="G42" s="495">
        <v>0</v>
      </c>
      <c r="H42" s="495">
        <v>169.4</v>
      </c>
      <c r="I42" s="497">
        <v>0</v>
      </c>
      <c r="J42" s="497">
        <v>0</v>
      </c>
    </row>
    <row r="43" spans="1:10">
      <c r="A43" s="492" t="s">
        <v>1571</v>
      </c>
      <c r="B43" s="704" t="s">
        <v>1609</v>
      </c>
      <c r="C43" s="493">
        <v>488.62</v>
      </c>
      <c r="D43" s="494">
        <f t="shared" si="1"/>
        <v>2.0291907448436522E-2</v>
      </c>
      <c r="E43" s="495">
        <v>0</v>
      </c>
      <c r="F43" s="496">
        <f t="shared" si="2"/>
        <v>0</v>
      </c>
      <c r="G43" s="495">
        <v>0</v>
      </c>
      <c r="H43" s="497">
        <v>488.62</v>
      </c>
      <c r="I43" s="497">
        <v>0</v>
      </c>
      <c r="J43" s="497">
        <v>0</v>
      </c>
    </row>
    <row r="44" spans="1:10" ht="25.5">
      <c r="A44" s="492" t="s">
        <v>1572</v>
      </c>
      <c r="B44" s="704" t="s">
        <v>1610</v>
      </c>
      <c r="C44" s="493">
        <v>169.4</v>
      </c>
      <c r="D44" s="494">
        <f t="shared" si="1"/>
        <v>7.0350151892373354E-3</v>
      </c>
      <c r="E44" s="495">
        <v>0</v>
      </c>
      <c r="F44" s="496">
        <f t="shared" si="2"/>
        <v>0</v>
      </c>
      <c r="G44" s="495">
        <v>0</v>
      </c>
      <c r="H44" s="497">
        <v>169.4</v>
      </c>
      <c r="I44" s="497">
        <v>0</v>
      </c>
      <c r="J44" s="497">
        <v>0</v>
      </c>
    </row>
    <row r="45" spans="1:10">
      <c r="A45" s="492" t="s">
        <v>1573</v>
      </c>
      <c r="B45" s="704" t="s">
        <v>1611</v>
      </c>
      <c r="C45" s="493">
        <v>574.20000000000005</v>
      </c>
      <c r="D45" s="494">
        <f t="shared" si="1"/>
        <v>2.3845960576505773E-2</v>
      </c>
      <c r="E45" s="495">
        <v>0</v>
      </c>
      <c r="F45" s="496">
        <f t="shared" si="2"/>
        <v>0</v>
      </c>
      <c r="G45" s="495">
        <v>0</v>
      </c>
      <c r="H45" s="497">
        <v>574.20000000000005</v>
      </c>
      <c r="I45" s="497">
        <v>0</v>
      </c>
      <c r="J45" s="497">
        <v>0</v>
      </c>
    </row>
    <row r="46" spans="1:10" ht="25.5">
      <c r="A46" s="492" t="s">
        <v>1574</v>
      </c>
      <c r="B46" s="704" t="s">
        <v>1612</v>
      </c>
      <c r="C46" s="493">
        <v>169.4</v>
      </c>
      <c r="D46" s="494">
        <f t="shared" si="1"/>
        <v>7.0350151892373354E-3</v>
      </c>
      <c r="E46" s="495">
        <v>0</v>
      </c>
      <c r="F46" s="496">
        <f t="shared" si="2"/>
        <v>0</v>
      </c>
      <c r="G46" s="495">
        <v>0</v>
      </c>
      <c r="H46" s="497">
        <v>169.4</v>
      </c>
      <c r="I46" s="497">
        <v>0</v>
      </c>
      <c r="J46" s="497">
        <v>0</v>
      </c>
    </row>
    <row r="47" spans="1:10">
      <c r="A47" s="492" t="s">
        <v>1575</v>
      </c>
      <c r="B47" s="704" t="s">
        <v>1613</v>
      </c>
      <c r="C47" s="493">
        <v>574.20000000000005</v>
      </c>
      <c r="D47" s="494">
        <f t="shared" si="1"/>
        <v>2.3845960576505773E-2</v>
      </c>
      <c r="E47" s="495">
        <v>0</v>
      </c>
      <c r="F47" s="496">
        <f t="shared" si="2"/>
        <v>0</v>
      </c>
      <c r="G47" s="495">
        <v>0</v>
      </c>
      <c r="H47" s="497">
        <v>574.20000000000005</v>
      </c>
      <c r="I47" s="497">
        <v>0</v>
      </c>
      <c r="J47" s="497">
        <v>0</v>
      </c>
    </row>
    <row r="48" spans="1:10" ht="25.5">
      <c r="A48" s="492" t="s">
        <v>1576</v>
      </c>
      <c r="B48" s="704" t="s">
        <v>1614</v>
      </c>
      <c r="C48" s="493">
        <v>169.4</v>
      </c>
      <c r="D48" s="494">
        <f t="shared" si="1"/>
        <v>7.0350151892373354E-3</v>
      </c>
      <c r="E48" s="495">
        <v>0</v>
      </c>
      <c r="F48" s="496">
        <f t="shared" si="2"/>
        <v>0</v>
      </c>
      <c r="G48" s="495">
        <v>0</v>
      </c>
      <c r="H48" s="497">
        <v>169.4</v>
      </c>
      <c r="I48" s="497">
        <v>0</v>
      </c>
      <c r="J48" s="497">
        <v>0</v>
      </c>
    </row>
    <row r="49" spans="1:10">
      <c r="A49" s="492" t="s">
        <v>1577</v>
      </c>
      <c r="B49" s="704" t="s">
        <v>1615</v>
      </c>
      <c r="C49" s="493">
        <v>788.15000000000009</v>
      </c>
      <c r="D49" s="494">
        <f t="shared" si="1"/>
        <v>3.2731093396678908E-2</v>
      </c>
      <c r="E49" s="495">
        <v>0</v>
      </c>
      <c r="F49" s="496">
        <f t="shared" si="2"/>
        <v>0</v>
      </c>
      <c r="G49" s="495">
        <v>0</v>
      </c>
      <c r="H49" s="497">
        <v>788.15000000000009</v>
      </c>
      <c r="I49" s="497">
        <v>0</v>
      </c>
      <c r="J49" s="497">
        <v>0</v>
      </c>
    </row>
    <row r="50" spans="1:10" ht="25.5">
      <c r="A50" s="492" t="s">
        <v>1578</v>
      </c>
      <c r="B50" s="704" t="s">
        <v>1616</v>
      </c>
      <c r="C50" s="493">
        <v>169.4</v>
      </c>
      <c r="D50" s="494">
        <f t="shared" si="1"/>
        <v>7.0350151892373354E-3</v>
      </c>
      <c r="E50" s="495">
        <v>0</v>
      </c>
      <c r="F50" s="496">
        <f t="shared" si="2"/>
        <v>0</v>
      </c>
      <c r="G50" s="495">
        <v>0</v>
      </c>
      <c r="H50" s="497">
        <v>169.4</v>
      </c>
      <c r="I50" s="497">
        <v>0</v>
      </c>
      <c r="J50" s="497">
        <v>0</v>
      </c>
    </row>
    <row r="51" spans="1:10">
      <c r="A51" s="492" t="s">
        <v>1579</v>
      </c>
      <c r="B51" s="704" t="s">
        <v>1617</v>
      </c>
      <c r="C51" s="493">
        <v>702.57</v>
      </c>
      <c r="D51" s="494">
        <f t="shared" si="1"/>
        <v>2.9177040268609653E-2</v>
      </c>
      <c r="E51" s="495">
        <v>0</v>
      </c>
      <c r="F51" s="496">
        <f t="shared" ref="F51:F64" si="3">E51/$E$8</f>
        <v>0</v>
      </c>
      <c r="G51" s="495">
        <v>0</v>
      </c>
      <c r="H51" s="497">
        <v>702.57</v>
      </c>
      <c r="I51" s="497">
        <v>0</v>
      </c>
      <c r="J51" s="497">
        <v>0</v>
      </c>
    </row>
    <row r="52" spans="1:10" ht="25.5">
      <c r="A52" s="492" t="s">
        <v>1580</v>
      </c>
      <c r="B52" s="704" t="s">
        <v>1618</v>
      </c>
      <c r="C52" s="493">
        <v>169.4</v>
      </c>
      <c r="D52" s="494">
        <f t="shared" si="1"/>
        <v>7.0350151892373354E-3</v>
      </c>
      <c r="E52" s="495">
        <v>0</v>
      </c>
      <c r="F52" s="496">
        <f t="shared" si="3"/>
        <v>0</v>
      </c>
      <c r="G52" s="495">
        <v>0</v>
      </c>
      <c r="H52" s="497">
        <v>169.4</v>
      </c>
      <c r="I52" s="497">
        <v>0</v>
      </c>
      <c r="J52" s="497">
        <v>0</v>
      </c>
    </row>
    <row r="53" spans="1:10">
      <c r="A53" s="492" t="s">
        <v>1581</v>
      </c>
      <c r="B53" s="704" t="s">
        <v>1619</v>
      </c>
      <c r="C53" s="493">
        <v>788.15000000000009</v>
      </c>
      <c r="D53" s="494">
        <f t="shared" si="1"/>
        <v>3.2731093396678908E-2</v>
      </c>
      <c r="E53" s="495">
        <v>0</v>
      </c>
      <c r="F53" s="496">
        <f t="shared" si="3"/>
        <v>0</v>
      </c>
      <c r="G53" s="495">
        <v>0</v>
      </c>
      <c r="H53" s="497">
        <v>788.15000000000009</v>
      </c>
      <c r="I53" s="497">
        <v>0</v>
      </c>
      <c r="J53" s="497">
        <v>0</v>
      </c>
    </row>
    <row r="54" spans="1:10" ht="25.5">
      <c r="A54" s="492" t="s">
        <v>1582</v>
      </c>
      <c r="B54" s="704" t="s">
        <v>1620</v>
      </c>
      <c r="C54" s="493">
        <v>169.4</v>
      </c>
      <c r="D54" s="494">
        <f t="shared" si="1"/>
        <v>7.0350151892373354E-3</v>
      </c>
      <c r="E54" s="495">
        <v>0</v>
      </c>
      <c r="F54" s="496">
        <f t="shared" si="3"/>
        <v>0</v>
      </c>
      <c r="G54" s="495">
        <v>0</v>
      </c>
      <c r="H54" s="497">
        <v>169.4</v>
      </c>
      <c r="I54" s="497">
        <v>0</v>
      </c>
      <c r="J54" s="497">
        <v>0</v>
      </c>
    </row>
    <row r="55" spans="1:10">
      <c r="A55" s="492" t="s">
        <v>1583</v>
      </c>
      <c r="B55" s="704" t="s">
        <v>1621</v>
      </c>
      <c r="C55" s="493">
        <v>788.15000000000009</v>
      </c>
      <c r="D55" s="494">
        <f t="shared" si="1"/>
        <v>3.2731093396678908E-2</v>
      </c>
      <c r="E55" s="495">
        <v>0</v>
      </c>
      <c r="F55" s="496">
        <f t="shared" si="3"/>
        <v>0</v>
      </c>
      <c r="G55" s="497">
        <v>0</v>
      </c>
      <c r="H55" s="497">
        <v>0</v>
      </c>
      <c r="I55" s="497">
        <v>788.15000000000009</v>
      </c>
      <c r="J55" s="497">
        <v>0</v>
      </c>
    </row>
    <row r="56" spans="1:10" ht="25.5">
      <c r="A56" s="492" t="s">
        <v>1584</v>
      </c>
      <c r="B56" s="704" t="s">
        <v>1622</v>
      </c>
      <c r="C56" s="493">
        <v>169.4</v>
      </c>
      <c r="D56" s="499">
        <f>C56/$C$8</f>
        <v>7.0350151892373354E-3</v>
      </c>
      <c r="E56" s="497">
        <v>0</v>
      </c>
      <c r="F56" s="500">
        <f t="shared" si="3"/>
        <v>0</v>
      </c>
      <c r="G56" s="497">
        <v>0</v>
      </c>
      <c r="H56" s="497">
        <v>0</v>
      </c>
      <c r="I56" s="497">
        <v>169.4</v>
      </c>
      <c r="J56" s="497">
        <v>0</v>
      </c>
    </row>
    <row r="57" spans="1:10">
      <c r="A57" s="492" t="s">
        <v>1585</v>
      </c>
      <c r="B57" s="704" t="s">
        <v>1623</v>
      </c>
      <c r="C57" s="493">
        <v>574.20000000000005</v>
      </c>
      <c r="D57" s="499">
        <f t="shared" ref="D57:D62" si="4">C57/$C$8</f>
        <v>2.3845960576505773E-2</v>
      </c>
      <c r="E57" s="497">
        <v>0</v>
      </c>
      <c r="F57" s="500">
        <f t="shared" si="3"/>
        <v>0</v>
      </c>
      <c r="G57" s="497">
        <v>0</v>
      </c>
      <c r="H57" s="497">
        <v>0</v>
      </c>
      <c r="I57" s="497">
        <v>574.20000000000005</v>
      </c>
      <c r="J57" s="497">
        <v>0</v>
      </c>
    </row>
    <row r="58" spans="1:10" ht="25.5">
      <c r="A58" s="492" t="s">
        <v>1586</v>
      </c>
      <c r="B58" s="704" t="s">
        <v>1624</v>
      </c>
      <c r="C58" s="493">
        <v>169.4</v>
      </c>
      <c r="D58" s="499">
        <f t="shared" si="4"/>
        <v>7.0350151892373354E-3</v>
      </c>
      <c r="E58" s="497">
        <v>0</v>
      </c>
      <c r="F58" s="500">
        <f t="shared" si="3"/>
        <v>0</v>
      </c>
      <c r="G58" s="497">
        <v>0</v>
      </c>
      <c r="H58" s="497">
        <v>0</v>
      </c>
      <c r="I58" s="497">
        <v>169.4</v>
      </c>
      <c r="J58" s="497">
        <v>0</v>
      </c>
    </row>
    <row r="59" spans="1:10">
      <c r="A59" s="492" t="s">
        <v>1587</v>
      </c>
      <c r="B59" s="704" t="s">
        <v>1625</v>
      </c>
      <c r="C59" s="493">
        <v>574.20000000000005</v>
      </c>
      <c r="D59" s="499">
        <f t="shared" si="4"/>
        <v>2.3845960576505773E-2</v>
      </c>
      <c r="E59" s="497">
        <v>0</v>
      </c>
      <c r="F59" s="500">
        <f t="shared" si="3"/>
        <v>0</v>
      </c>
      <c r="G59" s="497">
        <v>0</v>
      </c>
      <c r="H59" s="497">
        <v>0</v>
      </c>
      <c r="I59" s="497">
        <v>574.20000000000005</v>
      </c>
      <c r="J59" s="497">
        <v>0</v>
      </c>
    </row>
    <row r="60" spans="1:10" ht="25.5">
      <c r="A60" s="492" t="s">
        <v>1588</v>
      </c>
      <c r="B60" s="704" t="s">
        <v>1626</v>
      </c>
      <c r="C60" s="493">
        <v>169.4</v>
      </c>
      <c r="D60" s="499">
        <f t="shared" si="4"/>
        <v>7.0350151892373354E-3</v>
      </c>
      <c r="E60" s="497">
        <v>0</v>
      </c>
      <c r="F60" s="500">
        <f t="shared" si="3"/>
        <v>0</v>
      </c>
      <c r="G60" s="497">
        <v>0</v>
      </c>
      <c r="H60" s="497">
        <v>0</v>
      </c>
      <c r="I60" s="497">
        <v>169.4</v>
      </c>
      <c r="J60" s="497">
        <v>0</v>
      </c>
    </row>
    <row r="61" spans="1:10">
      <c r="A61" s="492" t="s">
        <v>1589</v>
      </c>
      <c r="B61" s="704" t="s">
        <v>1627</v>
      </c>
      <c r="C61" s="493">
        <v>745.36000000000013</v>
      </c>
      <c r="D61" s="499">
        <f t="shared" si="4"/>
        <v>3.0954066832644282E-2</v>
      </c>
      <c r="E61" s="497">
        <v>0</v>
      </c>
      <c r="F61" s="500">
        <f t="shared" si="3"/>
        <v>0</v>
      </c>
      <c r="G61" s="497">
        <v>0</v>
      </c>
      <c r="H61" s="497">
        <v>0</v>
      </c>
      <c r="I61" s="497">
        <v>745.36000000000013</v>
      </c>
      <c r="J61" s="497">
        <v>0</v>
      </c>
    </row>
    <row r="62" spans="1:10" ht="25.5">
      <c r="A62" s="492" t="s">
        <v>1590</v>
      </c>
      <c r="B62" s="704" t="s">
        <v>1628</v>
      </c>
      <c r="C62" s="493">
        <v>169.4</v>
      </c>
      <c r="D62" s="499">
        <f t="shared" si="4"/>
        <v>7.0350151892373354E-3</v>
      </c>
      <c r="E62" s="497">
        <v>0</v>
      </c>
      <c r="F62" s="500">
        <f t="shared" si="3"/>
        <v>0</v>
      </c>
      <c r="G62" s="497">
        <v>0</v>
      </c>
      <c r="H62" s="497">
        <v>0</v>
      </c>
      <c r="I62" s="497">
        <v>169.4</v>
      </c>
      <c r="J62" s="497">
        <v>0</v>
      </c>
    </row>
    <row r="63" spans="1:10">
      <c r="A63" s="492" t="s">
        <v>1591</v>
      </c>
      <c r="B63" s="704" t="s">
        <v>1629</v>
      </c>
      <c r="C63" s="493">
        <v>788.15000000000009</v>
      </c>
      <c r="D63" s="499">
        <f>C63/$C$8</f>
        <v>3.2731093396678908E-2</v>
      </c>
      <c r="E63" s="501">
        <v>0</v>
      </c>
      <c r="F63" s="500">
        <f t="shared" si="3"/>
        <v>0</v>
      </c>
      <c r="G63" s="501">
        <v>0</v>
      </c>
      <c r="H63" s="501">
        <v>0</v>
      </c>
      <c r="I63" s="501">
        <v>788.15000000000009</v>
      </c>
      <c r="J63" s="501">
        <v>0</v>
      </c>
    </row>
    <row r="64" spans="1:10" ht="25.5">
      <c r="A64" s="492" t="s">
        <v>1592</v>
      </c>
      <c r="B64" s="704" t="s">
        <v>1630</v>
      </c>
      <c r="C64" s="493">
        <v>169.4</v>
      </c>
      <c r="D64" s="499">
        <f>C64/$C$8</f>
        <v>7.0350151892373354E-3</v>
      </c>
      <c r="E64" s="501">
        <v>0</v>
      </c>
      <c r="F64" s="500">
        <f t="shared" si="3"/>
        <v>0</v>
      </c>
      <c r="G64" s="501">
        <v>0</v>
      </c>
      <c r="H64" s="501">
        <v>0</v>
      </c>
      <c r="I64" s="501">
        <v>169.4</v>
      </c>
      <c r="J64" s="501">
        <v>0</v>
      </c>
    </row>
    <row r="65" spans="1:10">
      <c r="A65" s="490" t="s">
        <v>1278</v>
      </c>
      <c r="B65" s="491" t="s">
        <v>1125</v>
      </c>
      <c r="C65" s="488">
        <v>0</v>
      </c>
      <c r="D65" s="489">
        <f>C65/C7</f>
        <v>0</v>
      </c>
      <c r="E65" s="502">
        <v>0</v>
      </c>
      <c r="F65" s="489">
        <f>E65/E7</f>
        <v>0</v>
      </c>
      <c r="G65" s="502">
        <v>0</v>
      </c>
      <c r="H65" s="502">
        <v>0</v>
      </c>
      <c r="I65" s="502">
        <v>0</v>
      </c>
      <c r="J65" s="502">
        <v>0</v>
      </c>
    </row>
    <row r="66" spans="1:10">
      <c r="A66" s="490" t="s">
        <v>1279</v>
      </c>
      <c r="B66" s="491" t="s">
        <v>1126</v>
      </c>
      <c r="C66" s="488">
        <v>0</v>
      </c>
      <c r="D66" s="489">
        <f>C66/C7</f>
        <v>0</v>
      </c>
      <c r="E66" s="502">
        <v>0</v>
      </c>
      <c r="F66" s="489">
        <f>E66/E7</f>
        <v>0</v>
      </c>
      <c r="G66" s="502">
        <v>0</v>
      </c>
      <c r="H66" s="502">
        <v>0</v>
      </c>
      <c r="I66" s="502">
        <v>0</v>
      </c>
      <c r="J66" s="502">
        <v>0</v>
      </c>
    </row>
    <row r="67" spans="1:10">
      <c r="A67" s="486" t="s">
        <v>1260</v>
      </c>
      <c r="B67" s="487" t="s">
        <v>1061</v>
      </c>
      <c r="C67" s="488">
        <f>C68</f>
        <v>3000</v>
      </c>
      <c r="D67" s="489">
        <f>C67/C69</f>
        <v>0.11078470654054436</v>
      </c>
      <c r="E67" s="502">
        <f>E68</f>
        <v>0</v>
      </c>
      <c r="F67" s="489">
        <f>E67/E69</f>
        <v>0</v>
      </c>
      <c r="G67" s="502">
        <f>G68</f>
        <v>0</v>
      </c>
      <c r="H67" s="502">
        <f>H68</f>
        <v>0</v>
      </c>
      <c r="I67" s="502">
        <f>I68</f>
        <v>1000</v>
      </c>
      <c r="J67" s="502">
        <f>J68</f>
        <v>2000</v>
      </c>
    </row>
    <row r="68" spans="1:10">
      <c r="A68" s="504" t="s">
        <v>1221</v>
      </c>
      <c r="B68" s="498" t="s">
        <v>628</v>
      </c>
      <c r="C68" s="503">
        <v>3000</v>
      </c>
      <c r="D68" s="500">
        <f>C68/C67</f>
        <v>1</v>
      </c>
      <c r="E68" s="501">
        <v>0</v>
      </c>
      <c r="F68" s="500">
        <v>0</v>
      </c>
      <c r="G68" s="501">
        <v>0</v>
      </c>
      <c r="H68" s="501">
        <v>0</v>
      </c>
      <c r="I68" s="501">
        <v>1000</v>
      </c>
      <c r="J68" s="501">
        <v>2000</v>
      </c>
    </row>
    <row r="69" spans="1:10" ht="15.75" customHeight="1">
      <c r="A69" s="1298" t="s">
        <v>1296</v>
      </c>
      <c r="B69" s="1299"/>
      <c r="C69" s="505">
        <f>C7+C67</f>
        <v>27079.550000000017</v>
      </c>
      <c r="D69" s="506"/>
      <c r="E69" s="505">
        <f>E7+E67</f>
        <v>998.57999999999993</v>
      </c>
      <c r="F69" s="506"/>
      <c r="G69" s="505">
        <f>G7+G67</f>
        <v>10384.769999999997</v>
      </c>
      <c r="H69" s="505">
        <f>H7+H67</f>
        <v>8717.9399999999969</v>
      </c>
      <c r="I69" s="505">
        <f>I7+I67</f>
        <v>5317.06</v>
      </c>
      <c r="J69" s="505">
        <f>J7+J67</f>
        <v>2000</v>
      </c>
    </row>
  </sheetData>
  <mergeCells count="14">
    <mergeCell ref="H4:H5"/>
    <mergeCell ref="I4:I5"/>
    <mergeCell ref="J4:J5"/>
    <mergeCell ref="A69:B69"/>
    <mergeCell ref="A1:J1"/>
    <mergeCell ref="A2:A5"/>
    <mergeCell ref="B2:B5"/>
    <mergeCell ref="C2:D3"/>
    <mergeCell ref="E2:J2"/>
    <mergeCell ref="E3:F3"/>
    <mergeCell ref="C4:C5"/>
    <mergeCell ref="D4:D5"/>
    <mergeCell ref="E4:F4"/>
    <mergeCell ref="G4:G5"/>
  </mergeCells>
  <phoneticPr fontId="3" type="noConversion"/>
  <pageMargins left="0.78740157480314965" right="0.39370078740157483" top="0.70866141732283472" bottom="0.98425196850393704" header="0.51181102362204722" footer="0.51181102362204722"/>
  <pageSetup paperSize="9" scale="65" orientation="landscape" r:id="rId1"/>
  <headerFooter alignWithMargins="0"/>
  <rowBreaks count="1" manualBreakCount="1">
    <brk id="34" max="9" man="1"/>
  </rowBreaks>
</worksheet>
</file>

<file path=xl/worksheets/sheet26.xml><?xml version="1.0" encoding="utf-8"?>
<worksheet xmlns="http://schemas.openxmlformats.org/spreadsheetml/2006/main" xmlns:r="http://schemas.openxmlformats.org/officeDocument/2006/relationships">
  <sheetPr>
    <tabColor rgb="FFFFFF00"/>
  </sheetPr>
  <dimension ref="A1:I66"/>
  <sheetViews>
    <sheetView view="pageBreakPreview" zoomScale="70" zoomScaleNormal="75" zoomScaleSheetLayoutView="70" workbookViewId="0">
      <selection activeCell="C63" sqref="C63"/>
    </sheetView>
  </sheetViews>
  <sheetFormatPr defaultColWidth="9.140625" defaultRowHeight="15"/>
  <cols>
    <col min="1" max="1" width="4.5703125" style="522" customWidth="1"/>
    <col min="2" max="2" width="50.140625" style="507" customWidth="1"/>
    <col min="3" max="3" width="12.140625" style="507" customWidth="1"/>
    <col min="4" max="4" width="17.42578125" style="507" customWidth="1"/>
    <col min="5" max="5" width="15.42578125" style="507" customWidth="1"/>
    <col min="6" max="6" width="16.42578125" style="507" customWidth="1"/>
    <col min="7" max="7" width="16.85546875" style="507" customWidth="1"/>
    <col min="8" max="8" width="18.7109375" style="507" customWidth="1"/>
    <col min="9" max="9" width="10.5703125" style="507" customWidth="1"/>
    <col min="10" max="16384" width="9.140625" style="507"/>
  </cols>
  <sheetData>
    <row r="1" spans="1:9" ht="20.25" customHeight="1">
      <c r="A1" s="1305" t="s">
        <v>1698</v>
      </c>
      <c r="B1" s="1306"/>
      <c r="C1" s="1306"/>
      <c r="D1" s="1306"/>
      <c r="E1" s="1306"/>
      <c r="F1" s="1306"/>
      <c r="G1" s="1306"/>
      <c r="H1" s="1306"/>
      <c r="I1" s="1307"/>
    </row>
    <row r="2" spans="1:9" ht="139.5" customHeight="1">
      <c r="A2" s="453" t="s">
        <v>1056</v>
      </c>
      <c r="B2" s="428" t="s">
        <v>306</v>
      </c>
      <c r="C2" s="428" t="s">
        <v>307</v>
      </c>
      <c r="D2" s="508" t="s">
        <v>476</v>
      </c>
      <c r="E2" s="508" t="s">
        <v>1632</v>
      </c>
      <c r="F2" s="697" t="s">
        <v>1633</v>
      </c>
      <c r="G2" s="697" t="s">
        <v>1634</v>
      </c>
      <c r="H2" s="428" t="s">
        <v>477</v>
      </c>
      <c r="I2" s="428" t="s">
        <v>1109</v>
      </c>
    </row>
    <row r="3" spans="1:9">
      <c r="A3" s="509">
        <v>1</v>
      </c>
      <c r="B3" s="430">
        <v>2</v>
      </c>
      <c r="C3" s="430">
        <v>3</v>
      </c>
      <c r="D3" s="510">
        <v>4</v>
      </c>
      <c r="E3" s="510">
        <v>5</v>
      </c>
      <c r="F3" s="430">
        <v>6</v>
      </c>
      <c r="G3" s="430">
        <v>7</v>
      </c>
      <c r="H3" s="430">
        <v>8</v>
      </c>
      <c r="I3" s="510">
        <v>9</v>
      </c>
    </row>
    <row r="4" spans="1:9">
      <c r="A4" s="568">
        <v>1</v>
      </c>
      <c r="B4" s="703" t="s">
        <v>1487</v>
      </c>
      <c r="C4" s="569">
        <v>2018</v>
      </c>
      <c r="D4" s="570">
        <v>659.78</v>
      </c>
      <c r="E4" s="571"/>
      <c r="F4" s="571"/>
      <c r="G4" s="572">
        <v>659.78</v>
      </c>
      <c r="H4" s="572">
        <v>0</v>
      </c>
      <c r="I4" s="573"/>
    </row>
    <row r="5" spans="1:9" ht="25.5">
      <c r="A5" s="568">
        <v>2</v>
      </c>
      <c r="B5" s="703" t="s">
        <v>1488</v>
      </c>
      <c r="C5" s="569">
        <v>2018</v>
      </c>
      <c r="D5" s="570">
        <v>169.4</v>
      </c>
      <c r="E5" s="571"/>
      <c r="F5" s="571"/>
      <c r="G5" s="572">
        <v>338.8</v>
      </c>
      <c r="H5" s="572">
        <v>0</v>
      </c>
      <c r="I5" s="573"/>
    </row>
    <row r="6" spans="1:9">
      <c r="A6" s="568">
        <v>3</v>
      </c>
      <c r="B6" s="703" t="s">
        <v>1489</v>
      </c>
      <c r="C6" s="569">
        <v>2019</v>
      </c>
      <c r="D6" s="570">
        <v>745.36000000000013</v>
      </c>
      <c r="E6" s="571"/>
      <c r="F6" s="571"/>
      <c r="G6" s="572">
        <v>0</v>
      </c>
      <c r="H6" s="572">
        <v>745.36</v>
      </c>
      <c r="I6" s="573"/>
    </row>
    <row r="7" spans="1:9" ht="25.5">
      <c r="A7" s="568">
        <v>4</v>
      </c>
      <c r="B7" s="703" t="s">
        <v>1490</v>
      </c>
      <c r="C7" s="569">
        <v>2019</v>
      </c>
      <c r="D7" s="570">
        <v>169.4</v>
      </c>
      <c r="E7" s="571"/>
      <c r="F7" s="571"/>
      <c r="G7" s="572">
        <v>0</v>
      </c>
      <c r="H7" s="572">
        <v>169.4</v>
      </c>
      <c r="I7" s="573"/>
    </row>
    <row r="8" spans="1:9">
      <c r="A8" s="568">
        <v>5</v>
      </c>
      <c r="B8" s="703" t="s">
        <v>1491</v>
      </c>
      <c r="C8" s="569">
        <v>2019</v>
      </c>
      <c r="D8" s="570">
        <v>788.15000000000009</v>
      </c>
      <c r="E8" s="571"/>
      <c r="F8" s="571"/>
      <c r="G8" s="572">
        <v>0</v>
      </c>
      <c r="H8" s="572">
        <v>788.15</v>
      </c>
      <c r="I8" s="573"/>
    </row>
    <row r="9" spans="1:9" ht="25.5">
      <c r="A9" s="568">
        <v>6</v>
      </c>
      <c r="B9" s="703" t="s">
        <v>1492</v>
      </c>
      <c r="C9" s="569">
        <v>2019</v>
      </c>
      <c r="D9" s="570">
        <v>169.4</v>
      </c>
      <c r="E9" s="571"/>
      <c r="F9" s="571"/>
      <c r="G9" s="572">
        <v>0</v>
      </c>
      <c r="H9" s="572">
        <v>169.4</v>
      </c>
      <c r="I9" s="573"/>
    </row>
    <row r="10" spans="1:9">
      <c r="A10" s="568">
        <v>7</v>
      </c>
      <c r="B10" s="703" t="s">
        <v>1493</v>
      </c>
      <c r="C10" s="569">
        <v>2019</v>
      </c>
      <c r="D10" s="570">
        <v>531.41000000000008</v>
      </c>
      <c r="E10" s="571"/>
      <c r="F10" s="571"/>
      <c r="G10" s="572">
        <v>0</v>
      </c>
      <c r="H10" s="572">
        <v>531.41</v>
      </c>
      <c r="I10" s="573"/>
    </row>
    <row r="11" spans="1:9" ht="25.5">
      <c r="A11" s="568">
        <v>8</v>
      </c>
      <c r="B11" s="703" t="s">
        <v>1494</v>
      </c>
      <c r="C11" s="569">
        <v>2019</v>
      </c>
      <c r="D11" s="570">
        <v>169.4</v>
      </c>
      <c r="E11" s="571"/>
      <c r="F11" s="571"/>
      <c r="G11" s="572">
        <v>0</v>
      </c>
      <c r="H11" s="572">
        <v>338.8</v>
      </c>
      <c r="I11" s="573"/>
    </row>
    <row r="12" spans="1:9">
      <c r="A12" s="568">
        <v>9</v>
      </c>
      <c r="B12" s="703" t="s">
        <v>1495</v>
      </c>
      <c r="C12" s="569">
        <v>2019</v>
      </c>
      <c r="D12" s="570">
        <v>788.15000000000009</v>
      </c>
      <c r="E12" s="571"/>
      <c r="F12" s="571"/>
      <c r="G12" s="572">
        <v>0</v>
      </c>
      <c r="H12" s="572">
        <v>788.15000000000009</v>
      </c>
      <c r="I12" s="573"/>
    </row>
    <row r="13" spans="1:9" ht="25.5">
      <c r="A13" s="568">
        <v>10</v>
      </c>
      <c r="B13" s="703" t="s">
        <v>1496</v>
      </c>
      <c r="C13" s="569">
        <v>2019</v>
      </c>
      <c r="D13" s="570">
        <v>169.4</v>
      </c>
      <c r="E13" s="571"/>
      <c r="F13" s="571"/>
      <c r="G13" s="572">
        <v>0</v>
      </c>
      <c r="H13" s="572">
        <v>169.4</v>
      </c>
      <c r="I13" s="573"/>
    </row>
    <row r="14" spans="1:9">
      <c r="A14" s="568">
        <v>11</v>
      </c>
      <c r="B14" s="703" t="s">
        <v>1497</v>
      </c>
      <c r="C14" s="569">
        <v>2019</v>
      </c>
      <c r="D14" s="570">
        <v>745.36</v>
      </c>
      <c r="E14" s="571"/>
      <c r="F14" s="571"/>
      <c r="G14" s="572">
        <v>0</v>
      </c>
      <c r="H14" s="572">
        <v>745.36</v>
      </c>
      <c r="I14" s="573"/>
    </row>
    <row r="15" spans="1:9" ht="25.5">
      <c r="A15" s="568">
        <v>12</v>
      </c>
      <c r="B15" s="703" t="s">
        <v>1498</v>
      </c>
      <c r="C15" s="569">
        <v>2019</v>
      </c>
      <c r="D15" s="570">
        <v>169.4</v>
      </c>
      <c r="E15" s="571"/>
      <c r="F15" s="571"/>
      <c r="G15" s="572">
        <v>0</v>
      </c>
      <c r="H15" s="572">
        <v>169.4</v>
      </c>
      <c r="I15" s="573"/>
    </row>
    <row r="16" spans="1:9">
      <c r="A16" s="568">
        <v>13</v>
      </c>
      <c r="B16" s="703" t="s">
        <v>1499</v>
      </c>
      <c r="C16" s="569">
        <v>2019</v>
      </c>
      <c r="D16" s="570">
        <v>531.41000000000008</v>
      </c>
      <c r="E16" s="571"/>
      <c r="F16" s="571"/>
      <c r="G16" s="572">
        <v>0</v>
      </c>
      <c r="H16" s="572">
        <v>531.41000000000008</v>
      </c>
      <c r="I16" s="573"/>
    </row>
    <row r="17" spans="1:9" ht="25.5">
      <c r="A17" s="568">
        <v>14</v>
      </c>
      <c r="B17" s="703" t="s">
        <v>1500</v>
      </c>
      <c r="C17" s="569">
        <v>2019</v>
      </c>
      <c r="D17" s="570">
        <v>169.4</v>
      </c>
      <c r="E17" s="571"/>
      <c r="F17" s="571"/>
      <c r="G17" s="572">
        <v>0</v>
      </c>
      <c r="H17" s="572">
        <v>169.4</v>
      </c>
      <c r="I17" s="573"/>
    </row>
    <row r="18" spans="1:9">
      <c r="A18" s="568">
        <v>15</v>
      </c>
      <c r="B18" s="703" t="s">
        <v>1501</v>
      </c>
      <c r="C18" s="569">
        <v>2019</v>
      </c>
      <c r="D18" s="570">
        <v>659.78</v>
      </c>
      <c r="E18" s="571"/>
      <c r="F18" s="571"/>
      <c r="G18" s="572">
        <v>0</v>
      </c>
      <c r="H18" s="572">
        <v>659.78</v>
      </c>
      <c r="I18" s="573"/>
    </row>
    <row r="19" spans="1:9" ht="25.5">
      <c r="A19" s="568">
        <v>16</v>
      </c>
      <c r="B19" s="703" t="s">
        <v>1502</v>
      </c>
      <c r="C19" s="569">
        <v>2019</v>
      </c>
      <c r="D19" s="570">
        <v>169.4</v>
      </c>
      <c r="E19" s="571"/>
      <c r="F19" s="571"/>
      <c r="G19" s="572">
        <v>0</v>
      </c>
      <c r="H19" s="572">
        <v>169.4</v>
      </c>
      <c r="I19" s="573"/>
    </row>
    <row r="20" spans="1:9">
      <c r="A20" s="568">
        <v>17</v>
      </c>
      <c r="B20" s="703" t="s">
        <v>1503</v>
      </c>
      <c r="C20" s="569">
        <v>2019</v>
      </c>
      <c r="D20" s="570">
        <v>794.86000000000013</v>
      </c>
      <c r="E20" s="571"/>
      <c r="F20" s="571"/>
      <c r="G20" s="572">
        <v>0</v>
      </c>
      <c r="H20" s="572">
        <v>794.86000000000013</v>
      </c>
      <c r="I20" s="573"/>
    </row>
    <row r="21" spans="1:9" ht="25.5">
      <c r="A21" s="568">
        <v>18</v>
      </c>
      <c r="B21" s="703" t="s">
        <v>1504</v>
      </c>
      <c r="C21" s="569">
        <v>2019</v>
      </c>
      <c r="D21" s="570">
        <v>169.4</v>
      </c>
      <c r="E21" s="571"/>
      <c r="F21" s="571"/>
      <c r="G21" s="572">
        <v>0</v>
      </c>
      <c r="H21" s="572">
        <v>169.4</v>
      </c>
      <c r="I21" s="573"/>
    </row>
    <row r="22" spans="1:9">
      <c r="A22" s="568">
        <v>19</v>
      </c>
      <c r="B22" s="704" t="s">
        <v>1593</v>
      </c>
      <c r="C22" s="569">
        <v>2019</v>
      </c>
      <c r="D22" s="570">
        <v>659.78</v>
      </c>
      <c r="E22" s="571"/>
      <c r="F22" s="571"/>
      <c r="G22" s="572">
        <v>0</v>
      </c>
      <c r="H22" s="572">
        <v>659.78</v>
      </c>
      <c r="I22" s="573"/>
    </row>
    <row r="23" spans="1:9" ht="25.5">
      <c r="A23" s="568">
        <v>20</v>
      </c>
      <c r="B23" s="704" t="s">
        <v>1594</v>
      </c>
      <c r="C23" s="569">
        <v>2019</v>
      </c>
      <c r="D23" s="570">
        <v>169.4</v>
      </c>
      <c r="E23" s="571"/>
      <c r="F23" s="571"/>
      <c r="G23" s="572">
        <v>0</v>
      </c>
      <c r="H23" s="572">
        <v>169.4</v>
      </c>
      <c r="I23" s="573"/>
    </row>
    <row r="24" spans="1:9">
      <c r="A24" s="568">
        <v>21</v>
      </c>
      <c r="B24" s="704" t="s">
        <v>1595</v>
      </c>
      <c r="C24" s="569">
        <v>2019</v>
      </c>
      <c r="D24" s="570">
        <v>745.36000000000013</v>
      </c>
      <c r="E24" s="571"/>
      <c r="F24" s="571"/>
      <c r="G24" s="572">
        <v>0</v>
      </c>
      <c r="H24" s="572">
        <v>745.36000000000013</v>
      </c>
      <c r="I24" s="573"/>
    </row>
    <row r="25" spans="1:9" ht="25.5">
      <c r="A25" s="568">
        <v>22</v>
      </c>
      <c r="B25" s="704" t="s">
        <v>1596</v>
      </c>
      <c r="C25" s="569">
        <v>2019</v>
      </c>
      <c r="D25" s="570">
        <v>169.4</v>
      </c>
      <c r="E25" s="571"/>
      <c r="F25" s="571"/>
      <c r="G25" s="572">
        <v>0</v>
      </c>
      <c r="H25" s="572">
        <v>169.4</v>
      </c>
      <c r="I25" s="573"/>
    </row>
    <row r="26" spans="1:9">
      <c r="A26" s="568">
        <v>23</v>
      </c>
      <c r="B26" s="704" t="s">
        <v>1597</v>
      </c>
      <c r="C26" s="569">
        <v>2019</v>
      </c>
      <c r="D26" s="570">
        <v>574.20000000000005</v>
      </c>
      <c r="E26" s="571"/>
      <c r="F26" s="571"/>
      <c r="G26" s="572">
        <v>0</v>
      </c>
      <c r="H26" s="572">
        <v>574.20000000000005</v>
      </c>
      <c r="I26" s="573"/>
    </row>
    <row r="27" spans="1:9" ht="25.5">
      <c r="A27" s="568">
        <v>24</v>
      </c>
      <c r="B27" s="704" t="s">
        <v>1598</v>
      </c>
      <c r="C27" s="569">
        <v>2019</v>
      </c>
      <c r="D27" s="570">
        <v>169.4</v>
      </c>
      <c r="E27" s="571"/>
      <c r="F27" s="571"/>
      <c r="G27" s="572">
        <v>0</v>
      </c>
      <c r="H27" s="572">
        <v>169.4</v>
      </c>
      <c r="I27" s="573"/>
    </row>
    <row r="28" spans="1:9">
      <c r="A28" s="568">
        <v>25</v>
      </c>
      <c r="B28" s="704" t="s">
        <v>1599</v>
      </c>
      <c r="C28" s="569">
        <v>2019</v>
      </c>
      <c r="D28" s="570">
        <v>788.15000000000009</v>
      </c>
      <c r="E28" s="571"/>
      <c r="F28" s="571"/>
      <c r="G28" s="572">
        <v>0</v>
      </c>
      <c r="H28" s="572">
        <v>788.15000000000009</v>
      </c>
      <c r="I28" s="573"/>
    </row>
    <row r="29" spans="1:9" ht="25.5">
      <c r="A29" s="568">
        <v>26</v>
      </c>
      <c r="B29" s="704" t="s">
        <v>1600</v>
      </c>
      <c r="C29" s="569">
        <v>2020</v>
      </c>
      <c r="D29" s="570">
        <v>169.4</v>
      </c>
      <c r="E29" s="571"/>
      <c r="F29" s="571"/>
      <c r="G29" s="572">
        <v>0</v>
      </c>
      <c r="H29" s="572">
        <v>169.4</v>
      </c>
      <c r="I29" s="573"/>
    </row>
    <row r="30" spans="1:9">
      <c r="A30" s="568">
        <v>27</v>
      </c>
      <c r="B30" s="704" t="s">
        <v>1601</v>
      </c>
      <c r="C30" s="569">
        <v>2020</v>
      </c>
      <c r="D30" s="570">
        <v>702.57</v>
      </c>
      <c r="E30" s="571"/>
      <c r="F30" s="571"/>
      <c r="G30" s="572">
        <v>0</v>
      </c>
      <c r="H30" s="572">
        <v>702.57</v>
      </c>
      <c r="I30" s="573"/>
    </row>
    <row r="31" spans="1:9" ht="25.5">
      <c r="A31" s="568">
        <v>28</v>
      </c>
      <c r="B31" s="704" t="s">
        <v>1602</v>
      </c>
      <c r="C31" s="569">
        <v>2020</v>
      </c>
      <c r="D31" s="570">
        <v>169.4</v>
      </c>
      <c r="E31" s="571"/>
      <c r="F31" s="571"/>
      <c r="G31" s="572">
        <v>0</v>
      </c>
      <c r="H31" s="572">
        <v>169.4</v>
      </c>
      <c r="I31" s="573"/>
    </row>
    <row r="32" spans="1:9">
      <c r="A32" s="568">
        <v>29</v>
      </c>
      <c r="B32" s="704" t="s">
        <v>1603</v>
      </c>
      <c r="C32" s="569">
        <v>2020</v>
      </c>
      <c r="D32" s="570">
        <v>788.15000000000009</v>
      </c>
      <c r="E32" s="571"/>
      <c r="F32" s="571"/>
      <c r="G32" s="572">
        <v>0</v>
      </c>
      <c r="H32" s="572">
        <v>788.15000000000009</v>
      </c>
      <c r="I32" s="573"/>
    </row>
    <row r="33" spans="1:9" ht="25.5">
      <c r="A33" s="568">
        <v>30</v>
      </c>
      <c r="B33" s="704" t="s">
        <v>1604</v>
      </c>
      <c r="C33" s="569">
        <v>2020</v>
      </c>
      <c r="D33" s="570">
        <v>169.4</v>
      </c>
      <c r="E33" s="571"/>
      <c r="F33" s="571"/>
      <c r="G33" s="572">
        <v>0</v>
      </c>
      <c r="H33" s="572">
        <v>169.4</v>
      </c>
      <c r="I33" s="573"/>
    </row>
    <row r="34" spans="1:9">
      <c r="A34" s="568">
        <v>31</v>
      </c>
      <c r="B34" s="704" t="s">
        <v>1605</v>
      </c>
      <c r="C34" s="569">
        <v>2020</v>
      </c>
      <c r="D34" s="570">
        <v>659.78</v>
      </c>
      <c r="E34" s="571"/>
      <c r="F34" s="571"/>
      <c r="G34" s="572">
        <v>0</v>
      </c>
      <c r="H34" s="572">
        <v>659.78</v>
      </c>
      <c r="I34" s="573"/>
    </row>
    <row r="35" spans="1:9" ht="25.5">
      <c r="A35" s="568">
        <v>32</v>
      </c>
      <c r="B35" s="704" t="s">
        <v>1606</v>
      </c>
      <c r="C35" s="569">
        <v>2020</v>
      </c>
      <c r="D35" s="570">
        <v>169.4</v>
      </c>
      <c r="E35" s="571"/>
      <c r="F35" s="571"/>
      <c r="G35" s="572">
        <v>0</v>
      </c>
      <c r="H35" s="572">
        <v>169.4</v>
      </c>
      <c r="I35" s="573"/>
    </row>
    <row r="36" spans="1:9" ht="25.5">
      <c r="A36" s="568">
        <v>33</v>
      </c>
      <c r="B36" s="704" t="s">
        <v>1607</v>
      </c>
      <c r="C36" s="569">
        <v>2020</v>
      </c>
      <c r="D36" s="570">
        <v>788.15000000000009</v>
      </c>
      <c r="E36" s="571"/>
      <c r="F36" s="571"/>
      <c r="G36" s="572">
        <v>0</v>
      </c>
      <c r="H36" s="572">
        <v>788.15000000000009</v>
      </c>
      <c r="I36" s="573"/>
    </row>
    <row r="37" spans="1:9" ht="25.5">
      <c r="A37" s="568">
        <v>34</v>
      </c>
      <c r="B37" s="704" t="s">
        <v>1608</v>
      </c>
      <c r="C37" s="569">
        <v>2020</v>
      </c>
      <c r="D37" s="570">
        <v>169.4</v>
      </c>
      <c r="E37" s="571"/>
      <c r="F37" s="571"/>
      <c r="G37" s="572">
        <v>0</v>
      </c>
      <c r="H37" s="572">
        <v>169.4</v>
      </c>
      <c r="I37" s="573"/>
    </row>
    <row r="38" spans="1:9">
      <c r="A38" s="568">
        <v>35</v>
      </c>
      <c r="B38" s="704" t="s">
        <v>1609</v>
      </c>
      <c r="C38" s="569">
        <v>2020</v>
      </c>
      <c r="D38" s="570">
        <v>488.62</v>
      </c>
      <c r="E38" s="571"/>
      <c r="F38" s="571"/>
      <c r="G38" s="572">
        <v>0</v>
      </c>
      <c r="H38" s="572">
        <v>488.62</v>
      </c>
      <c r="I38" s="573"/>
    </row>
    <row r="39" spans="1:9" ht="25.5">
      <c r="A39" s="568">
        <v>36</v>
      </c>
      <c r="B39" s="704" t="s">
        <v>1610</v>
      </c>
      <c r="C39" s="569">
        <v>2020</v>
      </c>
      <c r="D39" s="570">
        <v>169.4</v>
      </c>
      <c r="E39" s="571"/>
      <c r="F39" s="571"/>
      <c r="G39" s="572">
        <v>0</v>
      </c>
      <c r="H39" s="572">
        <v>169.4</v>
      </c>
      <c r="I39" s="573"/>
    </row>
    <row r="40" spans="1:9">
      <c r="A40" s="568">
        <v>37</v>
      </c>
      <c r="B40" s="704" t="s">
        <v>1611</v>
      </c>
      <c r="C40" s="569">
        <v>2020</v>
      </c>
      <c r="D40" s="570">
        <v>574.20000000000005</v>
      </c>
      <c r="E40" s="571"/>
      <c r="F40" s="571"/>
      <c r="G40" s="572">
        <v>0</v>
      </c>
      <c r="H40" s="572">
        <v>574.20000000000005</v>
      </c>
      <c r="I40" s="573"/>
    </row>
    <row r="41" spans="1:9" ht="25.5">
      <c r="A41" s="568">
        <v>38</v>
      </c>
      <c r="B41" s="704" t="s">
        <v>1612</v>
      </c>
      <c r="C41" s="569">
        <v>2020</v>
      </c>
      <c r="D41" s="570">
        <v>169.4</v>
      </c>
      <c r="E41" s="571"/>
      <c r="F41" s="571"/>
      <c r="G41" s="572">
        <v>0</v>
      </c>
      <c r="H41" s="572">
        <v>169.4</v>
      </c>
      <c r="I41" s="573"/>
    </row>
    <row r="42" spans="1:9">
      <c r="A42" s="568">
        <v>39</v>
      </c>
      <c r="B42" s="704" t="s">
        <v>1613</v>
      </c>
      <c r="C42" s="569">
        <v>2020</v>
      </c>
      <c r="D42" s="570">
        <v>574.20000000000005</v>
      </c>
      <c r="E42" s="571"/>
      <c r="F42" s="571"/>
      <c r="G42" s="572">
        <v>0</v>
      </c>
      <c r="H42" s="572">
        <v>574.20000000000005</v>
      </c>
      <c r="I42" s="573"/>
    </row>
    <row r="43" spans="1:9" ht="25.5">
      <c r="A43" s="568">
        <v>40</v>
      </c>
      <c r="B43" s="704" t="s">
        <v>1614</v>
      </c>
      <c r="C43" s="569">
        <v>2020</v>
      </c>
      <c r="D43" s="570">
        <v>169.4</v>
      </c>
      <c r="E43" s="571"/>
      <c r="F43" s="571"/>
      <c r="G43" s="572">
        <v>0</v>
      </c>
      <c r="H43" s="572">
        <v>169.4</v>
      </c>
      <c r="I43" s="573"/>
    </row>
    <row r="44" spans="1:9">
      <c r="A44" s="568">
        <v>41</v>
      </c>
      <c r="B44" s="704" t="s">
        <v>1615</v>
      </c>
      <c r="C44" s="569">
        <v>2020</v>
      </c>
      <c r="D44" s="570">
        <v>788.15000000000009</v>
      </c>
      <c r="E44" s="571"/>
      <c r="F44" s="571"/>
      <c r="G44" s="572">
        <v>0</v>
      </c>
      <c r="H44" s="572">
        <v>788.15000000000009</v>
      </c>
      <c r="I44" s="573"/>
    </row>
    <row r="45" spans="1:9" ht="25.5">
      <c r="A45" s="568">
        <v>42</v>
      </c>
      <c r="B45" s="704" t="s">
        <v>1616</v>
      </c>
      <c r="C45" s="569">
        <v>2020</v>
      </c>
      <c r="D45" s="570">
        <v>169.4</v>
      </c>
      <c r="E45" s="571"/>
      <c r="F45" s="571"/>
      <c r="G45" s="572">
        <v>0</v>
      </c>
      <c r="H45" s="572">
        <v>169.4</v>
      </c>
      <c r="I45" s="573"/>
    </row>
    <row r="46" spans="1:9">
      <c r="A46" s="568">
        <v>43</v>
      </c>
      <c r="B46" s="704" t="s">
        <v>1617</v>
      </c>
      <c r="C46" s="569">
        <v>2020</v>
      </c>
      <c r="D46" s="570">
        <v>702.57</v>
      </c>
      <c r="E46" s="571"/>
      <c r="F46" s="571"/>
      <c r="G46" s="572">
        <v>0</v>
      </c>
      <c r="H46" s="572">
        <v>702.57</v>
      </c>
      <c r="I46" s="573"/>
    </row>
    <row r="47" spans="1:9" ht="25.5">
      <c r="A47" s="568">
        <v>44</v>
      </c>
      <c r="B47" s="704" t="s">
        <v>1618</v>
      </c>
      <c r="C47" s="569">
        <v>2020</v>
      </c>
      <c r="D47" s="570">
        <v>169.4</v>
      </c>
      <c r="E47" s="571"/>
      <c r="F47" s="571"/>
      <c r="G47" s="572">
        <v>0</v>
      </c>
      <c r="H47" s="572">
        <v>169.4</v>
      </c>
      <c r="I47" s="573"/>
    </row>
    <row r="48" spans="1:9">
      <c r="A48" s="568">
        <v>45</v>
      </c>
      <c r="B48" s="704" t="s">
        <v>1619</v>
      </c>
      <c r="C48" s="569">
        <v>2020</v>
      </c>
      <c r="D48" s="570">
        <v>788.15000000000009</v>
      </c>
      <c r="E48" s="571"/>
      <c r="F48" s="571"/>
      <c r="G48" s="572">
        <v>0</v>
      </c>
      <c r="H48" s="572">
        <v>788.15000000000009</v>
      </c>
      <c r="I48" s="573"/>
    </row>
    <row r="49" spans="1:9" ht="25.5">
      <c r="A49" s="568">
        <v>46</v>
      </c>
      <c r="B49" s="704" t="s">
        <v>1620</v>
      </c>
      <c r="C49" s="569">
        <v>2020</v>
      </c>
      <c r="D49" s="570">
        <v>169.4</v>
      </c>
      <c r="E49" s="571"/>
      <c r="F49" s="571"/>
      <c r="G49" s="572">
        <v>0</v>
      </c>
      <c r="H49" s="572">
        <v>169.4</v>
      </c>
      <c r="I49" s="573"/>
    </row>
    <row r="50" spans="1:9">
      <c r="A50" s="568">
        <v>47</v>
      </c>
      <c r="B50" s="704" t="s">
        <v>1621</v>
      </c>
      <c r="C50" s="569">
        <v>2021</v>
      </c>
      <c r="D50" s="570">
        <v>788.15000000000009</v>
      </c>
      <c r="E50" s="571"/>
      <c r="F50" s="571"/>
      <c r="G50" s="572">
        <v>0</v>
      </c>
      <c r="H50" s="572">
        <v>788.15000000000009</v>
      </c>
      <c r="I50" s="573"/>
    </row>
    <row r="51" spans="1:9" ht="25.5">
      <c r="A51" s="568">
        <v>48</v>
      </c>
      <c r="B51" s="704" t="s">
        <v>1622</v>
      </c>
      <c r="C51" s="569">
        <v>2021</v>
      </c>
      <c r="D51" s="570">
        <v>169.4</v>
      </c>
      <c r="E51" s="571"/>
      <c r="F51" s="571"/>
      <c r="G51" s="572">
        <v>0</v>
      </c>
      <c r="H51" s="572">
        <v>169.4</v>
      </c>
      <c r="I51" s="573"/>
    </row>
    <row r="52" spans="1:9">
      <c r="A52" s="568">
        <v>49</v>
      </c>
      <c r="B52" s="704" t="s">
        <v>1623</v>
      </c>
      <c r="C52" s="569">
        <v>2021</v>
      </c>
      <c r="D52" s="570">
        <v>574.20000000000005</v>
      </c>
      <c r="E52" s="571"/>
      <c r="F52" s="571"/>
      <c r="G52" s="572">
        <v>0</v>
      </c>
      <c r="H52" s="572">
        <v>574.20000000000005</v>
      </c>
      <c r="I52" s="573"/>
    </row>
    <row r="53" spans="1:9" ht="25.5">
      <c r="A53" s="568">
        <v>50</v>
      </c>
      <c r="B53" s="704" t="s">
        <v>1624</v>
      </c>
      <c r="C53" s="569">
        <v>2021</v>
      </c>
      <c r="D53" s="570">
        <v>169.4</v>
      </c>
      <c r="E53" s="571"/>
      <c r="F53" s="571"/>
      <c r="G53" s="572">
        <v>0</v>
      </c>
      <c r="H53" s="572">
        <v>169.4</v>
      </c>
      <c r="I53" s="573"/>
    </row>
    <row r="54" spans="1:9">
      <c r="A54" s="568">
        <v>51</v>
      </c>
      <c r="B54" s="704" t="s">
        <v>1625</v>
      </c>
      <c r="C54" s="569">
        <v>2021</v>
      </c>
      <c r="D54" s="570">
        <v>574.20000000000005</v>
      </c>
      <c r="E54" s="571"/>
      <c r="F54" s="571"/>
      <c r="G54" s="572">
        <v>0</v>
      </c>
      <c r="H54" s="572">
        <v>574.20000000000005</v>
      </c>
      <c r="I54" s="573"/>
    </row>
    <row r="55" spans="1:9" ht="25.5">
      <c r="A55" s="568">
        <v>52</v>
      </c>
      <c r="B55" s="704" t="s">
        <v>1626</v>
      </c>
      <c r="C55" s="569">
        <v>2021</v>
      </c>
      <c r="D55" s="570">
        <v>169.4</v>
      </c>
      <c r="E55" s="571"/>
      <c r="F55" s="571"/>
      <c r="G55" s="572">
        <v>0</v>
      </c>
      <c r="H55" s="572">
        <v>169.4</v>
      </c>
      <c r="I55" s="573"/>
    </row>
    <row r="56" spans="1:9">
      <c r="A56" s="568">
        <v>53</v>
      </c>
      <c r="B56" s="704" t="s">
        <v>1627</v>
      </c>
      <c r="C56" s="569">
        <v>2021</v>
      </c>
      <c r="D56" s="570">
        <v>745.36000000000013</v>
      </c>
      <c r="E56" s="571"/>
      <c r="F56" s="571"/>
      <c r="G56" s="572">
        <v>0</v>
      </c>
      <c r="H56" s="572">
        <v>745.36000000000013</v>
      </c>
      <c r="I56" s="573"/>
    </row>
    <row r="57" spans="1:9" ht="25.5">
      <c r="A57" s="568">
        <v>54</v>
      </c>
      <c r="B57" s="704" t="s">
        <v>1628</v>
      </c>
      <c r="C57" s="569">
        <v>2021</v>
      </c>
      <c r="D57" s="570">
        <v>169.4</v>
      </c>
      <c r="E57" s="571"/>
      <c r="F57" s="571"/>
      <c r="G57" s="572">
        <v>0</v>
      </c>
      <c r="H57" s="572">
        <v>169.4</v>
      </c>
      <c r="I57" s="573"/>
    </row>
    <row r="58" spans="1:9">
      <c r="A58" s="568">
        <v>55</v>
      </c>
      <c r="B58" s="704" t="s">
        <v>1629</v>
      </c>
      <c r="C58" s="569">
        <v>2021</v>
      </c>
      <c r="D58" s="574">
        <v>788.15000000000009</v>
      </c>
      <c r="E58" s="571"/>
      <c r="F58" s="571"/>
      <c r="G58" s="572">
        <v>0</v>
      </c>
      <c r="H58" s="572">
        <v>788.15000000000009</v>
      </c>
      <c r="I58" s="573"/>
    </row>
    <row r="59" spans="1:9" ht="25.5">
      <c r="A59" s="568">
        <v>56</v>
      </c>
      <c r="B59" s="704" t="s">
        <v>1630</v>
      </c>
      <c r="C59" s="569">
        <v>2021</v>
      </c>
      <c r="D59" s="574">
        <v>169.4</v>
      </c>
      <c r="E59" s="571"/>
      <c r="F59" s="571"/>
      <c r="G59" s="572">
        <v>0</v>
      </c>
      <c r="H59" s="572">
        <v>169.4</v>
      </c>
      <c r="I59" s="573"/>
    </row>
    <row r="60" spans="1:9" ht="15.75">
      <c r="A60" s="568">
        <v>57</v>
      </c>
      <c r="B60" s="498" t="s">
        <v>628</v>
      </c>
      <c r="C60" s="511" t="s">
        <v>1635</v>
      </c>
      <c r="D60" s="493">
        <v>3000</v>
      </c>
      <c r="E60" s="512"/>
      <c r="F60" s="512"/>
      <c r="G60" s="238">
        <v>0</v>
      </c>
      <c r="H60" s="238">
        <v>3000</v>
      </c>
      <c r="I60" s="513"/>
    </row>
    <row r="61" spans="1:9" ht="15.75">
      <c r="A61" s="1308" t="s">
        <v>1296</v>
      </c>
      <c r="B61" s="1308"/>
      <c r="C61" s="514"/>
      <c r="D61" s="515">
        <f>SUM(D4:D60)</f>
        <v>27079.550000000017</v>
      </c>
      <c r="E61" s="516">
        <f>SUM(E4:E60)</f>
        <v>0</v>
      </c>
      <c r="F61" s="516">
        <f>SUM(F4:F60)</f>
        <v>0</v>
      </c>
      <c r="G61" s="517">
        <f>SUM(G4:G60)</f>
        <v>998.57999999999993</v>
      </c>
      <c r="H61" s="515">
        <f>SUM(H4:H60)</f>
        <v>26419.770000000015</v>
      </c>
      <c r="I61" s="518"/>
    </row>
    <row r="62" spans="1:9" ht="33.75" customHeight="1">
      <c r="A62" s="507"/>
      <c r="B62" s="169" t="s">
        <v>194</v>
      </c>
      <c r="C62" s="520"/>
      <c r="D62" s="520"/>
      <c r="E62" s="520"/>
      <c r="F62" s="521"/>
      <c r="G62" s="1309" t="s">
        <v>629</v>
      </c>
      <c r="H62" s="1309"/>
      <c r="I62" s="1309"/>
    </row>
    <row r="63" spans="1:9" ht="11.25" customHeight="1">
      <c r="B63" s="170" t="s">
        <v>630</v>
      </c>
      <c r="C63" s="520"/>
      <c r="D63" s="520"/>
      <c r="E63" s="520"/>
      <c r="F63" s="520"/>
      <c r="G63" s="1310" t="s">
        <v>401</v>
      </c>
      <c r="H63" s="1310"/>
      <c r="I63" s="1310"/>
    </row>
    <row r="64" spans="1:9">
      <c r="B64" s="170"/>
      <c r="C64" s="520"/>
      <c r="D64" s="520"/>
      <c r="E64" s="520"/>
      <c r="F64" s="520"/>
      <c r="G64" s="520"/>
      <c r="H64" s="520"/>
      <c r="I64" s="520"/>
    </row>
    <row r="65" spans="2:9">
      <c r="B65" s="171" t="s">
        <v>1827</v>
      </c>
      <c r="C65" s="520"/>
      <c r="D65" s="520"/>
      <c r="E65" s="520"/>
      <c r="F65" s="520"/>
      <c r="G65" s="520"/>
      <c r="H65" s="520"/>
      <c r="I65" s="520"/>
    </row>
    <row r="66" spans="2:9">
      <c r="B66" s="183" t="s">
        <v>1294</v>
      </c>
      <c r="C66" s="523"/>
      <c r="D66" s="523"/>
      <c r="E66" s="523"/>
      <c r="F66" s="523"/>
      <c r="G66" s="523"/>
      <c r="H66" s="523"/>
      <c r="I66" s="524"/>
    </row>
  </sheetData>
  <mergeCells count="4">
    <mergeCell ref="A1:I1"/>
    <mergeCell ref="A61:B61"/>
    <mergeCell ref="G62:I62"/>
    <mergeCell ref="G63:I63"/>
  </mergeCells>
  <phoneticPr fontId="3" type="noConversion"/>
  <pageMargins left="0.45" right="0.32" top="0.81" bottom="0.56999999999999995" header="0.5" footer="0.39"/>
  <pageSetup paperSize="9" scale="86" orientation="landscape" r:id="rId1"/>
  <headerFooter alignWithMargins="0"/>
</worksheet>
</file>

<file path=xl/worksheets/sheet27.xml><?xml version="1.0" encoding="utf-8"?>
<worksheet xmlns="http://schemas.openxmlformats.org/spreadsheetml/2006/main" xmlns:r="http://schemas.openxmlformats.org/officeDocument/2006/relationships">
  <sheetPr>
    <tabColor rgb="FFFFFF00"/>
  </sheetPr>
  <dimension ref="A1:J32"/>
  <sheetViews>
    <sheetView view="pageBreakPreview" zoomScale="85" zoomScaleNormal="100" zoomScaleSheetLayoutView="85" workbookViewId="0">
      <selection activeCell="E32" sqref="E32"/>
    </sheetView>
  </sheetViews>
  <sheetFormatPr defaultColWidth="9.140625" defaultRowHeight="15"/>
  <cols>
    <col min="1" max="1" width="7.42578125" style="484" customWidth="1"/>
    <col min="2" max="2" width="60.42578125" style="484" customWidth="1"/>
    <col min="3" max="3" width="14.7109375" style="484" customWidth="1"/>
    <col min="4" max="4" width="10.7109375" style="484" customWidth="1"/>
    <col min="5" max="5" width="13.85546875" style="484" customWidth="1"/>
    <col min="6" max="6" width="9.42578125" style="484" customWidth="1"/>
    <col min="7" max="7" width="11.28515625" style="484" customWidth="1"/>
    <col min="8" max="8" width="12" style="484" customWidth="1"/>
    <col min="9" max="9" width="11.42578125" style="484" customWidth="1"/>
    <col min="10" max="10" width="11.28515625" style="484" customWidth="1"/>
    <col min="11" max="16384" width="9.140625" style="484"/>
  </cols>
  <sheetData>
    <row r="1" spans="1:10" ht="25.5" customHeight="1">
      <c r="A1" s="1285" t="s">
        <v>311</v>
      </c>
      <c r="B1" s="1285"/>
      <c r="C1" s="1285"/>
      <c r="D1" s="1285"/>
      <c r="E1" s="1285"/>
      <c r="F1" s="1285"/>
      <c r="G1" s="1285"/>
      <c r="H1" s="1285"/>
      <c r="I1" s="1285"/>
      <c r="J1" s="1285"/>
    </row>
    <row r="2" spans="1:10" ht="15.75" customHeight="1">
      <c r="A2" s="1057" t="s">
        <v>1056</v>
      </c>
      <c r="B2" s="1057" t="s">
        <v>1063</v>
      </c>
      <c r="C2" s="1286" t="s">
        <v>1636</v>
      </c>
      <c r="D2" s="1286"/>
      <c r="E2" s="1057" t="s">
        <v>257</v>
      </c>
      <c r="F2" s="1057"/>
      <c r="G2" s="1057"/>
      <c r="H2" s="1057"/>
      <c r="I2" s="1057"/>
      <c r="J2" s="1057"/>
    </row>
    <row r="3" spans="1:10" ht="30" customHeight="1">
      <c r="A3" s="1057"/>
      <c r="B3" s="1057"/>
      <c r="C3" s="1286"/>
      <c r="D3" s="1286"/>
      <c r="E3" s="1286">
        <v>2018</v>
      </c>
      <c r="F3" s="1286"/>
      <c r="G3" s="485">
        <v>2019</v>
      </c>
      <c r="H3" s="485">
        <v>2020</v>
      </c>
      <c r="I3" s="485">
        <v>2021</v>
      </c>
      <c r="J3" s="485">
        <v>2022</v>
      </c>
    </row>
    <row r="4" spans="1:10" ht="18.75" customHeight="1">
      <c r="A4" s="1057"/>
      <c r="B4" s="1057"/>
      <c r="C4" s="1057" t="s">
        <v>473</v>
      </c>
      <c r="D4" s="1057" t="s">
        <v>1059</v>
      </c>
      <c r="E4" s="1057" t="s">
        <v>269</v>
      </c>
      <c r="F4" s="1057"/>
      <c r="G4" s="1057" t="s">
        <v>473</v>
      </c>
      <c r="H4" s="1057" t="s">
        <v>473</v>
      </c>
      <c r="I4" s="1057" t="s">
        <v>473</v>
      </c>
      <c r="J4" s="1057" t="s">
        <v>473</v>
      </c>
    </row>
    <row r="5" spans="1:10" ht="30">
      <c r="A5" s="1057"/>
      <c r="B5" s="1057"/>
      <c r="C5" s="1057"/>
      <c r="D5" s="1057"/>
      <c r="E5" s="467" t="s">
        <v>473</v>
      </c>
      <c r="F5" s="467" t="s">
        <v>1059</v>
      </c>
      <c r="G5" s="1057"/>
      <c r="H5" s="1057"/>
      <c r="I5" s="1057"/>
      <c r="J5" s="1057"/>
    </row>
    <row r="6" spans="1:10">
      <c r="A6" s="466">
        <v>1</v>
      </c>
      <c r="B6" s="466">
        <v>2</v>
      </c>
      <c r="C6" s="466">
        <v>3</v>
      </c>
      <c r="D6" s="466">
        <v>4</v>
      </c>
      <c r="E6" s="466">
        <v>5</v>
      </c>
      <c r="F6" s="466">
        <v>6</v>
      </c>
      <c r="G6" s="466">
        <v>7</v>
      </c>
      <c r="H6" s="466">
        <v>8</v>
      </c>
      <c r="I6" s="466">
        <v>9</v>
      </c>
      <c r="J6" s="466">
        <v>10</v>
      </c>
    </row>
    <row r="7" spans="1:10" ht="30">
      <c r="A7" s="491">
        <v>1</v>
      </c>
      <c r="B7" s="491" t="s">
        <v>430</v>
      </c>
      <c r="C7" s="488">
        <f>C8+C12+C14+C17+C18</f>
        <v>10206.353200000001</v>
      </c>
      <c r="D7" s="489">
        <f>C7/C32</f>
        <v>0.70829669557888641</v>
      </c>
      <c r="E7" s="488">
        <f>E8+E12+E14+E17+E18</f>
        <v>3396.95</v>
      </c>
      <c r="F7" s="489">
        <f>E7/E32</f>
        <v>0.83147511290065967</v>
      </c>
      <c r="G7" s="488">
        <f>G8+G12+G14+G17+G18</f>
        <v>1595.2</v>
      </c>
      <c r="H7" s="488">
        <f>H8+H12+H14+H17+H18</f>
        <v>1772.72</v>
      </c>
      <c r="I7" s="488">
        <f>I8+I12+I14+I17+I18</f>
        <v>1808.9920000000002</v>
      </c>
      <c r="J7" s="488">
        <f>J8+J12+J14+J17+J18</f>
        <v>1632.4912000000004</v>
      </c>
    </row>
    <row r="8" spans="1:10">
      <c r="A8" s="486" t="s">
        <v>1216</v>
      </c>
      <c r="B8" s="525" t="s">
        <v>431</v>
      </c>
      <c r="C8" s="526">
        <f>SUM(C9:C11)</f>
        <v>8821.4032000000007</v>
      </c>
      <c r="D8" s="527">
        <f>C8/C7</f>
        <v>0.86430510752851464</v>
      </c>
      <c r="E8" s="526">
        <f>SUM(E9:E11)</f>
        <v>2012</v>
      </c>
      <c r="F8" s="527">
        <f>E8/E7</f>
        <v>0.59229603026244138</v>
      </c>
      <c r="G8" s="526">
        <f>SUM(G9:G11)</f>
        <v>1595.2</v>
      </c>
      <c r="H8" s="526">
        <f>SUM(H9:H11)</f>
        <v>1772.72</v>
      </c>
      <c r="I8" s="526">
        <f>SUM(I9:I11)</f>
        <v>1808.9920000000002</v>
      </c>
      <c r="J8" s="526">
        <f>SUM(J9:J11)</f>
        <v>1632.4912000000004</v>
      </c>
    </row>
    <row r="9" spans="1:10">
      <c r="A9" s="528" t="s">
        <v>1219</v>
      </c>
      <c r="B9" s="529" t="s">
        <v>883</v>
      </c>
      <c r="C9" s="495">
        <f>E9+G9+H9+I9+J9</f>
        <v>6184</v>
      </c>
      <c r="D9" s="496">
        <f>C9/$C$8</f>
        <v>0.70102225913446503</v>
      </c>
      <c r="E9" s="495">
        <f>'6. Проведення закупівлі'!F42</f>
        <v>1580</v>
      </c>
      <c r="F9" s="496">
        <f>E9/$C$8</f>
        <v>0.17910982688105673</v>
      </c>
      <c r="G9" s="497">
        <v>1120</v>
      </c>
      <c r="H9" s="497">
        <v>1250</v>
      </c>
      <c r="I9" s="497">
        <v>1234</v>
      </c>
      <c r="J9" s="497">
        <v>1000</v>
      </c>
    </row>
    <row r="10" spans="1:10" ht="30">
      <c r="A10" s="528" t="s">
        <v>1337</v>
      </c>
      <c r="B10" s="529" t="s">
        <v>1505</v>
      </c>
      <c r="C10" s="495">
        <f>E10+G10+H10+I10+J10</f>
        <v>805.87320000000011</v>
      </c>
      <c r="D10" s="496">
        <f t="shared" ref="D10:F11" si="0">C10/$C$8</f>
        <v>9.1354309708913436E-2</v>
      </c>
      <c r="E10" s="495">
        <f>'6. Проведення закупівлі'!F43</f>
        <v>132</v>
      </c>
      <c r="F10" s="496">
        <f t="shared" si="0"/>
        <v>1.4963605790062968E-2</v>
      </c>
      <c r="G10" s="497">
        <f>E10*1.1</f>
        <v>145.20000000000002</v>
      </c>
      <c r="H10" s="497">
        <f t="shared" ref="H10:J11" si="1">G10*1.1</f>
        <v>159.72000000000003</v>
      </c>
      <c r="I10" s="497">
        <f t="shared" si="1"/>
        <v>175.69200000000004</v>
      </c>
      <c r="J10" s="497">
        <f t="shared" si="1"/>
        <v>193.26120000000006</v>
      </c>
    </row>
    <row r="11" spans="1:10" s="809" customFormat="1">
      <c r="A11" s="528" t="s">
        <v>1338</v>
      </c>
      <c r="B11" s="529" t="s">
        <v>1748</v>
      </c>
      <c r="C11" s="495">
        <f>E11+G11+H11+I11+J11</f>
        <v>1831.5300000000002</v>
      </c>
      <c r="D11" s="496">
        <f t="shared" si="0"/>
        <v>0.20762343115662144</v>
      </c>
      <c r="E11" s="495">
        <f>'6. Проведення закупівлі'!F44</f>
        <v>300</v>
      </c>
      <c r="F11" s="496">
        <f t="shared" si="0"/>
        <v>3.4008194977415834E-2</v>
      </c>
      <c r="G11" s="497">
        <f>E11*1.1</f>
        <v>330</v>
      </c>
      <c r="H11" s="497">
        <f t="shared" si="1"/>
        <v>363.00000000000006</v>
      </c>
      <c r="I11" s="497">
        <f t="shared" si="1"/>
        <v>399.30000000000007</v>
      </c>
      <c r="J11" s="497">
        <f t="shared" si="1"/>
        <v>439.23000000000013</v>
      </c>
    </row>
    <row r="12" spans="1:10">
      <c r="A12" s="486" t="s">
        <v>1217</v>
      </c>
      <c r="B12" s="525" t="s">
        <v>432</v>
      </c>
      <c r="C12" s="530">
        <f>SUM(C13:C13)</f>
        <v>197.95</v>
      </c>
      <c r="D12" s="527">
        <f>C12/C7</f>
        <v>1.9394782457655881E-2</v>
      </c>
      <c r="E12" s="530">
        <f>SUM(E13:E13)</f>
        <v>197.95</v>
      </c>
      <c r="F12" s="527">
        <f>E12/E7</f>
        <v>5.827286242070092E-2</v>
      </c>
      <c r="G12" s="530">
        <f>SUM(G13:G13)</f>
        <v>0</v>
      </c>
      <c r="H12" s="530">
        <f>SUM(H13:H13)</f>
        <v>0</v>
      </c>
      <c r="I12" s="530">
        <f>SUM(I13:I13)</f>
        <v>0</v>
      </c>
      <c r="J12" s="530">
        <f>SUM(J13:J13)</f>
        <v>0</v>
      </c>
    </row>
    <row r="13" spans="1:10" ht="30">
      <c r="A13" s="528" t="s">
        <v>1220</v>
      </c>
      <c r="B13" s="529" t="s">
        <v>1506</v>
      </c>
      <c r="C13" s="495">
        <f>E13</f>
        <v>197.95</v>
      </c>
      <c r="D13" s="496">
        <f>C13/$C$12</f>
        <v>1</v>
      </c>
      <c r="E13" s="497">
        <f>'6. Проведення закупівлі'!F47</f>
        <v>197.95</v>
      </c>
      <c r="F13" s="496">
        <f>E13/$C$12</f>
        <v>1</v>
      </c>
      <c r="G13" s="497">
        <v>0</v>
      </c>
      <c r="H13" s="497">
        <v>0</v>
      </c>
      <c r="I13" s="497">
        <v>0</v>
      </c>
      <c r="J13" s="497">
        <v>0</v>
      </c>
    </row>
    <row r="14" spans="1:10" ht="28.5">
      <c r="A14" s="486" t="s">
        <v>1278</v>
      </c>
      <c r="B14" s="525" t="s">
        <v>433</v>
      </c>
      <c r="C14" s="530">
        <f>SUM(C15:C16)</f>
        <v>1187</v>
      </c>
      <c r="D14" s="527">
        <f>C14/C7</f>
        <v>0.11630011001382941</v>
      </c>
      <c r="E14" s="530">
        <f>SUM(E15:E16)</f>
        <v>1187</v>
      </c>
      <c r="F14" s="527">
        <f>E14/E7</f>
        <v>0.34943110731685778</v>
      </c>
      <c r="G14" s="530">
        <v>0</v>
      </c>
      <c r="H14" s="530">
        <v>0</v>
      </c>
      <c r="I14" s="530">
        <v>0</v>
      </c>
      <c r="J14" s="530">
        <v>0</v>
      </c>
    </row>
    <row r="15" spans="1:10" ht="30">
      <c r="A15" s="528" t="s">
        <v>281</v>
      </c>
      <c r="B15" s="705" t="s">
        <v>1507</v>
      </c>
      <c r="C15" s="497">
        <f>E15</f>
        <v>696</v>
      </c>
      <c r="D15" s="496">
        <f>C15/$C$14</f>
        <v>0.58635214827295701</v>
      </c>
      <c r="E15" s="497">
        <f>'6. Проведення закупівлі'!F48</f>
        <v>696</v>
      </c>
      <c r="F15" s="496">
        <f>E15/$C$14</f>
        <v>0.58635214827295701</v>
      </c>
      <c r="G15" s="530">
        <v>0</v>
      </c>
      <c r="H15" s="530">
        <v>0</v>
      </c>
      <c r="I15" s="530">
        <v>0</v>
      </c>
      <c r="J15" s="530">
        <v>0</v>
      </c>
    </row>
    <row r="16" spans="1:10" s="809" customFormat="1">
      <c r="A16" s="528" t="s">
        <v>282</v>
      </c>
      <c r="B16" s="705" t="s">
        <v>1710</v>
      </c>
      <c r="C16" s="497">
        <f>E16</f>
        <v>491</v>
      </c>
      <c r="D16" s="496">
        <f>C16/$C$14</f>
        <v>0.41364785172704299</v>
      </c>
      <c r="E16" s="497">
        <f>'6. Проведення закупівлі'!F49</f>
        <v>491</v>
      </c>
      <c r="F16" s="496">
        <f>E16/$C$14</f>
        <v>0.41364785172704299</v>
      </c>
      <c r="G16" s="530">
        <v>0</v>
      </c>
      <c r="H16" s="530">
        <v>0</v>
      </c>
      <c r="I16" s="530">
        <v>0</v>
      </c>
      <c r="J16" s="530">
        <v>0</v>
      </c>
    </row>
    <row r="17" spans="1:10" ht="18.75" customHeight="1">
      <c r="A17" s="486" t="s">
        <v>1279</v>
      </c>
      <c r="B17" s="525" t="s">
        <v>434</v>
      </c>
      <c r="C17" s="526">
        <v>0</v>
      </c>
      <c r="D17" s="527">
        <v>0</v>
      </c>
      <c r="E17" s="526">
        <v>0</v>
      </c>
      <c r="F17" s="527">
        <v>0</v>
      </c>
      <c r="G17" s="530">
        <v>0</v>
      </c>
      <c r="H17" s="530">
        <v>0</v>
      </c>
      <c r="I17" s="530">
        <v>0</v>
      </c>
      <c r="J17" s="530">
        <v>0</v>
      </c>
    </row>
    <row r="18" spans="1:10" ht="15.75" customHeight="1">
      <c r="A18" s="486" t="s">
        <v>1280</v>
      </c>
      <c r="B18" s="525" t="s">
        <v>312</v>
      </c>
      <c r="C18" s="526">
        <v>0</v>
      </c>
      <c r="D18" s="527">
        <f>C18/C7</f>
        <v>0</v>
      </c>
      <c r="E18" s="526">
        <v>0</v>
      </c>
      <c r="F18" s="527">
        <f>E18/E7</f>
        <v>0</v>
      </c>
      <c r="G18" s="526">
        <v>0</v>
      </c>
      <c r="H18" s="526">
        <v>0</v>
      </c>
      <c r="I18" s="526">
        <v>0</v>
      </c>
      <c r="J18" s="526">
        <v>0</v>
      </c>
    </row>
    <row r="19" spans="1:10">
      <c r="A19" s="486" t="s">
        <v>1260</v>
      </c>
      <c r="B19" s="487" t="s">
        <v>435</v>
      </c>
      <c r="C19" s="526">
        <f>C20+C22</f>
        <v>4203.3613500000001</v>
      </c>
      <c r="D19" s="527">
        <f>C19/C32</f>
        <v>0.29170330442111359</v>
      </c>
      <c r="E19" s="526">
        <f>E20+E22</f>
        <v>688.5</v>
      </c>
      <c r="F19" s="527">
        <f>E19/E32</f>
        <v>0.16852488709934035</v>
      </c>
      <c r="G19" s="526">
        <f>G20+G22</f>
        <v>757.35</v>
      </c>
      <c r="H19" s="526">
        <f>H20+H22</f>
        <v>833.08500000000004</v>
      </c>
      <c r="I19" s="526">
        <f>I20+I22</f>
        <v>916.39350000000013</v>
      </c>
      <c r="J19" s="526">
        <f>J20+J22</f>
        <v>1008.0328500000003</v>
      </c>
    </row>
    <row r="20" spans="1:10">
      <c r="A20" s="528" t="s">
        <v>1221</v>
      </c>
      <c r="B20" s="525" t="s">
        <v>308</v>
      </c>
      <c r="C20" s="526">
        <f>SUM(C21:C21)</f>
        <v>4203.3613500000001</v>
      </c>
      <c r="D20" s="527">
        <f>C20/C19</f>
        <v>1</v>
      </c>
      <c r="E20" s="526">
        <f>SUM(E21:E21)</f>
        <v>688.5</v>
      </c>
      <c r="F20" s="527">
        <f>E20/E19</f>
        <v>1</v>
      </c>
      <c r="G20" s="526">
        <f>SUM(G21:G21)</f>
        <v>757.35</v>
      </c>
      <c r="H20" s="526">
        <f>SUM(H21:H21)</f>
        <v>833.08500000000004</v>
      </c>
      <c r="I20" s="526">
        <f>SUM(I21:I21)</f>
        <v>916.39350000000013</v>
      </c>
      <c r="J20" s="526">
        <f>SUM(J21:J21)</f>
        <v>1008.0328500000003</v>
      </c>
    </row>
    <row r="21" spans="1:10">
      <c r="A21" s="528" t="s">
        <v>1222</v>
      </c>
      <c r="B21" s="705" t="s">
        <v>191</v>
      </c>
      <c r="C21" s="495">
        <f>E21+G21+H21+I21+J21</f>
        <v>4203.3613500000001</v>
      </c>
      <c r="D21" s="496">
        <f>C21/C20</f>
        <v>1</v>
      </c>
      <c r="E21" s="495">
        <f>'6. Проведення закупівлі'!F52</f>
        <v>688.5</v>
      </c>
      <c r="F21" s="496">
        <f>E21/E20</f>
        <v>1</v>
      </c>
      <c r="G21" s="495">
        <f>E21*1.1</f>
        <v>757.35</v>
      </c>
      <c r="H21" s="495">
        <f>G21*1.1</f>
        <v>833.08500000000004</v>
      </c>
      <c r="I21" s="495">
        <f>H21*1.1</f>
        <v>916.39350000000013</v>
      </c>
      <c r="J21" s="495">
        <f>I21*1.1</f>
        <v>1008.0328500000003</v>
      </c>
    </row>
    <row r="22" spans="1:10">
      <c r="A22" s="528" t="s">
        <v>1223</v>
      </c>
      <c r="B22" s="525" t="s">
        <v>1637</v>
      </c>
      <c r="C22" s="811">
        <v>0</v>
      </c>
      <c r="D22" s="527">
        <f>C22/C19</f>
        <v>0</v>
      </c>
      <c r="E22" s="811">
        <v>0</v>
      </c>
      <c r="F22" s="527">
        <v>0</v>
      </c>
      <c r="G22" s="811">
        <v>0</v>
      </c>
      <c r="H22" s="526">
        <v>0</v>
      </c>
      <c r="I22" s="811">
        <v>0</v>
      </c>
      <c r="J22" s="811">
        <v>0</v>
      </c>
    </row>
    <row r="23" spans="1:10" ht="28.5">
      <c r="A23" s="486" t="s">
        <v>1261</v>
      </c>
      <c r="B23" s="487" t="s">
        <v>436</v>
      </c>
      <c r="C23" s="526">
        <v>0</v>
      </c>
      <c r="D23" s="527">
        <v>0</v>
      </c>
      <c r="E23" s="526">
        <v>0</v>
      </c>
      <c r="F23" s="527">
        <v>0</v>
      </c>
      <c r="G23" s="526">
        <f t="shared" ref="G23:J23" si="2">SUM(G24:G31)</f>
        <v>0</v>
      </c>
      <c r="H23" s="526">
        <f t="shared" si="2"/>
        <v>0</v>
      </c>
      <c r="I23" s="526">
        <f>SUM(I24:I31)</f>
        <v>0</v>
      </c>
      <c r="J23" s="526">
        <f t="shared" si="2"/>
        <v>0</v>
      </c>
    </row>
    <row r="24" spans="1:10">
      <c r="A24" s="486" t="s">
        <v>1225</v>
      </c>
      <c r="B24" s="525" t="s">
        <v>437</v>
      </c>
      <c r="C24" s="526">
        <v>0</v>
      </c>
      <c r="D24" s="527">
        <v>0</v>
      </c>
      <c r="E24" s="526">
        <v>0</v>
      </c>
      <c r="F24" s="527">
        <v>0</v>
      </c>
      <c r="G24" s="526">
        <v>0</v>
      </c>
      <c r="H24" s="526">
        <v>0</v>
      </c>
      <c r="I24" s="526">
        <v>0</v>
      </c>
      <c r="J24" s="526">
        <v>0</v>
      </c>
    </row>
    <row r="25" spans="1:10">
      <c r="A25" s="486" t="s">
        <v>1227</v>
      </c>
      <c r="B25" s="525" t="s">
        <v>438</v>
      </c>
      <c r="C25" s="526">
        <v>0</v>
      </c>
      <c r="D25" s="527">
        <v>0</v>
      </c>
      <c r="E25" s="526">
        <v>0</v>
      </c>
      <c r="F25" s="527">
        <v>0</v>
      </c>
      <c r="G25" s="526">
        <v>0</v>
      </c>
      <c r="H25" s="526">
        <v>0</v>
      </c>
      <c r="I25" s="526">
        <v>0</v>
      </c>
      <c r="J25" s="526">
        <v>0</v>
      </c>
    </row>
    <row r="26" spans="1:10">
      <c r="A26" s="486" t="s">
        <v>310</v>
      </c>
      <c r="B26" s="525" t="s">
        <v>439</v>
      </c>
      <c r="C26" s="526">
        <v>0</v>
      </c>
      <c r="D26" s="527">
        <v>0</v>
      </c>
      <c r="E26" s="526">
        <v>0</v>
      </c>
      <c r="F26" s="527">
        <v>0</v>
      </c>
      <c r="G26" s="526">
        <v>0</v>
      </c>
      <c r="H26" s="526">
        <v>0</v>
      </c>
      <c r="I26" s="526">
        <v>0</v>
      </c>
      <c r="J26" s="526">
        <v>0</v>
      </c>
    </row>
    <row r="27" spans="1:10">
      <c r="A27" s="486" t="s">
        <v>441</v>
      </c>
      <c r="B27" s="525" t="s">
        <v>440</v>
      </c>
      <c r="C27" s="526">
        <v>0</v>
      </c>
      <c r="D27" s="527">
        <v>0</v>
      </c>
      <c r="E27" s="526">
        <v>0</v>
      </c>
      <c r="F27" s="527">
        <v>0</v>
      </c>
      <c r="G27" s="526">
        <v>0</v>
      </c>
      <c r="H27" s="526">
        <v>0</v>
      </c>
      <c r="I27" s="526">
        <v>0</v>
      </c>
      <c r="J27" s="526">
        <v>0</v>
      </c>
    </row>
    <row r="28" spans="1:10">
      <c r="A28" s="486" t="s">
        <v>442</v>
      </c>
      <c r="B28" s="525" t="s">
        <v>1124</v>
      </c>
      <c r="C28" s="526">
        <v>0</v>
      </c>
      <c r="D28" s="527">
        <v>0</v>
      </c>
      <c r="E28" s="526">
        <v>0</v>
      </c>
      <c r="F28" s="527">
        <v>0</v>
      </c>
      <c r="G28" s="526">
        <v>0</v>
      </c>
      <c r="H28" s="526">
        <v>0</v>
      </c>
      <c r="I28" s="526">
        <v>0</v>
      </c>
      <c r="J28" s="526">
        <v>0</v>
      </c>
    </row>
    <row r="29" spans="1:10">
      <c r="A29" s="486" t="s">
        <v>443</v>
      </c>
      <c r="B29" s="525" t="s">
        <v>447</v>
      </c>
      <c r="C29" s="526">
        <v>0</v>
      </c>
      <c r="D29" s="527">
        <v>0</v>
      </c>
      <c r="E29" s="530">
        <v>0</v>
      </c>
      <c r="F29" s="527">
        <v>0</v>
      </c>
      <c r="G29" s="530">
        <v>0</v>
      </c>
      <c r="H29" s="530">
        <v>0</v>
      </c>
      <c r="I29" s="530">
        <v>0</v>
      </c>
      <c r="J29" s="530">
        <v>0</v>
      </c>
    </row>
    <row r="30" spans="1:10">
      <c r="A30" s="486" t="s">
        <v>444</v>
      </c>
      <c r="B30" s="525" t="s">
        <v>446</v>
      </c>
      <c r="C30" s="526">
        <v>0</v>
      </c>
      <c r="D30" s="527">
        <v>0</v>
      </c>
      <c r="E30" s="526">
        <v>0</v>
      </c>
      <c r="F30" s="527">
        <v>0</v>
      </c>
      <c r="G30" s="526">
        <v>0</v>
      </c>
      <c r="H30" s="526">
        <v>0</v>
      </c>
      <c r="I30" s="526">
        <v>0</v>
      </c>
      <c r="J30" s="526">
        <v>0</v>
      </c>
    </row>
    <row r="31" spans="1:10">
      <c r="A31" s="486" t="s">
        <v>445</v>
      </c>
      <c r="B31" s="525" t="s">
        <v>309</v>
      </c>
      <c r="C31" s="526">
        <v>0</v>
      </c>
      <c r="D31" s="527">
        <v>0</v>
      </c>
      <c r="E31" s="526">
        <v>0</v>
      </c>
      <c r="F31" s="527">
        <v>0</v>
      </c>
      <c r="G31" s="526">
        <v>0</v>
      </c>
      <c r="H31" s="526">
        <v>0</v>
      </c>
      <c r="I31" s="526">
        <v>0</v>
      </c>
      <c r="J31" s="526">
        <v>0</v>
      </c>
    </row>
    <row r="32" spans="1:10">
      <c r="A32" s="1311" t="s">
        <v>1296</v>
      </c>
      <c r="B32" s="1311"/>
      <c r="C32" s="505">
        <f>C7+C19+C23</f>
        <v>14409.714550000001</v>
      </c>
      <c r="D32" s="506"/>
      <c r="E32" s="505">
        <f>E7+E19+E23</f>
        <v>4085.45</v>
      </c>
      <c r="F32" s="506"/>
      <c r="G32" s="505">
        <f>G7+G19+G23</f>
        <v>2352.5500000000002</v>
      </c>
      <c r="H32" s="505">
        <f>H7+H19+H23</f>
        <v>2605.8050000000003</v>
      </c>
      <c r="I32" s="505">
        <f>I7+I19+I23</f>
        <v>2725.3855000000003</v>
      </c>
      <c r="J32" s="505">
        <f>J7+J19+J23</f>
        <v>2640.5240500000009</v>
      </c>
    </row>
  </sheetData>
  <mergeCells count="14">
    <mergeCell ref="H4:H5"/>
    <mergeCell ref="I4:I5"/>
    <mergeCell ref="J4:J5"/>
    <mergeCell ref="A32:B32"/>
    <mergeCell ref="A1:J1"/>
    <mergeCell ref="A2:A5"/>
    <mergeCell ref="B2:B5"/>
    <mergeCell ref="C2:D3"/>
    <mergeCell ref="E2:J2"/>
    <mergeCell ref="E3:F3"/>
    <mergeCell ref="C4:C5"/>
    <mergeCell ref="D4:D5"/>
    <mergeCell ref="E4:F4"/>
    <mergeCell ref="G4:G5"/>
  </mergeCells>
  <phoneticPr fontId="3" type="noConversion"/>
  <pageMargins left="1.34" right="0.39370078740157483" top="0.56000000000000005" bottom="0.46" header="0.43" footer="0.32"/>
  <pageSetup paperSize="9" scale="78" orientation="landscape" r:id="rId1"/>
  <headerFooter alignWithMargins="0"/>
  <colBreaks count="1" manualBreakCount="1">
    <brk id="10" max="31" man="1"/>
  </colBreaks>
</worksheet>
</file>

<file path=xl/worksheets/sheet28.xml><?xml version="1.0" encoding="utf-8"?>
<worksheet xmlns="http://schemas.openxmlformats.org/spreadsheetml/2006/main" xmlns:r="http://schemas.openxmlformats.org/officeDocument/2006/relationships">
  <sheetPr>
    <tabColor rgb="FFFFFF00"/>
  </sheetPr>
  <dimension ref="A1:L22"/>
  <sheetViews>
    <sheetView view="pageBreakPreview" zoomScale="85" zoomScaleNormal="85" zoomScaleSheetLayoutView="85" workbookViewId="0">
      <selection activeCell="I20" sqref="I20"/>
    </sheetView>
  </sheetViews>
  <sheetFormatPr defaultColWidth="9.140625" defaultRowHeight="15"/>
  <cols>
    <col min="1" max="1" width="7.28515625" style="484" customWidth="1"/>
    <col min="2" max="2" width="8.5703125" style="484" customWidth="1"/>
    <col min="3" max="3" width="26" style="484" customWidth="1"/>
    <col min="4" max="4" width="14.140625" style="484" customWidth="1"/>
    <col min="5" max="5" width="9.42578125" style="484" customWidth="1"/>
    <col min="6" max="6" width="13" style="484" customWidth="1"/>
    <col min="7" max="7" width="9.7109375" style="484" customWidth="1"/>
    <col min="8" max="8" width="17.28515625" style="484" customWidth="1"/>
    <col min="9" max="9" width="11.5703125" style="484" customWidth="1"/>
    <col min="10" max="10" width="11.140625" style="484" customWidth="1"/>
    <col min="11" max="11" width="11.42578125" style="484" customWidth="1"/>
    <col min="12" max="12" width="12.140625" style="484" customWidth="1"/>
    <col min="13" max="16384" width="9.140625" style="484"/>
  </cols>
  <sheetData>
    <row r="1" spans="1:12" ht="21" customHeight="1">
      <c r="A1" s="1312" t="s">
        <v>426</v>
      </c>
      <c r="B1" s="1312"/>
      <c r="C1" s="1312"/>
      <c r="D1" s="1312"/>
      <c r="E1" s="1312"/>
      <c r="F1" s="1312"/>
      <c r="G1" s="1312"/>
      <c r="H1" s="1312"/>
      <c r="I1" s="1312"/>
      <c r="J1" s="1312"/>
      <c r="K1" s="1312"/>
      <c r="L1" s="1312"/>
    </row>
    <row r="2" spans="1:12" s="531" customFormat="1" ht="15.75">
      <c r="A2" s="1275" t="s">
        <v>1056</v>
      </c>
      <c r="B2" s="1275" t="s">
        <v>1063</v>
      </c>
      <c r="C2" s="1275"/>
      <c r="D2" s="1286" t="s">
        <v>1636</v>
      </c>
      <c r="E2" s="1286"/>
      <c r="F2" s="1275" t="s">
        <v>257</v>
      </c>
      <c r="G2" s="1275"/>
      <c r="H2" s="1275"/>
      <c r="I2" s="1275"/>
      <c r="J2" s="1275"/>
      <c r="K2" s="1275"/>
      <c r="L2" s="1275"/>
    </row>
    <row r="3" spans="1:12" s="532" customFormat="1" ht="15.75">
      <c r="A3" s="1275"/>
      <c r="B3" s="1275"/>
      <c r="C3" s="1275"/>
      <c r="D3" s="1286"/>
      <c r="E3" s="1286"/>
      <c r="F3" s="1313">
        <v>2018</v>
      </c>
      <c r="G3" s="1313"/>
      <c r="H3" s="1313"/>
      <c r="I3" s="485">
        <v>2019</v>
      </c>
      <c r="J3" s="485">
        <v>2020</v>
      </c>
      <c r="K3" s="485">
        <v>2021</v>
      </c>
      <c r="L3" s="485">
        <v>2022</v>
      </c>
    </row>
    <row r="4" spans="1:12" s="532" customFormat="1" ht="15.75">
      <c r="A4" s="1275"/>
      <c r="B4" s="1275"/>
      <c r="C4" s="1275"/>
      <c r="D4" s="1275" t="s">
        <v>473</v>
      </c>
      <c r="E4" s="1275" t="s">
        <v>1059</v>
      </c>
      <c r="F4" s="1275" t="s">
        <v>269</v>
      </c>
      <c r="G4" s="1275"/>
      <c r="H4" s="1275" t="s">
        <v>1031</v>
      </c>
      <c r="I4" s="1275" t="s">
        <v>473</v>
      </c>
      <c r="J4" s="1275" t="s">
        <v>473</v>
      </c>
      <c r="K4" s="1275" t="s">
        <v>473</v>
      </c>
      <c r="L4" s="1275" t="s">
        <v>473</v>
      </c>
    </row>
    <row r="5" spans="1:12" s="531" customFormat="1" ht="31.5">
      <c r="A5" s="1275"/>
      <c r="B5" s="1275"/>
      <c r="C5" s="1275"/>
      <c r="D5" s="1275"/>
      <c r="E5" s="1275"/>
      <c r="F5" s="533" t="s">
        <v>473</v>
      </c>
      <c r="G5" s="533" t="s">
        <v>1059</v>
      </c>
      <c r="H5" s="1275"/>
      <c r="I5" s="1275"/>
      <c r="J5" s="1275"/>
      <c r="K5" s="1275"/>
      <c r="L5" s="1275"/>
    </row>
    <row r="6" spans="1:12" s="531" customFormat="1" ht="15.75">
      <c r="A6" s="534">
        <v>1</v>
      </c>
      <c r="B6" s="1320">
        <v>2</v>
      </c>
      <c r="C6" s="1320"/>
      <c r="D6" s="534">
        <v>3</v>
      </c>
      <c r="E6" s="534">
        <v>4</v>
      </c>
      <c r="F6" s="534">
        <v>5</v>
      </c>
      <c r="G6" s="534">
        <v>6</v>
      </c>
      <c r="H6" s="534">
        <v>7</v>
      </c>
      <c r="I6" s="534">
        <v>8</v>
      </c>
      <c r="J6" s="534">
        <v>9</v>
      </c>
      <c r="K6" s="534">
        <v>10</v>
      </c>
      <c r="L6" s="534">
        <v>11</v>
      </c>
    </row>
    <row r="7" spans="1:12">
      <c r="A7" s="490" t="s">
        <v>1218</v>
      </c>
      <c r="B7" s="1314" t="s">
        <v>261</v>
      </c>
      <c r="C7" s="1315"/>
      <c r="D7" s="526">
        <f>D8+D11+D13+D17</f>
        <v>1835</v>
      </c>
      <c r="E7" s="527">
        <f>D7/D22</f>
        <v>1</v>
      </c>
      <c r="F7" s="526">
        <f>F8+F11+F13+F17</f>
        <v>0</v>
      </c>
      <c r="G7" s="527">
        <v>1</v>
      </c>
      <c r="H7" s="535"/>
      <c r="I7" s="526">
        <f>I11+I13+I8+I17</f>
        <v>785</v>
      </c>
      <c r="J7" s="526">
        <f>J11+J13+J8+J17</f>
        <v>750</v>
      </c>
      <c r="K7" s="526">
        <f>K11+K13+K8+K17</f>
        <v>300</v>
      </c>
      <c r="L7" s="526">
        <f>L11+L13+L8+L17</f>
        <v>0</v>
      </c>
    </row>
    <row r="8" spans="1:12" ht="29.25" customHeight="1">
      <c r="A8" s="486" t="s">
        <v>1216</v>
      </c>
      <c r="B8" s="1316" t="s">
        <v>466</v>
      </c>
      <c r="C8" s="1317"/>
      <c r="D8" s="526">
        <f t="shared" ref="D8" si="0">F8+I8+J8+K8+L8</f>
        <v>600</v>
      </c>
      <c r="E8" s="527">
        <f>D8/D7</f>
        <v>0.32697547683923706</v>
      </c>
      <c r="F8" s="530">
        <f>SUM(F9:F10)</f>
        <v>0</v>
      </c>
      <c r="G8" s="527">
        <v>0</v>
      </c>
      <c r="H8" s="535"/>
      <c r="I8" s="530">
        <f>SUM(I9:I10)</f>
        <v>0</v>
      </c>
      <c r="J8" s="530">
        <f>SUM(J9:J10)</f>
        <v>300</v>
      </c>
      <c r="K8" s="530">
        <f>SUM(K9:K10)</f>
        <v>300</v>
      </c>
      <c r="L8" s="530">
        <f>SUM(L9:L10)</f>
        <v>0</v>
      </c>
    </row>
    <row r="9" spans="1:12">
      <c r="A9" s="528" t="s">
        <v>1219</v>
      </c>
      <c r="B9" s="1318" t="s">
        <v>631</v>
      </c>
      <c r="C9" s="1317"/>
      <c r="D9" s="495">
        <v>300</v>
      </c>
      <c r="E9" s="496">
        <f>D9/$D$8</f>
        <v>0.5</v>
      </c>
      <c r="F9" s="497">
        <v>0</v>
      </c>
      <c r="G9" s="496">
        <v>0</v>
      </c>
      <c r="H9" s="424"/>
      <c r="I9" s="497">
        <v>0</v>
      </c>
      <c r="J9" s="536">
        <v>0</v>
      </c>
      <c r="K9" s="536">
        <v>300</v>
      </c>
      <c r="L9" s="497">
        <v>0</v>
      </c>
    </row>
    <row r="10" spans="1:12" ht="35.25" customHeight="1">
      <c r="A10" s="528" t="s">
        <v>1337</v>
      </c>
      <c r="B10" s="1318" t="s">
        <v>632</v>
      </c>
      <c r="C10" s="1317"/>
      <c r="D10" s="495">
        <v>300</v>
      </c>
      <c r="E10" s="496">
        <f>D10/D8</f>
        <v>0.5</v>
      </c>
      <c r="F10" s="497">
        <v>0</v>
      </c>
      <c r="G10" s="496">
        <v>0</v>
      </c>
      <c r="H10" s="424"/>
      <c r="I10" s="497">
        <v>0</v>
      </c>
      <c r="J10" s="536">
        <v>300</v>
      </c>
      <c r="K10" s="536">
        <v>0</v>
      </c>
      <c r="L10" s="497">
        <v>0</v>
      </c>
    </row>
    <row r="11" spans="1:12" ht="36" customHeight="1">
      <c r="A11" s="486" t="s">
        <v>1217</v>
      </c>
      <c r="B11" s="1316" t="s">
        <v>462</v>
      </c>
      <c r="C11" s="1319"/>
      <c r="D11" s="577">
        <v>560</v>
      </c>
      <c r="E11" s="527">
        <f>D11/D7</f>
        <v>0.30517711171662126</v>
      </c>
      <c r="F11" s="530">
        <v>0</v>
      </c>
      <c r="G11" s="527">
        <v>1</v>
      </c>
      <c r="H11" s="537"/>
      <c r="I11" s="530">
        <v>560</v>
      </c>
      <c r="J11" s="530">
        <v>0</v>
      </c>
      <c r="K11" s="530">
        <v>0</v>
      </c>
      <c r="L11" s="530">
        <v>0</v>
      </c>
    </row>
    <row r="12" spans="1:12">
      <c r="A12" s="538" t="s">
        <v>1220</v>
      </c>
      <c r="B12" s="1318" t="s">
        <v>1508</v>
      </c>
      <c r="C12" s="1317"/>
      <c r="D12" s="539">
        <v>560</v>
      </c>
      <c r="E12" s="540">
        <f>D12/D11</f>
        <v>1</v>
      </c>
      <c r="F12" s="536">
        <v>0</v>
      </c>
      <c r="G12" s="540">
        <v>1</v>
      </c>
      <c r="H12" s="752"/>
      <c r="I12" s="536">
        <v>560</v>
      </c>
      <c r="J12" s="497">
        <v>0</v>
      </c>
      <c r="K12" s="497">
        <v>0</v>
      </c>
      <c r="L12" s="497">
        <v>0</v>
      </c>
    </row>
    <row r="13" spans="1:12" ht="47.25" customHeight="1">
      <c r="A13" s="486" t="s">
        <v>1278</v>
      </c>
      <c r="B13" s="1316" t="s">
        <v>1032</v>
      </c>
      <c r="C13" s="1319"/>
      <c r="D13" s="526">
        <v>475</v>
      </c>
      <c r="E13" s="527">
        <f>D13/D7</f>
        <v>0.25885558583106266</v>
      </c>
      <c r="F13" s="530">
        <v>0</v>
      </c>
      <c r="G13" s="527">
        <v>0</v>
      </c>
      <c r="H13" s="535"/>
      <c r="I13" s="530">
        <v>225</v>
      </c>
      <c r="J13" s="530">
        <v>250</v>
      </c>
      <c r="K13" s="530">
        <v>0</v>
      </c>
      <c r="L13" s="530">
        <v>0</v>
      </c>
    </row>
    <row r="14" spans="1:12">
      <c r="A14" s="528" t="s">
        <v>281</v>
      </c>
      <c r="B14" s="1318" t="s">
        <v>633</v>
      </c>
      <c r="C14" s="1317"/>
      <c r="D14" s="495">
        <v>75</v>
      </c>
      <c r="E14" s="496">
        <f>D14/D13</f>
        <v>0.15789473684210525</v>
      </c>
      <c r="F14" s="536">
        <v>0</v>
      </c>
      <c r="G14" s="540">
        <v>0</v>
      </c>
      <c r="H14" s="541"/>
      <c r="I14" s="536">
        <v>25</v>
      </c>
      <c r="J14" s="536">
        <v>50</v>
      </c>
      <c r="K14" s="497">
        <v>0</v>
      </c>
      <c r="L14" s="497">
        <v>0</v>
      </c>
    </row>
    <row r="15" spans="1:12">
      <c r="A15" s="528" t="s">
        <v>282</v>
      </c>
      <c r="B15" s="1318" t="s">
        <v>634</v>
      </c>
      <c r="C15" s="1317"/>
      <c r="D15" s="495">
        <v>200</v>
      </c>
      <c r="E15" s="496">
        <f>D15/D13</f>
        <v>0.42105263157894735</v>
      </c>
      <c r="F15" s="536">
        <v>0</v>
      </c>
      <c r="G15" s="540">
        <v>0</v>
      </c>
      <c r="H15" s="541"/>
      <c r="I15" s="536">
        <v>200</v>
      </c>
      <c r="J15" s="536">
        <v>0</v>
      </c>
      <c r="K15" s="497">
        <v>0</v>
      </c>
      <c r="L15" s="497">
        <v>0</v>
      </c>
    </row>
    <row r="16" spans="1:12">
      <c r="A16" s="528" t="s">
        <v>283</v>
      </c>
      <c r="B16" s="1318" t="s">
        <v>635</v>
      </c>
      <c r="C16" s="1317"/>
      <c r="D16" s="495">
        <v>200</v>
      </c>
      <c r="E16" s="496">
        <f>D16/D13</f>
        <v>0.42105263157894735</v>
      </c>
      <c r="F16" s="536">
        <v>0</v>
      </c>
      <c r="G16" s="540">
        <v>0</v>
      </c>
      <c r="H16" s="541"/>
      <c r="I16" s="536">
        <v>0</v>
      </c>
      <c r="J16" s="536">
        <v>200</v>
      </c>
      <c r="K16" s="497">
        <v>0</v>
      </c>
      <c r="L16" s="497">
        <v>0</v>
      </c>
    </row>
    <row r="17" spans="1:12" ht="35.25" customHeight="1">
      <c r="A17" s="486" t="s">
        <v>1279</v>
      </c>
      <c r="B17" s="1316" t="s">
        <v>260</v>
      </c>
      <c r="C17" s="1319"/>
      <c r="D17" s="530">
        <v>200</v>
      </c>
      <c r="E17" s="527">
        <f>D17/D7</f>
        <v>0.10899182561307902</v>
      </c>
      <c r="F17" s="530">
        <v>0</v>
      </c>
      <c r="G17" s="527">
        <v>0</v>
      </c>
      <c r="H17" s="535"/>
      <c r="I17" s="530">
        <v>0</v>
      </c>
      <c r="J17" s="530">
        <v>200</v>
      </c>
      <c r="K17" s="530">
        <v>0</v>
      </c>
      <c r="L17" s="530">
        <v>0</v>
      </c>
    </row>
    <row r="18" spans="1:12" ht="32.25" customHeight="1">
      <c r="A18" s="528" t="s">
        <v>284</v>
      </c>
      <c r="B18" s="1318" t="s">
        <v>636</v>
      </c>
      <c r="C18" s="1317"/>
      <c r="D18" s="495">
        <v>100</v>
      </c>
      <c r="E18" s="496">
        <f>D18/D17</f>
        <v>0.5</v>
      </c>
      <c r="F18" s="536">
        <v>0</v>
      </c>
      <c r="G18" s="540">
        <v>0</v>
      </c>
      <c r="H18" s="541"/>
      <c r="I18" s="536">
        <v>0</v>
      </c>
      <c r="J18" s="536">
        <v>100</v>
      </c>
      <c r="K18" s="497">
        <v>0</v>
      </c>
      <c r="L18" s="497">
        <v>0</v>
      </c>
    </row>
    <row r="19" spans="1:12" ht="36.75" customHeight="1">
      <c r="A19" s="528" t="s">
        <v>285</v>
      </c>
      <c r="B19" s="1318" t="s">
        <v>637</v>
      </c>
      <c r="C19" s="1317"/>
      <c r="D19" s="495">
        <v>100</v>
      </c>
      <c r="E19" s="496">
        <f>D19/D17</f>
        <v>0.5</v>
      </c>
      <c r="F19" s="536">
        <v>0</v>
      </c>
      <c r="G19" s="540">
        <v>0</v>
      </c>
      <c r="H19" s="541"/>
      <c r="I19" s="536">
        <v>0</v>
      </c>
      <c r="J19" s="536">
        <v>100</v>
      </c>
      <c r="K19" s="497">
        <v>0</v>
      </c>
      <c r="L19" s="497">
        <v>0</v>
      </c>
    </row>
    <row r="20" spans="1:12" ht="36" customHeight="1">
      <c r="A20" s="486" t="s">
        <v>1260</v>
      </c>
      <c r="B20" s="1314" t="s">
        <v>1069</v>
      </c>
      <c r="C20" s="1315"/>
      <c r="D20" s="530">
        <v>0</v>
      </c>
      <c r="E20" s="527">
        <f>D20/D22</f>
        <v>0</v>
      </c>
      <c r="F20" s="530">
        <v>0</v>
      </c>
      <c r="G20" s="527">
        <v>0</v>
      </c>
      <c r="H20" s="535"/>
      <c r="I20" s="530">
        <v>0</v>
      </c>
      <c r="J20" s="530">
        <v>0</v>
      </c>
      <c r="K20" s="530">
        <v>0</v>
      </c>
      <c r="L20" s="530">
        <v>0</v>
      </c>
    </row>
    <row r="21" spans="1:12">
      <c r="A21" s="486" t="s">
        <v>1261</v>
      </c>
      <c r="B21" s="1314" t="s">
        <v>1061</v>
      </c>
      <c r="C21" s="1315"/>
      <c r="D21" s="526">
        <v>0</v>
      </c>
      <c r="E21" s="527">
        <f>D21/D22</f>
        <v>0</v>
      </c>
      <c r="F21" s="526">
        <v>0</v>
      </c>
      <c r="G21" s="527">
        <v>0</v>
      </c>
      <c r="H21" s="576"/>
      <c r="I21" s="530">
        <v>0</v>
      </c>
      <c r="J21" s="530">
        <v>0</v>
      </c>
      <c r="K21" s="530">
        <v>0</v>
      </c>
      <c r="L21" s="530">
        <v>0</v>
      </c>
    </row>
    <row r="22" spans="1:12" ht="15.75">
      <c r="A22" s="1321" t="s">
        <v>1296</v>
      </c>
      <c r="B22" s="1321"/>
      <c r="C22" s="1321"/>
      <c r="D22" s="542">
        <f>D7+D20+D21</f>
        <v>1835</v>
      </c>
      <c r="E22" s="543"/>
      <c r="F22" s="542">
        <f>F7+F20+F21</f>
        <v>0</v>
      </c>
      <c r="G22" s="543"/>
      <c r="H22" s="544"/>
      <c r="I22" s="542">
        <f>I21+I20+I7</f>
        <v>785</v>
      </c>
      <c r="J22" s="542">
        <f>J21+J20+J7</f>
        <v>750</v>
      </c>
      <c r="K22" s="542">
        <f>K21+K20+K7</f>
        <v>300</v>
      </c>
      <c r="L22" s="542">
        <f>L21+L20+L7</f>
        <v>0</v>
      </c>
    </row>
  </sheetData>
  <mergeCells count="31">
    <mergeCell ref="B20:C20"/>
    <mergeCell ref="B21:C21"/>
    <mergeCell ref="A22:C22"/>
    <mergeCell ref="B9:C9"/>
    <mergeCell ref="B10:C10"/>
    <mergeCell ref="B11:C11"/>
    <mergeCell ref="B13:C13"/>
    <mergeCell ref="B14:C14"/>
    <mergeCell ref="B7:C7"/>
    <mergeCell ref="B8:C8"/>
    <mergeCell ref="D4:D5"/>
    <mergeCell ref="E4:E5"/>
    <mergeCell ref="B19:C19"/>
    <mergeCell ref="B18:C18"/>
    <mergeCell ref="B15:C15"/>
    <mergeCell ref="B16:C16"/>
    <mergeCell ref="B17:C17"/>
    <mergeCell ref="B12:C12"/>
    <mergeCell ref="B6:C6"/>
    <mergeCell ref="A1:L1"/>
    <mergeCell ref="A2:A5"/>
    <mergeCell ref="B2:C5"/>
    <mergeCell ref="D2:E3"/>
    <mergeCell ref="F2:L2"/>
    <mergeCell ref="F3:H3"/>
    <mergeCell ref="I4:I5"/>
    <mergeCell ref="F4:G4"/>
    <mergeCell ref="H4:H5"/>
    <mergeCell ref="J4:J5"/>
    <mergeCell ref="K4:K5"/>
    <mergeCell ref="L4:L5"/>
  </mergeCells>
  <phoneticPr fontId="3" type="noConversion"/>
  <pageMargins left="0.71" right="0.28000000000000003" top="0.69" bottom="0.98425196850393704" header="0.51181102362204722" footer="0.51181102362204722"/>
  <pageSetup paperSize="9" scale="84" orientation="landscape" r:id="rId1"/>
  <headerFooter alignWithMargins="0"/>
</worksheet>
</file>

<file path=xl/worksheets/sheet29.xml><?xml version="1.0" encoding="utf-8"?>
<worksheet xmlns="http://schemas.openxmlformats.org/spreadsheetml/2006/main" xmlns:r="http://schemas.openxmlformats.org/officeDocument/2006/relationships">
  <sheetPr>
    <tabColor rgb="FFFFFF00"/>
  </sheetPr>
  <dimension ref="A1:M29"/>
  <sheetViews>
    <sheetView view="pageBreakPreview" zoomScale="70" zoomScaleNormal="75" zoomScaleSheetLayoutView="70" workbookViewId="0">
      <selection activeCell="M29" sqref="M29"/>
    </sheetView>
  </sheetViews>
  <sheetFormatPr defaultColWidth="9.140625" defaultRowHeight="15"/>
  <cols>
    <col min="1" max="1" width="6.140625" style="522" customWidth="1"/>
    <col min="2" max="2" width="29.42578125" style="507" customWidth="1"/>
    <col min="3" max="3" width="12.140625" style="507" customWidth="1"/>
    <col min="4" max="4" width="21.5703125" style="507" customWidth="1"/>
    <col min="5" max="5" width="21.28515625" style="507" customWidth="1"/>
    <col min="6" max="6" width="21" style="507" customWidth="1"/>
    <col min="7" max="7" width="22.7109375" style="507" customWidth="1"/>
    <col min="8" max="8" width="22" style="507" customWidth="1"/>
    <col min="9" max="9" width="10.140625" style="507" customWidth="1"/>
    <col min="10" max="16384" width="9.140625" style="507"/>
  </cols>
  <sheetData>
    <row r="1" spans="1:9" s="317" customFormat="1" ht="15.75">
      <c r="A1" s="316"/>
      <c r="B1" s="316"/>
      <c r="C1" s="316"/>
      <c r="D1" s="316"/>
      <c r="E1" s="316"/>
      <c r="F1" s="316"/>
      <c r="G1" s="1323"/>
      <c r="H1" s="1323"/>
      <c r="I1" s="1323"/>
    </row>
    <row r="2" spans="1:9" ht="20.25" customHeight="1">
      <c r="A2" s="1324" t="s">
        <v>1033</v>
      </c>
      <c r="B2" s="1324"/>
      <c r="C2" s="1324"/>
      <c r="D2" s="1324"/>
      <c r="E2" s="1324"/>
      <c r="F2" s="1324"/>
      <c r="G2" s="1324"/>
      <c r="H2" s="1324"/>
      <c r="I2" s="1324"/>
    </row>
    <row r="3" spans="1:9" ht="120" customHeight="1">
      <c r="A3" s="453" t="s">
        <v>1056</v>
      </c>
      <c r="B3" s="428" t="s">
        <v>306</v>
      </c>
      <c r="C3" s="428" t="s">
        <v>307</v>
      </c>
      <c r="D3" s="428" t="s">
        <v>476</v>
      </c>
      <c r="E3" s="697" t="s">
        <v>1638</v>
      </c>
      <c r="F3" s="697" t="s">
        <v>1639</v>
      </c>
      <c r="G3" s="697" t="s">
        <v>1640</v>
      </c>
      <c r="H3" s="428" t="s">
        <v>477</v>
      </c>
      <c r="I3" s="428" t="s">
        <v>1109</v>
      </c>
    </row>
    <row r="4" spans="1:9" ht="13.5" customHeight="1">
      <c r="A4" s="545">
        <v>1</v>
      </c>
      <c r="B4" s="546">
        <v>2</v>
      </c>
      <c r="C4" s="546">
        <v>3</v>
      </c>
      <c r="D4" s="547">
        <v>4</v>
      </c>
      <c r="E4" s="547">
        <v>5</v>
      </c>
      <c r="F4" s="546">
        <v>6</v>
      </c>
      <c r="G4" s="546">
        <v>7</v>
      </c>
      <c r="H4" s="546">
        <v>8</v>
      </c>
      <c r="I4" s="547">
        <v>9</v>
      </c>
    </row>
    <row r="5" spans="1:9" ht="57" customHeight="1">
      <c r="A5" s="548">
        <v>1</v>
      </c>
      <c r="B5" s="549" t="s">
        <v>1034</v>
      </c>
      <c r="C5" s="549"/>
      <c r="D5" s="550">
        <f>D6+D7+D8+D9+D10+D11+D12</f>
        <v>1275</v>
      </c>
      <c r="E5" s="550">
        <f t="shared" ref="E5:H5" si="0">E6+E7+E8+E9+E10+E11+E12</f>
        <v>0</v>
      </c>
      <c r="F5" s="550">
        <f t="shared" si="0"/>
        <v>0</v>
      </c>
      <c r="G5" s="550">
        <f t="shared" si="0"/>
        <v>0</v>
      </c>
      <c r="H5" s="550">
        <f t="shared" si="0"/>
        <v>1275</v>
      </c>
      <c r="I5" s="551"/>
    </row>
    <row r="6" spans="1:9" ht="22.5" customHeight="1">
      <c r="A6" s="552" t="s">
        <v>1216</v>
      </c>
      <c r="B6" s="706" t="s">
        <v>631</v>
      </c>
      <c r="C6" s="697">
        <v>2021</v>
      </c>
      <c r="D6" s="415">
        <v>300</v>
      </c>
      <c r="E6" s="553"/>
      <c r="F6" s="553"/>
      <c r="G6" s="554">
        <v>0</v>
      </c>
      <c r="H6" s="415">
        <v>300</v>
      </c>
      <c r="I6" s="555"/>
    </row>
    <row r="7" spans="1:9" ht="30">
      <c r="A7" s="552">
        <v>1.2</v>
      </c>
      <c r="B7" s="706" t="s">
        <v>632</v>
      </c>
      <c r="C7" s="697">
        <v>2020</v>
      </c>
      <c r="D7" s="415">
        <v>300</v>
      </c>
      <c r="E7" s="556"/>
      <c r="F7" s="556"/>
      <c r="G7" s="557">
        <v>0</v>
      </c>
      <c r="H7" s="415">
        <v>300</v>
      </c>
      <c r="I7" s="555"/>
    </row>
    <row r="8" spans="1:9" ht="21.75" customHeight="1">
      <c r="A8" s="552">
        <v>1.3</v>
      </c>
      <c r="B8" s="706" t="s">
        <v>633</v>
      </c>
      <c r="C8" s="697" t="s">
        <v>1641</v>
      </c>
      <c r="D8" s="415">
        <v>75</v>
      </c>
      <c r="E8" s="556"/>
      <c r="F8" s="556"/>
      <c r="G8" s="557">
        <v>0</v>
      </c>
      <c r="H8" s="415">
        <v>75</v>
      </c>
      <c r="I8" s="555"/>
    </row>
    <row r="9" spans="1:9" ht="19.5" customHeight="1">
      <c r="A9" s="552">
        <v>1.4</v>
      </c>
      <c r="B9" s="706" t="s">
        <v>634</v>
      </c>
      <c r="C9" s="697">
        <v>2019</v>
      </c>
      <c r="D9" s="415">
        <v>200</v>
      </c>
      <c r="E9" s="556"/>
      <c r="F9" s="556"/>
      <c r="G9" s="557">
        <v>0</v>
      </c>
      <c r="H9" s="415">
        <v>200</v>
      </c>
      <c r="I9" s="555"/>
    </row>
    <row r="10" spans="1:9" ht="19.5" customHeight="1">
      <c r="A10" s="552">
        <v>1.5</v>
      </c>
      <c r="B10" s="706" t="s">
        <v>635</v>
      </c>
      <c r="C10" s="697">
        <v>2020</v>
      </c>
      <c r="D10" s="415">
        <v>200</v>
      </c>
      <c r="E10" s="556"/>
      <c r="F10" s="556"/>
      <c r="G10" s="557">
        <v>0</v>
      </c>
      <c r="H10" s="415">
        <v>200</v>
      </c>
      <c r="I10" s="555"/>
    </row>
    <row r="11" spans="1:9" ht="36" customHeight="1">
      <c r="A11" s="552">
        <v>1.6</v>
      </c>
      <c r="B11" s="706" t="s">
        <v>636</v>
      </c>
      <c r="C11" s="697">
        <v>2020</v>
      </c>
      <c r="D11" s="415">
        <v>100</v>
      </c>
      <c r="E11" s="556"/>
      <c r="F11" s="556"/>
      <c r="G11" s="557">
        <v>0</v>
      </c>
      <c r="H11" s="415">
        <v>100</v>
      </c>
      <c r="I11" s="555"/>
    </row>
    <row r="12" spans="1:9" ht="37.5" customHeight="1">
      <c r="A12" s="552">
        <v>1.7</v>
      </c>
      <c r="B12" s="706" t="s">
        <v>637</v>
      </c>
      <c r="C12" s="697">
        <v>2020</v>
      </c>
      <c r="D12" s="415">
        <v>100</v>
      </c>
      <c r="E12" s="556"/>
      <c r="F12" s="556"/>
      <c r="G12" s="557">
        <v>0</v>
      </c>
      <c r="H12" s="415">
        <v>100</v>
      </c>
      <c r="I12" s="555"/>
    </row>
    <row r="13" spans="1:9" ht="53.25" customHeight="1">
      <c r="A13" s="548">
        <v>2</v>
      </c>
      <c r="B13" s="549" t="s">
        <v>885</v>
      </c>
      <c r="C13" s="549"/>
      <c r="D13" s="550">
        <v>0</v>
      </c>
      <c r="E13" s="550">
        <v>0</v>
      </c>
      <c r="F13" s="550">
        <v>0</v>
      </c>
      <c r="G13" s="550">
        <v>0</v>
      </c>
      <c r="H13" s="550">
        <v>0</v>
      </c>
      <c r="I13" s="551"/>
    </row>
    <row r="14" spans="1:9" ht="72" customHeight="1">
      <c r="A14" s="548">
        <v>3</v>
      </c>
      <c r="B14" s="549" t="s">
        <v>1035</v>
      </c>
      <c r="C14" s="549">
        <v>2019</v>
      </c>
      <c r="D14" s="550">
        <f>D15</f>
        <v>560</v>
      </c>
      <c r="E14" s="550">
        <f>E15</f>
        <v>0</v>
      </c>
      <c r="F14" s="550">
        <f>F15</f>
        <v>0</v>
      </c>
      <c r="G14" s="550">
        <f>G15</f>
        <v>0</v>
      </c>
      <c r="H14" s="550">
        <f>H15</f>
        <v>560</v>
      </c>
      <c r="I14" s="551"/>
    </row>
    <row r="15" spans="1:9" ht="30">
      <c r="A15" s="558" t="s">
        <v>884</v>
      </c>
      <c r="B15" s="270" t="s">
        <v>1508</v>
      </c>
      <c r="C15" s="697">
        <v>2019</v>
      </c>
      <c r="D15" s="415">
        <v>560</v>
      </c>
      <c r="E15" s="428"/>
      <c r="F15" s="428"/>
      <c r="G15" s="415">
        <v>0</v>
      </c>
      <c r="H15" s="415">
        <v>560</v>
      </c>
      <c r="I15" s="555"/>
    </row>
    <row r="16" spans="1:9" ht="61.5" customHeight="1">
      <c r="A16" s="548">
        <v>4</v>
      </c>
      <c r="B16" s="549" t="s">
        <v>886</v>
      </c>
      <c r="C16" s="559"/>
      <c r="D16" s="561">
        <v>0</v>
      </c>
      <c r="E16" s="561">
        <v>0</v>
      </c>
      <c r="F16" s="561">
        <v>0</v>
      </c>
      <c r="G16" s="561">
        <v>0</v>
      </c>
      <c r="H16" s="561">
        <v>0</v>
      </c>
      <c r="I16" s="551"/>
    </row>
    <row r="17" spans="1:13" ht="15" customHeight="1">
      <c r="A17" s="548"/>
      <c r="B17" s="560"/>
      <c r="C17" s="559">
        <v>2018</v>
      </c>
      <c r="D17" s="561">
        <v>0</v>
      </c>
      <c r="E17" s="561">
        <f>E6</f>
        <v>0</v>
      </c>
      <c r="F17" s="561">
        <f>F6</f>
        <v>0</v>
      </c>
      <c r="G17" s="561">
        <v>0</v>
      </c>
      <c r="H17" s="561">
        <v>0</v>
      </c>
      <c r="I17" s="551"/>
    </row>
    <row r="18" spans="1:13" ht="15" customHeight="1">
      <c r="A18" s="548"/>
      <c r="B18" s="560"/>
      <c r="C18" s="559">
        <v>2019</v>
      </c>
      <c r="D18" s="561">
        <f>D9+D14</f>
        <v>760</v>
      </c>
      <c r="E18" s="561">
        <f>E7+E15</f>
        <v>0</v>
      </c>
      <c r="F18" s="561">
        <f>F7+F15</f>
        <v>0</v>
      </c>
      <c r="G18" s="561">
        <v>0</v>
      </c>
      <c r="H18" s="561">
        <f>H9+H14</f>
        <v>760</v>
      </c>
      <c r="I18" s="551"/>
    </row>
    <row r="19" spans="1:13" ht="15" customHeight="1">
      <c r="A19" s="548"/>
      <c r="B19" s="560"/>
      <c r="C19" s="559">
        <v>2020</v>
      </c>
      <c r="D19" s="561">
        <f>D12+D11+D10+D7+D8</f>
        <v>775</v>
      </c>
      <c r="E19" s="561">
        <f>E8+E9+E10+E11+E12</f>
        <v>0</v>
      </c>
      <c r="F19" s="561">
        <f>F8+F9+F10+F11+F12</f>
        <v>0</v>
      </c>
      <c r="G19" s="561">
        <f>G8+G9+G10+G11+G12</f>
        <v>0</v>
      </c>
      <c r="H19" s="561">
        <f>H12+H11+H10+H7+H8</f>
        <v>775</v>
      </c>
      <c r="I19" s="551"/>
    </row>
    <row r="20" spans="1:13" ht="15" customHeight="1">
      <c r="A20" s="548"/>
      <c r="B20" s="560"/>
      <c r="C20" s="559">
        <v>2021</v>
      </c>
      <c r="D20" s="561">
        <f>D6</f>
        <v>300</v>
      </c>
      <c r="E20" s="561">
        <v>0</v>
      </c>
      <c r="F20" s="561">
        <v>0</v>
      </c>
      <c r="G20" s="561">
        <v>0</v>
      </c>
      <c r="H20" s="561">
        <f>H6</f>
        <v>300</v>
      </c>
      <c r="I20" s="551"/>
    </row>
    <row r="21" spans="1:13">
      <c r="A21" s="562"/>
      <c r="B21" s="563"/>
      <c r="C21" s="559">
        <v>2022</v>
      </c>
      <c r="D21" s="550">
        <v>0</v>
      </c>
      <c r="E21" s="550">
        <v>0</v>
      </c>
      <c r="F21" s="550">
        <v>0</v>
      </c>
      <c r="G21" s="550">
        <v>0</v>
      </c>
      <c r="H21" s="550">
        <v>0</v>
      </c>
      <c r="I21" s="555"/>
    </row>
    <row r="22" spans="1:13">
      <c r="A22" s="1325" t="s">
        <v>1296</v>
      </c>
      <c r="B22" s="1325"/>
      <c r="C22" s="564"/>
      <c r="D22" s="565">
        <f>D5+D13+D14+D16</f>
        <v>1835</v>
      </c>
      <c r="E22" s="565">
        <f>E5+E13+E14+E16</f>
        <v>0</v>
      </c>
      <c r="F22" s="565">
        <f>F5+F13+F14+F16</f>
        <v>0</v>
      </c>
      <c r="G22" s="565">
        <f>G5+G13+G14+G16</f>
        <v>0</v>
      </c>
      <c r="H22" s="565">
        <f>H5+H13+H14+H16</f>
        <v>1835</v>
      </c>
      <c r="I22" s="565"/>
    </row>
    <row r="23" spans="1:13">
      <c r="A23" s="566"/>
      <c r="B23" s="567"/>
      <c r="C23" s="567"/>
      <c r="D23" s="567"/>
    </row>
    <row r="24" spans="1:13" s="519" customFormat="1" ht="12.75">
      <c r="A24" s="87"/>
      <c r="B24" s="87"/>
      <c r="C24" s="316"/>
      <c r="D24" s="316"/>
      <c r="E24" s="316"/>
      <c r="F24" s="316"/>
      <c r="G24" s="316"/>
      <c r="H24" s="316"/>
      <c r="I24" s="316"/>
      <c r="J24" s="316"/>
      <c r="K24" s="316"/>
      <c r="L24" s="316"/>
      <c r="M24" s="316"/>
    </row>
    <row r="25" spans="1:13" ht="52.5" customHeight="1">
      <c r="B25" s="169" t="s">
        <v>194</v>
      </c>
      <c r="C25" s="181"/>
      <c r="D25" s="181"/>
      <c r="E25" s="181"/>
      <c r="F25" s="182"/>
      <c r="G25" s="1050" t="s">
        <v>629</v>
      </c>
      <c r="H25" s="1050"/>
      <c r="I25" s="1050"/>
    </row>
    <row r="26" spans="1:13">
      <c r="B26" s="170" t="s">
        <v>630</v>
      </c>
      <c r="C26" s="181"/>
      <c r="D26" s="181"/>
      <c r="E26" s="181"/>
      <c r="F26" s="181"/>
      <c r="G26" s="1322" t="s">
        <v>401</v>
      </c>
      <c r="H26" s="1322"/>
      <c r="I26" s="1322"/>
    </row>
    <row r="27" spans="1:13">
      <c r="B27" s="170"/>
      <c r="C27" s="181"/>
      <c r="D27" s="181"/>
      <c r="E27" s="181"/>
      <c r="F27" s="181"/>
      <c r="G27" s="181"/>
      <c r="H27" s="181"/>
      <c r="I27" s="181"/>
    </row>
    <row r="28" spans="1:13">
      <c r="B28" s="171" t="s">
        <v>1828</v>
      </c>
      <c r="C28" s="181"/>
      <c r="D28" s="181"/>
      <c r="E28" s="181"/>
      <c r="F28" s="181"/>
      <c r="G28" s="181"/>
      <c r="H28" s="181"/>
      <c r="I28" s="181"/>
    </row>
    <row r="29" spans="1:13">
      <c r="B29" s="183" t="s">
        <v>1294</v>
      </c>
      <c r="C29" s="184"/>
      <c r="D29" s="184"/>
      <c r="E29" s="184"/>
      <c r="F29" s="184"/>
      <c r="G29" s="184"/>
      <c r="H29" s="184"/>
      <c r="I29" s="185"/>
    </row>
  </sheetData>
  <mergeCells count="5">
    <mergeCell ref="G26:I26"/>
    <mergeCell ref="G1:I1"/>
    <mergeCell ref="A2:I2"/>
    <mergeCell ref="A22:B22"/>
    <mergeCell ref="G25:I25"/>
  </mergeCells>
  <phoneticPr fontId="3" type="noConversion"/>
  <pageMargins left="0.63" right="0.32" top="0.49" bottom="0.38" header="0.45" footer="0.32"/>
  <pageSetup paperSize="9" scale="83" orientation="landscape" r:id="rId1"/>
  <headerFooter alignWithMargins="0"/>
</worksheet>
</file>

<file path=xl/worksheets/sheet3.xml><?xml version="1.0" encoding="utf-8"?>
<worksheet xmlns="http://schemas.openxmlformats.org/spreadsheetml/2006/main" xmlns:r="http://schemas.openxmlformats.org/officeDocument/2006/relationships">
  <sheetPr codeName="Лист34">
    <tabColor rgb="FFFFFF00"/>
  </sheetPr>
  <dimension ref="A1:N27"/>
  <sheetViews>
    <sheetView view="pageBreakPreview" zoomScale="85" zoomScaleNormal="100" zoomScaleSheetLayoutView="85" workbookViewId="0">
      <selection activeCell="B25" sqref="B25"/>
    </sheetView>
  </sheetViews>
  <sheetFormatPr defaultColWidth="9.140625" defaultRowHeight="12.75"/>
  <cols>
    <col min="1" max="1" width="7.28515625" style="6" customWidth="1"/>
    <col min="2" max="2" width="30.140625" style="6" customWidth="1"/>
    <col min="3" max="3" width="9.140625" style="6"/>
    <col min="4" max="4" width="10.140625" style="6" customWidth="1"/>
    <col min="5" max="5" width="9.140625" style="6"/>
    <col min="6" max="6" width="10" style="6" customWidth="1"/>
    <col min="7" max="7" width="9.140625" style="6"/>
    <col min="8" max="8" width="10.140625" style="6" customWidth="1"/>
    <col min="9" max="9" width="9.140625" style="6"/>
    <col min="10" max="10" width="11.140625" style="6" customWidth="1"/>
    <col min="11" max="11" width="9.140625" style="6"/>
    <col min="12" max="12" width="11" style="6" customWidth="1"/>
    <col min="13" max="16384" width="9.140625" style="6"/>
  </cols>
  <sheetData>
    <row r="1" spans="1:12" ht="22.5" customHeight="1">
      <c r="A1" s="1053" t="s">
        <v>1468</v>
      </c>
      <c r="B1" s="1054"/>
      <c r="C1" s="1054"/>
      <c r="D1" s="1054"/>
      <c r="E1" s="1054"/>
      <c r="F1" s="1054"/>
      <c r="G1" s="1054"/>
      <c r="H1" s="1054"/>
      <c r="I1" s="1054"/>
      <c r="J1" s="1054"/>
      <c r="K1" s="1054"/>
      <c r="L1" s="1055"/>
    </row>
    <row r="2" spans="1:12" ht="23.25" customHeight="1">
      <c r="A2" s="1056" t="s">
        <v>1129</v>
      </c>
      <c r="B2" s="1056" t="s">
        <v>1130</v>
      </c>
      <c r="C2" s="1056" t="s">
        <v>294</v>
      </c>
      <c r="D2" s="1056"/>
      <c r="E2" s="1056"/>
      <c r="F2" s="1056"/>
      <c r="G2" s="1056"/>
      <c r="H2" s="1056"/>
      <c r="I2" s="1056" t="s">
        <v>295</v>
      </c>
      <c r="J2" s="1056"/>
      <c r="K2" s="1056" t="s">
        <v>1296</v>
      </c>
      <c r="L2" s="1056"/>
    </row>
    <row r="3" spans="1:12" ht="21" customHeight="1">
      <c r="A3" s="1056"/>
      <c r="B3" s="1056"/>
      <c r="C3" s="1056" t="s">
        <v>1127</v>
      </c>
      <c r="D3" s="1056"/>
      <c r="E3" s="1056" t="s">
        <v>1128</v>
      </c>
      <c r="F3" s="1056"/>
      <c r="G3" s="1056" t="s">
        <v>1312</v>
      </c>
      <c r="H3" s="1056"/>
      <c r="I3" s="1056"/>
      <c r="J3" s="1056"/>
      <c r="K3" s="1056"/>
      <c r="L3" s="1056"/>
    </row>
    <row r="4" spans="1:12" ht="33" customHeight="1">
      <c r="A4" s="1056"/>
      <c r="B4" s="1056"/>
      <c r="C4" s="609">
        <v>2017</v>
      </c>
      <c r="D4" s="609">
        <v>2018</v>
      </c>
      <c r="E4" s="609">
        <v>2017</v>
      </c>
      <c r="F4" s="609">
        <v>2018</v>
      </c>
      <c r="G4" s="609">
        <v>2017</v>
      </c>
      <c r="H4" s="609">
        <v>2018</v>
      </c>
      <c r="I4" s="609">
        <v>2017</v>
      </c>
      <c r="J4" s="609">
        <v>2018</v>
      </c>
      <c r="K4" s="609">
        <v>2017</v>
      </c>
      <c r="L4" s="609">
        <v>2018</v>
      </c>
    </row>
    <row r="5" spans="1:12" ht="15">
      <c r="A5" s="805">
        <v>1</v>
      </c>
      <c r="B5" s="615" t="s">
        <v>1340</v>
      </c>
      <c r="C5" s="616">
        <v>24644.75</v>
      </c>
      <c r="D5" s="616">
        <v>31220.885700000006</v>
      </c>
      <c r="E5" s="616">
        <v>72952.25</v>
      </c>
      <c r="F5" s="616">
        <v>100051.61429999999</v>
      </c>
      <c r="G5" s="616">
        <v>97597</v>
      </c>
      <c r="H5" s="616">
        <v>131272.5</v>
      </c>
      <c r="I5" s="616">
        <v>591</v>
      </c>
      <c r="J5" s="616">
        <v>2505.5</v>
      </c>
      <c r="K5" s="616">
        <v>98188</v>
      </c>
      <c r="L5" s="616">
        <v>133778</v>
      </c>
    </row>
    <row r="6" spans="1:12" ht="15">
      <c r="A6" s="797" t="s">
        <v>1216</v>
      </c>
      <c r="B6" s="615" t="s">
        <v>1295</v>
      </c>
      <c r="C6" s="616">
        <v>24644.75</v>
      </c>
      <c r="D6" s="616">
        <v>31220.885700000006</v>
      </c>
      <c r="E6" s="616">
        <v>72952.25</v>
      </c>
      <c r="F6" s="616">
        <v>100051.61429999999</v>
      </c>
      <c r="G6" s="616">
        <v>97597</v>
      </c>
      <c r="H6" s="616">
        <v>131272.5</v>
      </c>
      <c r="I6" s="616">
        <v>591</v>
      </c>
      <c r="J6" s="616">
        <v>2505.5</v>
      </c>
      <c r="K6" s="616">
        <v>98188</v>
      </c>
      <c r="L6" s="616">
        <v>133778</v>
      </c>
    </row>
    <row r="7" spans="1:12" ht="15">
      <c r="A7" s="798" t="s">
        <v>1219</v>
      </c>
      <c r="B7" s="612" t="s">
        <v>1131</v>
      </c>
      <c r="C7" s="756">
        <v>9578</v>
      </c>
      <c r="D7" s="756">
        <v>16788.230000000003</v>
      </c>
      <c r="E7" s="610">
        <v>27752</v>
      </c>
      <c r="F7" s="756">
        <v>49506.27</v>
      </c>
      <c r="G7" s="756">
        <v>37330</v>
      </c>
      <c r="H7" s="756">
        <v>66294.5</v>
      </c>
      <c r="I7" s="610">
        <v>591</v>
      </c>
      <c r="J7" s="756">
        <v>1355.5</v>
      </c>
      <c r="K7" s="610">
        <v>37921</v>
      </c>
      <c r="L7" s="610">
        <v>67650</v>
      </c>
    </row>
    <row r="8" spans="1:12" ht="30">
      <c r="A8" s="798" t="s">
        <v>1337</v>
      </c>
      <c r="B8" s="612" t="s">
        <v>339</v>
      </c>
      <c r="C8" s="756">
        <v>0</v>
      </c>
      <c r="D8" s="756">
        <v>0</v>
      </c>
      <c r="E8" s="610">
        <v>0</v>
      </c>
      <c r="F8" s="756">
        <v>0</v>
      </c>
      <c r="G8" s="756">
        <v>0</v>
      </c>
      <c r="H8" s="756">
        <v>0</v>
      </c>
      <c r="I8" s="610">
        <v>0</v>
      </c>
      <c r="J8" s="756">
        <v>0</v>
      </c>
      <c r="K8" s="611">
        <v>0</v>
      </c>
      <c r="L8" s="611">
        <v>0</v>
      </c>
    </row>
    <row r="9" spans="1:12" ht="15">
      <c r="A9" s="798" t="s">
        <v>1338</v>
      </c>
      <c r="B9" s="612" t="s">
        <v>340</v>
      </c>
      <c r="C9" s="756">
        <v>0</v>
      </c>
      <c r="D9" s="756">
        <v>0</v>
      </c>
      <c r="E9" s="610">
        <v>0</v>
      </c>
      <c r="F9" s="756">
        <v>0</v>
      </c>
      <c r="G9" s="756">
        <v>0</v>
      </c>
      <c r="H9" s="756">
        <v>0</v>
      </c>
      <c r="I9" s="610">
        <v>0</v>
      </c>
      <c r="J9" s="756">
        <v>0</v>
      </c>
      <c r="K9" s="611">
        <v>0</v>
      </c>
      <c r="L9" s="611">
        <v>0</v>
      </c>
    </row>
    <row r="10" spans="1:12" ht="15">
      <c r="A10" s="798" t="s">
        <v>1339</v>
      </c>
      <c r="B10" s="612" t="s">
        <v>639</v>
      </c>
      <c r="C10" s="755">
        <v>15066.75</v>
      </c>
      <c r="D10" s="755">
        <v>14432.655700000001</v>
      </c>
      <c r="E10" s="755">
        <v>45200.25</v>
      </c>
      <c r="F10" s="755">
        <v>50545.344299999997</v>
      </c>
      <c r="G10" s="755">
        <v>60267</v>
      </c>
      <c r="H10" s="755">
        <v>64978</v>
      </c>
      <c r="I10" s="755">
        <v>0</v>
      </c>
      <c r="J10" s="755">
        <v>1150</v>
      </c>
      <c r="K10" s="755">
        <v>60267</v>
      </c>
      <c r="L10" s="755">
        <v>66128</v>
      </c>
    </row>
    <row r="11" spans="1:12" ht="15">
      <c r="A11" s="798" t="s">
        <v>276</v>
      </c>
      <c r="B11" s="613" t="s">
        <v>640</v>
      </c>
      <c r="C11" s="756">
        <v>8737</v>
      </c>
      <c r="D11" s="756">
        <v>2477.5</v>
      </c>
      <c r="E11" s="610">
        <v>26211</v>
      </c>
      <c r="F11" s="756">
        <v>7432.5</v>
      </c>
      <c r="G11" s="756">
        <v>34948</v>
      </c>
      <c r="H11" s="756">
        <v>9910</v>
      </c>
      <c r="I11" s="610">
        <v>0</v>
      </c>
      <c r="J11" s="756">
        <v>0</v>
      </c>
      <c r="K11" s="611">
        <v>34948</v>
      </c>
      <c r="L11" s="611">
        <v>9910</v>
      </c>
    </row>
    <row r="12" spans="1:12" ht="15">
      <c r="A12" s="798" t="s">
        <v>641</v>
      </c>
      <c r="B12" s="613" t="s">
        <v>642</v>
      </c>
      <c r="C12" s="756">
        <v>3657.5</v>
      </c>
      <c r="D12" s="756">
        <v>6495.4277000000002</v>
      </c>
      <c r="E12" s="610">
        <v>10972.5</v>
      </c>
      <c r="F12" s="756">
        <v>22714.5723</v>
      </c>
      <c r="G12" s="756">
        <v>14630</v>
      </c>
      <c r="H12" s="756">
        <v>29210</v>
      </c>
      <c r="I12" s="610">
        <v>0</v>
      </c>
      <c r="J12" s="756">
        <v>0</v>
      </c>
      <c r="K12" s="611">
        <v>14630</v>
      </c>
      <c r="L12" s="611">
        <v>29210</v>
      </c>
    </row>
    <row r="13" spans="1:12" ht="15">
      <c r="A13" s="798" t="s">
        <v>643</v>
      </c>
      <c r="B13" s="799" t="s">
        <v>1743</v>
      </c>
      <c r="C13" s="756">
        <v>0</v>
      </c>
      <c r="D13" s="756">
        <v>1696.228000000001</v>
      </c>
      <c r="E13" s="610">
        <v>0</v>
      </c>
      <c r="F13" s="756">
        <v>9107.771999999999</v>
      </c>
      <c r="G13" s="756">
        <v>0</v>
      </c>
      <c r="H13" s="756">
        <v>10804</v>
      </c>
      <c r="I13" s="610">
        <v>0</v>
      </c>
      <c r="J13" s="756">
        <v>1150</v>
      </c>
      <c r="K13" s="611">
        <v>0</v>
      </c>
      <c r="L13" s="611">
        <v>11954</v>
      </c>
    </row>
    <row r="14" spans="1:12" ht="15">
      <c r="A14" s="798" t="s">
        <v>1744</v>
      </c>
      <c r="B14" s="799" t="s">
        <v>1745</v>
      </c>
      <c r="C14" s="756">
        <v>2672.25</v>
      </c>
      <c r="D14" s="756">
        <v>3763.5</v>
      </c>
      <c r="E14" s="610">
        <v>8016.75</v>
      </c>
      <c r="F14" s="756">
        <v>11290.5</v>
      </c>
      <c r="G14" s="756">
        <v>10689</v>
      </c>
      <c r="H14" s="756">
        <v>15054</v>
      </c>
      <c r="I14" s="610">
        <v>0</v>
      </c>
      <c r="J14" s="756"/>
      <c r="K14" s="611">
        <v>10689</v>
      </c>
      <c r="L14" s="611">
        <v>15054</v>
      </c>
    </row>
    <row r="15" spans="1:12" ht="15">
      <c r="A15" s="798" t="s">
        <v>1217</v>
      </c>
      <c r="B15" s="612" t="s">
        <v>1132</v>
      </c>
      <c r="C15" s="756">
        <v>0</v>
      </c>
      <c r="D15" s="756">
        <v>0</v>
      </c>
      <c r="E15" s="610">
        <v>0</v>
      </c>
      <c r="F15" s="756">
        <v>0</v>
      </c>
      <c r="G15" s="756">
        <v>0</v>
      </c>
      <c r="H15" s="756">
        <v>0</v>
      </c>
      <c r="I15" s="610">
        <v>0</v>
      </c>
      <c r="J15" s="756">
        <v>0</v>
      </c>
      <c r="K15" s="611"/>
      <c r="L15" s="611">
        <v>0</v>
      </c>
    </row>
    <row r="16" spans="1:12" ht="15">
      <c r="A16" s="798" t="s">
        <v>1278</v>
      </c>
      <c r="B16" s="612" t="s">
        <v>1133</v>
      </c>
      <c r="C16" s="756">
        <v>0</v>
      </c>
      <c r="D16" s="756">
        <v>0</v>
      </c>
      <c r="E16" s="610">
        <v>0</v>
      </c>
      <c r="F16" s="756">
        <v>0</v>
      </c>
      <c r="G16" s="756">
        <v>0</v>
      </c>
      <c r="H16" s="756">
        <v>0</v>
      </c>
      <c r="I16" s="610">
        <v>0</v>
      </c>
      <c r="J16" s="756">
        <v>0</v>
      </c>
      <c r="K16" s="611"/>
      <c r="L16" s="611">
        <v>0</v>
      </c>
    </row>
    <row r="17" spans="1:14" ht="15">
      <c r="A17" s="798" t="s">
        <v>1279</v>
      </c>
      <c r="B17" s="612" t="s">
        <v>1134</v>
      </c>
      <c r="C17" s="756">
        <v>0</v>
      </c>
      <c r="D17" s="756">
        <v>0</v>
      </c>
      <c r="E17" s="610">
        <v>0</v>
      </c>
      <c r="F17" s="756">
        <v>0</v>
      </c>
      <c r="G17" s="756">
        <v>0</v>
      </c>
      <c r="H17" s="756">
        <v>0</v>
      </c>
      <c r="I17" s="610">
        <v>0</v>
      </c>
      <c r="J17" s="756">
        <v>0</v>
      </c>
      <c r="K17" s="611"/>
      <c r="L17" s="611">
        <v>0</v>
      </c>
    </row>
    <row r="18" spans="1:14" ht="15">
      <c r="A18" s="798" t="s">
        <v>1280</v>
      </c>
      <c r="B18" s="612" t="s">
        <v>1135</v>
      </c>
      <c r="C18" s="756">
        <v>0</v>
      </c>
      <c r="D18" s="756">
        <v>0</v>
      </c>
      <c r="E18" s="610">
        <v>0</v>
      </c>
      <c r="F18" s="756">
        <v>0</v>
      </c>
      <c r="G18" s="756">
        <v>0</v>
      </c>
      <c r="H18" s="756">
        <v>0</v>
      </c>
      <c r="I18" s="610">
        <v>0</v>
      </c>
      <c r="J18" s="756">
        <v>0</v>
      </c>
      <c r="K18" s="611"/>
      <c r="L18" s="611">
        <v>0</v>
      </c>
    </row>
    <row r="19" spans="1:14" ht="15" customHeight="1">
      <c r="A19" s="798" t="s">
        <v>1281</v>
      </c>
      <c r="B19" s="612" t="s">
        <v>1519</v>
      </c>
      <c r="C19" s="756">
        <v>0</v>
      </c>
      <c r="D19" s="756">
        <v>0</v>
      </c>
      <c r="E19" s="610">
        <v>0</v>
      </c>
      <c r="F19" s="756">
        <v>0</v>
      </c>
      <c r="G19" s="756">
        <v>0</v>
      </c>
      <c r="H19" s="756">
        <v>0</v>
      </c>
      <c r="I19" s="610">
        <v>0</v>
      </c>
      <c r="J19" s="756">
        <v>0</v>
      </c>
      <c r="K19" s="611">
        <v>0</v>
      </c>
      <c r="L19" s="611">
        <v>0</v>
      </c>
    </row>
    <row r="20" spans="1:14" ht="15">
      <c r="A20" s="798" t="s">
        <v>644</v>
      </c>
      <c r="B20" s="614" t="s">
        <v>645</v>
      </c>
      <c r="C20" s="756">
        <v>0</v>
      </c>
      <c r="D20" s="756">
        <v>0</v>
      </c>
      <c r="E20" s="610">
        <v>0</v>
      </c>
      <c r="F20" s="756">
        <v>0</v>
      </c>
      <c r="G20" s="756">
        <v>0</v>
      </c>
      <c r="H20" s="756">
        <v>0</v>
      </c>
      <c r="I20" s="610">
        <v>0</v>
      </c>
      <c r="J20" s="756">
        <v>0</v>
      </c>
      <c r="K20" s="611"/>
      <c r="L20" s="611">
        <v>0</v>
      </c>
    </row>
    <row r="21" spans="1:14" ht="15">
      <c r="A21" s="800"/>
      <c r="B21" s="804"/>
      <c r="C21" s="801"/>
      <c r="D21" s="801"/>
      <c r="E21" s="801"/>
      <c r="F21" s="801"/>
      <c r="G21" s="801"/>
      <c r="H21" s="801"/>
      <c r="I21" s="801"/>
      <c r="J21" s="801"/>
      <c r="K21" s="802"/>
      <c r="L21" s="803"/>
    </row>
    <row r="22" spans="1:14" ht="15.75">
      <c r="A22" s="80"/>
      <c r="B22" s="12" t="s">
        <v>402</v>
      </c>
      <c r="C22" s="39"/>
      <c r="D22" s="39"/>
      <c r="E22" s="39"/>
      <c r="F22" s="39"/>
      <c r="G22" s="39"/>
      <c r="H22" s="1052" t="s">
        <v>629</v>
      </c>
      <c r="I22" s="1052"/>
      <c r="J22" s="1052"/>
      <c r="K22" s="1052"/>
      <c r="L22" s="1052"/>
      <c r="M22" s="2"/>
    </row>
    <row r="23" spans="1:14" ht="15.75">
      <c r="A23" s="83"/>
      <c r="B23" s="14" t="s">
        <v>403</v>
      </c>
      <c r="C23" s="39"/>
      <c r="D23" s="39"/>
      <c r="E23" s="39"/>
      <c r="F23" s="39"/>
      <c r="G23" s="39"/>
      <c r="H23" s="39"/>
      <c r="I23" s="13"/>
      <c r="J23" s="13" t="s">
        <v>401</v>
      </c>
      <c r="K23" s="13"/>
      <c r="L23" s="39"/>
      <c r="M23" s="2"/>
    </row>
    <row r="24" spans="1:14" ht="15.75">
      <c r="A24" s="39"/>
      <c r="B24" s="14"/>
      <c r="C24" s="39"/>
      <c r="D24" s="39"/>
      <c r="E24" s="39"/>
      <c r="F24" s="39"/>
      <c r="G24" s="39"/>
      <c r="H24" s="39"/>
      <c r="I24" s="39"/>
      <c r="J24" s="39"/>
      <c r="K24" s="39"/>
      <c r="L24" s="39"/>
      <c r="M24" s="2"/>
      <c r="N24" s="2"/>
    </row>
    <row r="25" spans="1:14" ht="15.75">
      <c r="A25" s="39"/>
      <c r="B25" s="15" t="s">
        <v>1824</v>
      </c>
      <c r="C25" s="39"/>
      <c r="D25" s="1051" t="s">
        <v>404</v>
      </c>
      <c r="E25" s="1051"/>
      <c r="F25" s="1051"/>
      <c r="G25" s="39"/>
      <c r="H25" s="39"/>
      <c r="I25" s="39"/>
      <c r="J25" s="39"/>
      <c r="K25" s="39"/>
      <c r="L25" s="39"/>
      <c r="M25" s="2"/>
      <c r="N25" s="2"/>
    </row>
    <row r="26" spans="1:14">
      <c r="A26" s="39"/>
      <c r="C26" s="39"/>
      <c r="E26" s="39"/>
      <c r="F26" s="39"/>
      <c r="G26" s="39"/>
      <c r="H26" s="39"/>
      <c r="I26" s="39"/>
      <c r="J26" s="39"/>
      <c r="K26" s="39"/>
      <c r="L26" s="39"/>
      <c r="M26" s="2"/>
      <c r="N26" s="2"/>
    </row>
    <row r="27" spans="1:14">
      <c r="A27" s="7"/>
      <c r="B27" s="7"/>
      <c r="C27" s="7"/>
      <c r="D27" s="7"/>
      <c r="E27" s="7"/>
      <c r="F27" s="7"/>
      <c r="G27" s="7"/>
      <c r="H27" s="7"/>
      <c r="I27" s="7"/>
      <c r="J27" s="7"/>
      <c r="K27" s="7"/>
      <c r="L27" s="7"/>
    </row>
  </sheetData>
  <mergeCells count="11">
    <mergeCell ref="D25:F25"/>
    <mergeCell ref="H22:L22"/>
    <mergeCell ref="A1:L1"/>
    <mergeCell ref="A2:A4"/>
    <mergeCell ref="B2:B4"/>
    <mergeCell ref="C2:H2"/>
    <mergeCell ref="I2:J3"/>
    <mergeCell ref="K2:L3"/>
    <mergeCell ref="C3:D3"/>
    <mergeCell ref="E3:F3"/>
    <mergeCell ref="G3:H3"/>
  </mergeCells>
  <phoneticPr fontId="3" type="noConversion"/>
  <pageMargins left="0.64" right="0.57999999999999996" top="0.76" bottom="1" header="0.44" footer="0.5"/>
  <pageSetup paperSize="9" scale="97" orientation="landscape" r:id="rId1"/>
  <headerFooter alignWithMargins="0"/>
  <legacyDrawing r:id="rId2"/>
</worksheet>
</file>

<file path=xl/worksheets/sheet30.xml><?xml version="1.0" encoding="utf-8"?>
<worksheet xmlns="http://schemas.openxmlformats.org/spreadsheetml/2006/main" xmlns:r="http://schemas.openxmlformats.org/officeDocument/2006/relationships">
  <sheetPr>
    <tabColor rgb="FFFFFF00"/>
  </sheetPr>
  <dimension ref="A1:O219"/>
  <sheetViews>
    <sheetView view="pageBreakPreview" zoomScaleNormal="100" zoomScaleSheetLayoutView="100" workbookViewId="0">
      <pane ySplit="8" topLeftCell="A9" activePane="bottomLeft" state="frozenSplit"/>
      <selection activeCell="F14" sqref="F14"/>
      <selection pane="bottomLeft" activeCell="H10" sqref="H10"/>
    </sheetView>
  </sheetViews>
  <sheetFormatPr defaultColWidth="9.140625" defaultRowHeight="12.75"/>
  <cols>
    <col min="1" max="1" width="4.5703125" style="155" customWidth="1"/>
    <col min="2" max="2" width="40.85546875" style="155" customWidth="1"/>
    <col min="3" max="3" width="16.7109375" style="155" customWidth="1"/>
    <col min="4" max="4" width="12.42578125" style="155" customWidth="1"/>
    <col min="5" max="5" width="12.85546875" style="155" customWidth="1"/>
    <col min="6" max="6" width="8.85546875" style="155" customWidth="1"/>
    <col min="7" max="7" width="14.5703125" style="155" customWidth="1"/>
    <col min="8" max="8" width="11.140625" style="155" customWidth="1"/>
    <col min="9" max="9" width="11.7109375" style="155" customWidth="1"/>
    <col min="10" max="10" width="11.28515625" style="155" customWidth="1"/>
    <col min="11" max="11" width="11.140625" style="155" customWidth="1"/>
    <col min="12" max="16384" width="9.140625" style="155"/>
  </cols>
  <sheetData>
    <row r="1" spans="1:12" ht="37.5" customHeight="1"/>
    <row r="2" spans="1:12" s="148" customFormat="1" ht="25.5" customHeight="1">
      <c r="A2" s="1326" t="s">
        <v>1036</v>
      </c>
      <c r="B2" s="1327"/>
      <c r="C2" s="1327"/>
      <c r="D2" s="1327"/>
      <c r="E2" s="1327"/>
      <c r="F2" s="1327"/>
      <c r="G2" s="1327"/>
      <c r="H2" s="1327"/>
      <c r="I2" s="1327"/>
      <c r="J2" s="1327"/>
      <c r="K2" s="1328"/>
      <c r="L2" s="147"/>
    </row>
    <row r="3" spans="1:12" s="149" customFormat="1" ht="20.25" customHeight="1">
      <c r="A3" s="1329" t="s">
        <v>1056</v>
      </c>
      <c r="B3" s="1330" t="s">
        <v>1063</v>
      </c>
      <c r="C3" s="1333" t="s">
        <v>1550</v>
      </c>
      <c r="D3" s="1333"/>
      <c r="E3" s="1334" t="s">
        <v>1058</v>
      </c>
      <c r="F3" s="1334"/>
      <c r="G3" s="1334"/>
      <c r="H3" s="1334"/>
      <c r="I3" s="1334"/>
      <c r="J3" s="1334"/>
      <c r="K3" s="1334"/>
      <c r="L3" s="147"/>
    </row>
    <row r="4" spans="1:12" s="149" customFormat="1" ht="35.25" customHeight="1">
      <c r="A4" s="1329"/>
      <c r="B4" s="1331"/>
      <c r="C4" s="1333"/>
      <c r="D4" s="1333"/>
      <c r="E4" s="1335">
        <v>2018</v>
      </c>
      <c r="F4" s="1333"/>
      <c r="G4" s="1333"/>
      <c r="H4" s="304">
        <v>2019</v>
      </c>
      <c r="I4" s="304">
        <v>2020</v>
      </c>
      <c r="J4" s="304">
        <v>2021</v>
      </c>
      <c r="K4" s="304">
        <v>2022</v>
      </c>
      <c r="L4" s="147"/>
    </row>
    <row r="5" spans="1:12" s="149" customFormat="1" ht="31.5" customHeight="1">
      <c r="A5" s="1329"/>
      <c r="B5" s="1331"/>
      <c r="C5" s="1334" t="s">
        <v>657</v>
      </c>
      <c r="D5" s="1334" t="s">
        <v>1059</v>
      </c>
      <c r="E5" s="1334" t="s">
        <v>269</v>
      </c>
      <c r="F5" s="1334"/>
      <c r="G5" s="1334" t="s">
        <v>180</v>
      </c>
      <c r="H5" s="1334" t="s">
        <v>658</v>
      </c>
      <c r="I5" s="1334" t="s">
        <v>658</v>
      </c>
      <c r="J5" s="1334" t="s">
        <v>658</v>
      </c>
      <c r="K5" s="1334" t="s">
        <v>658</v>
      </c>
      <c r="L5" s="147"/>
    </row>
    <row r="6" spans="1:12" s="149" customFormat="1" ht="15.75" hidden="1" customHeight="1">
      <c r="A6" s="1329"/>
      <c r="B6" s="1331"/>
      <c r="C6" s="1334"/>
      <c r="D6" s="1334"/>
      <c r="E6" s="1334"/>
      <c r="F6" s="1334"/>
      <c r="G6" s="1334"/>
      <c r="H6" s="1334"/>
      <c r="I6" s="1334"/>
      <c r="J6" s="1334"/>
      <c r="K6" s="1334"/>
      <c r="L6" s="147"/>
    </row>
    <row r="7" spans="1:12" s="149" customFormat="1" ht="69" customHeight="1">
      <c r="A7" s="1329"/>
      <c r="B7" s="1332"/>
      <c r="C7" s="1334"/>
      <c r="D7" s="1334"/>
      <c r="E7" s="305" t="s">
        <v>658</v>
      </c>
      <c r="F7" s="305" t="s">
        <v>1059</v>
      </c>
      <c r="G7" s="1334"/>
      <c r="H7" s="1334"/>
      <c r="I7" s="1334"/>
      <c r="J7" s="1334"/>
      <c r="K7" s="1334"/>
      <c r="L7" s="147"/>
    </row>
    <row r="8" spans="1:12" s="149" customFormat="1" ht="15.75" customHeight="1">
      <c r="A8" s="306">
        <v>1</v>
      </c>
      <c r="B8" s="307">
        <v>2</v>
      </c>
      <c r="C8" s="306">
        <v>3</v>
      </c>
      <c r="D8" s="306">
        <v>4</v>
      </c>
      <c r="E8" s="306">
        <v>5</v>
      </c>
      <c r="F8" s="306">
        <v>6</v>
      </c>
      <c r="G8" s="306">
        <v>7</v>
      </c>
      <c r="H8" s="306">
        <v>8</v>
      </c>
      <c r="I8" s="306">
        <v>9</v>
      </c>
      <c r="J8" s="306">
        <v>10</v>
      </c>
      <c r="K8" s="306">
        <v>11</v>
      </c>
      <c r="L8" s="147"/>
    </row>
    <row r="9" spans="1:12" s="149" customFormat="1" ht="15.75" customHeight="1">
      <c r="A9" s="150">
        <v>1</v>
      </c>
      <c r="B9" s="812" t="s">
        <v>1509</v>
      </c>
      <c r="C9" s="145">
        <f t="shared" ref="C9" si="0">E9+H9+I9+J9+K9</f>
        <v>12572.659787000001</v>
      </c>
      <c r="D9" s="153">
        <f>C9/$C$11</f>
        <v>0.3103624967409504</v>
      </c>
      <c r="E9" s="814">
        <v>2059.37</v>
      </c>
      <c r="F9" s="151">
        <f>E9/$E$11</f>
        <v>0.3103624967409504</v>
      </c>
      <c r="G9" s="152">
        <v>10.74</v>
      </c>
      <c r="H9" s="152">
        <f t="shared" ref="H9" si="1">E9*1.1</f>
        <v>2265.3070000000002</v>
      </c>
      <c r="I9" s="152">
        <f t="shared" ref="I9:K9" si="2">H9*1.1</f>
        <v>2491.8377000000005</v>
      </c>
      <c r="J9" s="152">
        <f t="shared" si="2"/>
        <v>2741.0214700000006</v>
      </c>
      <c r="K9" s="152">
        <f t="shared" si="2"/>
        <v>3015.1236170000011</v>
      </c>
      <c r="L9" s="147"/>
    </row>
    <row r="10" spans="1:12" s="148" customFormat="1" ht="16.5" customHeight="1">
      <c r="A10" s="150">
        <v>2</v>
      </c>
      <c r="B10" s="813" t="s">
        <v>1510</v>
      </c>
      <c r="C10" s="145">
        <f t="shared" ref="C10" si="3">E10+H10+I10+J10+K10</f>
        <v>27936.937600000005</v>
      </c>
      <c r="D10" s="153">
        <f>C10/$C$11</f>
        <v>0.68963750325904971</v>
      </c>
      <c r="E10" s="814">
        <v>4576</v>
      </c>
      <c r="F10" s="151">
        <f>E10/$E$11</f>
        <v>0.6896375032590496</v>
      </c>
      <c r="G10" s="152">
        <v>6.18</v>
      </c>
      <c r="H10" s="152">
        <f t="shared" ref="H10" si="4">E10*1.1</f>
        <v>5033.6000000000004</v>
      </c>
      <c r="I10" s="152">
        <f t="shared" ref="I10:K10" si="5">H10*1.1</f>
        <v>5536.9600000000009</v>
      </c>
      <c r="J10" s="152">
        <f t="shared" si="5"/>
        <v>6090.6560000000018</v>
      </c>
      <c r="K10" s="152">
        <f t="shared" si="5"/>
        <v>6699.7216000000026</v>
      </c>
      <c r="L10" s="147"/>
    </row>
    <row r="11" spans="1:12" ht="14.25">
      <c r="A11" s="223"/>
      <c r="B11" s="224" t="s">
        <v>517</v>
      </c>
      <c r="C11" s="225">
        <f>SUM(C9:C10)</f>
        <v>40509.597387000002</v>
      </c>
      <c r="D11" s="226">
        <f>SUM(D9:D10)</f>
        <v>1</v>
      </c>
      <c r="E11" s="227">
        <f>SUM(E9:E10)</f>
        <v>6635.37</v>
      </c>
      <c r="F11" s="228">
        <f>SUM(F9:F10)</f>
        <v>1</v>
      </c>
      <c r="G11" s="751"/>
      <c r="H11" s="227">
        <f>SUM(H9:H10)</f>
        <v>7298.9070000000011</v>
      </c>
      <c r="I11" s="227">
        <f>SUM(I9:I10)</f>
        <v>8028.797700000001</v>
      </c>
      <c r="J11" s="227">
        <f>SUM(J9:J10)</f>
        <v>8831.6774700000024</v>
      </c>
      <c r="K11" s="227">
        <f>SUM(K9:K10)</f>
        <v>9714.8452170000037</v>
      </c>
      <c r="L11" s="154"/>
    </row>
    <row r="12" spans="1:12" ht="14.25">
      <c r="A12" s="156"/>
      <c r="B12" s="156"/>
      <c r="C12" s="156"/>
      <c r="D12" s="156"/>
      <c r="E12" s="156"/>
      <c r="F12" s="156"/>
      <c r="G12" s="156"/>
      <c r="H12" s="156"/>
      <c r="I12" s="156"/>
      <c r="J12" s="156"/>
      <c r="K12" s="156"/>
    </row>
    <row r="16" spans="1:12">
      <c r="D16" s="157"/>
    </row>
    <row r="26" spans="5:5" ht="15">
      <c r="E26" s="146">
        <v>180000</v>
      </c>
    </row>
    <row r="218" spans="4:15">
      <c r="O218" s="158"/>
    </row>
    <row r="219" spans="4:15">
      <c r="D219" s="159"/>
    </row>
  </sheetData>
  <mergeCells count="14">
    <mergeCell ref="A2:K2"/>
    <mergeCell ref="A3:A7"/>
    <mergeCell ref="B3:B7"/>
    <mergeCell ref="C3:D4"/>
    <mergeCell ref="E3:K3"/>
    <mergeCell ref="E4:G4"/>
    <mergeCell ref="C5:C7"/>
    <mergeCell ref="D5:D7"/>
    <mergeCell ref="J5:J7"/>
    <mergeCell ref="K5:K7"/>
    <mergeCell ref="E5:F6"/>
    <mergeCell ref="G5:G7"/>
    <mergeCell ref="H5:H7"/>
    <mergeCell ref="I5:I7"/>
  </mergeCells>
  <phoneticPr fontId="3" type="noConversion"/>
  <pageMargins left="1.4566929133858268" right="0.39370078740157483" top="0.98425196850393704" bottom="0.98425196850393704" header="0.51181102362204722" footer="0.51181102362204722"/>
  <pageSetup paperSize="9" scale="80" orientation="landscape" r:id="rId1"/>
  <headerFooter alignWithMargins="0"/>
</worksheet>
</file>

<file path=xl/worksheets/sheet31.xml><?xml version="1.0" encoding="utf-8"?>
<worksheet xmlns="http://schemas.openxmlformats.org/spreadsheetml/2006/main" xmlns:r="http://schemas.openxmlformats.org/officeDocument/2006/relationships">
  <sheetPr codeName="Лист31">
    <tabColor rgb="FFFFFF00"/>
  </sheetPr>
  <dimension ref="A1:K16"/>
  <sheetViews>
    <sheetView view="pageBreakPreview" zoomScale="85" zoomScaleNormal="85" zoomScaleSheetLayoutView="85" workbookViewId="0">
      <pane ySplit="6" topLeftCell="A10" activePane="bottomLeft" state="frozen"/>
      <selection activeCell="I37" sqref="I37"/>
      <selection pane="bottomLeft" activeCell="H15" sqref="H15"/>
    </sheetView>
  </sheetViews>
  <sheetFormatPr defaultColWidth="9.140625" defaultRowHeight="15"/>
  <cols>
    <col min="1" max="1" width="4.85546875" style="72" customWidth="1"/>
    <col min="2" max="2" width="37" style="72" customWidth="1"/>
    <col min="3" max="3" width="14.42578125" style="72" customWidth="1"/>
    <col min="4" max="4" width="12.42578125" style="72" customWidth="1"/>
    <col min="5" max="5" width="11.7109375" style="72" customWidth="1"/>
    <col min="6" max="6" width="12.85546875" style="72" customWidth="1"/>
    <col min="7" max="7" width="15.7109375" style="72" customWidth="1"/>
    <col min="8" max="8" width="11.140625" style="72" customWidth="1"/>
    <col min="9" max="9" width="10.85546875" style="72" customWidth="1"/>
    <col min="10" max="10" width="11.42578125" style="72" customWidth="1"/>
    <col min="11" max="11" width="12.28515625" style="72" customWidth="1"/>
    <col min="12" max="16384" width="9.140625" style="72"/>
  </cols>
  <sheetData>
    <row r="1" spans="1:11" ht="20.25">
      <c r="A1" s="1338" t="s">
        <v>1037</v>
      </c>
      <c r="B1" s="1338"/>
      <c r="C1" s="1338"/>
      <c r="D1" s="1338"/>
      <c r="E1" s="1338"/>
      <c r="F1" s="1338"/>
      <c r="G1" s="1338"/>
      <c r="H1" s="1338"/>
      <c r="I1" s="1338"/>
      <c r="J1" s="1338"/>
      <c r="K1" s="1338"/>
    </row>
    <row r="2" spans="1:11" s="102" customFormat="1" ht="15.75">
      <c r="A2" s="1176" t="s">
        <v>1056</v>
      </c>
      <c r="B2" s="1176" t="s">
        <v>1063</v>
      </c>
      <c r="C2" s="1177" t="s">
        <v>1518</v>
      </c>
      <c r="D2" s="1177"/>
      <c r="E2" s="1176" t="s">
        <v>257</v>
      </c>
      <c r="F2" s="1176"/>
      <c r="G2" s="1176"/>
      <c r="H2" s="1176"/>
      <c r="I2" s="1176"/>
      <c r="J2" s="1176"/>
      <c r="K2" s="1176"/>
    </row>
    <row r="3" spans="1:11" s="102" customFormat="1" ht="15.75">
      <c r="A3" s="1176"/>
      <c r="B3" s="1176"/>
      <c r="C3" s="1177"/>
      <c r="D3" s="1177"/>
      <c r="E3" s="1339">
        <v>2018</v>
      </c>
      <c r="F3" s="1340"/>
      <c r="G3" s="1341"/>
      <c r="H3" s="254">
        <v>2019</v>
      </c>
      <c r="I3" s="254">
        <v>2020</v>
      </c>
      <c r="J3" s="254">
        <v>2021</v>
      </c>
      <c r="K3" s="696">
        <v>2022</v>
      </c>
    </row>
    <row r="4" spans="1:11" s="102" customFormat="1" ht="15.75">
      <c r="A4" s="1176"/>
      <c r="B4" s="1176"/>
      <c r="C4" s="1176" t="s">
        <v>659</v>
      </c>
      <c r="D4" s="1176" t="s">
        <v>1059</v>
      </c>
      <c r="E4" s="1176" t="s">
        <v>269</v>
      </c>
      <c r="F4" s="1176"/>
      <c r="G4" s="1176" t="s">
        <v>1031</v>
      </c>
      <c r="H4" s="1176" t="s">
        <v>659</v>
      </c>
      <c r="I4" s="1176" t="s">
        <v>659</v>
      </c>
      <c r="J4" s="1176" t="s">
        <v>659</v>
      </c>
      <c r="K4" s="1176" t="s">
        <v>659</v>
      </c>
    </row>
    <row r="5" spans="1:11" s="102" customFormat="1" ht="58.5" customHeight="1">
      <c r="A5" s="1176"/>
      <c r="B5" s="1176"/>
      <c r="C5" s="1176"/>
      <c r="D5" s="1176"/>
      <c r="E5" s="248" t="s">
        <v>660</v>
      </c>
      <c r="F5" s="248" t="s">
        <v>1059</v>
      </c>
      <c r="G5" s="1176"/>
      <c r="H5" s="1176"/>
      <c r="I5" s="1176"/>
      <c r="J5" s="1176"/>
      <c r="K5" s="1176"/>
    </row>
    <row r="6" spans="1:11" s="102" customFormat="1" ht="15.75">
      <c r="A6" s="261">
        <v>1</v>
      </c>
      <c r="B6" s="261">
        <v>2</v>
      </c>
      <c r="C6" s="261">
        <v>3</v>
      </c>
      <c r="D6" s="261">
        <v>4</v>
      </c>
      <c r="E6" s="261">
        <v>5</v>
      </c>
      <c r="F6" s="261">
        <v>6</v>
      </c>
      <c r="G6" s="261">
        <v>7</v>
      </c>
      <c r="H6" s="261">
        <v>8</v>
      </c>
      <c r="I6" s="261">
        <v>9</v>
      </c>
      <c r="J6" s="261">
        <v>10</v>
      </c>
      <c r="K6" s="261">
        <v>11</v>
      </c>
    </row>
    <row r="7" spans="1:11" s="173" customFormat="1" ht="15.75">
      <c r="A7" s="237">
        <v>1</v>
      </c>
      <c r="B7" s="700" t="s">
        <v>1511</v>
      </c>
      <c r="C7" s="263">
        <f t="shared" ref="C7:C15" si="0">E7+H7+I7+J7+K7</f>
        <v>1091.2866250000002</v>
      </c>
      <c r="D7" s="264">
        <f t="shared" ref="D7:D15" si="1">C7/$C$16</f>
        <v>0.28096510531279467</v>
      </c>
      <c r="E7" s="255">
        <v>178.75</v>
      </c>
      <c r="F7" s="264">
        <f t="shared" ref="F7:F15" si="2">E7/$E$16</f>
        <v>0.28096510531279467</v>
      </c>
      <c r="G7" s="262">
        <v>3.3</v>
      </c>
      <c r="H7" s="263">
        <f>E7*1.1</f>
        <v>196.62500000000003</v>
      </c>
      <c r="I7" s="263">
        <f>H7*1.1</f>
        <v>216.28750000000005</v>
      </c>
      <c r="J7" s="263">
        <f>I7*1.1</f>
        <v>237.91625000000008</v>
      </c>
      <c r="K7" s="263">
        <f>J7*1.1</f>
        <v>261.70787500000012</v>
      </c>
    </row>
    <row r="8" spans="1:11" s="173" customFormat="1" ht="15.75">
      <c r="A8" s="237">
        <v>2</v>
      </c>
      <c r="B8" s="700" t="s">
        <v>1512</v>
      </c>
      <c r="C8" s="263">
        <f t="shared" si="0"/>
        <v>595.06409700000017</v>
      </c>
      <c r="D8" s="264">
        <f t="shared" si="1"/>
        <v>0.1532065388242691</v>
      </c>
      <c r="E8" s="255">
        <v>97.47</v>
      </c>
      <c r="F8" s="264">
        <f t="shared" si="2"/>
        <v>0.15320653882426905</v>
      </c>
      <c r="G8" s="262">
        <v>3</v>
      </c>
      <c r="H8" s="263">
        <f t="shared" ref="H8:H15" si="3">E8*1.1</f>
        <v>107.21700000000001</v>
      </c>
      <c r="I8" s="263">
        <f t="shared" ref="I8:K15" si="4">H8*1.1</f>
        <v>117.93870000000003</v>
      </c>
      <c r="J8" s="263">
        <f t="shared" si="4"/>
        <v>129.73257000000004</v>
      </c>
      <c r="K8" s="263">
        <f t="shared" si="4"/>
        <v>142.70582700000006</v>
      </c>
    </row>
    <row r="9" spans="1:11" s="173" customFormat="1" ht="15.75">
      <c r="A9" s="237">
        <v>3</v>
      </c>
      <c r="B9" s="700" t="s">
        <v>1513</v>
      </c>
      <c r="C9" s="263">
        <f t="shared" si="0"/>
        <v>595.4914540000002</v>
      </c>
      <c r="D9" s="264">
        <f t="shared" si="1"/>
        <v>0.15331656711725875</v>
      </c>
      <c r="E9" s="255">
        <v>97.54</v>
      </c>
      <c r="F9" s="264">
        <f t="shared" si="2"/>
        <v>0.15331656711725869</v>
      </c>
      <c r="G9" s="262">
        <v>3</v>
      </c>
      <c r="H9" s="263">
        <f t="shared" si="3"/>
        <v>107.29400000000001</v>
      </c>
      <c r="I9" s="263">
        <f t="shared" si="4"/>
        <v>118.02340000000002</v>
      </c>
      <c r="J9" s="263">
        <f t="shared" si="4"/>
        <v>129.82574000000002</v>
      </c>
      <c r="K9" s="263">
        <f t="shared" si="4"/>
        <v>142.80831400000005</v>
      </c>
    </row>
    <row r="10" spans="1:11" s="173" customFormat="1" ht="47.25">
      <c r="A10" s="237">
        <v>4</v>
      </c>
      <c r="B10" s="700" t="s">
        <v>1514</v>
      </c>
      <c r="C10" s="263">
        <f t="shared" si="0"/>
        <v>71.429670000000016</v>
      </c>
      <c r="D10" s="264">
        <f t="shared" si="1"/>
        <v>1.8390443256837471E-2</v>
      </c>
      <c r="E10" s="255">
        <v>11.7</v>
      </c>
      <c r="F10" s="264">
        <f t="shared" si="2"/>
        <v>1.8390443256837467E-2</v>
      </c>
      <c r="G10" s="262">
        <v>0.11</v>
      </c>
      <c r="H10" s="263">
        <f t="shared" si="3"/>
        <v>12.870000000000001</v>
      </c>
      <c r="I10" s="263">
        <f t="shared" si="4"/>
        <v>14.157000000000002</v>
      </c>
      <c r="J10" s="263">
        <f t="shared" si="4"/>
        <v>15.572700000000003</v>
      </c>
      <c r="K10" s="263">
        <f t="shared" si="4"/>
        <v>17.129970000000004</v>
      </c>
    </row>
    <row r="11" spans="1:11" s="173" customFormat="1" ht="31.5">
      <c r="A11" s="237">
        <v>5</v>
      </c>
      <c r="B11" s="700" t="s">
        <v>1515</v>
      </c>
      <c r="C11" s="263">
        <f t="shared" si="0"/>
        <v>172.77433000000002</v>
      </c>
      <c r="D11" s="264">
        <f t="shared" si="1"/>
        <v>4.4482867022948749E-2</v>
      </c>
      <c r="E11" s="255">
        <v>28.3</v>
      </c>
      <c r="F11" s="264">
        <f t="shared" si="2"/>
        <v>4.4482867022948749E-2</v>
      </c>
      <c r="G11" s="262">
        <v>2.2000000000000002</v>
      </c>
      <c r="H11" s="263">
        <f t="shared" si="3"/>
        <v>31.130000000000003</v>
      </c>
      <c r="I11" s="263">
        <f t="shared" si="4"/>
        <v>34.243000000000002</v>
      </c>
      <c r="J11" s="263">
        <f t="shared" si="4"/>
        <v>37.667300000000004</v>
      </c>
      <c r="K11" s="263">
        <f t="shared" si="4"/>
        <v>41.434030000000007</v>
      </c>
    </row>
    <row r="12" spans="1:11" s="173" customFormat="1" ht="31.5">
      <c r="A12" s="237">
        <v>6</v>
      </c>
      <c r="B12" s="700" t="s">
        <v>1516</v>
      </c>
      <c r="C12" s="263">
        <f t="shared" si="0"/>
        <v>598.29980000000012</v>
      </c>
      <c r="D12" s="264">
        <f t="shared" si="1"/>
        <v>0.15403961018547627</v>
      </c>
      <c r="E12" s="255">
        <v>98</v>
      </c>
      <c r="F12" s="264">
        <f t="shared" si="2"/>
        <v>0.15403961018547624</v>
      </c>
      <c r="G12" s="262">
        <v>1.8</v>
      </c>
      <c r="H12" s="263">
        <f t="shared" si="3"/>
        <v>107.80000000000001</v>
      </c>
      <c r="I12" s="263">
        <f t="shared" si="4"/>
        <v>118.58000000000003</v>
      </c>
      <c r="J12" s="263">
        <f t="shared" si="4"/>
        <v>130.43800000000005</v>
      </c>
      <c r="K12" s="263">
        <f t="shared" si="4"/>
        <v>143.48180000000005</v>
      </c>
    </row>
    <row r="13" spans="1:11" s="173" customFormat="1" ht="31.5">
      <c r="A13" s="237">
        <v>7</v>
      </c>
      <c r="B13" s="700" t="s">
        <v>1517</v>
      </c>
      <c r="C13" s="263">
        <f t="shared" si="0"/>
        <v>427.54015300000009</v>
      </c>
      <c r="D13" s="264">
        <f t="shared" si="1"/>
        <v>0.11007544797233573</v>
      </c>
      <c r="E13" s="255">
        <v>70.03</v>
      </c>
      <c r="F13" s="264">
        <f t="shared" si="2"/>
        <v>0.11007544797233572</v>
      </c>
      <c r="G13" s="262">
        <v>3</v>
      </c>
      <c r="H13" s="263">
        <f t="shared" si="3"/>
        <v>77.033000000000001</v>
      </c>
      <c r="I13" s="263">
        <f t="shared" si="4"/>
        <v>84.736300000000014</v>
      </c>
      <c r="J13" s="263">
        <f t="shared" si="4"/>
        <v>93.209930000000028</v>
      </c>
      <c r="K13" s="263">
        <f t="shared" si="4"/>
        <v>102.53092300000004</v>
      </c>
    </row>
    <row r="14" spans="1:11" s="173" customFormat="1" ht="31.5">
      <c r="A14" s="237">
        <v>8</v>
      </c>
      <c r="B14" s="700" t="s">
        <v>1741</v>
      </c>
      <c r="C14" s="263">
        <f t="shared" si="0"/>
        <v>234.00848300000001</v>
      </c>
      <c r="D14" s="264">
        <f t="shared" si="1"/>
        <v>6.0248349575605147E-2</v>
      </c>
      <c r="E14" s="255">
        <v>38.33</v>
      </c>
      <c r="F14" s="264">
        <f t="shared" si="2"/>
        <v>6.024834957560514E-2</v>
      </c>
      <c r="G14" s="262">
        <v>2</v>
      </c>
      <c r="H14" s="263">
        <f t="shared" si="3"/>
        <v>42.163000000000004</v>
      </c>
      <c r="I14" s="263">
        <f t="shared" si="4"/>
        <v>46.379300000000008</v>
      </c>
      <c r="J14" s="263">
        <f t="shared" si="4"/>
        <v>51.017230000000012</v>
      </c>
      <c r="K14" s="263">
        <f t="shared" si="4"/>
        <v>56.118953000000019</v>
      </c>
    </row>
    <row r="15" spans="1:11" s="173" customFormat="1" ht="31.5">
      <c r="A15" s="237">
        <v>9</v>
      </c>
      <c r="B15" s="700" t="s">
        <v>1742</v>
      </c>
      <c r="C15" s="263">
        <f t="shared" si="0"/>
        <v>98.170008000000024</v>
      </c>
      <c r="D15" s="264">
        <f t="shared" si="1"/>
        <v>2.5275070732474064E-2</v>
      </c>
      <c r="E15" s="255">
        <v>16.079999999999998</v>
      </c>
      <c r="F15" s="264">
        <f t="shared" si="2"/>
        <v>2.5275070732474057E-2</v>
      </c>
      <c r="G15" s="262">
        <v>2.6</v>
      </c>
      <c r="H15" s="263">
        <f t="shared" si="3"/>
        <v>17.687999999999999</v>
      </c>
      <c r="I15" s="263">
        <f t="shared" si="4"/>
        <v>19.456800000000001</v>
      </c>
      <c r="J15" s="263">
        <f t="shared" si="4"/>
        <v>21.402480000000004</v>
      </c>
      <c r="K15" s="263">
        <f t="shared" si="4"/>
        <v>23.542728000000007</v>
      </c>
    </row>
    <row r="16" spans="1:11" s="174" customFormat="1" ht="15.75">
      <c r="A16" s="1336" t="s">
        <v>1296</v>
      </c>
      <c r="B16" s="1337"/>
      <c r="C16" s="265">
        <f t="shared" ref="C16" si="5">E16+H16+I16+J16+K16</f>
        <v>3884.064620000001</v>
      </c>
      <c r="D16" s="266">
        <f>SUM(D7:D15)</f>
        <v>0.99999999999999989</v>
      </c>
      <c r="E16" s="267">
        <f>SUM(E7:E15)</f>
        <v>636.20000000000016</v>
      </c>
      <c r="F16" s="266">
        <f>SUM(F7:F15)</f>
        <v>0.99999999999999978</v>
      </c>
      <c r="G16" s="268"/>
      <c r="H16" s="265">
        <f>SUM(H7:H15)</f>
        <v>699.82000000000016</v>
      </c>
      <c r="I16" s="265">
        <f>SUM(I7:I15)</f>
        <v>769.80200000000025</v>
      </c>
      <c r="J16" s="265">
        <f>SUM(J7:J15)</f>
        <v>846.78220000000022</v>
      </c>
      <c r="K16" s="265">
        <f>SUM(K7:K15)</f>
        <v>931.46042000000023</v>
      </c>
    </row>
  </sheetData>
  <sheetProtection insertRows="0" deleteRows="0"/>
  <mergeCells count="15">
    <mergeCell ref="A1:K1"/>
    <mergeCell ref="H4:H5"/>
    <mergeCell ref="D4:D5"/>
    <mergeCell ref="E4:F4"/>
    <mergeCell ref="G4:G5"/>
    <mergeCell ref="A2:A5"/>
    <mergeCell ref="C2:D3"/>
    <mergeCell ref="E2:K2"/>
    <mergeCell ref="E3:G3"/>
    <mergeCell ref="A16:B16"/>
    <mergeCell ref="K4:K5"/>
    <mergeCell ref="C4:C5"/>
    <mergeCell ref="B2:B5"/>
    <mergeCell ref="I4:I5"/>
    <mergeCell ref="J4:J5"/>
  </mergeCells>
  <phoneticPr fontId="3" type="noConversion"/>
  <pageMargins left="0.53" right="0.39370078740157483" top="0.61" bottom="0.98425196850393704" header="0.51181102362204722" footer="0.51181102362204722"/>
  <pageSetup paperSize="9" scale="89" orientation="landscape" r:id="rId1"/>
  <headerFooter alignWithMargins="0"/>
</worksheet>
</file>

<file path=xl/worksheets/sheet32.xml><?xml version="1.0" encoding="utf-8"?>
<worksheet xmlns="http://schemas.openxmlformats.org/spreadsheetml/2006/main" xmlns:r="http://schemas.openxmlformats.org/officeDocument/2006/relationships">
  <sheetPr>
    <tabColor rgb="FFFFFF00"/>
  </sheetPr>
  <dimension ref="A1:AE104"/>
  <sheetViews>
    <sheetView tabSelected="1" view="pageBreakPreview" topLeftCell="J1" zoomScale="70" zoomScaleNormal="55" zoomScaleSheetLayoutView="70" workbookViewId="0">
      <selection activeCell="S67" sqref="S67"/>
    </sheetView>
  </sheetViews>
  <sheetFormatPr defaultColWidth="9.140625" defaultRowHeight="12.75"/>
  <cols>
    <col min="1" max="1" width="6.85546875" style="817" customWidth="1"/>
    <col min="2" max="2" width="52.7109375" style="817" customWidth="1"/>
    <col min="3" max="3" width="7.85546875" style="817" customWidth="1"/>
    <col min="4" max="4" width="14" style="817" customWidth="1"/>
    <col min="5" max="5" width="10.140625" style="817" customWidth="1"/>
    <col min="6" max="6" width="29.5703125" style="817" customWidth="1"/>
    <col min="7" max="7" width="10" style="817" customWidth="1"/>
    <col min="8" max="8" width="15.85546875" style="817" customWidth="1"/>
    <col min="9" max="9" width="7.7109375" style="817" customWidth="1"/>
    <col min="10" max="10" width="10.28515625" style="817" customWidth="1"/>
    <col min="11" max="11" width="8.28515625" style="172" customWidth="1"/>
    <col min="12" max="12" width="14.28515625" style="172" customWidth="1"/>
    <col min="13" max="13" width="8.85546875" style="817" customWidth="1"/>
    <col min="14" max="14" width="14.85546875" style="817" customWidth="1"/>
    <col min="15" max="15" width="9.42578125" style="817" customWidth="1"/>
    <col min="16" max="16" width="14.28515625" style="817" customWidth="1"/>
    <col min="17" max="17" width="8.28515625" style="817" customWidth="1"/>
    <col min="18" max="18" width="14.28515625" style="817" customWidth="1"/>
    <col min="19" max="19" width="20.140625" style="817" customWidth="1"/>
    <col min="20" max="20" width="9.28515625" style="817" customWidth="1"/>
    <col min="21" max="21" width="14" style="817" customWidth="1"/>
    <col min="22" max="22" width="10.85546875" style="817" customWidth="1"/>
    <col min="23" max="23" width="10.7109375" style="817" customWidth="1"/>
    <col min="24" max="24" width="17.140625" style="817" customWidth="1"/>
    <col min="25" max="25" width="9.140625" style="817"/>
    <col min="26" max="26" width="14.7109375" style="817" customWidth="1"/>
    <col min="27" max="30" width="12.140625" style="817" bestFit="1" customWidth="1"/>
    <col min="31" max="16384" width="9.140625" style="817"/>
  </cols>
  <sheetData>
    <row r="1" spans="1:31">
      <c r="A1" s="819"/>
      <c r="B1" s="819"/>
      <c r="C1" s="819"/>
      <c r="D1" s="819"/>
      <c r="E1" s="819"/>
      <c r="F1" s="819"/>
      <c r="G1" s="819"/>
      <c r="H1" s="819"/>
      <c r="I1" s="819"/>
      <c r="J1" s="819"/>
      <c r="K1" s="819"/>
      <c r="L1" s="819"/>
      <c r="M1" s="819"/>
      <c r="N1" s="819"/>
      <c r="O1" s="819"/>
      <c r="P1" s="819"/>
      <c r="Q1" s="819"/>
      <c r="R1" s="819"/>
      <c r="S1" s="819"/>
      <c r="T1" s="819"/>
      <c r="U1" s="1350" t="s">
        <v>1709</v>
      </c>
      <c r="V1" s="1350"/>
      <c r="W1" s="1350"/>
    </row>
    <row r="2" spans="1:31" s="160" customFormat="1" ht="21" customHeight="1">
      <c r="A2" s="1354" t="s">
        <v>1478</v>
      </c>
      <c r="B2" s="1355"/>
      <c r="C2" s="1355"/>
      <c r="D2" s="1355"/>
      <c r="E2" s="1355"/>
      <c r="F2" s="1355"/>
      <c r="G2" s="1355"/>
      <c r="H2" s="1355"/>
      <c r="I2" s="1355"/>
      <c r="J2" s="1355"/>
      <c r="K2" s="1355"/>
      <c r="L2" s="1355"/>
      <c r="M2" s="1355"/>
      <c r="N2" s="1356"/>
      <c r="O2" s="1356"/>
      <c r="P2" s="1356"/>
      <c r="Q2" s="1356"/>
      <c r="R2" s="1356"/>
      <c r="S2" s="1356"/>
      <c r="T2" s="1356"/>
      <c r="U2" s="1356"/>
      <c r="V2" s="1356"/>
      <c r="W2" s="1356"/>
    </row>
    <row r="3" spans="1:31" s="160" customFormat="1" ht="18.75" customHeight="1">
      <c r="A3" s="1342" t="s">
        <v>1056</v>
      </c>
      <c r="B3" s="1342" t="s">
        <v>1054</v>
      </c>
      <c r="C3" s="1342" t="s">
        <v>1075</v>
      </c>
      <c r="D3" s="1342" t="s">
        <v>181</v>
      </c>
      <c r="E3" s="1349" t="s">
        <v>1296</v>
      </c>
      <c r="F3" s="1349"/>
      <c r="G3" s="1357" t="s">
        <v>1348</v>
      </c>
      <c r="H3" s="1358"/>
      <c r="I3" s="1358"/>
      <c r="J3" s="1359"/>
      <c r="K3" s="1343" t="s">
        <v>1038</v>
      </c>
      <c r="L3" s="1343"/>
      <c r="M3" s="1343"/>
      <c r="N3" s="1343"/>
      <c r="O3" s="1343"/>
      <c r="P3" s="1343"/>
      <c r="Q3" s="1343"/>
      <c r="R3" s="1343"/>
      <c r="S3" s="1343" t="s">
        <v>1076</v>
      </c>
      <c r="T3" s="1344" t="s">
        <v>1342</v>
      </c>
      <c r="U3" s="1344" t="s">
        <v>1209</v>
      </c>
      <c r="V3" s="1344" t="s">
        <v>1039</v>
      </c>
      <c r="W3" s="1343" t="s">
        <v>1109</v>
      </c>
    </row>
    <row r="4" spans="1:31" s="160" customFormat="1" ht="33.75" customHeight="1">
      <c r="A4" s="1342"/>
      <c r="B4" s="1342"/>
      <c r="C4" s="1342"/>
      <c r="D4" s="1342"/>
      <c r="E4" s="1342" t="s">
        <v>389</v>
      </c>
      <c r="F4" s="1342" t="s">
        <v>182</v>
      </c>
      <c r="G4" s="1347" t="s">
        <v>1349</v>
      </c>
      <c r="H4" s="1348"/>
      <c r="I4" s="1347" t="s">
        <v>1350</v>
      </c>
      <c r="J4" s="1348"/>
      <c r="K4" s="1343" t="s">
        <v>1071</v>
      </c>
      <c r="L4" s="1343"/>
      <c r="M4" s="1343" t="s">
        <v>1072</v>
      </c>
      <c r="N4" s="1343"/>
      <c r="O4" s="1343" t="s">
        <v>1073</v>
      </c>
      <c r="P4" s="1343"/>
      <c r="Q4" s="1343" t="s">
        <v>1341</v>
      </c>
      <c r="R4" s="1343"/>
      <c r="S4" s="1343"/>
      <c r="T4" s="1345"/>
      <c r="U4" s="1345"/>
      <c r="V4" s="1345"/>
      <c r="W4" s="1343"/>
    </row>
    <row r="5" spans="1:31" s="160" customFormat="1" ht="63.75" customHeight="1">
      <c r="A5" s="1342"/>
      <c r="B5" s="1342"/>
      <c r="C5" s="1342"/>
      <c r="D5" s="1342"/>
      <c r="E5" s="1342"/>
      <c r="F5" s="1342"/>
      <c r="G5" s="820" t="s">
        <v>1070</v>
      </c>
      <c r="H5" s="820" t="s">
        <v>1351</v>
      </c>
      <c r="I5" s="820" t="s">
        <v>1070</v>
      </c>
      <c r="J5" s="820" t="s">
        <v>1351</v>
      </c>
      <c r="K5" s="821" t="s">
        <v>1070</v>
      </c>
      <c r="L5" s="821" t="s">
        <v>478</v>
      </c>
      <c r="M5" s="821" t="s">
        <v>1070</v>
      </c>
      <c r="N5" s="821" t="s">
        <v>478</v>
      </c>
      <c r="O5" s="821" t="s">
        <v>1070</v>
      </c>
      <c r="P5" s="821" t="s">
        <v>478</v>
      </c>
      <c r="Q5" s="821" t="s">
        <v>1070</v>
      </c>
      <c r="R5" s="821" t="s">
        <v>478</v>
      </c>
      <c r="S5" s="1343"/>
      <c r="T5" s="1346"/>
      <c r="U5" s="1346"/>
      <c r="V5" s="1346"/>
      <c r="W5" s="1343"/>
    </row>
    <row r="6" spans="1:31" s="161" customFormat="1" ht="17.25" customHeight="1">
      <c r="A6" s="822">
        <v>1</v>
      </c>
      <c r="B6" s="822">
        <v>2</v>
      </c>
      <c r="C6" s="822">
        <v>3</v>
      </c>
      <c r="D6" s="822">
        <v>4</v>
      </c>
      <c r="E6" s="822">
        <v>5</v>
      </c>
      <c r="F6" s="822">
        <v>6</v>
      </c>
      <c r="G6" s="822">
        <v>7</v>
      </c>
      <c r="H6" s="822">
        <v>8</v>
      </c>
      <c r="I6" s="822">
        <v>9</v>
      </c>
      <c r="J6" s="822">
        <v>10</v>
      </c>
      <c r="K6" s="822">
        <v>11</v>
      </c>
      <c r="L6" s="822">
        <v>12</v>
      </c>
      <c r="M6" s="822">
        <v>13</v>
      </c>
      <c r="N6" s="822">
        <v>14</v>
      </c>
      <c r="O6" s="822">
        <v>15</v>
      </c>
      <c r="P6" s="822">
        <v>16</v>
      </c>
      <c r="Q6" s="822">
        <v>17</v>
      </c>
      <c r="R6" s="822">
        <v>18</v>
      </c>
      <c r="S6" s="822">
        <v>19</v>
      </c>
      <c r="T6" s="822">
        <v>20</v>
      </c>
      <c r="U6" s="822">
        <v>21</v>
      </c>
      <c r="V6" s="822">
        <v>22</v>
      </c>
      <c r="W6" s="822">
        <v>23</v>
      </c>
    </row>
    <row r="7" spans="1:31" ht="15.75">
      <c r="A7" s="1351" t="s">
        <v>183</v>
      </c>
      <c r="B7" s="1352"/>
      <c r="C7" s="1352"/>
      <c r="D7" s="1352"/>
      <c r="E7" s="1352"/>
      <c r="F7" s="1352"/>
      <c r="G7" s="1352"/>
      <c r="H7" s="1352"/>
      <c r="I7" s="1352"/>
      <c r="J7" s="1352"/>
      <c r="K7" s="1352"/>
      <c r="L7" s="1352"/>
      <c r="M7" s="1352"/>
      <c r="N7" s="1352"/>
      <c r="O7" s="1352"/>
      <c r="P7" s="1352"/>
      <c r="Q7" s="1352"/>
      <c r="R7" s="1352"/>
      <c r="S7" s="1352"/>
      <c r="T7" s="1352"/>
      <c r="U7" s="1352"/>
      <c r="V7" s="1352"/>
      <c r="W7" s="1353"/>
    </row>
    <row r="8" spans="1:31" ht="78.75">
      <c r="A8" s="958">
        <v>1.1000000000000001</v>
      </c>
      <c r="B8" s="959" t="s">
        <v>184</v>
      </c>
      <c r="C8" s="831" t="s">
        <v>1078</v>
      </c>
      <c r="D8" s="841">
        <f>F8/E8</f>
        <v>496.24781990178508</v>
      </c>
      <c r="E8" s="947">
        <f>'[1]5.1.1. Обсяги робіт'!D27</f>
        <v>124.42100000000001</v>
      </c>
      <c r="F8" s="842">
        <v>61743.65</v>
      </c>
      <c r="G8" s="841">
        <f>E8</f>
        <v>124.42100000000001</v>
      </c>
      <c r="H8" s="842">
        <f>F8</f>
        <v>61743.65</v>
      </c>
      <c r="I8" s="825"/>
      <c r="J8" s="948"/>
      <c r="K8" s="841">
        <v>34.83</v>
      </c>
      <c r="L8" s="842">
        <v>17282.07</v>
      </c>
      <c r="M8" s="841">
        <v>38.229999999999997</v>
      </c>
      <c r="N8" s="842">
        <v>18970.099999999999</v>
      </c>
      <c r="O8" s="841">
        <v>35.520000000000003</v>
      </c>
      <c r="P8" s="842">
        <v>17629.45</v>
      </c>
      <c r="Q8" s="841">
        <v>15.84</v>
      </c>
      <c r="R8" s="842">
        <v>7862.0339999999997</v>
      </c>
      <c r="S8" s="828" t="s">
        <v>1822</v>
      </c>
      <c r="T8" s="829"/>
      <c r="U8" s="830" t="s">
        <v>1830</v>
      </c>
      <c r="V8" s="826"/>
      <c r="W8" s="826"/>
      <c r="X8" s="770"/>
      <c r="Y8" s="762"/>
      <c r="Z8" s="763"/>
    </row>
    <row r="9" spans="1:31" ht="31.5">
      <c r="A9" s="958">
        <v>1.2</v>
      </c>
      <c r="B9" s="959" t="s">
        <v>1479</v>
      </c>
      <c r="C9" s="833" t="s">
        <v>179</v>
      </c>
      <c r="D9" s="841">
        <v>0.64494999999999991</v>
      </c>
      <c r="E9" s="835">
        <v>1998</v>
      </c>
      <c r="F9" s="842">
        <v>1288.6100999999999</v>
      </c>
      <c r="G9" s="949">
        <f t="shared" ref="G9:H19" si="0">E9</f>
        <v>1998</v>
      </c>
      <c r="H9" s="842">
        <f t="shared" si="0"/>
        <v>1288.6100999999999</v>
      </c>
      <c r="I9" s="825"/>
      <c r="J9" s="826"/>
      <c r="K9" s="862">
        <v>400</v>
      </c>
      <c r="L9" s="950">
        <v>257.98</v>
      </c>
      <c r="M9" s="951">
        <v>500</v>
      </c>
      <c r="N9" s="852">
        <v>322.48</v>
      </c>
      <c r="O9" s="952">
        <v>500</v>
      </c>
      <c r="P9" s="852">
        <v>322.48</v>
      </c>
      <c r="Q9" s="862">
        <v>598</v>
      </c>
      <c r="R9" s="852">
        <v>385.67</v>
      </c>
      <c r="S9" s="828" t="s">
        <v>1030</v>
      </c>
      <c r="T9" s="829"/>
      <c r="U9" s="830" t="s">
        <v>1831</v>
      </c>
      <c r="V9" s="826"/>
      <c r="W9" s="829"/>
      <c r="X9" s="837"/>
      <c r="Y9" s="762"/>
      <c r="Z9" s="763"/>
    </row>
    <row r="10" spans="1:31" ht="31.5">
      <c r="A10" s="958">
        <v>1.3</v>
      </c>
      <c r="B10" s="959" t="s">
        <v>1480</v>
      </c>
      <c r="C10" s="833" t="s">
        <v>179</v>
      </c>
      <c r="D10" s="841">
        <v>1.1916</v>
      </c>
      <c r="E10" s="835">
        <v>805</v>
      </c>
      <c r="F10" s="842">
        <v>959.23799999999994</v>
      </c>
      <c r="G10" s="949">
        <f t="shared" si="0"/>
        <v>805</v>
      </c>
      <c r="H10" s="842">
        <f t="shared" si="0"/>
        <v>959.23799999999994</v>
      </c>
      <c r="I10" s="825"/>
      <c r="J10" s="826"/>
      <c r="K10" s="862">
        <v>161</v>
      </c>
      <c r="L10" s="950">
        <v>191.85</v>
      </c>
      <c r="M10" s="951">
        <v>201</v>
      </c>
      <c r="N10" s="852">
        <v>239.51</v>
      </c>
      <c r="O10" s="952">
        <v>201</v>
      </c>
      <c r="P10" s="852">
        <v>239.51</v>
      </c>
      <c r="Q10" s="862">
        <v>242</v>
      </c>
      <c r="R10" s="852">
        <v>288.37</v>
      </c>
      <c r="S10" s="828" t="s">
        <v>1030</v>
      </c>
      <c r="T10" s="829"/>
      <c r="U10" s="830" t="s">
        <v>1831</v>
      </c>
      <c r="V10" s="829"/>
      <c r="W10" s="829"/>
      <c r="X10" s="837"/>
      <c r="Y10" s="762"/>
      <c r="Z10" s="763"/>
    </row>
    <row r="11" spans="1:31" ht="15.75">
      <c r="A11" s="958">
        <v>1.4</v>
      </c>
      <c r="B11" s="960" t="s">
        <v>1481</v>
      </c>
      <c r="C11" s="831" t="s">
        <v>1078</v>
      </c>
      <c r="D11" s="841">
        <f t="shared" ref="D11:D17" si="1">F11/E11</f>
        <v>399.39452651973835</v>
      </c>
      <c r="E11" s="836">
        <v>4.1290000000000004</v>
      </c>
      <c r="F11" s="836">
        <v>1649.1</v>
      </c>
      <c r="G11" s="841">
        <f t="shared" si="0"/>
        <v>4.1290000000000004</v>
      </c>
      <c r="H11" s="842">
        <f t="shared" si="0"/>
        <v>1649.1</v>
      </c>
      <c r="I11" s="825"/>
      <c r="J11" s="826"/>
      <c r="K11" s="829"/>
      <c r="L11" s="842"/>
      <c r="M11" s="841"/>
      <c r="N11" s="842"/>
      <c r="O11" s="841"/>
      <c r="P11" s="842"/>
      <c r="Q11" s="841">
        <v>4.13</v>
      </c>
      <c r="R11" s="842">
        <v>1649.1</v>
      </c>
      <c r="S11" s="828" t="s">
        <v>1030</v>
      </c>
      <c r="T11" s="829"/>
      <c r="U11" s="830" t="s">
        <v>1832</v>
      </c>
      <c r="V11" s="829"/>
      <c r="W11" s="829"/>
      <c r="X11" s="837"/>
      <c r="Y11" s="762"/>
      <c r="Z11" s="763"/>
    </row>
    <row r="12" spans="1:31" ht="47.25">
      <c r="A12" s="958">
        <v>1.5</v>
      </c>
      <c r="B12" s="923" t="s">
        <v>1482</v>
      </c>
      <c r="C12" s="833" t="s">
        <v>179</v>
      </c>
      <c r="D12" s="841">
        <f t="shared" si="1"/>
        <v>320.60399999999998</v>
      </c>
      <c r="E12" s="835">
        <v>10</v>
      </c>
      <c r="F12" s="836">
        <v>3206.04</v>
      </c>
      <c r="G12" s="949">
        <f t="shared" si="0"/>
        <v>10</v>
      </c>
      <c r="H12" s="842">
        <f t="shared" si="0"/>
        <v>3206.04</v>
      </c>
      <c r="I12" s="825"/>
      <c r="J12" s="826"/>
      <c r="K12" s="829"/>
      <c r="L12" s="842"/>
      <c r="M12" s="949"/>
      <c r="N12" s="842"/>
      <c r="O12" s="949"/>
      <c r="P12" s="829"/>
      <c r="Q12" s="949">
        <v>10</v>
      </c>
      <c r="R12" s="842">
        <v>3206.04</v>
      </c>
      <c r="S12" s="828" t="s">
        <v>1823</v>
      </c>
      <c r="T12" s="829"/>
      <c r="U12" s="830" t="s">
        <v>1833</v>
      </c>
      <c r="V12" s="829"/>
      <c r="W12" s="829"/>
      <c r="Y12" s="762"/>
      <c r="Z12" s="763"/>
    </row>
    <row r="13" spans="1:31" ht="15.75">
      <c r="A13" s="958">
        <v>1.6</v>
      </c>
      <c r="B13" s="923" t="s">
        <v>1483</v>
      </c>
      <c r="C13" s="831" t="s">
        <v>1078</v>
      </c>
      <c r="D13" s="841">
        <f t="shared" si="1"/>
        <v>836.13219188647247</v>
      </c>
      <c r="E13" s="947">
        <v>12.965999999999999</v>
      </c>
      <c r="F13" s="842">
        <v>10841.29</v>
      </c>
      <c r="G13" s="841">
        <f t="shared" si="0"/>
        <v>12.965999999999999</v>
      </c>
      <c r="H13" s="842">
        <f t="shared" si="0"/>
        <v>10841.29</v>
      </c>
      <c r="I13" s="825"/>
      <c r="J13" s="826"/>
      <c r="K13" s="841"/>
      <c r="L13" s="842"/>
      <c r="M13" s="841">
        <v>2.97</v>
      </c>
      <c r="N13" s="842">
        <v>2481.48</v>
      </c>
      <c r="O13" s="841">
        <v>5</v>
      </c>
      <c r="P13" s="842">
        <v>4183.1499999999996</v>
      </c>
      <c r="Q13" s="841">
        <v>5</v>
      </c>
      <c r="R13" s="842">
        <v>4176.66</v>
      </c>
      <c r="S13" s="828" t="s">
        <v>1772</v>
      </c>
      <c r="T13" s="829"/>
      <c r="U13" s="830" t="s">
        <v>1834</v>
      </c>
      <c r="V13" s="829"/>
      <c r="W13" s="829"/>
      <c r="X13" s="770"/>
      <c r="Y13" s="762"/>
      <c r="Z13" s="763"/>
    </row>
    <row r="14" spans="1:31" ht="15.75">
      <c r="A14" s="958">
        <v>1.7</v>
      </c>
      <c r="B14" s="961" t="s">
        <v>1484</v>
      </c>
      <c r="C14" s="831" t="s">
        <v>179</v>
      </c>
      <c r="D14" s="841">
        <f t="shared" si="1"/>
        <v>29.390750000000004</v>
      </c>
      <c r="E14" s="952">
        <v>80</v>
      </c>
      <c r="F14" s="953">
        <v>2351.2600000000002</v>
      </c>
      <c r="G14" s="949">
        <f t="shared" si="0"/>
        <v>80</v>
      </c>
      <c r="H14" s="842">
        <f t="shared" si="0"/>
        <v>2351.2600000000002</v>
      </c>
      <c r="I14" s="825"/>
      <c r="J14" s="826"/>
      <c r="K14" s="949"/>
      <c r="L14" s="842"/>
      <c r="M14" s="949"/>
      <c r="N14" s="842"/>
      <c r="O14" s="949"/>
      <c r="P14" s="842"/>
      <c r="Q14" s="949">
        <f t="shared" ref="Q14:Q15" si="2">G14</f>
        <v>80</v>
      </c>
      <c r="R14" s="842">
        <v>2351.2600000000002</v>
      </c>
      <c r="S14" s="828" t="s">
        <v>1772</v>
      </c>
      <c r="T14" s="829"/>
      <c r="U14" s="830" t="s">
        <v>1835</v>
      </c>
      <c r="V14" s="829"/>
      <c r="W14" s="829"/>
      <c r="Y14" s="762"/>
      <c r="Z14" s="763"/>
    </row>
    <row r="15" spans="1:31" ht="15.75">
      <c r="A15" s="958">
        <v>1.8</v>
      </c>
      <c r="B15" s="961" t="s">
        <v>1485</v>
      </c>
      <c r="C15" s="831" t="s">
        <v>179</v>
      </c>
      <c r="D15" s="841">
        <f t="shared" si="1"/>
        <v>4.5183934426229513</v>
      </c>
      <c r="E15" s="952">
        <v>122</v>
      </c>
      <c r="F15" s="953">
        <v>551.24400000000003</v>
      </c>
      <c r="G15" s="949">
        <f t="shared" si="0"/>
        <v>122</v>
      </c>
      <c r="H15" s="842">
        <f t="shared" si="0"/>
        <v>551.24400000000003</v>
      </c>
      <c r="I15" s="825"/>
      <c r="J15" s="826"/>
      <c r="K15" s="949"/>
      <c r="L15" s="842"/>
      <c r="M15" s="949"/>
      <c r="N15" s="842"/>
      <c r="O15" s="949"/>
      <c r="P15" s="842"/>
      <c r="Q15" s="949">
        <f t="shared" si="2"/>
        <v>122</v>
      </c>
      <c r="R15" s="842">
        <v>551.24</v>
      </c>
      <c r="S15" s="828" t="s">
        <v>1030</v>
      </c>
      <c r="T15" s="829"/>
      <c r="U15" s="830" t="s">
        <v>1835</v>
      </c>
      <c r="V15" s="829"/>
      <c r="W15" s="829"/>
      <c r="Y15" s="762"/>
      <c r="Z15" s="763"/>
      <c r="AA15" s="769"/>
      <c r="AB15" s="769"/>
      <c r="AC15" s="769"/>
      <c r="AD15" s="769"/>
      <c r="AE15" s="770"/>
    </row>
    <row r="16" spans="1:31" ht="31.5">
      <c r="A16" s="958">
        <v>1.9</v>
      </c>
      <c r="B16" s="961" t="s">
        <v>1486</v>
      </c>
      <c r="C16" s="833" t="s">
        <v>179</v>
      </c>
      <c r="D16" s="841">
        <f t="shared" si="1"/>
        <v>5698.36</v>
      </c>
      <c r="E16" s="952">
        <v>1</v>
      </c>
      <c r="F16" s="954">
        <v>5698.36</v>
      </c>
      <c r="G16" s="949">
        <f t="shared" si="0"/>
        <v>1</v>
      </c>
      <c r="H16" s="842">
        <f t="shared" si="0"/>
        <v>5698.36</v>
      </c>
      <c r="I16" s="825"/>
      <c r="J16" s="826"/>
      <c r="K16" s="949"/>
      <c r="L16" s="842"/>
      <c r="M16" s="949"/>
      <c r="N16" s="842"/>
      <c r="O16" s="949"/>
      <c r="P16" s="842"/>
      <c r="Q16" s="949">
        <f>G16</f>
        <v>1</v>
      </c>
      <c r="R16" s="842">
        <v>5698.36</v>
      </c>
      <c r="S16" s="828" t="s">
        <v>1772</v>
      </c>
      <c r="T16" s="829"/>
      <c r="U16" s="830" t="s">
        <v>1836</v>
      </c>
      <c r="V16" s="829"/>
      <c r="W16" s="829"/>
      <c r="Y16" s="762"/>
      <c r="Z16" s="763"/>
      <c r="AE16" s="845"/>
    </row>
    <row r="17" spans="1:31" ht="31.5">
      <c r="A17" s="962">
        <v>1.1000000000000001</v>
      </c>
      <c r="B17" s="961" t="s">
        <v>1701</v>
      </c>
      <c r="C17" s="833" t="s">
        <v>179</v>
      </c>
      <c r="D17" s="841">
        <f t="shared" si="1"/>
        <v>340.17599999999999</v>
      </c>
      <c r="E17" s="952">
        <v>1</v>
      </c>
      <c r="F17" s="954">
        <v>340.17599999999999</v>
      </c>
      <c r="G17" s="949">
        <f t="shared" si="0"/>
        <v>1</v>
      </c>
      <c r="H17" s="842">
        <f t="shared" si="0"/>
        <v>340.17599999999999</v>
      </c>
      <c r="I17" s="825"/>
      <c r="J17" s="826"/>
      <c r="K17" s="949"/>
      <c r="L17" s="842"/>
      <c r="M17" s="949"/>
      <c r="N17" s="842"/>
      <c r="O17" s="949"/>
      <c r="P17" s="842"/>
      <c r="Q17" s="949">
        <f t="shared" ref="Q17:Q18" si="3">G17</f>
        <v>1</v>
      </c>
      <c r="R17" s="954">
        <v>340.17500000000001</v>
      </c>
      <c r="S17" s="828" t="s">
        <v>1030</v>
      </c>
      <c r="T17" s="829"/>
      <c r="U17" s="830" t="s">
        <v>1837</v>
      </c>
      <c r="V17" s="829"/>
      <c r="W17" s="829"/>
      <c r="Y17" s="762"/>
      <c r="Z17" s="763"/>
    </row>
    <row r="18" spans="1:31" ht="31.5">
      <c r="A18" s="962">
        <v>1.1100000000000001</v>
      </c>
      <c r="B18" s="961" t="s">
        <v>1708</v>
      </c>
      <c r="C18" s="833" t="s">
        <v>179</v>
      </c>
      <c r="D18" s="841">
        <f t="shared" ref="D18:D19" si="4">F18/E18</f>
        <v>2719.2060000000001</v>
      </c>
      <c r="E18" s="952">
        <v>1</v>
      </c>
      <c r="F18" s="954">
        <v>2719.2060000000001</v>
      </c>
      <c r="G18" s="949">
        <f t="shared" si="0"/>
        <v>1</v>
      </c>
      <c r="H18" s="842">
        <f t="shared" si="0"/>
        <v>2719.2060000000001</v>
      </c>
      <c r="I18" s="955"/>
      <c r="J18" s="956"/>
      <c r="K18" s="957"/>
      <c r="L18" s="954"/>
      <c r="M18" s="957"/>
      <c r="N18" s="954"/>
      <c r="O18" s="957"/>
      <c r="P18" s="954"/>
      <c r="Q18" s="949">
        <f t="shared" si="3"/>
        <v>1</v>
      </c>
      <c r="R18" s="954">
        <v>2719.2089999999998</v>
      </c>
      <c r="S18" s="828" t="s">
        <v>1772</v>
      </c>
      <c r="T18" s="829"/>
      <c r="U18" s="830" t="s">
        <v>1838</v>
      </c>
      <c r="V18" s="829"/>
      <c r="W18" s="829"/>
      <c r="Y18" s="762"/>
      <c r="Z18" s="763"/>
    </row>
    <row r="19" spans="1:31" ht="63">
      <c r="A19" s="962">
        <v>1.1200000000000001</v>
      </c>
      <c r="B19" s="961" t="s">
        <v>1740</v>
      </c>
      <c r="C19" s="833" t="s">
        <v>179</v>
      </c>
      <c r="D19" s="841">
        <f t="shared" si="4"/>
        <v>3944</v>
      </c>
      <c r="E19" s="952">
        <v>2</v>
      </c>
      <c r="F19" s="954">
        <v>7888</v>
      </c>
      <c r="G19" s="949">
        <f t="shared" si="0"/>
        <v>2</v>
      </c>
      <c r="H19" s="842">
        <f t="shared" si="0"/>
        <v>7888</v>
      </c>
      <c r="I19" s="955"/>
      <c r="J19" s="956"/>
      <c r="K19" s="957"/>
      <c r="L19" s="954"/>
      <c r="M19" s="957"/>
      <c r="N19" s="954"/>
      <c r="O19" s="957">
        <v>1</v>
      </c>
      <c r="P19" s="954">
        <v>3944</v>
      </c>
      <c r="Q19" s="949">
        <v>1</v>
      </c>
      <c r="R19" s="842">
        <v>3944</v>
      </c>
      <c r="S19" s="828" t="s">
        <v>1772</v>
      </c>
      <c r="T19" s="829"/>
      <c r="U19" s="830" t="s">
        <v>1839</v>
      </c>
      <c r="V19" s="829"/>
      <c r="W19" s="829"/>
      <c r="Y19" s="762"/>
      <c r="Z19" s="763"/>
    </row>
    <row r="20" spans="1:31" s="162" customFormat="1" ht="15.75" customHeight="1">
      <c r="A20" s="1360" t="s">
        <v>1041</v>
      </c>
      <c r="B20" s="1360"/>
      <c r="C20" s="1360"/>
      <c r="D20" s="1360"/>
      <c r="E20" s="1360"/>
      <c r="F20" s="846">
        <f>F19+F18+F17+F16+F15+F14+F13+F12+F11+F10+F8+F9</f>
        <v>99236.174100000004</v>
      </c>
      <c r="G20" s="846"/>
      <c r="H20" s="846">
        <f>H19+H18+H17+H16+H15+H14+H13+H12+H11+H10+H8+H9</f>
        <v>99236.174100000004</v>
      </c>
      <c r="I20" s="846"/>
      <c r="J20" s="846">
        <f>J19+J18+J17+J16+J15+J14+J13+J12+J11+J10+J8+J9</f>
        <v>0</v>
      </c>
      <c r="K20" s="846"/>
      <c r="L20" s="846">
        <f>L19+L18+L17+L16+L15+L14+L13+L12+L11+L10+L8+L9</f>
        <v>17731.899999999998</v>
      </c>
      <c r="M20" s="846"/>
      <c r="N20" s="846">
        <f>N19+N18+N17+N16+N15+N14+N13+N12+N11+N10+N8+N9</f>
        <v>22013.569999999996</v>
      </c>
      <c r="O20" s="846"/>
      <c r="P20" s="846">
        <f>P19+P18+P17+P16+P15+P14+P13+P12+P11+P10+P8+P9</f>
        <v>26318.59</v>
      </c>
      <c r="Q20" s="846"/>
      <c r="R20" s="846">
        <f>R19+R18+R17+R16+R15+R14+R13+R12+R11+R10+R8+R9</f>
        <v>33172.117999999995</v>
      </c>
      <c r="S20" s="847"/>
      <c r="T20" s="847"/>
      <c r="U20" s="847"/>
      <c r="V20" s="847"/>
      <c r="W20" s="847"/>
      <c r="X20" s="608"/>
      <c r="Y20" s="762"/>
      <c r="Z20" s="763"/>
    </row>
    <row r="21" spans="1:31" ht="18">
      <c r="A21" s="1351" t="s">
        <v>1042</v>
      </c>
      <c r="B21" s="1352"/>
      <c r="C21" s="1352"/>
      <c r="D21" s="1352"/>
      <c r="E21" s="1352"/>
      <c r="F21" s="1352"/>
      <c r="G21" s="1352"/>
      <c r="H21" s="1352"/>
      <c r="I21" s="1352"/>
      <c r="J21" s="1352"/>
      <c r="K21" s="1352"/>
      <c r="L21" s="1352"/>
      <c r="M21" s="1352"/>
      <c r="N21" s="1352"/>
      <c r="O21" s="1352"/>
      <c r="P21" s="1352"/>
      <c r="Q21" s="1352"/>
      <c r="R21" s="1352"/>
      <c r="S21" s="1352"/>
      <c r="T21" s="1352"/>
      <c r="U21" s="1352"/>
      <c r="V21" s="1352"/>
      <c r="W21" s="1353"/>
      <c r="X21" s="608"/>
      <c r="Y21" s="762"/>
      <c r="Z21" s="763"/>
    </row>
    <row r="22" spans="1:31" s="164" customFormat="1" ht="33" customHeight="1">
      <c r="A22" s="1361" t="s">
        <v>1455</v>
      </c>
      <c r="B22" s="1362"/>
      <c r="C22" s="848"/>
      <c r="D22" s="839"/>
      <c r="E22" s="824"/>
      <c r="F22" s="849"/>
      <c r="G22" s="849"/>
      <c r="H22" s="849"/>
      <c r="I22" s="849"/>
      <c r="J22" s="849"/>
      <c r="K22" s="850"/>
      <c r="L22" s="851"/>
      <c r="M22" s="852"/>
      <c r="N22" s="853"/>
      <c r="O22" s="853"/>
      <c r="P22" s="853"/>
      <c r="Q22" s="853"/>
      <c r="R22" s="853"/>
      <c r="S22" s="853"/>
      <c r="T22" s="853"/>
      <c r="U22" s="854"/>
      <c r="V22" s="853"/>
      <c r="W22" s="853"/>
      <c r="X22" s="608"/>
      <c r="Y22" s="762"/>
      <c r="Z22" s="763"/>
    </row>
    <row r="23" spans="1:31" s="164" customFormat="1" ht="33" customHeight="1">
      <c r="A23" s="840">
        <v>2.1</v>
      </c>
      <c r="B23" s="855" t="s">
        <v>1702</v>
      </c>
      <c r="C23" s="848"/>
      <c r="D23" s="839"/>
      <c r="E23" s="824"/>
      <c r="F23" s="849"/>
      <c r="G23" s="849"/>
      <c r="H23" s="849"/>
      <c r="I23" s="849"/>
      <c r="J23" s="849"/>
      <c r="K23" s="850"/>
      <c r="L23" s="851"/>
      <c r="M23" s="852"/>
      <c r="N23" s="853"/>
      <c r="O23" s="853"/>
      <c r="P23" s="853"/>
      <c r="Q23" s="853"/>
      <c r="R23" s="853"/>
      <c r="S23" s="853"/>
      <c r="T23" s="853"/>
      <c r="U23" s="854"/>
      <c r="V23" s="853"/>
      <c r="W23" s="853"/>
      <c r="X23" s="608"/>
      <c r="Y23" s="762"/>
      <c r="Z23" s="763"/>
      <c r="AA23" s="766"/>
      <c r="AB23" s="766"/>
      <c r="AC23" s="766"/>
      <c r="AD23" s="766"/>
    </row>
    <row r="24" spans="1:31" s="165" customFormat="1" ht="31.5">
      <c r="A24" s="840" t="s">
        <v>1222</v>
      </c>
      <c r="B24" s="855" t="s">
        <v>1775</v>
      </c>
      <c r="C24" s="856" t="s">
        <v>179</v>
      </c>
      <c r="D24" s="827">
        <v>1.25</v>
      </c>
      <c r="E24" s="857">
        <f>11542+290+207+125-2</f>
        <v>12162</v>
      </c>
      <c r="F24" s="858">
        <f>E24*D24</f>
        <v>15202.5</v>
      </c>
      <c r="G24" s="859">
        <f>E24</f>
        <v>12162</v>
      </c>
      <c r="H24" s="858">
        <f>F24</f>
        <v>15202.5</v>
      </c>
      <c r="I24" s="858"/>
      <c r="J24" s="858"/>
      <c r="K24" s="850">
        <v>2432</v>
      </c>
      <c r="L24" s="832">
        <f>D24*K24</f>
        <v>3040</v>
      </c>
      <c r="M24" s="838">
        <v>3040</v>
      </c>
      <c r="N24" s="832">
        <f>D24*M24</f>
        <v>3800</v>
      </c>
      <c r="O24" s="838">
        <v>3040</v>
      </c>
      <c r="P24" s="860">
        <f t="shared" ref="P24:P29" si="5">D24*O24</f>
        <v>3800</v>
      </c>
      <c r="Q24" s="850">
        <v>3650</v>
      </c>
      <c r="R24" s="861">
        <f>D24*Q24</f>
        <v>4562.5</v>
      </c>
      <c r="S24" s="828" t="s">
        <v>1030</v>
      </c>
      <c r="T24" s="853"/>
      <c r="U24" s="830" t="s">
        <v>1840</v>
      </c>
      <c r="V24" s="862"/>
      <c r="W24" s="863"/>
      <c r="X24" s="608"/>
      <c r="Y24" s="762"/>
      <c r="Z24" s="763"/>
      <c r="AA24" s="768"/>
      <c r="AB24" s="768"/>
      <c r="AC24" s="768"/>
      <c r="AD24" s="768"/>
      <c r="AE24" s="767"/>
    </row>
    <row r="25" spans="1:31" s="165" customFormat="1" ht="31.5">
      <c r="A25" s="840" t="s">
        <v>1457</v>
      </c>
      <c r="B25" s="855" t="s">
        <v>1776</v>
      </c>
      <c r="C25" s="856" t="s">
        <v>179</v>
      </c>
      <c r="D25" s="827">
        <v>2.7</v>
      </c>
      <c r="E25" s="857">
        <f>1000+22+16+54+9</f>
        <v>1101</v>
      </c>
      <c r="F25" s="858">
        <f t="shared" ref="F25:F29" si="6">E25*D25</f>
        <v>2972.7000000000003</v>
      </c>
      <c r="G25" s="859">
        <f t="shared" ref="G25:H29" si="7">E25</f>
        <v>1101</v>
      </c>
      <c r="H25" s="858">
        <f t="shared" si="7"/>
        <v>2972.7000000000003</v>
      </c>
      <c r="I25" s="858"/>
      <c r="J25" s="858"/>
      <c r="K25" s="850">
        <v>220</v>
      </c>
      <c r="L25" s="832">
        <f>K25*D25</f>
        <v>594</v>
      </c>
      <c r="M25" s="838">
        <v>275</v>
      </c>
      <c r="N25" s="832">
        <f>M25*D25</f>
        <v>742.5</v>
      </c>
      <c r="O25" s="838">
        <v>275</v>
      </c>
      <c r="P25" s="860">
        <f t="shared" si="5"/>
        <v>742.5</v>
      </c>
      <c r="Q25" s="850">
        <v>331</v>
      </c>
      <c r="R25" s="861">
        <f>D25*Q25</f>
        <v>893.7</v>
      </c>
      <c r="S25" s="828" t="s">
        <v>1030</v>
      </c>
      <c r="T25" s="853"/>
      <c r="U25" s="830" t="s">
        <v>1840</v>
      </c>
      <c r="V25" s="862"/>
      <c r="W25" s="863"/>
      <c r="X25" s="608"/>
      <c r="Y25" s="762"/>
      <c r="Z25" s="763"/>
      <c r="AA25" s="768"/>
      <c r="AB25" s="768"/>
      <c r="AC25" s="768"/>
      <c r="AD25" s="768"/>
      <c r="AE25" s="767"/>
    </row>
    <row r="26" spans="1:31" s="165" customFormat="1" ht="18">
      <c r="A26" s="840" t="s">
        <v>1458</v>
      </c>
      <c r="B26" s="855" t="s">
        <v>1777</v>
      </c>
      <c r="C26" s="856" t="s">
        <v>179</v>
      </c>
      <c r="D26" s="827">
        <v>12.5</v>
      </c>
      <c r="E26" s="857">
        <f>32+1</f>
        <v>33</v>
      </c>
      <c r="F26" s="858">
        <f t="shared" si="6"/>
        <v>412.5</v>
      </c>
      <c r="G26" s="859">
        <f t="shared" si="7"/>
        <v>33</v>
      </c>
      <c r="H26" s="858">
        <f t="shared" si="7"/>
        <v>412.5</v>
      </c>
      <c r="I26" s="858"/>
      <c r="J26" s="858"/>
      <c r="K26" s="850">
        <v>7</v>
      </c>
      <c r="L26" s="832">
        <f>D26*K26</f>
        <v>87.5</v>
      </c>
      <c r="M26" s="838">
        <v>8</v>
      </c>
      <c r="N26" s="832">
        <f>D26*M26</f>
        <v>100</v>
      </c>
      <c r="O26" s="838">
        <v>8</v>
      </c>
      <c r="P26" s="860">
        <f t="shared" si="5"/>
        <v>100</v>
      </c>
      <c r="Q26" s="850">
        <v>10</v>
      </c>
      <c r="R26" s="861">
        <f>D26*Q26</f>
        <v>125</v>
      </c>
      <c r="S26" s="828" t="s">
        <v>1030</v>
      </c>
      <c r="T26" s="853"/>
      <c r="U26" s="830" t="s">
        <v>1840</v>
      </c>
      <c r="V26" s="862"/>
      <c r="W26" s="863"/>
      <c r="X26" s="608"/>
      <c r="Y26" s="762"/>
      <c r="Z26" s="763"/>
      <c r="AA26" s="768"/>
      <c r="AB26" s="768"/>
      <c r="AC26" s="768"/>
      <c r="AD26" s="768"/>
      <c r="AE26" s="767"/>
    </row>
    <row r="27" spans="1:31" s="165" customFormat="1" ht="18">
      <c r="A27" s="840" t="s">
        <v>1459</v>
      </c>
      <c r="B27" s="855" t="s">
        <v>1778</v>
      </c>
      <c r="C27" s="856" t="s">
        <v>179</v>
      </c>
      <c r="D27" s="827">
        <v>20.8</v>
      </c>
      <c r="E27" s="857">
        <f>54+2+1</f>
        <v>57</v>
      </c>
      <c r="F27" s="858">
        <f t="shared" si="6"/>
        <v>1185.6000000000001</v>
      </c>
      <c r="G27" s="859">
        <f t="shared" si="7"/>
        <v>57</v>
      </c>
      <c r="H27" s="858">
        <f t="shared" si="7"/>
        <v>1185.6000000000001</v>
      </c>
      <c r="I27" s="858"/>
      <c r="J27" s="858"/>
      <c r="K27" s="850">
        <v>11</v>
      </c>
      <c r="L27" s="832">
        <f>D27*K27</f>
        <v>228.8</v>
      </c>
      <c r="M27" s="838">
        <v>14</v>
      </c>
      <c r="N27" s="832">
        <f>D27*M27</f>
        <v>291.2</v>
      </c>
      <c r="O27" s="838">
        <v>14</v>
      </c>
      <c r="P27" s="860">
        <f t="shared" si="5"/>
        <v>291.2</v>
      </c>
      <c r="Q27" s="850">
        <v>18</v>
      </c>
      <c r="R27" s="861">
        <f>D27*Q27</f>
        <v>374.40000000000003</v>
      </c>
      <c r="S27" s="828" t="s">
        <v>1030</v>
      </c>
      <c r="T27" s="853"/>
      <c r="U27" s="830" t="s">
        <v>1840</v>
      </c>
      <c r="V27" s="862"/>
      <c r="W27" s="863"/>
      <c r="X27" s="608"/>
      <c r="Y27" s="762"/>
      <c r="Z27" s="763"/>
      <c r="AA27" s="768"/>
      <c r="AB27" s="768"/>
      <c r="AC27" s="768"/>
      <c r="AD27" s="768"/>
      <c r="AE27" s="767"/>
    </row>
    <row r="28" spans="1:31" s="165" customFormat="1" ht="18">
      <c r="A28" s="840" t="s">
        <v>1460</v>
      </c>
      <c r="B28" s="855" t="s">
        <v>1462</v>
      </c>
      <c r="C28" s="856" t="s">
        <v>179</v>
      </c>
      <c r="D28" s="827">
        <v>3.0249999999999999</v>
      </c>
      <c r="E28" s="857">
        <f>150+2+1+1</f>
        <v>154</v>
      </c>
      <c r="F28" s="858">
        <f t="shared" si="6"/>
        <v>465.84999999999997</v>
      </c>
      <c r="G28" s="859">
        <f t="shared" si="7"/>
        <v>154</v>
      </c>
      <c r="H28" s="858">
        <f t="shared" si="7"/>
        <v>465.84999999999997</v>
      </c>
      <c r="I28" s="858"/>
      <c r="J28" s="858"/>
      <c r="K28" s="850">
        <v>31</v>
      </c>
      <c r="L28" s="832">
        <f t="shared" ref="L28:L29" si="8">D28*K28</f>
        <v>93.774999999999991</v>
      </c>
      <c r="M28" s="850">
        <v>38</v>
      </c>
      <c r="N28" s="832">
        <f t="shared" ref="N28:N29" si="9">D28*M28</f>
        <v>114.95</v>
      </c>
      <c r="O28" s="850">
        <v>38</v>
      </c>
      <c r="P28" s="860">
        <f t="shared" si="5"/>
        <v>114.95</v>
      </c>
      <c r="Q28" s="850">
        <v>47</v>
      </c>
      <c r="R28" s="861">
        <f t="shared" ref="R28:R29" si="10">D28*Q28</f>
        <v>142.17499999999998</v>
      </c>
      <c r="S28" s="828" t="s">
        <v>1030</v>
      </c>
      <c r="T28" s="853"/>
      <c r="U28" s="830" t="s">
        <v>1840</v>
      </c>
      <c r="V28" s="862"/>
      <c r="W28" s="863"/>
      <c r="X28" s="608"/>
      <c r="Y28" s="762"/>
      <c r="Z28" s="763"/>
      <c r="AA28" s="768"/>
      <c r="AB28" s="768"/>
      <c r="AC28" s="768"/>
      <c r="AD28" s="768"/>
      <c r="AE28" s="767"/>
    </row>
    <row r="29" spans="1:31" s="165" customFormat="1" ht="18">
      <c r="A29" s="840" t="s">
        <v>1461</v>
      </c>
      <c r="B29" s="855" t="s">
        <v>1779</v>
      </c>
      <c r="C29" s="856" t="s">
        <v>179</v>
      </c>
      <c r="D29" s="827">
        <v>0.70263799999999998</v>
      </c>
      <c r="E29" s="857">
        <f>450+6+3+3</f>
        <v>462</v>
      </c>
      <c r="F29" s="858">
        <f t="shared" si="6"/>
        <v>324.61875600000002</v>
      </c>
      <c r="G29" s="859">
        <f t="shared" si="7"/>
        <v>462</v>
      </c>
      <c r="H29" s="858">
        <f t="shared" si="7"/>
        <v>324.61875600000002</v>
      </c>
      <c r="I29" s="858"/>
      <c r="J29" s="858"/>
      <c r="K29" s="850">
        <f>K28*3</f>
        <v>93</v>
      </c>
      <c r="L29" s="832">
        <f t="shared" si="8"/>
        <v>65.345333999999994</v>
      </c>
      <c r="M29" s="838">
        <f>M28*3</f>
        <v>114</v>
      </c>
      <c r="N29" s="832">
        <f t="shared" si="9"/>
        <v>80.100731999999994</v>
      </c>
      <c r="O29" s="838">
        <f>O28*3</f>
        <v>114</v>
      </c>
      <c r="P29" s="860">
        <f t="shared" si="5"/>
        <v>80.100731999999994</v>
      </c>
      <c r="Q29" s="838">
        <f>Q28*3</f>
        <v>141</v>
      </c>
      <c r="R29" s="861">
        <f t="shared" si="10"/>
        <v>99.071957999999995</v>
      </c>
      <c r="S29" s="828" t="s">
        <v>1030</v>
      </c>
      <c r="T29" s="853"/>
      <c r="U29" s="830" t="s">
        <v>1840</v>
      </c>
      <c r="V29" s="862"/>
      <c r="W29" s="863"/>
      <c r="X29" s="608"/>
      <c r="Y29" s="762"/>
      <c r="Z29" s="763"/>
      <c r="AA29" s="768"/>
      <c r="AB29" s="768"/>
      <c r="AC29" s="768"/>
      <c r="AD29" s="768"/>
      <c r="AE29" s="767"/>
    </row>
    <row r="30" spans="1:31" s="164" customFormat="1" ht="18">
      <c r="A30" s="1363" t="s">
        <v>517</v>
      </c>
      <c r="B30" s="1363"/>
      <c r="C30" s="864"/>
      <c r="D30" s="865"/>
      <c r="E30" s="866"/>
      <c r="F30" s="867">
        <f>SUM(F24:F29)</f>
        <v>20563.768755999998</v>
      </c>
      <c r="G30" s="867"/>
      <c r="H30" s="867">
        <f>SUM(H24:H29)</f>
        <v>20563.768755999998</v>
      </c>
      <c r="I30" s="867"/>
      <c r="J30" s="867"/>
      <c r="K30" s="867"/>
      <c r="L30" s="867">
        <f>SUM(L24:L29)</f>
        <v>4109.4203340000004</v>
      </c>
      <c r="M30" s="867"/>
      <c r="N30" s="867">
        <f t="shared" ref="N30:R30" si="11">SUM(N24:N29)</f>
        <v>5128.7507319999995</v>
      </c>
      <c r="O30" s="867"/>
      <c r="P30" s="867">
        <f t="shared" si="11"/>
        <v>5128.7507319999995</v>
      </c>
      <c r="Q30" s="867"/>
      <c r="R30" s="867">
        <f t="shared" si="11"/>
        <v>6196.8469580000001</v>
      </c>
      <c r="S30" s="868"/>
      <c r="T30" s="868"/>
      <c r="U30" s="868"/>
      <c r="V30" s="868"/>
      <c r="W30" s="869"/>
      <c r="X30" s="608"/>
      <c r="Y30" s="762"/>
      <c r="Z30" s="763"/>
    </row>
    <row r="31" spans="1:31" s="164" customFormat="1" ht="18">
      <c r="A31" s="1364" t="s">
        <v>186</v>
      </c>
      <c r="B31" s="1365"/>
      <c r="C31" s="848"/>
      <c r="D31" s="839"/>
      <c r="E31" s="870"/>
      <c r="F31" s="871"/>
      <c r="G31" s="871"/>
      <c r="H31" s="871"/>
      <c r="I31" s="871"/>
      <c r="J31" s="871"/>
      <c r="K31" s="870"/>
      <c r="L31" s="871"/>
      <c r="M31" s="852"/>
      <c r="N31" s="853"/>
      <c r="O31" s="853"/>
      <c r="P31" s="853"/>
      <c r="Q31" s="853"/>
      <c r="R31" s="853"/>
      <c r="S31" s="853"/>
      <c r="T31" s="853"/>
      <c r="U31" s="854"/>
      <c r="V31" s="853"/>
      <c r="W31" s="853"/>
      <c r="X31" s="608"/>
      <c r="Y31" s="762"/>
      <c r="Z31" s="763"/>
    </row>
    <row r="32" spans="1:31" s="165" customFormat="1" ht="31.5">
      <c r="A32" s="823">
        <v>2.2000000000000002</v>
      </c>
      <c r="B32" s="872" t="s">
        <v>187</v>
      </c>
      <c r="C32" s="848" t="s">
        <v>179</v>
      </c>
      <c r="D32" s="873">
        <v>0.58549999999999991</v>
      </c>
      <c r="E32" s="874">
        <v>1998</v>
      </c>
      <c r="F32" s="875">
        <v>1169.8289999999997</v>
      </c>
      <c r="G32" s="874">
        <f>E32</f>
        <v>1998</v>
      </c>
      <c r="H32" s="824">
        <f>F32</f>
        <v>1169.8289999999997</v>
      </c>
      <c r="I32" s="858"/>
      <c r="J32" s="858"/>
      <c r="K32" s="876">
        <v>400</v>
      </c>
      <c r="L32" s="858">
        <f>D32*K32</f>
        <v>234.19999999999996</v>
      </c>
      <c r="M32" s="877">
        <v>500</v>
      </c>
      <c r="N32" s="878">
        <f>D32*M32</f>
        <v>292.74999999999994</v>
      </c>
      <c r="O32" s="844">
        <v>500</v>
      </c>
      <c r="P32" s="878">
        <f>D32*O32</f>
        <v>292.74999999999994</v>
      </c>
      <c r="Q32" s="876">
        <v>598</v>
      </c>
      <c r="R32" s="878">
        <f>D32*Q32</f>
        <v>350.12899999999996</v>
      </c>
      <c r="S32" s="828" t="s">
        <v>1030</v>
      </c>
      <c r="T32" s="853"/>
      <c r="U32" s="830" t="s">
        <v>1841</v>
      </c>
      <c r="V32" s="862"/>
      <c r="W32" s="852"/>
      <c r="X32" s="608"/>
      <c r="Y32" s="762"/>
      <c r="Z32" s="763"/>
      <c r="AA32" s="764"/>
      <c r="AB32" s="764"/>
      <c r="AC32" s="764"/>
      <c r="AD32" s="764"/>
    </row>
    <row r="33" spans="1:27" s="165" customFormat="1" ht="31.5">
      <c r="A33" s="823">
        <v>2.2999999999999998</v>
      </c>
      <c r="B33" s="872" t="s">
        <v>188</v>
      </c>
      <c r="C33" s="848" t="s">
        <v>179</v>
      </c>
      <c r="D33" s="873">
        <v>0.56227000000000005</v>
      </c>
      <c r="E33" s="838">
        <v>805</v>
      </c>
      <c r="F33" s="875">
        <v>452.62735000000004</v>
      </c>
      <c r="G33" s="874">
        <f>E33</f>
        <v>805</v>
      </c>
      <c r="H33" s="824">
        <f>F33</f>
        <v>452.62735000000004</v>
      </c>
      <c r="I33" s="858"/>
      <c r="J33" s="858"/>
      <c r="K33" s="876">
        <v>161</v>
      </c>
      <c r="L33" s="858">
        <f>D33*K33</f>
        <v>90.525470000000013</v>
      </c>
      <c r="M33" s="877">
        <v>201</v>
      </c>
      <c r="N33" s="878">
        <f>D33*M33</f>
        <v>113.01627000000001</v>
      </c>
      <c r="O33" s="844">
        <v>201</v>
      </c>
      <c r="P33" s="878">
        <f>D33*O33</f>
        <v>113.01627000000001</v>
      </c>
      <c r="Q33" s="876">
        <v>242</v>
      </c>
      <c r="R33" s="878">
        <v>136.071</v>
      </c>
      <c r="S33" s="828" t="s">
        <v>1030</v>
      </c>
      <c r="T33" s="853"/>
      <c r="U33" s="830" t="s">
        <v>1841</v>
      </c>
      <c r="V33" s="862"/>
      <c r="W33" s="852"/>
      <c r="X33" s="608"/>
      <c r="Y33" s="762"/>
      <c r="Z33" s="763"/>
    </row>
    <row r="34" spans="1:27" s="164" customFormat="1" ht="18">
      <c r="A34" s="1366" t="s">
        <v>517</v>
      </c>
      <c r="B34" s="1367"/>
      <c r="C34" s="864"/>
      <c r="D34" s="879"/>
      <c r="E34" s="880"/>
      <c r="F34" s="867">
        <f>SUM(F32:F33)</f>
        <v>1622.4563499999997</v>
      </c>
      <c r="G34" s="867"/>
      <c r="H34" s="867">
        <f>SUM(H32:H33)</f>
        <v>1622.4563499999997</v>
      </c>
      <c r="I34" s="867"/>
      <c r="J34" s="867"/>
      <c r="K34" s="881"/>
      <c r="L34" s="881">
        <f>SUM(L32:L33)</f>
        <v>324.72546999999997</v>
      </c>
      <c r="M34" s="881"/>
      <c r="N34" s="881">
        <f>SUM(N32:N33)</f>
        <v>405.76626999999996</v>
      </c>
      <c r="O34" s="881"/>
      <c r="P34" s="881">
        <f>SUM(P32:P33)</f>
        <v>405.76626999999996</v>
      </c>
      <c r="Q34" s="881"/>
      <c r="R34" s="881">
        <f>SUM(R32:R33)</f>
        <v>486.19999999999993</v>
      </c>
      <c r="S34" s="868"/>
      <c r="T34" s="868"/>
      <c r="U34" s="868"/>
      <c r="V34" s="868"/>
      <c r="W34" s="882"/>
      <c r="X34" s="608"/>
      <c r="Y34" s="762"/>
    </row>
    <row r="35" spans="1:27" s="166" customFormat="1" ht="18">
      <c r="A35" s="1360" t="s">
        <v>1043</v>
      </c>
      <c r="B35" s="1360"/>
      <c r="C35" s="1360"/>
      <c r="D35" s="1360"/>
      <c r="E35" s="1360"/>
      <c r="F35" s="883">
        <f>F34+F30</f>
        <v>22186.225105999998</v>
      </c>
      <c r="G35" s="883"/>
      <c r="H35" s="883">
        <f t="shared" ref="H35:R35" si="12">H34+H30</f>
        <v>22186.225105999998</v>
      </c>
      <c r="I35" s="883"/>
      <c r="J35" s="883">
        <f t="shared" si="12"/>
        <v>0</v>
      </c>
      <c r="K35" s="883"/>
      <c r="L35" s="883">
        <f t="shared" si="12"/>
        <v>4434.1458040000007</v>
      </c>
      <c r="M35" s="883"/>
      <c r="N35" s="883">
        <f t="shared" si="12"/>
        <v>5534.5170019999996</v>
      </c>
      <c r="O35" s="883"/>
      <c r="P35" s="883">
        <f t="shared" si="12"/>
        <v>5534.5170019999996</v>
      </c>
      <c r="Q35" s="883"/>
      <c r="R35" s="883">
        <f t="shared" si="12"/>
        <v>6683.0469579999999</v>
      </c>
      <c r="S35" s="884"/>
      <c r="T35" s="884"/>
      <c r="U35" s="884"/>
      <c r="V35" s="884"/>
      <c r="W35" s="884"/>
      <c r="X35" s="608"/>
      <c r="Y35" s="762"/>
    </row>
    <row r="36" spans="1:27" ht="18">
      <c r="A36" s="1368" t="s">
        <v>1044</v>
      </c>
      <c r="B36" s="1369"/>
      <c r="C36" s="1369"/>
      <c r="D36" s="1369"/>
      <c r="E36" s="1369"/>
      <c r="F36" s="1369"/>
      <c r="G36" s="1369"/>
      <c r="H36" s="1369"/>
      <c r="I36" s="1369"/>
      <c r="J36" s="1369"/>
      <c r="K36" s="1369"/>
      <c r="L36" s="1369"/>
      <c r="M36" s="1370"/>
      <c r="N36" s="834"/>
      <c r="O36" s="834"/>
      <c r="P36" s="834"/>
      <c r="Q36" s="834"/>
      <c r="R36" s="834"/>
      <c r="S36" s="834"/>
      <c r="T36" s="834"/>
      <c r="U36" s="834"/>
      <c r="V36" s="834"/>
      <c r="W36" s="834"/>
      <c r="X36" s="608"/>
      <c r="Y36" s="762"/>
    </row>
    <row r="37" spans="1:27" s="166" customFormat="1" ht="31.5">
      <c r="A37" s="885">
        <v>3.1</v>
      </c>
      <c r="B37" s="872" t="s">
        <v>1487</v>
      </c>
      <c r="C37" s="886" t="s">
        <v>179</v>
      </c>
      <c r="D37" s="887">
        <v>659.78</v>
      </c>
      <c r="E37" s="888">
        <v>1</v>
      </c>
      <c r="F37" s="889">
        <v>659.78</v>
      </c>
      <c r="G37" s="890">
        <v>1</v>
      </c>
      <c r="H37" s="891">
        <f>F37</f>
        <v>659.78</v>
      </c>
      <c r="I37" s="892"/>
      <c r="J37" s="892"/>
      <c r="K37" s="890"/>
      <c r="L37" s="891"/>
      <c r="M37" s="893">
        <v>1</v>
      </c>
      <c r="N37" s="891">
        <f>F37</f>
        <v>659.78</v>
      </c>
      <c r="O37" s="894"/>
      <c r="P37" s="894"/>
      <c r="Q37" s="894"/>
      <c r="R37" s="894"/>
      <c r="S37" s="828" t="s">
        <v>1030</v>
      </c>
      <c r="T37" s="834"/>
      <c r="U37" s="830" t="s">
        <v>1842</v>
      </c>
      <c r="V37" s="834"/>
      <c r="W37" s="834"/>
      <c r="X37" s="608"/>
      <c r="Y37" s="762"/>
    </row>
    <row r="38" spans="1:27" s="166" customFormat="1" ht="31.5">
      <c r="A38" s="885">
        <v>3.2</v>
      </c>
      <c r="B38" s="872" t="s">
        <v>1488</v>
      </c>
      <c r="C38" s="886" t="s">
        <v>179</v>
      </c>
      <c r="D38" s="887">
        <v>169.4</v>
      </c>
      <c r="E38" s="888">
        <v>2</v>
      </c>
      <c r="F38" s="891">
        <v>338.8</v>
      </c>
      <c r="G38" s="890">
        <v>1</v>
      </c>
      <c r="H38" s="891">
        <f>F38</f>
        <v>338.8</v>
      </c>
      <c r="I38" s="892"/>
      <c r="J38" s="892"/>
      <c r="K38" s="890"/>
      <c r="L38" s="891"/>
      <c r="M38" s="893">
        <v>2</v>
      </c>
      <c r="N38" s="891">
        <f>D38*M38</f>
        <v>338.8</v>
      </c>
      <c r="O38" s="894"/>
      <c r="P38" s="894"/>
      <c r="Q38" s="894"/>
      <c r="R38" s="894"/>
      <c r="S38" s="828" t="s">
        <v>1030</v>
      </c>
      <c r="T38" s="834"/>
      <c r="U38" s="830" t="s">
        <v>1842</v>
      </c>
      <c r="V38" s="834"/>
      <c r="W38" s="834"/>
      <c r="X38" s="608"/>
      <c r="Y38" s="762"/>
    </row>
    <row r="39" spans="1:27" ht="18">
      <c r="A39" s="1360" t="s">
        <v>1045</v>
      </c>
      <c r="B39" s="1360"/>
      <c r="C39" s="1360"/>
      <c r="D39" s="1360"/>
      <c r="E39" s="1360"/>
      <c r="F39" s="895">
        <f>SUM(F37:F38)</f>
        <v>998.57999999999993</v>
      </c>
      <c r="G39" s="896"/>
      <c r="H39" s="895">
        <f>SUM(H37:H38)</f>
        <v>998.57999999999993</v>
      </c>
      <c r="I39" s="895"/>
      <c r="J39" s="895">
        <f>SUM(J37:J38)</f>
        <v>0</v>
      </c>
      <c r="K39" s="895"/>
      <c r="L39" s="895">
        <f>SUM(L37:L38)</f>
        <v>0</v>
      </c>
      <c r="M39" s="895"/>
      <c r="N39" s="895">
        <f>SUM(N37:N38)</f>
        <v>998.57999999999993</v>
      </c>
      <c r="O39" s="895"/>
      <c r="P39" s="895">
        <f>SUM(P37:P38)</f>
        <v>0</v>
      </c>
      <c r="Q39" s="895"/>
      <c r="R39" s="895">
        <f>SUM(R37:R38)</f>
        <v>0</v>
      </c>
      <c r="S39" s="884"/>
      <c r="T39" s="884"/>
      <c r="U39" s="884"/>
      <c r="V39" s="884"/>
      <c r="W39" s="884"/>
      <c r="X39" s="608"/>
      <c r="Y39" s="762"/>
    </row>
    <row r="40" spans="1:27" ht="18">
      <c r="A40" s="1368" t="s">
        <v>1046</v>
      </c>
      <c r="B40" s="1369"/>
      <c r="C40" s="1369"/>
      <c r="D40" s="1369"/>
      <c r="E40" s="1369"/>
      <c r="F40" s="1369"/>
      <c r="G40" s="1369"/>
      <c r="H40" s="1369"/>
      <c r="I40" s="1369"/>
      <c r="J40" s="1369"/>
      <c r="K40" s="1369"/>
      <c r="L40" s="1369"/>
      <c r="M40" s="1370"/>
      <c r="N40" s="834"/>
      <c r="O40" s="834"/>
      <c r="P40" s="834"/>
      <c r="Q40" s="834"/>
      <c r="R40" s="834"/>
      <c r="S40" s="834"/>
      <c r="T40" s="834"/>
      <c r="U40" s="834"/>
      <c r="V40" s="834"/>
      <c r="W40" s="834"/>
      <c r="X40" s="608"/>
      <c r="Y40" s="762"/>
    </row>
    <row r="41" spans="1:27" ht="18">
      <c r="A41" s="1371" t="s">
        <v>883</v>
      </c>
      <c r="B41" s="1372"/>
      <c r="C41" s="897"/>
      <c r="D41" s="897"/>
      <c r="E41" s="898"/>
      <c r="F41" s="898"/>
      <c r="G41" s="898"/>
      <c r="H41" s="898"/>
      <c r="I41" s="898"/>
      <c r="J41" s="898"/>
      <c r="K41" s="898"/>
      <c r="L41" s="898"/>
      <c r="M41" s="899"/>
      <c r="N41" s="834"/>
      <c r="O41" s="834"/>
      <c r="P41" s="834"/>
      <c r="Q41" s="834"/>
      <c r="R41" s="834"/>
      <c r="S41" s="834"/>
      <c r="T41" s="834"/>
      <c r="U41" s="834"/>
      <c r="V41" s="834"/>
      <c r="W41" s="834"/>
      <c r="X41" s="608"/>
      <c r="Y41" s="762"/>
    </row>
    <row r="42" spans="1:27" ht="18">
      <c r="A42" s="885">
        <v>4.0999999999999996</v>
      </c>
      <c r="B42" s="815" t="s">
        <v>883</v>
      </c>
      <c r="C42" s="900" t="s">
        <v>179</v>
      </c>
      <c r="D42" s="901">
        <v>20</v>
      </c>
      <c r="E42" s="893">
        <v>79</v>
      </c>
      <c r="F42" s="902">
        <f>D42*E42</f>
        <v>1580</v>
      </c>
      <c r="G42" s="903">
        <v>3</v>
      </c>
      <c r="H42" s="902">
        <v>63</v>
      </c>
      <c r="I42" s="903">
        <v>76</v>
      </c>
      <c r="J42" s="902">
        <v>1517</v>
      </c>
      <c r="K42" s="893">
        <v>79</v>
      </c>
      <c r="L42" s="904">
        <f>D42*K42</f>
        <v>1580</v>
      </c>
      <c r="M42" s="903"/>
      <c r="N42" s="902"/>
      <c r="O42" s="834"/>
      <c r="P42" s="834"/>
      <c r="Q42" s="834"/>
      <c r="R42" s="834"/>
      <c r="S42" s="828" t="s">
        <v>1030</v>
      </c>
      <c r="T42" s="834"/>
      <c r="U42" s="830" t="s">
        <v>1843</v>
      </c>
      <c r="V42" s="834"/>
      <c r="W42" s="834"/>
      <c r="X42" s="608"/>
      <c r="Y42" s="762"/>
    </row>
    <row r="43" spans="1:27" ht="18">
      <c r="A43" s="905">
        <v>4.2</v>
      </c>
      <c r="B43" s="815" t="s">
        <v>1780</v>
      </c>
      <c r="C43" s="900" t="s">
        <v>179</v>
      </c>
      <c r="D43" s="901">
        <v>22</v>
      </c>
      <c r="E43" s="893">
        <v>6</v>
      </c>
      <c r="F43" s="902">
        <f>E43*D43</f>
        <v>132</v>
      </c>
      <c r="G43" s="903">
        <f t="shared" ref="G43" si="13">E43</f>
        <v>6</v>
      </c>
      <c r="H43" s="902">
        <f>G43*D43</f>
        <v>132</v>
      </c>
      <c r="I43" s="903">
        <v>3</v>
      </c>
      <c r="J43" s="902"/>
      <c r="K43" s="893">
        <v>6</v>
      </c>
      <c r="L43" s="904">
        <f>D43*K43</f>
        <v>132</v>
      </c>
      <c r="M43" s="893"/>
      <c r="N43" s="902"/>
      <c r="O43" s="834"/>
      <c r="P43" s="834"/>
      <c r="Q43" s="834"/>
      <c r="R43" s="834"/>
      <c r="S43" s="828" t="s">
        <v>1030</v>
      </c>
      <c r="T43" s="834"/>
      <c r="U43" s="830" t="s">
        <v>1844</v>
      </c>
      <c r="V43" s="834"/>
      <c r="W43" s="834"/>
      <c r="X43" s="608"/>
      <c r="Y43" s="762"/>
      <c r="AA43" s="762"/>
    </row>
    <row r="44" spans="1:27" ht="18">
      <c r="A44" s="905">
        <v>4.3</v>
      </c>
      <c r="B44" s="815" t="s">
        <v>1781</v>
      </c>
      <c r="C44" s="886" t="s">
        <v>179</v>
      </c>
      <c r="D44" s="901">
        <v>25</v>
      </c>
      <c r="E44" s="893">
        <v>12</v>
      </c>
      <c r="F44" s="902">
        <f>D44*E44</f>
        <v>300</v>
      </c>
      <c r="G44" s="903">
        <v>6</v>
      </c>
      <c r="H44" s="902">
        <f>G44*D44</f>
        <v>150</v>
      </c>
      <c r="I44" s="903">
        <v>6</v>
      </c>
      <c r="J44" s="902">
        <f>I44*D44</f>
        <v>150</v>
      </c>
      <c r="K44" s="893">
        <v>12</v>
      </c>
      <c r="L44" s="904">
        <f>D44*K44</f>
        <v>300</v>
      </c>
      <c r="M44" s="893"/>
      <c r="N44" s="902"/>
      <c r="O44" s="834"/>
      <c r="P44" s="834"/>
      <c r="Q44" s="834"/>
      <c r="R44" s="834"/>
      <c r="S44" s="828" t="s">
        <v>1030</v>
      </c>
      <c r="T44" s="834"/>
      <c r="U44" s="830" t="s">
        <v>1845</v>
      </c>
      <c r="V44" s="834"/>
      <c r="W44" s="834"/>
      <c r="X44" s="608"/>
      <c r="Y44" s="762"/>
      <c r="AA44" s="762"/>
    </row>
    <row r="45" spans="1:27" ht="18">
      <c r="A45" s="1363" t="s">
        <v>517</v>
      </c>
      <c r="B45" s="1363"/>
      <c r="C45" s="906"/>
      <c r="D45" s="906"/>
      <c r="E45" s="906"/>
      <c r="F45" s="907">
        <f>SUM(F42:F44)</f>
        <v>2012</v>
      </c>
      <c r="G45" s="907"/>
      <c r="H45" s="907">
        <f>SUM(H42:H44)</f>
        <v>345</v>
      </c>
      <c r="I45" s="907"/>
      <c r="J45" s="907">
        <f>SUM(J42:J44)</f>
        <v>1667</v>
      </c>
      <c r="K45" s="907"/>
      <c r="L45" s="907">
        <f>SUM(L42:L44)</f>
        <v>2012</v>
      </c>
      <c r="M45" s="907"/>
      <c r="N45" s="907">
        <f>SUM(N42:N44)</f>
        <v>0</v>
      </c>
      <c r="O45" s="907"/>
      <c r="P45" s="907">
        <f>SUM(P42:P44)</f>
        <v>0</v>
      </c>
      <c r="Q45" s="907"/>
      <c r="R45" s="907">
        <f>SUM(R42:R44)</f>
        <v>0</v>
      </c>
      <c r="S45" s="908"/>
      <c r="T45" s="908"/>
      <c r="U45" s="908"/>
      <c r="V45" s="908"/>
      <c r="W45" s="908"/>
      <c r="X45" s="608"/>
      <c r="Y45" s="762"/>
      <c r="AA45" s="762"/>
    </row>
    <row r="46" spans="1:27" s="163" customFormat="1" ht="18">
      <c r="A46" s="1371" t="s">
        <v>189</v>
      </c>
      <c r="B46" s="1373"/>
      <c r="C46" s="1372"/>
      <c r="D46" s="898"/>
      <c r="E46" s="898"/>
      <c r="F46" s="898"/>
      <c r="G46" s="898"/>
      <c r="H46" s="898"/>
      <c r="I46" s="898"/>
      <c r="J46" s="898"/>
      <c r="K46" s="892"/>
      <c r="L46" s="892"/>
      <c r="M46" s="892"/>
      <c r="N46" s="834"/>
      <c r="O46" s="834"/>
      <c r="P46" s="834"/>
      <c r="Q46" s="834"/>
      <c r="R46" s="834"/>
      <c r="S46" s="834"/>
      <c r="T46" s="834"/>
      <c r="U46" s="834"/>
      <c r="V46" s="834"/>
      <c r="W46" s="834"/>
      <c r="X46" s="608"/>
      <c r="Y46" s="762"/>
    </row>
    <row r="47" spans="1:27" s="163" customFormat="1" ht="31.5">
      <c r="A47" s="885">
        <v>4.4000000000000004</v>
      </c>
      <c r="B47" s="815" t="s">
        <v>1506</v>
      </c>
      <c r="C47" s="886" t="s">
        <v>179</v>
      </c>
      <c r="D47" s="901">
        <v>197.95</v>
      </c>
      <c r="E47" s="893">
        <v>1</v>
      </c>
      <c r="F47" s="902">
        <f>D47</f>
        <v>197.95</v>
      </c>
      <c r="G47" s="893">
        <v>1</v>
      </c>
      <c r="H47" s="902">
        <f>F47</f>
        <v>197.95</v>
      </c>
      <c r="I47" s="893"/>
      <c r="J47" s="902"/>
      <c r="K47" s="892"/>
      <c r="L47" s="892"/>
      <c r="M47" s="909">
        <v>1</v>
      </c>
      <c r="N47" s="910">
        <f>D47</f>
        <v>197.95</v>
      </c>
      <c r="O47" s="834"/>
      <c r="P47" s="834"/>
      <c r="Q47" s="834"/>
      <c r="R47" s="834"/>
      <c r="S47" s="828" t="s">
        <v>1030</v>
      </c>
      <c r="T47" s="834"/>
      <c r="U47" s="830" t="s">
        <v>1846</v>
      </c>
      <c r="V47" s="834"/>
      <c r="W47" s="834"/>
      <c r="X47" s="608"/>
      <c r="Y47" s="762"/>
    </row>
    <row r="48" spans="1:27" s="163" customFormat="1" ht="18">
      <c r="A48" s="885">
        <v>4.5</v>
      </c>
      <c r="B48" s="815" t="s">
        <v>1782</v>
      </c>
      <c r="C48" s="886" t="s">
        <v>179</v>
      </c>
      <c r="D48" s="902">
        <v>348</v>
      </c>
      <c r="E48" s="893">
        <v>2</v>
      </c>
      <c r="F48" s="902">
        <f>D48*E48</f>
        <v>696</v>
      </c>
      <c r="G48" s="893">
        <v>1</v>
      </c>
      <c r="H48" s="902">
        <f>D48*G48</f>
        <v>348</v>
      </c>
      <c r="I48" s="893">
        <v>1</v>
      </c>
      <c r="J48" s="902">
        <f>I48*D48</f>
        <v>348</v>
      </c>
      <c r="K48" s="892"/>
      <c r="L48" s="892"/>
      <c r="M48" s="909">
        <v>2</v>
      </c>
      <c r="N48" s="910">
        <f>D48*M48</f>
        <v>696</v>
      </c>
      <c r="O48" s="834"/>
      <c r="P48" s="834"/>
      <c r="Q48" s="834"/>
      <c r="R48" s="834"/>
      <c r="S48" s="828" t="s">
        <v>1030</v>
      </c>
      <c r="T48" s="834"/>
      <c r="U48" s="830" t="s">
        <v>1847</v>
      </c>
      <c r="V48" s="834"/>
      <c r="W48" s="834"/>
      <c r="X48" s="608"/>
      <c r="Y48" s="762"/>
    </row>
    <row r="49" spans="1:25" s="163" customFormat="1" ht="18">
      <c r="A49" s="885">
        <v>4.5999999999999996</v>
      </c>
      <c r="B49" s="815" t="s">
        <v>1710</v>
      </c>
      <c r="C49" s="886" t="s">
        <v>179</v>
      </c>
      <c r="D49" s="911">
        <v>491</v>
      </c>
      <c r="E49" s="912">
        <v>1</v>
      </c>
      <c r="F49" s="902">
        <f t="shared" ref="F49" si="14">D49</f>
        <v>491</v>
      </c>
      <c r="G49" s="893"/>
      <c r="H49" s="902"/>
      <c r="I49" s="893">
        <v>1</v>
      </c>
      <c r="J49" s="902">
        <f>D49*I49</f>
        <v>491</v>
      </c>
      <c r="K49" s="909">
        <v>1</v>
      </c>
      <c r="L49" s="910">
        <f>D49</f>
        <v>491</v>
      </c>
      <c r="M49" s="909"/>
      <c r="N49" s="910"/>
      <c r="O49" s="834"/>
      <c r="P49" s="834"/>
      <c r="Q49" s="834"/>
      <c r="R49" s="834"/>
      <c r="S49" s="828" t="s">
        <v>1030</v>
      </c>
      <c r="T49" s="834"/>
      <c r="U49" s="830" t="s">
        <v>1848</v>
      </c>
      <c r="V49" s="834"/>
      <c r="W49" s="834"/>
      <c r="X49" s="608"/>
      <c r="Y49" s="762"/>
    </row>
    <row r="50" spans="1:25" s="163" customFormat="1" ht="18">
      <c r="A50" s="1363" t="s">
        <v>517</v>
      </c>
      <c r="B50" s="1363"/>
      <c r="C50" s="906"/>
      <c r="D50" s="906"/>
      <c r="E50" s="906"/>
      <c r="F50" s="907">
        <f>SUM(F47:F49)</f>
        <v>1384.95</v>
      </c>
      <c r="G50" s="907"/>
      <c r="H50" s="907">
        <f>SUM(H47:H49)</f>
        <v>545.95000000000005</v>
      </c>
      <c r="I50" s="907"/>
      <c r="J50" s="907">
        <f>SUM(J47:J49)</f>
        <v>839</v>
      </c>
      <c r="K50" s="907"/>
      <c r="L50" s="907">
        <f>SUM(L47:L49)</f>
        <v>491</v>
      </c>
      <c r="M50" s="907"/>
      <c r="N50" s="907">
        <f>SUM(N47:N49)</f>
        <v>893.95</v>
      </c>
      <c r="O50" s="907"/>
      <c r="P50" s="907">
        <f>SUM(P47:P49)</f>
        <v>0</v>
      </c>
      <c r="Q50" s="907"/>
      <c r="R50" s="907">
        <f>SUM(R47:R49)</f>
        <v>0</v>
      </c>
      <c r="S50" s="908"/>
      <c r="T50" s="908"/>
      <c r="U50" s="908"/>
      <c r="V50" s="908"/>
      <c r="W50" s="908"/>
      <c r="X50" s="608"/>
      <c r="Y50" s="762"/>
    </row>
    <row r="51" spans="1:25" s="163" customFormat="1" ht="18">
      <c r="A51" s="1371" t="s">
        <v>190</v>
      </c>
      <c r="B51" s="1372"/>
      <c r="C51" s="898"/>
      <c r="D51" s="898"/>
      <c r="E51" s="898"/>
      <c r="F51" s="898"/>
      <c r="G51" s="898"/>
      <c r="H51" s="898"/>
      <c r="I51" s="898"/>
      <c r="J51" s="898"/>
      <c r="K51" s="898"/>
      <c r="L51" s="898"/>
      <c r="M51" s="899"/>
      <c r="N51" s="834"/>
      <c r="O51" s="834"/>
      <c r="P51" s="834"/>
      <c r="Q51" s="834"/>
      <c r="R51" s="834"/>
      <c r="S51" s="834"/>
      <c r="T51" s="834"/>
      <c r="U51" s="834"/>
      <c r="V51" s="834"/>
      <c r="W51" s="834"/>
      <c r="X51" s="608"/>
      <c r="Y51" s="762"/>
    </row>
    <row r="52" spans="1:25" s="163" customFormat="1" ht="18">
      <c r="A52" s="913">
        <v>4.7</v>
      </c>
      <c r="B52" s="815" t="s">
        <v>191</v>
      </c>
      <c r="C52" s="886" t="s">
        <v>179</v>
      </c>
      <c r="D52" s="901">
        <v>688.5</v>
      </c>
      <c r="E52" s="893">
        <v>1</v>
      </c>
      <c r="F52" s="902">
        <v>688.5</v>
      </c>
      <c r="G52" s="893">
        <f>E52</f>
        <v>1</v>
      </c>
      <c r="H52" s="902">
        <f>F52</f>
        <v>688.5</v>
      </c>
      <c r="I52" s="892"/>
      <c r="J52" s="892"/>
      <c r="K52" s="909">
        <v>1</v>
      </c>
      <c r="L52" s="910">
        <f>F52</f>
        <v>688.5</v>
      </c>
      <c r="M52" s="892"/>
      <c r="N52" s="834"/>
      <c r="O52" s="834"/>
      <c r="P52" s="834"/>
      <c r="Q52" s="834"/>
      <c r="R52" s="834"/>
      <c r="S52" s="828" t="s">
        <v>1030</v>
      </c>
      <c r="T52" s="834"/>
      <c r="U52" s="830" t="s">
        <v>1849</v>
      </c>
      <c r="V52" s="834"/>
      <c r="W52" s="834"/>
      <c r="X52" s="608"/>
      <c r="Y52" s="762"/>
    </row>
    <row r="53" spans="1:25" s="163" customFormat="1" ht="18">
      <c r="A53" s="1363" t="s">
        <v>517</v>
      </c>
      <c r="B53" s="1363"/>
      <c r="C53" s="906"/>
      <c r="D53" s="906"/>
      <c r="E53" s="906"/>
      <c r="F53" s="881">
        <f>SUM(F52:F52)</f>
        <v>688.5</v>
      </c>
      <c r="G53" s="881"/>
      <c r="H53" s="881">
        <f>SUM(H52:H52)</f>
        <v>688.5</v>
      </c>
      <c r="I53" s="881"/>
      <c r="J53" s="881">
        <f>SUM(J52:J52)</f>
        <v>0</v>
      </c>
      <c r="K53" s="881"/>
      <c r="L53" s="881">
        <f>SUM(L52:L52)</f>
        <v>688.5</v>
      </c>
      <c r="M53" s="881"/>
      <c r="N53" s="881">
        <f>SUM(N52:N52)</f>
        <v>0</v>
      </c>
      <c r="O53" s="881"/>
      <c r="P53" s="881">
        <f>SUM(P52:P52)</f>
        <v>0</v>
      </c>
      <c r="Q53" s="881"/>
      <c r="R53" s="881">
        <f>SUM(R52:R52)</f>
        <v>0</v>
      </c>
      <c r="S53" s="908"/>
      <c r="T53" s="908"/>
      <c r="U53" s="908"/>
      <c r="V53" s="908"/>
      <c r="W53" s="908"/>
      <c r="X53" s="608"/>
      <c r="Y53" s="762"/>
    </row>
    <row r="54" spans="1:25" s="163" customFormat="1" ht="18">
      <c r="A54" s="1360" t="s">
        <v>1047</v>
      </c>
      <c r="B54" s="1360"/>
      <c r="C54" s="1360"/>
      <c r="D54" s="1360"/>
      <c r="E54" s="1360"/>
      <c r="F54" s="914">
        <f>F53+F50+F45</f>
        <v>4085.45</v>
      </c>
      <c r="G54" s="914"/>
      <c r="H54" s="914">
        <f>H53+H50+H45</f>
        <v>1579.45</v>
      </c>
      <c r="I54" s="914"/>
      <c r="J54" s="914">
        <f>J53+J50+J45</f>
        <v>2506</v>
      </c>
      <c r="K54" s="914"/>
      <c r="L54" s="914">
        <f>L53+L50+L45</f>
        <v>3191.5</v>
      </c>
      <c r="M54" s="914"/>
      <c r="N54" s="914">
        <f>N53+N50+N45</f>
        <v>893.95</v>
      </c>
      <c r="O54" s="914"/>
      <c r="P54" s="914">
        <f>P53+P50+P45</f>
        <v>0</v>
      </c>
      <c r="Q54" s="914"/>
      <c r="R54" s="914">
        <f>R53+R50+R45</f>
        <v>0</v>
      </c>
      <c r="S54" s="884"/>
      <c r="T54" s="884"/>
      <c r="U54" s="884"/>
      <c r="V54" s="884"/>
      <c r="W54" s="884"/>
      <c r="X54" s="608"/>
      <c r="Y54" s="762"/>
    </row>
    <row r="55" spans="1:25" ht="18">
      <c r="A55" s="1374" t="s">
        <v>1048</v>
      </c>
      <c r="B55" s="1374"/>
      <c r="C55" s="1374"/>
      <c r="D55" s="1374"/>
      <c r="E55" s="1374"/>
      <c r="F55" s="1374"/>
      <c r="G55" s="1374"/>
      <c r="H55" s="1374"/>
      <c r="I55" s="1374"/>
      <c r="J55" s="1374"/>
      <c r="K55" s="1374"/>
      <c r="L55" s="1374"/>
      <c r="M55" s="1374"/>
      <c r="N55" s="834"/>
      <c r="O55" s="834"/>
      <c r="P55" s="834"/>
      <c r="Q55" s="915"/>
      <c r="R55" s="915"/>
      <c r="S55" s="834"/>
      <c r="T55" s="834"/>
      <c r="U55" s="834"/>
      <c r="V55" s="834"/>
      <c r="W55" s="834"/>
      <c r="X55" s="608"/>
      <c r="Y55" s="762"/>
    </row>
    <row r="56" spans="1:25" ht="18">
      <c r="A56" s="1360" t="s">
        <v>1049</v>
      </c>
      <c r="B56" s="1360"/>
      <c r="C56" s="1360"/>
      <c r="D56" s="1360"/>
      <c r="E56" s="1360"/>
      <c r="F56" s="916">
        <v>0</v>
      </c>
      <c r="G56" s="916"/>
      <c r="H56" s="916">
        <v>0</v>
      </c>
      <c r="I56" s="916"/>
      <c r="J56" s="916">
        <v>0</v>
      </c>
      <c r="K56" s="916"/>
      <c r="L56" s="916">
        <v>0</v>
      </c>
      <c r="M56" s="916"/>
      <c r="N56" s="916">
        <v>0</v>
      </c>
      <c r="O56" s="916"/>
      <c r="P56" s="916">
        <v>0</v>
      </c>
      <c r="Q56" s="916"/>
      <c r="R56" s="916">
        <v>0</v>
      </c>
      <c r="S56" s="884"/>
      <c r="T56" s="884"/>
      <c r="U56" s="884"/>
      <c r="V56" s="884"/>
      <c r="W56" s="884"/>
      <c r="X56" s="608"/>
      <c r="Y56" s="762"/>
    </row>
    <row r="57" spans="1:25" ht="18">
      <c r="A57" s="1368" t="s">
        <v>1050</v>
      </c>
      <c r="B57" s="1369"/>
      <c r="C57" s="1369"/>
      <c r="D57" s="1369"/>
      <c r="E57" s="1369"/>
      <c r="F57" s="1369"/>
      <c r="G57" s="1369"/>
      <c r="H57" s="1369"/>
      <c r="I57" s="1369"/>
      <c r="J57" s="1369"/>
      <c r="K57" s="1369"/>
      <c r="L57" s="1369"/>
      <c r="M57" s="1370"/>
      <c r="N57" s="834"/>
      <c r="O57" s="834"/>
      <c r="P57" s="834"/>
      <c r="Q57" s="834"/>
      <c r="R57" s="834"/>
      <c r="S57" s="834"/>
      <c r="T57" s="834"/>
      <c r="U57" s="834"/>
      <c r="V57" s="834"/>
      <c r="W57" s="834"/>
      <c r="X57" s="608"/>
      <c r="Y57" s="762"/>
    </row>
    <row r="58" spans="1:25" s="163" customFormat="1" ht="18">
      <c r="A58" s="1371" t="s">
        <v>192</v>
      </c>
      <c r="B58" s="1372"/>
      <c r="C58" s="898"/>
      <c r="D58" s="898"/>
      <c r="E58" s="898"/>
      <c r="F58" s="898"/>
      <c r="G58" s="898"/>
      <c r="H58" s="898"/>
      <c r="I58" s="898"/>
      <c r="J58" s="898"/>
      <c r="K58" s="898"/>
      <c r="L58" s="898"/>
      <c r="M58" s="899"/>
      <c r="N58" s="834"/>
      <c r="O58" s="834"/>
      <c r="P58" s="834"/>
      <c r="Q58" s="834"/>
      <c r="R58" s="834"/>
      <c r="S58" s="834"/>
      <c r="T58" s="834"/>
      <c r="U58" s="834"/>
      <c r="V58" s="834"/>
      <c r="W58" s="834"/>
      <c r="X58" s="608"/>
      <c r="Y58" s="762"/>
    </row>
    <row r="59" spans="1:25" s="166" customFormat="1" ht="18">
      <c r="A59" s="905">
        <v>6.1</v>
      </c>
      <c r="B59" s="815" t="s">
        <v>1509</v>
      </c>
      <c r="C59" s="886" t="s">
        <v>179</v>
      </c>
      <c r="D59" s="901">
        <f>F59</f>
        <v>2059.37</v>
      </c>
      <c r="E59" s="893">
        <v>1</v>
      </c>
      <c r="F59" s="902">
        <v>2059.37</v>
      </c>
      <c r="G59" s="893">
        <f>E59</f>
        <v>1</v>
      </c>
      <c r="H59" s="902">
        <f>F59</f>
        <v>2059.37</v>
      </c>
      <c r="I59" s="892"/>
      <c r="J59" s="892"/>
      <c r="K59" s="892"/>
      <c r="L59" s="917"/>
      <c r="M59" s="918">
        <v>1</v>
      </c>
      <c r="N59" s="917">
        <f>D59</f>
        <v>2059.37</v>
      </c>
      <c r="O59" s="918"/>
      <c r="P59" s="917"/>
      <c r="Q59" s="894"/>
      <c r="R59" s="894"/>
      <c r="S59" s="828" t="s">
        <v>1030</v>
      </c>
      <c r="T59" s="834"/>
      <c r="U59" s="830" t="s">
        <v>1850</v>
      </c>
      <c r="V59" s="834"/>
      <c r="W59" s="834"/>
      <c r="X59" s="608"/>
      <c r="Y59" s="762"/>
    </row>
    <row r="60" spans="1:25" s="166" customFormat="1" ht="18">
      <c r="A60" s="919">
        <v>6.2</v>
      </c>
      <c r="B60" s="843" t="s">
        <v>1510</v>
      </c>
      <c r="C60" s="856" t="s">
        <v>179</v>
      </c>
      <c r="D60" s="920">
        <v>352</v>
      </c>
      <c r="E60" s="918">
        <v>13</v>
      </c>
      <c r="F60" s="921">
        <f>D60*E60</f>
        <v>4576</v>
      </c>
      <c r="G60" s="893">
        <f>E60</f>
        <v>13</v>
      </c>
      <c r="H60" s="902">
        <f>F60</f>
        <v>4576</v>
      </c>
      <c r="I60" s="892"/>
      <c r="J60" s="892"/>
      <c r="K60" s="918">
        <v>4</v>
      </c>
      <c r="L60" s="917">
        <f>D60*K60</f>
        <v>1408</v>
      </c>
      <c r="M60" s="918">
        <v>5</v>
      </c>
      <c r="N60" s="917">
        <f>D60*M60</f>
        <v>1760</v>
      </c>
      <c r="O60" s="918">
        <v>4</v>
      </c>
      <c r="P60" s="917">
        <f>D60*O60</f>
        <v>1408</v>
      </c>
      <c r="Q60" s="918"/>
      <c r="R60" s="917"/>
      <c r="S60" s="828" t="s">
        <v>1030</v>
      </c>
      <c r="T60" s="834"/>
      <c r="U60" s="830" t="s">
        <v>1850</v>
      </c>
      <c r="V60" s="834"/>
      <c r="W60" s="834"/>
      <c r="X60" s="608"/>
      <c r="Y60" s="762"/>
    </row>
    <row r="61" spans="1:25" ht="18">
      <c r="A61" s="1360" t="s">
        <v>1051</v>
      </c>
      <c r="B61" s="1360"/>
      <c r="C61" s="1360"/>
      <c r="D61" s="1360"/>
      <c r="E61" s="1360"/>
      <c r="F61" s="895">
        <f>SUM(F59:F60)</f>
        <v>6635.37</v>
      </c>
      <c r="G61" s="895"/>
      <c r="H61" s="895">
        <f>SUM(H59:H60)</f>
        <v>6635.37</v>
      </c>
      <c r="I61" s="895"/>
      <c r="J61" s="895">
        <f>SUM(J59:J60)</f>
        <v>0</v>
      </c>
      <c r="K61" s="895"/>
      <c r="L61" s="895">
        <f>SUM(L59:L60)</f>
        <v>1408</v>
      </c>
      <c r="M61" s="895"/>
      <c r="N61" s="895">
        <f>SUM(N59:N60)</f>
        <v>3819.37</v>
      </c>
      <c r="O61" s="895"/>
      <c r="P61" s="895">
        <f>SUM(P59:P60)</f>
        <v>1408</v>
      </c>
      <c r="Q61" s="895"/>
      <c r="R61" s="895">
        <f>SUM(R59:R60)</f>
        <v>0</v>
      </c>
      <c r="S61" s="884"/>
      <c r="T61" s="884"/>
      <c r="U61" s="884"/>
      <c r="V61" s="884"/>
      <c r="W61" s="884"/>
      <c r="X61" s="608"/>
      <c r="Y61" s="762"/>
    </row>
    <row r="62" spans="1:25" ht="18">
      <c r="A62" s="1368" t="s">
        <v>1052</v>
      </c>
      <c r="B62" s="1369"/>
      <c r="C62" s="1369"/>
      <c r="D62" s="1369"/>
      <c r="E62" s="1369"/>
      <c r="F62" s="1369"/>
      <c r="G62" s="1369"/>
      <c r="H62" s="1369"/>
      <c r="I62" s="1369"/>
      <c r="J62" s="1369"/>
      <c r="K62" s="1369"/>
      <c r="L62" s="1369"/>
      <c r="M62" s="1370"/>
      <c r="N62" s="834"/>
      <c r="O62" s="834"/>
      <c r="P62" s="834"/>
      <c r="Q62" s="834"/>
      <c r="R62" s="834"/>
      <c r="S62" s="834"/>
      <c r="T62" s="834"/>
      <c r="U62" s="922"/>
      <c r="V62" s="834"/>
      <c r="W62" s="834"/>
      <c r="X62" s="608"/>
      <c r="Y62" s="762"/>
    </row>
    <row r="63" spans="1:25" s="166" customFormat="1" ht="18">
      <c r="A63" s="919">
        <v>7.1</v>
      </c>
      <c r="B63" s="923" t="s">
        <v>1511</v>
      </c>
      <c r="C63" s="856" t="s">
        <v>179</v>
      </c>
      <c r="D63" s="920">
        <f>F63/E63</f>
        <v>16.25</v>
      </c>
      <c r="E63" s="918">
        <v>11</v>
      </c>
      <c r="F63" s="849">
        <v>178.75</v>
      </c>
      <c r="G63" s="918">
        <f>E63</f>
        <v>11</v>
      </c>
      <c r="H63" s="849">
        <f>F63</f>
        <v>178.75</v>
      </c>
      <c r="I63" s="892"/>
      <c r="J63" s="892"/>
      <c r="K63" s="918">
        <v>10</v>
      </c>
      <c r="L63" s="849">
        <v>162.5</v>
      </c>
      <c r="M63" s="918">
        <v>1</v>
      </c>
      <c r="N63" s="920">
        <v>16.25</v>
      </c>
      <c r="O63" s="834"/>
      <c r="P63" s="834"/>
      <c r="Q63" s="834"/>
      <c r="R63" s="834"/>
      <c r="S63" s="828" t="s">
        <v>1030</v>
      </c>
      <c r="T63" s="834"/>
      <c r="U63" s="830" t="s">
        <v>1851</v>
      </c>
      <c r="V63" s="894"/>
      <c r="W63" s="834"/>
      <c r="X63" s="608"/>
      <c r="Y63" s="762"/>
    </row>
    <row r="64" spans="1:25" s="166" customFormat="1" ht="18">
      <c r="A64" s="919">
        <v>7.2</v>
      </c>
      <c r="B64" s="924" t="s">
        <v>1512</v>
      </c>
      <c r="C64" s="856" t="s">
        <v>179</v>
      </c>
      <c r="D64" s="920">
        <f t="shared" ref="D64:D71" si="15">F64/E64</f>
        <v>10.83</v>
      </c>
      <c r="E64" s="918">
        <v>9</v>
      </c>
      <c r="F64" s="849">
        <v>97.47</v>
      </c>
      <c r="G64" s="918">
        <f t="shared" ref="G64:H71" si="16">E64</f>
        <v>9</v>
      </c>
      <c r="H64" s="849">
        <f t="shared" si="16"/>
        <v>97.47</v>
      </c>
      <c r="I64" s="892"/>
      <c r="J64" s="892"/>
      <c r="K64" s="918">
        <v>5</v>
      </c>
      <c r="L64" s="849">
        <v>54.15</v>
      </c>
      <c r="M64" s="918">
        <v>4</v>
      </c>
      <c r="N64" s="849">
        <v>43.32</v>
      </c>
      <c r="O64" s="834"/>
      <c r="P64" s="834"/>
      <c r="Q64" s="834"/>
      <c r="R64" s="834"/>
      <c r="S64" s="828" t="s">
        <v>1030</v>
      </c>
      <c r="T64" s="834"/>
      <c r="U64" s="830" t="s">
        <v>1851</v>
      </c>
      <c r="V64" s="894"/>
      <c r="W64" s="834"/>
      <c r="X64" s="608"/>
      <c r="Y64" s="762"/>
    </row>
    <row r="65" spans="1:25" s="166" customFormat="1" ht="18">
      <c r="A65" s="919">
        <v>7.3</v>
      </c>
      <c r="B65" s="925" t="s">
        <v>1513</v>
      </c>
      <c r="C65" s="856" t="s">
        <v>179</v>
      </c>
      <c r="D65" s="920">
        <f t="shared" si="15"/>
        <v>97.534999999999997</v>
      </c>
      <c r="E65" s="918">
        <v>1</v>
      </c>
      <c r="F65" s="849">
        <v>97.534999999999997</v>
      </c>
      <c r="G65" s="918">
        <f t="shared" si="16"/>
        <v>1</v>
      </c>
      <c r="H65" s="849">
        <f t="shared" si="16"/>
        <v>97.534999999999997</v>
      </c>
      <c r="I65" s="892"/>
      <c r="J65" s="892"/>
      <c r="K65" s="918"/>
      <c r="L65" s="849"/>
      <c r="M65" s="918">
        <v>1</v>
      </c>
      <c r="N65" s="849">
        <v>97.534999999999997</v>
      </c>
      <c r="O65" s="834"/>
      <c r="P65" s="834"/>
      <c r="Q65" s="834"/>
      <c r="R65" s="834"/>
      <c r="S65" s="828" t="s">
        <v>1030</v>
      </c>
      <c r="T65" s="834"/>
      <c r="U65" s="830" t="s">
        <v>1852</v>
      </c>
      <c r="V65" s="894"/>
      <c r="W65" s="834"/>
      <c r="X65" s="608"/>
      <c r="Y65" s="762"/>
    </row>
    <row r="66" spans="1:25" s="166" customFormat="1" ht="31.5">
      <c r="A66" s="919">
        <v>7.4</v>
      </c>
      <c r="B66" s="925" t="s">
        <v>1514</v>
      </c>
      <c r="C66" s="856" t="s">
        <v>179</v>
      </c>
      <c r="D66" s="920">
        <f t="shared" si="15"/>
        <v>11.7</v>
      </c>
      <c r="E66" s="918">
        <v>1</v>
      </c>
      <c r="F66" s="849">
        <v>11.7</v>
      </c>
      <c r="G66" s="918">
        <f t="shared" si="16"/>
        <v>1</v>
      </c>
      <c r="H66" s="849">
        <f t="shared" si="16"/>
        <v>11.7</v>
      </c>
      <c r="I66" s="892"/>
      <c r="J66" s="892"/>
      <c r="K66" s="918"/>
      <c r="L66" s="849"/>
      <c r="M66" s="918">
        <v>1</v>
      </c>
      <c r="N66" s="849">
        <v>11.7</v>
      </c>
      <c r="O66" s="834"/>
      <c r="P66" s="834"/>
      <c r="Q66" s="834"/>
      <c r="R66" s="834"/>
      <c r="S66" s="828" t="s">
        <v>1030</v>
      </c>
      <c r="T66" s="834"/>
      <c r="U66" s="830" t="s">
        <v>1853</v>
      </c>
      <c r="V66" s="894"/>
      <c r="W66" s="834"/>
      <c r="X66" s="608"/>
      <c r="Y66" s="762"/>
    </row>
    <row r="67" spans="1:25" s="166" customFormat="1" ht="18">
      <c r="A67" s="919">
        <v>7.5</v>
      </c>
      <c r="B67" s="925" t="s">
        <v>1515</v>
      </c>
      <c r="C67" s="856" t="s">
        <v>179</v>
      </c>
      <c r="D67" s="920">
        <f t="shared" si="15"/>
        <v>28.3</v>
      </c>
      <c r="E67" s="918">
        <v>1</v>
      </c>
      <c r="F67" s="849">
        <v>28.3</v>
      </c>
      <c r="G67" s="918">
        <f t="shared" si="16"/>
        <v>1</v>
      </c>
      <c r="H67" s="849">
        <f t="shared" si="16"/>
        <v>28.3</v>
      </c>
      <c r="I67" s="892"/>
      <c r="J67" s="892"/>
      <c r="K67" s="918"/>
      <c r="L67" s="849"/>
      <c r="M67" s="918">
        <v>1</v>
      </c>
      <c r="N67" s="849">
        <v>28.3</v>
      </c>
      <c r="O67" s="834"/>
      <c r="P67" s="834"/>
      <c r="Q67" s="834"/>
      <c r="R67" s="834"/>
      <c r="S67" s="828" t="s">
        <v>1030</v>
      </c>
      <c r="T67" s="834"/>
      <c r="U67" s="830" t="s">
        <v>1853</v>
      </c>
      <c r="V67" s="894"/>
      <c r="W67" s="834"/>
      <c r="X67" s="608"/>
      <c r="Y67" s="762"/>
    </row>
    <row r="68" spans="1:25" s="166" customFormat="1" ht="18">
      <c r="A68" s="919">
        <v>7.6</v>
      </c>
      <c r="B68" s="925" t="s">
        <v>1516</v>
      </c>
      <c r="C68" s="856" t="s">
        <v>179</v>
      </c>
      <c r="D68" s="920">
        <f t="shared" si="15"/>
        <v>14</v>
      </c>
      <c r="E68" s="918">
        <v>7</v>
      </c>
      <c r="F68" s="849">
        <v>98</v>
      </c>
      <c r="G68" s="918">
        <f t="shared" si="16"/>
        <v>7</v>
      </c>
      <c r="H68" s="849">
        <f t="shared" si="16"/>
        <v>98</v>
      </c>
      <c r="I68" s="892"/>
      <c r="J68" s="892"/>
      <c r="K68" s="918"/>
      <c r="L68" s="849"/>
      <c r="M68" s="918">
        <v>7</v>
      </c>
      <c r="N68" s="849">
        <v>98</v>
      </c>
      <c r="O68" s="834"/>
      <c r="P68" s="834"/>
      <c r="Q68" s="834"/>
      <c r="R68" s="834"/>
      <c r="S68" s="828" t="s">
        <v>1030</v>
      </c>
      <c r="T68" s="834"/>
      <c r="U68" s="830" t="s">
        <v>1854</v>
      </c>
      <c r="V68" s="894"/>
      <c r="W68" s="834"/>
      <c r="X68" s="608"/>
      <c r="Y68" s="762"/>
    </row>
    <row r="69" spans="1:25" s="166" customFormat="1" ht="18">
      <c r="A69" s="926">
        <v>7.7</v>
      </c>
      <c r="B69" s="927" t="s">
        <v>1517</v>
      </c>
      <c r="C69" s="856" t="s">
        <v>179</v>
      </c>
      <c r="D69" s="920">
        <f t="shared" si="15"/>
        <v>70.03</v>
      </c>
      <c r="E69" s="918">
        <v>1</v>
      </c>
      <c r="F69" s="849">
        <v>70.03</v>
      </c>
      <c r="G69" s="918">
        <f t="shared" si="16"/>
        <v>1</v>
      </c>
      <c r="H69" s="849">
        <f t="shared" si="16"/>
        <v>70.03</v>
      </c>
      <c r="I69" s="892"/>
      <c r="J69" s="892"/>
      <c r="K69" s="918"/>
      <c r="L69" s="849"/>
      <c r="M69" s="918">
        <v>1</v>
      </c>
      <c r="N69" s="849">
        <v>70.03</v>
      </c>
      <c r="O69" s="834"/>
      <c r="P69" s="834"/>
      <c r="Q69" s="834"/>
      <c r="R69" s="834"/>
      <c r="S69" s="828" t="s">
        <v>1030</v>
      </c>
      <c r="T69" s="834"/>
      <c r="U69" s="830" t="s">
        <v>1855</v>
      </c>
      <c r="V69" s="894"/>
      <c r="W69" s="834"/>
      <c r="X69" s="608"/>
      <c r="Y69" s="762"/>
    </row>
    <row r="70" spans="1:25" s="166" customFormat="1" ht="18">
      <c r="A70" s="926">
        <v>7.8</v>
      </c>
      <c r="B70" s="928" t="s">
        <v>1741</v>
      </c>
      <c r="C70" s="856" t="s">
        <v>179</v>
      </c>
      <c r="D70" s="920">
        <f t="shared" si="15"/>
        <v>38.33</v>
      </c>
      <c r="E70" s="918">
        <v>1</v>
      </c>
      <c r="F70" s="849">
        <v>38.33</v>
      </c>
      <c r="G70" s="918">
        <f t="shared" si="16"/>
        <v>1</v>
      </c>
      <c r="H70" s="849">
        <f t="shared" si="16"/>
        <v>38.33</v>
      </c>
      <c r="I70" s="892"/>
      <c r="J70" s="892"/>
      <c r="K70" s="918"/>
      <c r="L70" s="849"/>
      <c r="M70" s="918">
        <v>1</v>
      </c>
      <c r="N70" s="849">
        <f>H70</f>
        <v>38.33</v>
      </c>
      <c r="O70" s="834"/>
      <c r="P70" s="834"/>
      <c r="Q70" s="834"/>
      <c r="R70" s="834"/>
      <c r="S70" s="828" t="s">
        <v>1030</v>
      </c>
      <c r="T70" s="834"/>
      <c r="U70" s="830" t="s">
        <v>1856</v>
      </c>
      <c r="V70" s="894"/>
      <c r="W70" s="834"/>
      <c r="X70" s="608"/>
      <c r="Y70" s="762"/>
    </row>
    <row r="71" spans="1:25" s="166" customFormat="1" ht="18">
      <c r="A71" s="926">
        <v>7.9</v>
      </c>
      <c r="B71" s="928" t="s">
        <v>1742</v>
      </c>
      <c r="C71" s="856" t="s">
        <v>179</v>
      </c>
      <c r="D71" s="920">
        <f t="shared" si="15"/>
        <v>16.081</v>
      </c>
      <c r="E71" s="918">
        <v>1</v>
      </c>
      <c r="F71" s="849">
        <v>16.081</v>
      </c>
      <c r="G71" s="918">
        <f t="shared" si="16"/>
        <v>1</v>
      </c>
      <c r="H71" s="849">
        <f t="shared" si="16"/>
        <v>16.081</v>
      </c>
      <c r="I71" s="892"/>
      <c r="J71" s="892"/>
      <c r="K71" s="918"/>
      <c r="L71" s="849"/>
      <c r="M71" s="918">
        <v>1</v>
      </c>
      <c r="N71" s="849">
        <f>H71</f>
        <v>16.081</v>
      </c>
      <c r="O71" s="834"/>
      <c r="P71" s="834"/>
      <c r="Q71" s="834"/>
      <c r="R71" s="834"/>
      <c r="S71" s="828" t="s">
        <v>1030</v>
      </c>
      <c r="T71" s="834"/>
      <c r="U71" s="830" t="s">
        <v>1857</v>
      </c>
      <c r="V71" s="894"/>
      <c r="W71" s="834"/>
      <c r="X71" s="608"/>
      <c r="Y71" s="762"/>
    </row>
    <row r="72" spans="1:25" ht="18">
      <c r="A72" s="1378" t="s">
        <v>1053</v>
      </c>
      <c r="B72" s="1379"/>
      <c r="C72" s="1379"/>
      <c r="D72" s="1379"/>
      <c r="E72" s="1380"/>
      <c r="F72" s="929">
        <f>SUM(F63:F71)</f>
        <v>636.19600000000003</v>
      </c>
      <c r="G72" s="929"/>
      <c r="H72" s="929">
        <f>SUM(H63:H71)</f>
        <v>636.19600000000003</v>
      </c>
      <c r="I72" s="929"/>
      <c r="J72" s="929">
        <f>SUM(J63:J69)</f>
        <v>0</v>
      </c>
      <c r="K72" s="929"/>
      <c r="L72" s="929">
        <f>SUM(L63:L71)</f>
        <v>216.65</v>
      </c>
      <c r="M72" s="929"/>
      <c r="N72" s="929">
        <f>SUM(N63:N71)</f>
        <v>419.54599999999999</v>
      </c>
      <c r="O72" s="929"/>
      <c r="P72" s="929">
        <f>SUM(P63:P69)</f>
        <v>0</v>
      </c>
      <c r="Q72" s="929"/>
      <c r="R72" s="929">
        <f>SUM(R63:R69)</f>
        <v>0</v>
      </c>
      <c r="S72" s="884"/>
      <c r="T72" s="884"/>
      <c r="U72" s="930"/>
      <c r="V72" s="884"/>
      <c r="W72" s="884"/>
      <c r="X72" s="608"/>
    </row>
    <row r="73" spans="1:25" ht="18">
      <c r="A73" s="1360" t="s">
        <v>390</v>
      </c>
      <c r="B73" s="1360"/>
      <c r="C73" s="1360"/>
      <c r="D73" s="1360"/>
      <c r="E73" s="1360"/>
      <c r="F73" s="931">
        <f>F72+F61+F56+F54+F39+F35+F20</f>
        <v>133777.99520599999</v>
      </c>
      <c r="G73" s="931"/>
      <c r="H73" s="931">
        <f>H72+H61+H56+H54+H39+H35+H20</f>
        <v>131271.99520599999</v>
      </c>
      <c r="I73" s="931"/>
      <c r="J73" s="931">
        <f>J72+J61+J54+J39+J35+J20</f>
        <v>2506</v>
      </c>
      <c r="K73" s="931"/>
      <c r="L73" s="931">
        <f>L72+L61+L56+L54+L39+L35+L20</f>
        <v>26982.195803999999</v>
      </c>
      <c r="M73" s="931"/>
      <c r="N73" s="931">
        <f>N72+N61+N56+N54+N39+N35+N20</f>
        <v>33679.533001999996</v>
      </c>
      <c r="O73" s="931"/>
      <c r="P73" s="931">
        <f>P72+P61+P56+P54+P39+P35+P20</f>
        <v>33261.107001999997</v>
      </c>
      <c r="Q73" s="931"/>
      <c r="R73" s="931">
        <f>R72+R61+R56+R54+R39+R35+R20</f>
        <v>39855.164957999994</v>
      </c>
      <c r="S73" s="884"/>
      <c r="T73" s="884"/>
      <c r="U73" s="884"/>
      <c r="V73" s="884"/>
      <c r="W73" s="884"/>
      <c r="X73" s="608"/>
    </row>
    <row r="74" spans="1:25" ht="15">
      <c r="A74" s="932"/>
      <c r="B74" s="1375" t="s">
        <v>193</v>
      </c>
      <c r="C74" s="1375"/>
      <c r="D74" s="1375"/>
      <c r="E74" s="1375"/>
      <c r="F74" s="1375"/>
      <c r="G74" s="1375"/>
      <c r="H74" s="1375"/>
      <c r="I74" s="1375"/>
      <c r="J74" s="1375"/>
      <c r="K74" s="1375"/>
      <c r="L74" s="1375"/>
      <c r="M74" s="932"/>
      <c r="N74" s="933"/>
      <c r="O74" s="934"/>
      <c r="P74" s="933"/>
      <c r="Q74" s="933"/>
      <c r="R74" s="933"/>
      <c r="S74" s="933"/>
      <c r="T74" s="933"/>
      <c r="U74" s="933"/>
      <c r="V74" s="933"/>
      <c r="W74" s="933"/>
    </row>
    <row r="75" spans="1:25" ht="15.75">
      <c r="A75" s="935"/>
      <c r="B75" s="935"/>
      <c r="C75" s="935"/>
      <c r="D75" s="935"/>
      <c r="E75" s="935"/>
      <c r="F75" s="936"/>
      <c r="G75" s="936"/>
      <c r="H75" s="936"/>
      <c r="I75" s="935"/>
      <c r="J75" s="935"/>
      <c r="K75" s="935"/>
      <c r="L75" s="937"/>
      <c r="M75" s="937"/>
      <c r="N75" s="937"/>
      <c r="O75" s="937"/>
      <c r="P75" s="937"/>
      <c r="Q75" s="937"/>
      <c r="R75" s="937"/>
      <c r="S75" s="819"/>
      <c r="T75" s="819"/>
      <c r="U75" s="819"/>
      <c r="V75" s="819"/>
      <c r="W75" s="819"/>
    </row>
    <row r="76" spans="1:25" ht="18.75">
      <c r="A76" s="938"/>
      <c r="B76" s="939" t="s">
        <v>194</v>
      </c>
      <c r="C76" s="940"/>
      <c r="D76" s="940"/>
      <c r="E76" s="940"/>
      <c r="F76" s="1376" t="s">
        <v>629</v>
      </c>
      <c r="G76" s="1376"/>
      <c r="H76" s="1376"/>
      <c r="I76" s="941"/>
      <c r="J76" s="941"/>
      <c r="K76" s="941"/>
      <c r="L76" s="942"/>
      <c r="M76" s="941"/>
      <c r="N76" s="942"/>
      <c r="O76" s="819"/>
      <c r="P76" s="942"/>
      <c r="Q76" s="819"/>
      <c r="R76" s="943"/>
      <c r="S76" s="819"/>
      <c r="T76" s="819"/>
      <c r="U76" s="819"/>
      <c r="V76" s="819"/>
      <c r="W76" s="819"/>
    </row>
    <row r="77" spans="1:25" ht="18.75">
      <c r="A77" s="938"/>
      <c r="B77" s="944" t="s">
        <v>195</v>
      </c>
      <c r="C77" s="940"/>
      <c r="D77" s="940"/>
      <c r="E77" s="940"/>
      <c r="F77" s="1377" t="s">
        <v>401</v>
      </c>
      <c r="G77" s="1377"/>
      <c r="H77" s="1377"/>
      <c r="I77" s="945"/>
      <c r="J77" s="945"/>
      <c r="K77" s="945"/>
      <c r="L77" s="945"/>
      <c r="M77" s="946"/>
      <c r="N77" s="819"/>
      <c r="O77" s="819"/>
      <c r="P77" s="819"/>
      <c r="Q77" s="819"/>
      <c r="R77" s="819"/>
      <c r="S77" s="819"/>
      <c r="T77" s="819"/>
      <c r="U77" s="819"/>
      <c r="V77" s="819"/>
      <c r="W77" s="819"/>
    </row>
    <row r="78" spans="1:25" ht="18.75">
      <c r="A78" s="256"/>
      <c r="B78" s="309"/>
      <c r="C78" s="308"/>
      <c r="D78" s="308"/>
      <c r="E78" s="308"/>
      <c r="F78" s="308"/>
      <c r="G78" s="308"/>
      <c r="H78" s="308"/>
      <c r="I78" s="308"/>
      <c r="J78" s="308"/>
      <c r="K78" s="311"/>
      <c r="L78" s="771"/>
      <c r="M78" s="311"/>
      <c r="N78" s="311"/>
      <c r="O78" s="311"/>
      <c r="P78" s="311"/>
      <c r="Q78" s="311"/>
      <c r="R78" s="311"/>
    </row>
    <row r="79" spans="1:25" ht="18.75">
      <c r="A79" s="256"/>
      <c r="B79" s="312" t="s">
        <v>1829</v>
      </c>
      <c r="C79" s="308"/>
      <c r="D79" s="308"/>
      <c r="E79" s="308"/>
      <c r="F79" s="308"/>
      <c r="G79" s="308"/>
      <c r="H79" s="308"/>
      <c r="I79" s="308"/>
      <c r="J79" s="308"/>
      <c r="K79" s="311"/>
      <c r="L79" s="311"/>
      <c r="M79" s="310"/>
    </row>
    <row r="80" spans="1:25" ht="18.75">
      <c r="A80" s="256"/>
      <c r="B80" s="313" t="s">
        <v>1294</v>
      </c>
      <c r="C80" s="314"/>
      <c r="D80" s="314"/>
      <c r="E80" s="314"/>
      <c r="F80" s="314"/>
      <c r="G80" s="314"/>
      <c r="H80" s="314"/>
      <c r="I80" s="314"/>
      <c r="J80" s="314"/>
      <c r="K80" s="315"/>
      <c r="L80" s="315"/>
      <c r="M80" s="310"/>
    </row>
    <row r="81" spans="1:13" ht="15">
      <c r="A81" s="167"/>
      <c r="B81" s="167"/>
      <c r="C81" s="167"/>
      <c r="D81" s="167"/>
      <c r="E81" s="167"/>
      <c r="F81" s="167"/>
      <c r="G81" s="167"/>
      <c r="H81" s="167"/>
      <c r="I81" s="167"/>
      <c r="J81" s="167"/>
      <c r="K81" s="168"/>
      <c r="L81" s="168"/>
      <c r="M81" s="167"/>
    </row>
    <row r="82" spans="1:13" ht="15">
      <c r="A82" s="167"/>
      <c r="B82" s="167"/>
      <c r="C82" s="167"/>
      <c r="D82" s="167"/>
      <c r="E82" s="167"/>
      <c r="F82" s="167"/>
      <c r="G82" s="167"/>
      <c r="H82" s="167"/>
      <c r="I82" s="167"/>
      <c r="J82" s="167"/>
      <c r="K82" s="168"/>
      <c r="L82" s="168"/>
      <c r="M82" s="167"/>
    </row>
    <row r="83" spans="1:13" ht="15">
      <c r="A83" s="167"/>
      <c r="B83" s="167"/>
      <c r="C83" s="167"/>
      <c r="D83" s="167"/>
      <c r="E83" s="167"/>
      <c r="F83" s="167"/>
      <c r="G83" s="167"/>
      <c r="H83" s="167"/>
      <c r="I83" s="167"/>
      <c r="J83" s="167"/>
      <c r="K83" s="168"/>
      <c r="L83" s="168"/>
      <c r="M83" s="167"/>
    </row>
    <row r="84" spans="1:13" ht="15">
      <c r="A84" s="167"/>
      <c r="B84" s="167"/>
      <c r="C84" s="167"/>
      <c r="D84" s="167"/>
      <c r="E84" s="167"/>
      <c r="F84" s="167"/>
      <c r="G84" s="167"/>
      <c r="H84" s="167"/>
      <c r="I84" s="167"/>
      <c r="J84" s="167"/>
      <c r="K84" s="168"/>
      <c r="L84" s="168"/>
      <c r="M84" s="167"/>
    </row>
    <row r="85" spans="1:13" ht="15">
      <c r="A85" s="167"/>
      <c r="B85" s="167"/>
      <c r="C85" s="167"/>
      <c r="D85" s="167"/>
      <c r="E85" s="167"/>
      <c r="F85" s="167"/>
      <c r="G85" s="167"/>
      <c r="H85" s="167"/>
      <c r="I85" s="167"/>
      <c r="J85" s="167"/>
      <c r="K85" s="168"/>
      <c r="L85" s="168"/>
      <c r="M85" s="167"/>
    </row>
    <row r="86" spans="1:13" ht="15">
      <c r="A86" s="167"/>
      <c r="B86" s="167"/>
      <c r="C86" s="167"/>
      <c r="D86" s="167"/>
      <c r="E86" s="167"/>
      <c r="F86" s="167"/>
      <c r="G86" s="167"/>
      <c r="H86" s="167"/>
      <c r="I86" s="167"/>
      <c r="J86" s="167"/>
      <c r="K86" s="168"/>
      <c r="L86" s="168"/>
      <c r="M86" s="167"/>
    </row>
    <row r="87" spans="1:13" ht="15">
      <c r="A87" s="167"/>
      <c r="B87" s="167"/>
      <c r="C87" s="167"/>
      <c r="D87" s="167"/>
      <c r="E87" s="167"/>
      <c r="F87" s="167"/>
      <c r="G87" s="167"/>
      <c r="H87" s="167"/>
      <c r="I87" s="167"/>
      <c r="J87" s="167"/>
      <c r="K87" s="168"/>
      <c r="L87" s="168"/>
      <c r="M87" s="167"/>
    </row>
    <row r="88" spans="1:13" ht="15">
      <c r="A88" s="167"/>
      <c r="B88" s="167"/>
      <c r="C88" s="167"/>
      <c r="D88" s="167"/>
      <c r="E88" s="167"/>
      <c r="F88" s="167"/>
      <c r="G88" s="167"/>
      <c r="H88" s="167"/>
      <c r="I88" s="167"/>
      <c r="J88" s="167"/>
      <c r="K88" s="168"/>
      <c r="L88" s="168"/>
      <c r="M88" s="167"/>
    </row>
    <row r="89" spans="1:13" ht="15">
      <c r="A89" s="167"/>
      <c r="B89" s="167"/>
      <c r="C89" s="167"/>
      <c r="D89" s="167"/>
      <c r="E89" s="167"/>
      <c r="F89" s="167"/>
      <c r="G89" s="167"/>
      <c r="H89" s="167"/>
      <c r="I89" s="167"/>
      <c r="J89" s="167"/>
      <c r="K89" s="168"/>
      <c r="L89" s="168"/>
      <c r="M89" s="167"/>
    </row>
    <row r="90" spans="1:13" ht="15">
      <c r="A90" s="167"/>
      <c r="B90" s="167"/>
      <c r="C90" s="167"/>
      <c r="D90" s="167"/>
      <c r="E90" s="167"/>
      <c r="F90" s="167"/>
      <c r="G90" s="167"/>
      <c r="H90" s="167"/>
      <c r="I90" s="167"/>
      <c r="J90" s="167"/>
      <c r="K90" s="168"/>
      <c r="L90" s="168"/>
      <c r="M90" s="167"/>
    </row>
    <row r="91" spans="1:13" ht="15">
      <c r="A91" s="167"/>
      <c r="B91" s="167"/>
      <c r="C91" s="167"/>
      <c r="D91" s="167"/>
      <c r="E91" s="167"/>
      <c r="F91" s="167"/>
      <c r="G91" s="167"/>
      <c r="H91" s="167"/>
      <c r="I91" s="167"/>
      <c r="J91" s="167"/>
      <c r="K91" s="168"/>
      <c r="L91" s="168"/>
      <c r="M91" s="167"/>
    </row>
    <row r="92" spans="1:13" ht="15">
      <c r="A92" s="167"/>
      <c r="B92" s="167"/>
      <c r="C92" s="167"/>
      <c r="D92" s="167"/>
      <c r="E92" s="167"/>
      <c r="F92" s="167"/>
      <c r="G92" s="167"/>
      <c r="H92" s="167"/>
      <c r="I92" s="167"/>
      <c r="J92" s="167"/>
      <c r="K92" s="168"/>
      <c r="L92" s="168"/>
      <c r="M92" s="167"/>
    </row>
    <row r="93" spans="1:13" ht="15">
      <c r="A93" s="167"/>
      <c r="B93" s="167"/>
      <c r="C93" s="167"/>
      <c r="D93" s="167"/>
      <c r="E93" s="167"/>
      <c r="F93" s="167"/>
      <c r="G93" s="167"/>
      <c r="H93" s="167"/>
      <c r="I93" s="167"/>
      <c r="J93" s="167"/>
      <c r="K93" s="168"/>
      <c r="L93" s="168"/>
      <c r="M93" s="167"/>
    </row>
    <row r="94" spans="1:13" ht="15">
      <c r="A94" s="167"/>
      <c r="B94" s="167"/>
      <c r="C94" s="167"/>
      <c r="D94" s="167"/>
      <c r="E94" s="167"/>
      <c r="F94" s="167"/>
      <c r="G94" s="167"/>
      <c r="H94" s="167"/>
      <c r="I94" s="167"/>
      <c r="J94" s="167"/>
      <c r="K94" s="168"/>
      <c r="L94" s="168"/>
      <c r="M94" s="167"/>
    </row>
    <row r="95" spans="1:13" ht="15">
      <c r="A95" s="167"/>
      <c r="B95" s="167"/>
      <c r="C95" s="167"/>
      <c r="D95" s="167"/>
      <c r="E95" s="167"/>
      <c r="F95" s="167"/>
      <c r="G95" s="167"/>
      <c r="H95" s="167"/>
      <c r="I95" s="167"/>
      <c r="J95" s="167"/>
      <c r="K95" s="168"/>
      <c r="L95" s="168"/>
      <c r="M95" s="167"/>
    </row>
    <row r="96" spans="1:13" ht="15">
      <c r="A96" s="167"/>
      <c r="B96" s="167"/>
      <c r="C96" s="167"/>
      <c r="D96" s="167"/>
      <c r="E96" s="167"/>
      <c r="F96" s="167"/>
      <c r="G96" s="167"/>
      <c r="H96" s="167"/>
      <c r="I96" s="167"/>
      <c r="J96" s="167"/>
      <c r="K96" s="168"/>
      <c r="L96" s="168"/>
      <c r="M96" s="167"/>
    </row>
    <row r="97" spans="1:13" ht="15">
      <c r="A97" s="167"/>
      <c r="B97" s="167"/>
      <c r="C97" s="167"/>
      <c r="D97" s="167"/>
      <c r="E97" s="167"/>
      <c r="F97" s="167"/>
      <c r="G97" s="167"/>
      <c r="H97" s="167"/>
      <c r="I97" s="167"/>
      <c r="J97" s="167"/>
      <c r="K97" s="168"/>
      <c r="L97" s="168"/>
      <c r="M97" s="167"/>
    </row>
    <row r="98" spans="1:13" ht="15">
      <c r="A98" s="167"/>
      <c r="B98" s="167"/>
      <c r="C98" s="167"/>
      <c r="D98" s="167"/>
      <c r="E98" s="167"/>
      <c r="F98" s="167"/>
      <c r="G98" s="167"/>
      <c r="H98" s="167"/>
      <c r="I98" s="167"/>
      <c r="J98" s="167"/>
      <c r="K98" s="168"/>
      <c r="L98" s="168"/>
      <c r="M98" s="167"/>
    </row>
    <row r="99" spans="1:13" ht="15">
      <c r="A99" s="167"/>
      <c r="B99" s="167"/>
      <c r="C99" s="167"/>
      <c r="D99" s="167"/>
      <c r="E99" s="167"/>
      <c r="F99" s="167"/>
      <c r="G99" s="167"/>
      <c r="H99" s="167"/>
      <c r="I99" s="167"/>
      <c r="J99" s="167"/>
      <c r="K99" s="168"/>
      <c r="L99" s="168"/>
      <c r="M99" s="167"/>
    </row>
    <row r="100" spans="1:13" ht="15">
      <c r="A100" s="167"/>
      <c r="B100" s="167"/>
      <c r="C100" s="167"/>
      <c r="D100" s="167"/>
      <c r="E100" s="167"/>
      <c r="F100" s="167"/>
      <c r="G100" s="167"/>
      <c r="H100" s="167"/>
      <c r="I100" s="167"/>
      <c r="J100" s="167"/>
      <c r="K100" s="168"/>
      <c r="L100" s="168"/>
      <c r="M100" s="167"/>
    </row>
    <row r="101" spans="1:13" ht="15">
      <c r="A101" s="167"/>
      <c r="B101" s="167"/>
      <c r="C101" s="167"/>
      <c r="D101" s="167"/>
      <c r="E101" s="167"/>
      <c r="F101" s="167"/>
      <c r="G101" s="167"/>
      <c r="H101" s="167"/>
      <c r="I101" s="167"/>
      <c r="J101" s="167"/>
      <c r="K101" s="168"/>
      <c r="L101" s="168"/>
      <c r="M101" s="167"/>
    </row>
    <row r="102" spans="1:13" ht="15">
      <c r="A102" s="167"/>
      <c r="B102" s="167"/>
      <c r="C102" s="167"/>
      <c r="D102" s="167"/>
      <c r="E102" s="167"/>
      <c r="F102" s="167"/>
      <c r="G102" s="167"/>
      <c r="H102" s="167"/>
      <c r="I102" s="167"/>
      <c r="J102" s="167"/>
      <c r="K102" s="168"/>
      <c r="L102" s="168"/>
      <c r="M102" s="167"/>
    </row>
    <row r="103" spans="1:13" ht="15">
      <c r="A103" s="167"/>
      <c r="B103" s="167"/>
      <c r="C103" s="167"/>
      <c r="D103" s="167"/>
      <c r="E103" s="167"/>
      <c r="F103" s="167"/>
      <c r="G103" s="167"/>
      <c r="H103" s="167"/>
      <c r="I103" s="167"/>
      <c r="J103" s="167"/>
      <c r="K103" s="168"/>
      <c r="L103" s="168"/>
      <c r="M103" s="167"/>
    </row>
    <row r="104" spans="1:13" ht="15">
      <c r="A104" s="167"/>
      <c r="B104" s="167"/>
      <c r="C104" s="167"/>
      <c r="D104" s="167"/>
      <c r="E104" s="167"/>
      <c r="F104" s="167"/>
      <c r="G104" s="167"/>
      <c r="H104" s="167"/>
      <c r="I104" s="167"/>
      <c r="J104" s="167"/>
      <c r="K104" s="168"/>
      <c r="L104" s="168"/>
      <c r="M104" s="167"/>
    </row>
  </sheetData>
  <mergeCells count="51">
    <mergeCell ref="B74:L74"/>
    <mergeCell ref="F76:H76"/>
    <mergeCell ref="F77:H77"/>
    <mergeCell ref="A58:B58"/>
    <mergeCell ref="A61:E61"/>
    <mergeCell ref="A62:M62"/>
    <mergeCell ref="A72:E72"/>
    <mergeCell ref="A73:E73"/>
    <mergeCell ref="A53:B53"/>
    <mergeCell ref="A54:E54"/>
    <mergeCell ref="A55:M55"/>
    <mergeCell ref="A56:E56"/>
    <mergeCell ref="A57:M57"/>
    <mergeCell ref="A41:B41"/>
    <mergeCell ref="A45:B45"/>
    <mergeCell ref="A46:C46"/>
    <mergeCell ref="A50:B50"/>
    <mergeCell ref="A51:B51"/>
    <mergeCell ref="A34:B34"/>
    <mergeCell ref="A35:E35"/>
    <mergeCell ref="A36:M36"/>
    <mergeCell ref="A39:E39"/>
    <mergeCell ref="A40:M40"/>
    <mergeCell ref="A20:E20"/>
    <mergeCell ref="A21:W21"/>
    <mergeCell ref="A22:B22"/>
    <mergeCell ref="A30:B30"/>
    <mergeCell ref="A31:B31"/>
    <mergeCell ref="V3:V5"/>
    <mergeCell ref="E3:F3"/>
    <mergeCell ref="U1:W1"/>
    <mergeCell ref="U3:U5"/>
    <mergeCell ref="A7:W7"/>
    <mergeCell ref="A2:W2"/>
    <mergeCell ref="A3:A5"/>
    <mergeCell ref="B3:B5"/>
    <mergeCell ref="C3:C5"/>
    <mergeCell ref="D3:D5"/>
    <mergeCell ref="W3:W5"/>
    <mergeCell ref="G3:J3"/>
    <mergeCell ref="Q4:R4"/>
    <mergeCell ref="S3:S5"/>
    <mergeCell ref="K3:R3"/>
    <mergeCell ref="G4:H4"/>
    <mergeCell ref="E4:E5"/>
    <mergeCell ref="F4:F5"/>
    <mergeCell ref="K4:L4"/>
    <mergeCell ref="M4:N4"/>
    <mergeCell ref="T3:T5"/>
    <mergeCell ref="I4:J4"/>
    <mergeCell ref="O4:P4"/>
  </mergeCells>
  <phoneticPr fontId="3" type="noConversion"/>
  <pageMargins left="0.39370078740157483" right="0.39370078740157483" top="0.55118110236220474" bottom="0.62992125984251968" header="0" footer="0"/>
  <pageSetup paperSize="9" scale="43" orientation="landscape" r:id="rId1"/>
  <headerFooter alignWithMargins="0"/>
</worksheet>
</file>

<file path=xl/worksheets/sheet33.xml><?xml version="1.0" encoding="utf-8"?>
<worksheet xmlns="http://schemas.openxmlformats.org/spreadsheetml/2006/main" xmlns:r="http://schemas.openxmlformats.org/officeDocument/2006/relationships">
  <sheetPr codeName="Лист33">
    <tabColor rgb="FFFFFF00"/>
  </sheetPr>
  <dimension ref="A1:O52"/>
  <sheetViews>
    <sheetView zoomScaleNormal="100" workbookViewId="0">
      <selection activeCell="D53" sqref="D53"/>
    </sheetView>
  </sheetViews>
  <sheetFormatPr defaultColWidth="9.140625" defaultRowHeight="12.75"/>
  <cols>
    <col min="1" max="1" width="4.28515625" style="10" customWidth="1"/>
    <col min="2" max="2" width="19.5703125" style="10" customWidth="1"/>
    <col min="3" max="3" width="11.140625" style="10" customWidth="1"/>
    <col min="4" max="4" width="16.28515625" style="10" customWidth="1"/>
    <col min="5" max="5" width="10.7109375" style="10" customWidth="1"/>
    <col min="6" max="6" width="11.42578125" style="10" customWidth="1"/>
    <col min="7" max="7" width="13.85546875" style="10" customWidth="1"/>
    <col min="8" max="8" width="14" style="10" customWidth="1"/>
    <col min="9" max="9" width="15" style="10" customWidth="1"/>
    <col min="10" max="10" width="18" style="10" customWidth="1"/>
    <col min="11" max="11" width="11.42578125" style="10" customWidth="1"/>
    <col min="12" max="16384" width="9.140625" style="10"/>
  </cols>
  <sheetData>
    <row r="1" spans="1:15" s="76" customFormat="1" ht="18" customHeight="1">
      <c r="A1" s="79"/>
      <c r="B1" s="79"/>
      <c r="C1" s="79"/>
      <c r="D1" s="79"/>
      <c r="E1" s="79"/>
      <c r="F1" s="115"/>
      <c r="G1" s="79"/>
      <c r="H1" s="79"/>
      <c r="I1" s="79"/>
      <c r="J1" s="79"/>
      <c r="K1" s="79"/>
    </row>
    <row r="2" spans="1:15" s="76" customFormat="1" ht="15.75">
      <c r="A2" s="79"/>
      <c r="B2" s="79"/>
      <c r="C2" s="104"/>
      <c r="D2" s="79"/>
      <c r="E2" s="79"/>
      <c r="F2" s="79"/>
      <c r="G2" s="79"/>
      <c r="H2" s="79"/>
      <c r="I2" s="79"/>
      <c r="J2" s="1044" t="s">
        <v>405</v>
      </c>
      <c r="K2" s="1044"/>
    </row>
    <row r="3" spans="1:15" s="76" customFormat="1" ht="15.75" customHeight="1">
      <c r="A3" s="79"/>
      <c r="B3" s="79"/>
      <c r="C3" s="34"/>
      <c r="D3" s="34"/>
      <c r="E3" s="79"/>
      <c r="F3" s="79"/>
      <c r="G3" s="79"/>
      <c r="H3" s="79"/>
      <c r="I3" s="79"/>
      <c r="J3" s="79"/>
      <c r="K3" s="79"/>
    </row>
    <row r="4" spans="1:15" s="16" customFormat="1" ht="21" customHeight="1">
      <c r="A4" s="1393" t="s">
        <v>1269</v>
      </c>
      <c r="B4" s="1394"/>
      <c r="C4" s="1394"/>
      <c r="D4" s="1394"/>
      <c r="E4" s="1394"/>
      <c r="F4" s="1394"/>
      <c r="G4" s="1394"/>
      <c r="H4" s="1394"/>
      <c r="I4" s="1394"/>
      <c r="J4" s="1394"/>
      <c r="K4" s="1395"/>
    </row>
    <row r="5" spans="1:15" s="16" customFormat="1" ht="15" customHeight="1">
      <c r="A5" s="1221" t="s">
        <v>1056</v>
      </c>
      <c r="B5" s="1221" t="s">
        <v>1074</v>
      </c>
      <c r="C5" s="1221" t="s">
        <v>1075</v>
      </c>
      <c r="D5" s="1221" t="s">
        <v>479</v>
      </c>
      <c r="E5" s="1388" t="s">
        <v>1296</v>
      </c>
      <c r="F5" s="1389"/>
      <c r="G5" s="1181"/>
      <c r="H5" s="1221" t="s">
        <v>1076</v>
      </c>
      <c r="I5" s="1396" t="s">
        <v>1209</v>
      </c>
      <c r="J5" s="1396" t="s">
        <v>1055</v>
      </c>
      <c r="K5" s="1221" t="s">
        <v>1109</v>
      </c>
    </row>
    <row r="6" spans="1:15" s="16" customFormat="1" ht="28.5" customHeight="1">
      <c r="A6" s="1221"/>
      <c r="B6" s="1221"/>
      <c r="C6" s="1221"/>
      <c r="D6" s="1221"/>
      <c r="E6" s="1221" t="s">
        <v>1070</v>
      </c>
      <c r="F6" s="1221" t="s">
        <v>478</v>
      </c>
      <c r="G6" s="1396" t="s">
        <v>470</v>
      </c>
      <c r="H6" s="1221"/>
      <c r="I6" s="1397"/>
      <c r="J6" s="1397"/>
      <c r="K6" s="1221"/>
    </row>
    <row r="7" spans="1:15" s="16" customFormat="1" ht="33" customHeight="1">
      <c r="A7" s="1221"/>
      <c r="B7" s="1221"/>
      <c r="C7" s="1221"/>
      <c r="D7" s="1221"/>
      <c r="E7" s="1221"/>
      <c r="F7" s="1221"/>
      <c r="G7" s="1398"/>
      <c r="H7" s="1221"/>
      <c r="I7" s="1398"/>
      <c r="J7" s="1398"/>
      <c r="K7" s="1221"/>
      <c r="O7" s="617"/>
    </row>
    <row r="8" spans="1:15" s="16" customFormat="1" ht="12.75" customHeight="1">
      <c r="A8" s="37">
        <v>1</v>
      </c>
      <c r="B8" s="37">
        <v>2</v>
      </c>
      <c r="C8" s="37">
        <v>3</v>
      </c>
      <c r="D8" s="37">
        <v>4</v>
      </c>
      <c r="E8" s="37">
        <v>5</v>
      </c>
      <c r="F8" s="37">
        <v>6</v>
      </c>
      <c r="G8" s="37">
        <v>7</v>
      </c>
      <c r="H8" s="37">
        <v>8</v>
      </c>
      <c r="I8" s="37">
        <v>9</v>
      </c>
      <c r="J8" s="37">
        <v>10</v>
      </c>
      <c r="K8" s="37">
        <v>11</v>
      </c>
    </row>
    <row r="9" spans="1:15" ht="14.25">
      <c r="A9" s="1384" t="s">
        <v>1040</v>
      </c>
      <c r="B9" s="1385"/>
      <c r="C9" s="1385"/>
      <c r="D9" s="1385"/>
      <c r="E9" s="1385"/>
      <c r="F9" s="1385"/>
      <c r="G9" s="1385"/>
      <c r="H9" s="1385"/>
      <c r="I9" s="1385"/>
      <c r="J9" s="1385"/>
      <c r="K9" s="1386"/>
    </row>
    <row r="10" spans="1:15" ht="15">
      <c r="A10" s="49"/>
      <c r="B10" s="49"/>
      <c r="C10" s="49"/>
      <c r="D10" s="49"/>
      <c r="E10" s="49"/>
      <c r="F10" s="49"/>
      <c r="G10" s="49"/>
      <c r="H10" s="49"/>
      <c r="I10" s="49"/>
      <c r="J10" s="49"/>
      <c r="K10" s="49"/>
    </row>
    <row r="11" spans="1:15" ht="15">
      <c r="A11" s="50"/>
      <c r="B11" s="49"/>
      <c r="C11" s="49"/>
      <c r="D11" s="49"/>
      <c r="E11" s="49"/>
      <c r="F11" s="49"/>
      <c r="G11" s="49"/>
      <c r="H11" s="49"/>
      <c r="I11" s="49"/>
      <c r="J11" s="49"/>
      <c r="K11" s="49"/>
    </row>
    <row r="12" spans="1:15" ht="12.75" customHeight="1">
      <c r="A12" s="1381" t="s">
        <v>1041</v>
      </c>
      <c r="B12" s="1382"/>
      <c r="C12" s="1382"/>
      <c r="D12" s="1382"/>
      <c r="E12" s="1383"/>
      <c r="F12" s="55"/>
      <c r="G12" s="55"/>
      <c r="H12" s="56"/>
      <c r="I12" s="56"/>
      <c r="J12" s="56"/>
      <c r="K12" s="56"/>
    </row>
    <row r="13" spans="1:15" ht="14.25">
      <c r="A13" s="1384" t="s">
        <v>1042</v>
      </c>
      <c r="B13" s="1385"/>
      <c r="C13" s="1385"/>
      <c r="D13" s="1385"/>
      <c r="E13" s="1385"/>
      <c r="F13" s="1385"/>
      <c r="G13" s="1385"/>
      <c r="H13" s="1385"/>
      <c r="I13" s="1385"/>
      <c r="J13" s="1385"/>
      <c r="K13" s="1386"/>
    </row>
    <row r="14" spans="1:15" ht="15">
      <c r="A14" s="49"/>
      <c r="B14" s="49"/>
      <c r="C14" s="49"/>
      <c r="D14" s="49"/>
      <c r="E14" s="49"/>
      <c r="F14" s="49"/>
      <c r="G14" s="49"/>
      <c r="H14" s="49"/>
      <c r="I14" s="49"/>
      <c r="J14" s="49"/>
      <c r="K14" s="49"/>
    </row>
    <row r="15" spans="1:15" ht="15">
      <c r="A15" s="50"/>
      <c r="B15" s="49"/>
      <c r="C15" s="49"/>
      <c r="D15" s="49"/>
      <c r="E15" s="49"/>
      <c r="F15" s="49"/>
      <c r="G15" s="49"/>
      <c r="H15" s="49"/>
      <c r="I15" s="49"/>
      <c r="J15" s="49"/>
      <c r="K15" s="49"/>
    </row>
    <row r="16" spans="1:15" ht="12.75" customHeight="1">
      <c r="A16" s="1390" t="s">
        <v>1043</v>
      </c>
      <c r="B16" s="1391"/>
      <c r="C16" s="1391"/>
      <c r="D16" s="1391"/>
      <c r="E16" s="1392"/>
      <c r="F16" s="55"/>
      <c r="G16" s="55"/>
      <c r="H16" s="56"/>
      <c r="I16" s="56"/>
      <c r="J16" s="56"/>
      <c r="K16" s="56"/>
    </row>
    <row r="17" spans="1:11" ht="14.25">
      <c r="A17" s="1384" t="s">
        <v>1044</v>
      </c>
      <c r="B17" s="1385"/>
      <c r="C17" s="1385"/>
      <c r="D17" s="1385"/>
      <c r="E17" s="1385"/>
      <c r="F17" s="1385"/>
      <c r="G17" s="1385"/>
      <c r="H17" s="1385"/>
      <c r="I17" s="1385"/>
      <c r="J17" s="1385"/>
      <c r="K17" s="1386"/>
    </row>
    <row r="18" spans="1:11" s="103" customFormat="1" ht="15">
      <c r="A18" s="57"/>
      <c r="B18" s="58"/>
      <c r="C18" s="59"/>
      <c r="D18" s="60"/>
      <c r="E18" s="61"/>
      <c r="F18" s="62"/>
      <c r="G18" s="62"/>
      <c r="H18" s="37"/>
      <c r="I18" s="37"/>
      <c r="J18" s="37"/>
      <c r="K18" s="37"/>
    </row>
    <row r="19" spans="1:11" s="103" customFormat="1" ht="15">
      <c r="A19" s="50"/>
      <c r="B19" s="58"/>
      <c r="C19" s="59"/>
      <c r="D19" s="60"/>
      <c r="E19" s="61"/>
      <c r="F19" s="62"/>
      <c r="G19" s="62"/>
      <c r="H19" s="37"/>
      <c r="I19" s="37"/>
      <c r="J19" s="37"/>
      <c r="K19" s="37"/>
    </row>
    <row r="20" spans="1:11" ht="14.25">
      <c r="A20" s="1381" t="s">
        <v>1045</v>
      </c>
      <c r="B20" s="1382"/>
      <c r="C20" s="1382"/>
      <c r="D20" s="1382"/>
      <c r="E20" s="1383"/>
      <c r="F20" s="55"/>
      <c r="G20" s="55"/>
      <c r="H20" s="56"/>
      <c r="I20" s="56"/>
      <c r="J20" s="56"/>
      <c r="K20" s="56"/>
    </row>
    <row r="21" spans="1:11" ht="14.25">
      <c r="A21" s="1384" t="s">
        <v>1046</v>
      </c>
      <c r="B21" s="1385"/>
      <c r="C21" s="1385"/>
      <c r="D21" s="1385"/>
      <c r="E21" s="1385"/>
      <c r="F21" s="1385"/>
      <c r="G21" s="1385"/>
      <c r="H21" s="1385"/>
      <c r="I21" s="1385"/>
      <c r="J21" s="1385"/>
      <c r="K21" s="1386"/>
    </row>
    <row r="22" spans="1:11" ht="14.25">
      <c r="A22" s="63"/>
      <c r="B22" s="51"/>
      <c r="C22" s="52"/>
      <c r="D22" s="53"/>
      <c r="E22" s="54"/>
      <c r="F22" s="55"/>
      <c r="G22" s="55"/>
      <c r="H22" s="56"/>
      <c r="I22" s="56"/>
      <c r="J22" s="56"/>
      <c r="K22" s="56"/>
    </row>
    <row r="23" spans="1:11" ht="14.25">
      <c r="A23" s="50"/>
      <c r="B23" s="51"/>
      <c r="C23" s="52"/>
      <c r="D23" s="53"/>
      <c r="E23" s="54"/>
      <c r="F23" s="55"/>
      <c r="G23" s="55"/>
      <c r="H23" s="56"/>
      <c r="I23" s="56"/>
      <c r="J23" s="56"/>
      <c r="K23" s="56"/>
    </row>
    <row r="24" spans="1:11" ht="14.25">
      <c r="A24" s="1387" t="s">
        <v>1047</v>
      </c>
      <c r="B24" s="1387"/>
      <c r="C24" s="1387"/>
      <c r="D24" s="1387"/>
      <c r="E24" s="1387"/>
      <c r="F24" s="55"/>
      <c r="G24" s="55"/>
      <c r="H24" s="56"/>
      <c r="I24" s="56"/>
      <c r="J24" s="56"/>
      <c r="K24" s="56"/>
    </row>
    <row r="25" spans="1:11" ht="14.25">
      <c r="A25" s="1384" t="s">
        <v>1048</v>
      </c>
      <c r="B25" s="1385"/>
      <c r="C25" s="1385"/>
      <c r="D25" s="1385"/>
      <c r="E25" s="1385"/>
      <c r="F25" s="1385"/>
      <c r="G25" s="1385"/>
      <c r="H25" s="1385"/>
      <c r="I25" s="1385"/>
      <c r="J25" s="1385"/>
      <c r="K25" s="1386"/>
    </row>
    <row r="26" spans="1:11" ht="14.25">
      <c r="A26" s="63"/>
      <c r="B26" s="51"/>
      <c r="C26" s="52"/>
      <c r="D26" s="53"/>
      <c r="E26" s="54"/>
      <c r="F26" s="55"/>
      <c r="G26" s="55"/>
      <c r="H26" s="56"/>
      <c r="I26" s="56"/>
      <c r="J26" s="56"/>
      <c r="K26" s="56"/>
    </row>
    <row r="27" spans="1:11" ht="14.25">
      <c r="A27" s="50"/>
      <c r="B27" s="51"/>
      <c r="C27" s="52"/>
      <c r="D27" s="53"/>
      <c r="E27" s="54"/>
      <c r="F27" s="55"/>
      <c r="G27" s="55"/>
      <c r="H27" s="56"/>
      <c r="I27" s="56"/>
      <c r="J27" s="56"/>
      <c r="K27" s="56"/>
    </row>
    <row r="28" spans="1:11" ht="14.25">
      <c r="A28" s="1387" t="s">
        <v>1049</v>
      </c>
      <c r="B28" s="1387"/>
      <c r="C28" s="1387"/>
      <c r="D28" s="1387"/>
      <c r="E28" s="1387"/>
      <c r="F28" s="55"/>
      <c r="G28" s="55"/>
      <c r="H28" s="56"/>
      <c r="I28" s="56"/>
      <c r="J28" s="56"/>
      <c r="K28" s="56"/>
    </row>
    <row r="29" spans="1:11" ht="15" customHeight="1">
      <c r="A29" s="1384" t="s">
        <v>1050</v>
      </c>
      <c r="B29" s="1385"/>
      <c r="C29" s="1385"/>
      <c r="D29" s="1385"/>
      <c r="E29" s="1385"/>
      <c r="F29" s="1385"/>
      <c r="G29" s="1385"/>
      <c r="H29" s="1385"/>
      <c r="I29" s="1385"/>
      <c r="J29" s="1385"/>
      <c r="K29" s="1386"/>
    </row>
    <row r="30" spans="1:11" ht="15">
      <c r="A30" s="49"/>
      <c r="B30" s="49"/>
      <c r="C30" s="49"/>
      <c r="D30" s="49"/>
      <c r="E30" s="49"/>
      <c r="F30" s="49"/>
      <c r="G30" s="49"/>
      <c r="H30" s="49"/>
      <c r="I30" s="49"/>
      <c r="J30" s="49"/>
      <c r="K30" s="49"/>
    </row>
    <row r="31" spans="1:11" ht="15">
      <c r="A31" s="50"/>
      <c r="B31" s="49"/>
      <c r="C31" s="49"/>
      <c r="D31" s="49"/>
      <c r="E31" s="49"/>
      <c r="F31" s="49"/>
      <c r="G31" s="49"/>
      <c r="H31" s="49"/>
      <c r="I31" s="49"/>
      <c r="J31" s="49"/>
      <c r="K31" s="49"/>
    </row>
    <row r="32" spans="1:11" ht="12.75" customHeight="1">
      <c r="A32" s="1387" t="s">
        <v>1051</v>
      </c>
      <c r="B32" s="1387"/>
      <c r="C32" s="1387"/>
      <c r="D32" s="1387"/>
      <c r="E32" s="1387"/>
      <c r="F32" s="55"/>
      <c r="G32" s="55"/>
      <c r="H32" s="56"/>
      <c r="I32" s="56"/>
      <c r="J32" s="56"/>
      <c r="K32" s="56"/>
    </row>
    <row r="33" spans="1:11" ht="14.25">
      <c r="A33" s="1384" t="s">
        <v>1052</v>
      </c>
      <c r="B33" s="1385"/>
      <c r="C33" s="1385"/>
      <c r="D33" s="1385"/>
      <c r="E33" s="1385"/>
      <c r="F33" s="1385"/>
      <c r="G33" s="1385"/>
      <c r="H33" s="1385"/>
      <c r="I33" s="1385"/>
      <c r="J33" s="1385"/>
      <c r="K33" s="1386"/>
    </row>
    <row r="34" spans="1:11" s="103" customFormat="1" ht="15">
      <c r="A34" s="64"/>
      <c r="B34" s="58"/>
      <c r="C34" s="59"/>
      <c r="D34" s="60"/>
      <c r="E34" s="61"/>
      <c r="F34" s="62"/>
      <c r="G34" s="62"/>
      <c r="H34" s="37"/>
      <c r="I34" s="37"/>
      <c r="J34" s="37"/>
      <c r="K34" s="37"/>
    </row>
    <row r="35" spans="1:11" s="103" customFormat="1" ht="15">
      <c r="A35" s="50"/>
      <c r="B35" s="58"/>
      <c r="C35" s="59"/>
      <c r="D35" s="60"/>
      <c r="E35" s="61"/>
      <c r="F35" s="62"/>
      <c r="G35" s="62"/>
      <c r="H35" s="37"/>
      <c r="I35" s="37"/>
      <c r="J35" s="37"/>
      <c r="K35" s="37"/>
    </row>
    <row r="36" spans="1:11" ht="14.25">
      <c r="A36" s="1387" t="s">
        <v>1053</v>
      </c>
      <c r="B36" s="1387"/>
      <c r="C36" s="1387"/>
      <c r="D36" s="1387"/>
      <c r="E36" s="1387"/>
      <c r="F36" s="55"/>
      <c r="G36" s="55"/>
      <c r="H36" s="56"/>
      <c r="I36" s="56"/>
      <c r="J36" s="56"/>
      <c r="K36" s="56"/>
    </row>
    <row r="37" spans="1:11" ht="12.75" customHeight="1">
      <c r="A37" s="1387" t="s">
        <v>1328</v>
      </c>
      <c r="B37" s="1387"/>
      <c r="C37" s="1387"/>
      <c r="D37" s="1387"/>
      <c r="E37" s="1387"/>
      <c r="F37" s="55"/>
      <c r="G37" s="55"/>
      <c r="H37" s="56"/>
      <c r="I37" s="56"/>
      <c r="J37" s="56"/>
      <c r="K37" s="56"/>
    </row>
    <row r="38" spans="1:11">
      <c r="A38" s="136"/>
      <c r="B38" s="136"/>
      <c r="C38" s="136"/>
      <c r="D38" s="136"/>
      <c r="E38" s="136"/>
      <c r="F38" s="136"/>
      <c r="G38" s="136"/>
      <c r="H38" s="136"/>
      <c r="I38" s="136"/>
      <c r="J38" s="136"/>
      <c r="K38" s="136"/>
    </row>
    <row r="39" spans="1:11">
      <c r="A39" s="136"/>
      <c r="B39" s="136"/>
      <c r="C39" s="136"/>
      <c r="D39" s="136"/>
      <c r="E39" s="136"/>
      <c r="F39" s="136"/>
      <c r="G39" s="136"/>
      <c r="H39" s="136"/>
      <c r="I39" s="136"/>
      <c r="J39" s="136"/>
      <c r="K39" s="136"/>
    </row>
    <row r="43" spans="1:11">
      <c r="D43" s="590"/>
      <c r="E43" s="590"/>
      <c r="F43" s="590"/>
      <c r="G43" s="590"/>
      <c r="H43" s="590"/>
    </row>
    <row r="44" spans="1:11" ht="15" customHeight="1">
      <c r="E44" s="590"/>
      <c r="F44" s="590"/>
      <c r="G44" s="590"/>
    </row>
    <row r="45" spans="1:11" ht="15" customHeight="1">
      <c r="E45" s="590"/>
      <c r="F45" s="590"/>
      <c r="G45" s="590"/>
    </row>
    <row r="46" spans="1:11" ht="12.75" customHeight="1">
      <c r="E46" s="589"/>
      <c r="F46" s="589"/>
      <c r="G46" s="589"/>
    </row>
    <row r="47" spans="1:11" ht="12.75" customHeight="1">
      <c r="E47" s="589"/>
      <c r="F47" s="589"/>
      <c r="G47" s="589"/>
    </row>
    <row r="48" spans="1:11" ht="12.75" customHeight="1">
      <c r="E48" s="589"/>
      <c r="F48" s="589"/>
      <c r="G48" s="589"/>
      <c r="I48" s="215"/>
      <c r="J48" s="215"/>
    </row>
    <row r="49" spans="5:7" ht="12.75" customHeight="1">
      <c r="E49" s="589"/>
      <c r="F49" s="589"/>
      <c r="G49" s="589"/>
    </row>
    <row r="50" spans="5:7" ht="15" customHeight="1">
      <c r="E50" s="589"/>
      <c r="F50" s="589"/>
      <c r="G50" s="589"/>
    </row>
    <row r="51" spans="5:7" ht="15" customHeight="1">
      <c r="E51" s="589"/>
      <c r="F51" s="589"/>
      <c r="G51" s="589"/>
    </row>
    <row r="52" spans="5:7" ht="12.75" customHeight="1">
      <c r="E52" s="589"/>
      <c r="F52" s="589"/>
      <c r="G52" s="589"/>
    </row>
  </sheetData>
  <mergeCells count="29">
    <mergeCell ref="A9:K9"/>
    <mergeCell ref="A12:E12"/>
    <mergeCell ref="A16:E16"/>
    <mergeCell ref="A17:K17"/>
    <mergeCell ref="A4:K4"/>
    <mergeCell ref="A5:A7"/>
    <mergeCell ref="B5:B7"/>
    <mergeCell ref="C5:C7"/>
    <mergeCell ref="D5:D7"/>
    <mergeCell ref="H5:H7"/>
    <mergeCell ref="I5:I7"/>
    <mergeCell ref="J5:J7"/>
    <mergeCell ref="G6:G7"/>
    <mergeCell ref="J2:K2"/>
    <mergeCell ref="A20:E20"/>
    <mergeCell ref="A21:K21"/>
    <mergeCell ref="A37:E37"/>
    <mergeCell ref="A24:E24"/>
    <mergeCell ref="A25:K25"/>
    <mergeCell ref="A28:E28"/>
    <mergeCell ref="A29:K29"/>
    <mergeCell ref="A32:E32"/>
    <mergeCell ref="A33:K33"/>
    <mergeCell ref="A36:E36"/>
    <mergeCell ref="A13:K13"/>
    <mergeCell ref="K5:K7"/>
    <mergeCell ref="E6:E7"/>
    <mergeCell ref="F6:F7"/>
    <mergeCell ref="E5:G5"/>
  </mergeCells>
  <phoneticPr fontId="3" type="noConversion"/>
  <pageMargins left="0.87" right="0.43307086614173229" top="0.44" bottom="0.23622047244094491" header="0.39370078740157483" footer="0.15748031496062992"/>
  <pageSetup paperSize="9" scale="88" orientation="landscape" r:id="rId1"/>
  <headerFooter alignWithMargins="0"/>
</worksheet>
</file>

<file path=xl/worksheets/sheet4.xml><?xml version="1.0" encoding="utf-8"?>
<worksheet xmlns="http://schemas.openxmlformats.org/spreadsheetml/2006/main" xmlns:r="http://schemas.openxmlformats.org/officeDocument/2006/relationships">
  <sheetPr codeName="Лист35">
    <tabColor rgb="FFFFFF00"/>
  </sheetPr>
  <dimension ref="A1:I13"/>
  <sheetViews>
    <sheetView view="pageBreakPreview" zoomScaleNormal="100" zoomScaleSheetLayoutView="100" workbookViewId="0">
      <selection activeCell="B5" sqref="B5"/>
    </sheetView>
  </sheetViews>
  <sheetFormatPr defaultColWidth="9.140625" defaultRowHeight="12.75"/>
  <cols>
    <col min="1" max="1" width="26.85546875" style="1" customWidth="1"/>
    <col min="2" max="2" width="19.85546875" style="1" customWidth="1"/>
    <col min="3" max="4" width="21.42578125" style="1" customWidth="1"/>
    <col min="5" max="6" width="21.85546875" style="1" customWidth="1"/>
    <col min="7" max="16384" width="9.140625" style="1"/>
  </cols>
  <sheetData>
    <row r="1" spans="1:9" ht="33" customHeight="1"/>
    <row r="2" spans="1:9" ht="24" customHeight="1">
      <c r="A2" s="1053" t="s">
        <v>1163</v>
      </c>
      <c r="B2" s="1054"/>
      <c r="C2" s="1054"/>
      <c r="D2" s="1054"/>
      <c r="E2" s="1054"/>
      <c r="F2" s="1055"/>
    </row>
    <row r="3" spans="1:9" ht="40.5" customHeight="1">
      <c r="A3" s="35" t="s">
        <v>265</v>
      </c>
      <c r="B3" s="47">
        <v>2018</v>
      </c>
      <c r="C3" s="47">
        <v>2019</v>
      </c>
      <c r="D3" s="47">
        <v>2020</v>
      </c>
      <c r="E3" s="47">
        <v>2021</v>
      </c>
      <c r="F3" s="47">
        <v>2022</v>
      </c>
    </row>
    <row r="4" spans="1:9" ht="17.25" customHeight="1">
      <c r="A4" s="46" t="s">
        <v>1136</v>
      </c>
      <c r="B4" s="90">
        <v>133778</v>
      </c>
      <c r="C4" s="90">
        <f>B4*1.1</f>
        <v>147155.80000000002</v>
      </c>
      <c r="D4" s="90">
        <f>C4*1.1</f>
        <v>161871.38000000003</v>
      </c>
      <c r="E4" s="90">
        <f>D4*1.1</f>
        <v>178058.51800000004</v>
      </c>
      <c r="F4" s="90">
        <f>E4*1.1</f>
        <v>195864.36980000007</v>
      </c>
    </row>
    <row r="5" spans="1:9" ht="18" customHeight="1">
      <c r="A5" s="46" t="s">
        <v>1132</v>
      </c>
      <c r="B5" s="90">
        <v>0</v>
      </c>
      <c r="C5" s="90">
        <v>0</v>
      </c>
      <c r="D5" s="90">
        <v>0</v>
      </c>
      <c r="E5" s="90">
        <v>0</v>
      </c>
      <c r="F5" s="90">
        <v>0</v>
      </c>
      <c r="I5" s="434"/>
    </row>
    <row r="6" spans="1:9" ht="17.25" customHeight="1">
      <c r="A6" s="46" t="s">
        <v>1133</v>
      </c>
      <c r="B6" s="90">
        <v>0</v>
      </c>
      <c r="C6" s="90">
        <v>0</v>
      </c>
      <c r="D6" s="90">
        <v>0</v>
      </c>
      <c r="E6" s="90">
        <v>0</v>
      </c>
      <c r="F6" s="90">
        <v>0</v>
      </c>
    </row>
    <row r="7" spans="1:9" ht="16.5" customHeight="1">
      <c r="A7" s="46" t="s">
        <v>1134</v>
      </c>
      <c r="B7" s="90">
        <v>0</v>
      </c>
      <c r="C7" s="90">
        <v>0</v>
      </c>
      <c r="D7" s="90">
        <v>0</v>
      </c>
      <c r="E7" s="90">
        <v>0</v>
      </c>
      <c r="F7" s="90">
        <v>0</v>
      </c>
    </row>
    <row r="8" spans="1:9" ht="16.5" customHeight="1">
      <c r="A8" s="46" t="s">
        <v>1135</v>
      </c>
      <c r="B8" s="90">
        <v>0</v>
      </c>
      <c r="C8" s="90">
        <v>0</v>
      </c>
      <c r="D8" s="90">
        <v>0</v>
      </c>
      <c r="E8" s="90">
        <v>0</v>
      </c>
      <c r="F8" s="90">
        <v>0</v>
      </c>
    </row>
    <row r="9" spans="1:9" ht="18" customHeight="1">
      <c r="A9" s="46" t="s">
        <v>1137</v>
      </c>
      <c r="B9" s="90">
        <v>0</v>
      </c>
      <c r="C9" s="90">
        <v>0</v>
      </c>
      <c r="D9" s="90">
        <v>0</v>
      </c>
      <c r="E9" s="90">
        <v>0</v>
      </c>
      <c r="F9" s="90">
        <v>0</v>
      </c>
    </row>
    <row r="10" spans="1:9" ht="17.25" customHeight="1">
      <c r="A10" s="201" t="s">
        <v>1296</v>
      </c>
      <c r="B10" s="293">
        <f>B4</f>
        <v>133778</v>
      </c>
      <c r="C10" s="293">
        <f>C4</f>
        <v>147155.80000000002</v>
      </c>
      <c r="D10" s="293">
        <f>D4</f>
        <v>161871.38000000003</v>
      </c>
      <c r="E10" s="293">
        <f>E4</f>
        <v>178058.51800000004</v>
      </c>
      <c r="F10" s="293">
        <f>F4</f>
        <v>195864.36980000007</v>
      </c>
    </row>
    <row r="11" spans="1:9">
      <c r="A11" s="93"/>
      <c r="B11" s="93"/>
      <c r="C11" s="93"/>
      <c r="D11" s="93"/>
      <c r="E11" s="93"/>
      <c r="F11" s="93"/>
    </row>
    <row r="12" spans="1:9" ht="15">
      <c r="A12" s="48"/>
      <c r="B12" s="124"/>
      <c r="C12" s="124"/>
      <c r="D12" s="124"/>
      <c r="E12" s="124"/>
      <c r="F12" s="124"/>
    </row>
    <row r="13" spans="1:9">
      <c r="A13" s="124"/>
      <c r="B13" s="124"/>
      <c r="C13" s="124"/>
      <c r="D13" s="124"/>
      <c r="E13" s="124"/>
      <c r="F13" s="124"/>
    </row>
  </sheetData>
  <mergeCells count="1">
    <mergeCell ref="A2:F2"/>
  </mergeCells>
  <phoneticPr fontId="3" type="noConversion"/>
  <pageMargins left="0.66" right="0.55000000000000004" top="0.77" bottom="1" header="0.5" footer="0.5"/>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sheetPr>
    <tabColor rgb="FFFFFF00"/>
  </sheetPr>
  <dimension ref="A1:O96"/>
  <sheetViews>
    <sheetView view="pageBreakPreview" zoomScale="85" zoomScaleNormal="70" zoomScaleSheetLayoutView="85" workbookViewId="0">
      <selection activeCell="E26" sqref="E26"/>
    </sheetView>
  </sheetViews>
  <sheetFormatPr defaultColWidth="9.140625" defaultRowHeight="12.75"/>
  <cols>
    <col min="1" max="1" width="4.140625" style="454" customWidth="1"/>
    <col min="2" max="2" width="33" style="454" customWidth="1"/>
    <col min="3" max="3" width="9.28515625" style="454" customWidth="1"/>
    <col min="4" max="4" width="23.5703125" style="454" customWidth="1"/>
    <col min="5" max="5" width="22.85546875" style="454" customWidth="1"/>
    <col min="6" max="6" width="25.85546875" style="454" customWidth="1"/>
    <col min="7" max="16384" width="9.140625" style="454"/>
  </cols>
  <sheetData>
    <row r="1" spans="1:15" ht="22.5" customHeight="1">
      <c r="A1" s="1063" t="s">
        <v>406</v>
      </c>
      <c r="B1" s="1063"/>
      <c r="C1" s="1063"/>
      <c r="D1" s="1063"/>
      <c r="E1" s="1063"/>
      <c r="F1" s="1063"/>
      <c r="G1" s="468"/>
      <c r="H1" s="468"/>
      <c r="I1" s="468"/>
      <c r="J1" s="468"/>
      <c r="K1" s="468"/>
      <c r="L1" s="468"/>
      <c r="M1" s="468"/>
      <c r="N1" s="468"/>
      <c r="O1" s="468"/>
    </row>
    <row r="2" spans="1:15" ht="65.25" customHeight="1">
      <c r="A2" s="467" t="s">
        <v>1056</v>
      </c>
      <c r="B2" s="467" t="s">
        <v>341</v>
      </c>
      <c r="C2" s="467" t="s">
        <v>1075</v>
      </c>
      <c r="D2" s="695" t="s">
        <v>1551</v>
      </c>
      <c r="E2" s="695" t="s">
        <v>1552</v>
      </c>
      <c r="F2" s="695" t="s">
        <v>1553</v>
      </c>
    </row>
    <row r="3" spans="1:15" ht="17.25" customHeight="1">
      <c r="A3" s="466">
        <v>1</v>
      </c>
      <c r="B3" s="466">
        <v>2</v>
      </c>
      <c r="C3" s="466">
        <v>3</v>
      </c>
      <c r="D3" s="466">
        <v>4</v>
      </c>
      <c r="E3" s="466">
        <v>5</v>
      </c>
      <c r="F3" s="466">
        <v>6</v>
      </c>
    </row>
    <row r="4" spans="1:15" ht="27" customHeight="1">
      <c r="A4" s="1057">
        <v>1</v>
      </c>
      <c r="B4" s="462" t="s">
        <v>449</v>
      </c>
      <c r="C4" s="1057" t="s">
        <v>343</v>
      </c>
      <c r="D4" s="465">
        <v>0</v>
      </c>
      <c r="E4" s="465">
        <v>0</v>
      </c>
      <c r="F4" s="465">
        <v>0</v>
      </c>
      <c r="G4" s="454" t="s">
        <v>1647</v>
      </c>
    </row>
    <row r="5" spans="1:15" ht="13.5" customHeight="1">
      <c r="A5" s="1057"/>
      <c r="B5" s="456" t="s">
        <v>1297</v>
      </c>
      <c r="C5" s="1057"/>
      <c r="D5" s="464">
        <v>0</v>
      </c>
      <c r="E5" s="464">
        <v>0</v>
      </c>
      <c r="F5" s="464">
        <v>0</v>
      </c>
      <c r="G5" s="463" t="s">
        <v>1642</v>
      </c>
    </row>
    <row r="6" spans="1:15" ht="13.5" customHeight="1">
      <c r="A6" s="1057"/>
      <c r="B6" s="456" t="s">
        <v>1166</v>
      </c>
      <c r="C6" s="1057"/>
      <c r="D6" s="464">
        <v>0</v>
      </c>
      <c r="E6" s="464">
        <v>0</v>
      </c>
      <c r="F6" s="464">
        <v>0</v>
      </c>
      <c r="G6" s="454" t="s">
        <v>1647</v>
      </c>
    </row>
    <row r="7" spans="1:15" ht="13.5" customHeight="1">
      <c r="A7" s="1057"/>
      <c r="B7" s="461" t="s">
        <v>1164</v>
      </c>
      <c r="C7" s="1057"/>
      <c r="D7" s="464">
        <v>0</v>
      </c>
      <c r="E7" s="464">
        <v>0</v>
      </c>
      <c r="F7" s="464">
        <v>0</v>
      </c>
      <c r="G7" s="463" t="s">
        <v>1643</v>
      </c>
    </row>
    <row r="8" spans="1:15" ht="13.5" customHeight="1">
      <c r="A8" s="1057"/>
      <c r="B8" s="456" t="s">
        <v>1165</v>
      </c>
      <c r="C8" s="1057"/>
      <c r="D8" s="464">
        <v>0</v>
      </c>
      <c r="E8" s="464">
        <v>0</v>
      </c>
      <c r="F8" s="464">
        <v>0</v>
      </c>
      <c r="G8" s="454" t="s">
        <v>1647</v>
      </c>
    </row>
    <row r="9" spans="1:15" ht="14.25">
      <c r="A9" s="1057">
        <v>2</v>
      </c>
      <c r="B9" s="462" t="s">
        <v>1317</v>
      </c>
      <c r="C9" s="1057" t="s">
        <v>343</v>
      </c>
      <c r="D9" s="459">
        <f>SUM(D10:D13)</f>
        <v>1112</v>
      </c>
      <c r="E9" s="459">
        <f>SUM(E10:E13)</f>
        <v>70.239999999999995</v>
      </c>
      <c r="F9" s="459">
        <f>SUM(F10:F13)</f>
        <v>1112</v>
      </c>
      <c r="G9" s="454" t="s">
        <v>1647</v>
      </c>
    </row>
    <row r="10" spans="1:15" ht="13.5" customHeight="1">
      <c r="A10" s="1057"/>
      <c r="B10" s="456" t="s">
        <v>1297</v>
      </c>
      <c r="C10" s="1057"/>
      <c r="D10" s="460">
        <v>1041.76</v>
      </c>
      <c r="E10" s="460">
        <v>0</v>
      </c>
      <c r="F10" s="460">
        <f>E9+D10</f>
        <v>1112</v>
      </c>
      <c r="G10" s="463" t="s">
        <v>1642</v>
      </c>
    </row>
    <row r="11" spans="1:15" ht="13.5" customHeight="1">
      <c r="A11" s="1057"/>
      <c r="B11" s="456" t="s">
        <v>1166</v>
      </c>
      <c r="C11" s="1057"/>
      <c r="D11" s="460">
        <v>0</v>
      </c>
      <c r="E11" s="460">
        <v>0</v>
      </c>
      <c r="F11" s="460">
        <f>D11-E11</f>
        <v>0</v>
      </c>
      <c r="G11" s="454" t="s">
        <v>1647</v>
      </c>
    </row>
    <row r="12" spans="1:15" ht="13.5" customHeight="1">
      <c r="A12" s="1057"/>
      <c r="B12" s="461" t="s">
        <v>1164</v>
      </c>
      <c r="C12" s="1057"/>
      <c r="D12" s="460">
        <v>70.239999999999995</v>
      </c>
      <c r="E12" s="596">
        <v>70.239999999999995</v>
      </c>
      <c r="F12" s="460">
        <f>D12-E12</f>
        <v>0</v>
      </c>
      <c r="G12" s="463" t="s">
        <v>1643</v>
      </c>
    </row>
    <row r="13" spans="1:15" ht="13.5" customHeight="1">
      <c r="A13" s="1057"/>
      <c r="B13" s="456" t="s">
        <v>1165</v>
      </c>
      <c r="C13" s="1057"/>
      <c r="D13" s="460">
        <v>0</v>
      </c>
      <c r="E13" s="460">
        <v>0</v>
      </c>
      <c r="F13" s="460">
        <f>D13-E13</f>
        <v>0</v>
      </c>
      <c r="G13" s="454" t="s">
        <v>1647</v>
      </c>
    </row>
    <row r="14" spans="1:15" ht="14.25">
      <c r="A14" s="1057">
        <v>3</v>
      </c>
      <c r="B14" s="462" t="s">
        <v>1320</v>
      </c>
      <c r="C14" s="1057" t="s">
        <v>343</v>
      </c>
      <c r="D14" s="459">
        <f>SUM(D15:D18)</f>
        <v>1337.25</v>
      </c>
      <c r="E14" s="459">
        <f t="shared" ref="E14:F14" si="0">SUM(E15:E18)</f>
        <v>219.73</v>
      </c>
      <c r="F14" s="459">
        <f t="shared" si="0"/>
        <v>1337.25</v>
      </c>
      <c r="G14" s="454" t="s">
        <v>1647</v>
      </c>
    </row>
    <row r="15" spans="1:15" ht="13.5" customHeight="1">
      <c r="A15" s="1057"/>
      <c r="B15" s="456" t="s">
        <v>1297</v>
      </c>
      <c r="C15" s="1057"/>
      <c r="D15" s="460">
        <v>1117.52</v>
      </c>
      <c r="E15" s="460">
        <v>0</v>
      </c>
      <c r="F15" s="460">
        <v>1337.25</v>
      </c>
      <c r="G15" s="463" t="s">
        <v>1642</v>
      </c>
    </row>
    <row r="16" spans="1:15" ht="13.5" customHeight="1">
      <c r="A16" s="1057"/>
      <c r="B16" s="456" t="s">
        <v>1166</v>
      </c>
      <c r="C16" s="1057"/>
      <c r="D16" s="460">
        <v>0</v>
      </c>
      <c r="E16" s="460">
        <v>0</v>
      </c>
      <c r="F16" s="460">
        <f>D16-E16</f>
        <v>0</v>
      </c>
      <c r="G16" s="454" t="s">
        <v>1647</v>
      </c>
    </row>
    <row r="17" spans="1:11" ht="13.5" customHeight="1">
      <c r="A17" s="1057"/>
      <c r="B17" s="461" t="s">
        <v>1164</v>
      </c>
      <c r="C17" s="1057"/>
      <c r="D17" s="460">
        <v>219.73</v>
      </c>
      <c r="E17" s="596">
        <v>219.73</v>
      </c>
      <c r="F17" s="460">
        <f>D17-E17</f>
        <v>0</v>
      </c>
      <c r="G17" s="463" t="s">
        <v>1643</v>
      </c>
    </row>
    <row r="18" spans="1:11" ht="13.5" customHeight="1">
      <c r="A18" s="1057"/>
      <c r="B18" s="456" t="s">
        <v>1165</v>
      </c>
      <c r="C18" s="1057"/>
      <c r="D18" s="460">
        <v>0</v>
      </c>
      <c r="E18" s="460">
        <v>0</v>
      </c>
      <c r="F18" s="460">
        <f>D18-E18</f>
        <v>0</v>
      </c>
      <c r="G18" s="454" t="s">
        <v>1647</v>
      </c>
    </row>
    <row r="19" spans="1:11" ht="14.25">
      <c r="A19" s="1057">
        <v>4</v>
      </c>
      <c r="B19" s="462" t="s">
        <v>1321</v>
      </c>
      <c r="C19" s="1057" t="s">
        <v>343</v>
      </c>
      <c r="D19" s="459">
        <f>SUM(D20:D23)</f>
        <v>9241.83</v>
      </c>
      <c r="E19" s="459">
        <f t="shared" ref="E19:F19" si="1">SUM(E20:E23)</f>
        <v>832.88</v>
      </c>
      <c r="F19" s="459">
        <f t="shared" si="1"/>
        <v>9241.83</v>
      </c>
      <c r="G19" s="454" t="s">
        <v>1647</v>
      </c>
    </row>
    <row r="20" spans="1:11" ht="13.5" customHeight="1">
      <c r="A20" s="1057"/>
      <c r="B20" s="456" t="s">
        <v>1297</v>
      </c>
      <c r="C20" s="1057"/>
      <c r="D20" s="596">
        <v>2359.69</v>
      </c>
      <c r="E20" s="460">
        <v>4.13</v>
      </c>
      <c r="F20" s="460">
        <v>3188.44</v>
      </c>
      <c r="G20" s="463" t="s">
        <v>1642</v>
      </c>
    </row>
    <row r="21" spans="1:11" ht="13.5" customHeight="1">
      <c r="A21" s="1057"/>
      <c r="B21" s="456" t="s">
        <v>1166</v>
      </c>
      <c r="C21" s="1057"/>
      <c r="D21" s="460">
        <v>459.88</v>
      </c>
      <c r="E21" s="460">
        <v>0</v>
      </c>
      <c r="F21" s="460">
        <f>D21-E21</f>
        <v>459.88</v>
      </c>
      <c r="G21" s="454" t="s">
        <v>1644</v>
      </c>
    </row>
    <row r="22" spans="1:11" ht="13.5" customHeight="1">
      <c r="A22" s="1057"/>
      <c r="B22" s="461" t="s">
        <v>1164</v>
      </c>
      <c r="C22" s="1057"/>
      <c r="D22" s="460">
        <v>6399.76</v>
      </c>
      <c r="E22" s="596">
        <v>828.75</v>
      </c>
      <c r="F22" s="460">
        <f>D22-E22</f>
        <v>5571.01</v>
      </c>
      <c r="G22" s="463" t="s">
        <v>1643</v>
      </c>
      <c r="K22" s="454" t="s">
        <v>655</v>
      </c>
    </row>
    <row r="23" spans="1:11" ht="13.5" customHeight="1">
      <c r="A23" s="1057"/>
      <c r="B23" s="456" t="s">
        <v>1165</v>
      </c>
      <c r="C23" s="1057"/>
      <c r="D23" s="460">
        <v>22.5</v>
      </c>
      <c r="E23" s="460">
        <v>0</v>
      </c>
      <c r="F23" s="460">
        <f>D23-E23</f>
        <v>22.5</v>
      </c>
      <c r="G23" s="454" t="s">
        <v>1647</v>
      </c>
    </row>
    <row r="24" spans="1:11" ht="14.25">
      <c r="A24" s="1057">
        <v>5</v>
      </c>
      <c r="B24" s="462" t="s">
        <v>1322</v>
      </c>
      <c r="C24" s="1057" t="s">
        <v>343</v>
      </c>
      <c r="D24" s="459">
        <f>D25+D26+D27+D28</f>
        <v>13587.27</v>
      </c>
      <c r="E24" s="459">
        <f>SUM(E25:E28)</f>
        <v>1071.47</v>
      </c>
      <c r="F24" s="257">
        <f>SUM(F25:F28)</f>
        <v>13587.269999999999</v>
      </c>
      <c r="G24" s="454" t="s">
        <v>1647</v>
      </c>
    </row>
    <row r="25" spans="1:11" ht="13.5" customHeight="1">
      <c r="A25" s="1057"/>
      <c r="B25" s="456" t="s">
        <v>1297</v>
      </c>
      <c r="C25" s="1057"/>
      <c r="D25" s="460">
        <v>3078.51</v>
      </c>
      <c r="E25" s="460">
        <v>0</v>
      </c>
      <c r="F25" s="460">
        <f>E24+D25</f>
        <v>4149.9800000000005</v>
      </c>
      <c r="G25" s="463" t="s">
        <v>1642</v>
      </c>
    </row>
    <row r="26" spans="1:11" ht="13.5" customHeight="1">
      <c r="A26" s="1057"/>
      <c r="B26" s="456" t="s">
        <v>1166</v>
      </c>
      <c r="C26" s="1057"/>
      <c r="D26" s="460">
        <v>1684.85</v>
      </c>
      <c r="E26" s="460">
        <v>124.42</v>
      </c>
      <c r="F26" s="460">
        <f>D26-E26</f>
        <v>1560.4299999999998</v>
      </c>
      <c r="G26" s="454" t="s">
        <v>1644</v>
      </c>
    </row>
    <row r="27" spans="1:11" ht="13.5" customHeight="1">
      <c r="A27" s="1057"/>
      <c r="B27" s="461" t="s">
        <v>1164</v>
      </c>
      <c r="C27" s="1057"/>
      <c r="D27" s="460">
        <v>8057.99</v>
      </c>
      <c r="E27" s="596">
        <v>947.05</v>
      </c>
      <c r="F27" s="460">
        <f>D27-E27</f>
        <v>7110.94</v>
      </c>
      <c r="G27" s="463" t="s">
        <v>1643</v>
      </c>
    </row>
    <row r="28" spans="1:11" ht="13.5" customHeight="1">
      <c r="A28" s="1057"/>
      <c r="B28" s="456" t="s">
        <v>1165</v>
      </c>
      <c r="C28" s="1057"/>
      <c r="D28" s="460">
        <v>765.92</v>
      </c>
      <c r="E28" s="460">
        <v>0</v>
      </c>
      <c r="F28" s="460">
        <f>D28-E28</f>
        <v>765.92</v>
      </c>
      <c r="G28" s="454" t="s">
        <v>1647</v>
      </c>
    </row>
    <row r="29" spans="1:11" ht="27.75" customHeight="1">
      <c r="A29" s="1057">
        <v>6</v>
      </c>
      <c r="B29" s="462" t="s">
        <v>450</v>
      </c>
      <c r="C29" s="1057" t="s">
        <v>1078</v>
      </c>
      <c r="D29" s="459">
        <v>0</v>
      </c>
      <c r="E29" s="459">
        <v>0</v>
      </c>
      <c r="F29" s="257">
        <f>SUM(F30:F33)</f>
        <v>0</v>
      </c>
      <c r="G29" s="454" t="s">
        <v>1647</v>
      </c>
    </row>
    <row r="30" spans="1:11" ht="13.5" customHeight="1">
      <c r="A30" s="1057"/>
      <c r="B30" s="456" t="s">
        <v>1297</v>
      </c>
      <c r="C30" s="1057"/>
      <c r="D30" s="460">
        <v>0</v>
      </c>
      <c r="E30" s="460">
        <v>0</v>
      </c>
      <c r="F30" s="460">
        <v>0</v>
      </c>
      <c r="G30" s="463" t="s">
        <v>1642</v>
      </c>
    </row>
    <row r="31" spans="1:11" ht="13.5" customHeight="1">
      <c r="A31" s="1057"/>
      <c r="B31" s="456" t="s">
        <v>1166</v>
      </c>
      <c r="C31" s="1057"/>
      <c r="D31" s="460">
        <v>0</v>
      </c>
      <c r="E31" s="460">
        <v>0</v>
      </c>
      <c r="F31" s="460">
        <v>0</v>
      </c>
      <c r="G31" s="454" t="s">
        <v>1644</v>
      </c>
    </row>
    <row r="32" spans="1:11" ht="15">
      <c r="A32" s="1057"/>
      <c r="B32" s="461" t="s">
        <v>1164</v>
      </c>
      <c r="C32" s="1057"/>
      <c r="D32" s="460">
        <v>0</v>
      </c>
      <c r="E32" s="460">
        <v>0</v>
      </c>
      <c r="F32" s="460">
        <v>0</v>
      </c>
      <c r="G32" s="463" t="s">
        <v>1643</v>
      </c>
    </row>
    <row r="33" spans="1:7" ht="13.5" customHeight="1">
      <c r="A33" s="1057"/>
      <c r="B33" s="456" t="s">
        <v>1165</v>
      </c>
      <c r="C33" s="1057"/>
      <c r="D33" s="460">
        <v>0</v>
      </c>
      <c r="E33" s="460">
        <v>0</v>
      </c>
      <c r="F33" s="460">
        <v>0</v>
      </c>
      <c r="G33" s="454" t="s">
        <v>1647</v>
      </c>
    </row>
    <row r="34" spans="1:7" ht="13.5" customHeight="1">
      <c r="A34" s="1057"/>
      <c r="B34" s="456" t="s">
        <v>467</v>
      </c>
      <c r="C34" s="1057"/>
      <c r="D34" s="460">
        <v>0</v>
      </c>
      <c r="E34" s="460">
        <v>0</v>
      </c>
      <c r="F34" s="460">
        <v>0</v>
      </c>
      <c r="G34" s="454" t="s">
        <v>1647</v>
      </c>
    </row>
    <row r="35" spans="1:7" ht="14.25">
      <c r="A35" s="1057">
        <v>7</v>
      </c>
      <c r="B35" s="462" t="s">
        <v>342</v>
      </c>
      <c r="C35" s="1057" t="s">
        <v>1078</v>
      </c>
      <c r="D35" s="459">
        <v>0</v>
      </c>
      <c r="E35" s="459">
        <v>0</v>
      </c>
      <c r="F35" s="257">
        <f>SUM(F36:F39)</f>
        <v>0</v>
      </c>
      <c r="G35" s="454" t="s">
        <v>1647</v>
      </c>
    </row>
    <row r="36" spans="1:7" ht="13.5" customHeight="1">
      <c r="A36" s="1057"/>
      <c r="B36" s="456" t="s">
        <v>1297</v>
      </c>
      <c r="C36" s="1057"/>
      <c r="D36" s="460">
        <v>0</v>
      </c>
      <c r="E36" s="460">
        <v>0</v>
      </c>
      <c r="F36" s="460">
        <v>0</v>
      </c>
      <c r="G36" s="463" t="s">
        <v>1642</v>
      </c>
    </row>
    <row r="37" spans="1:7" ht="13.5" customHeight="1">
      <c r="A37" s="1057"/>
      <c r="B37" s="456" t="s">
        <v>1166</v>
      </c>
      <c r="C37" s="1057"/>
      <c r="D37" s="460">
        <v>0</v>
      </c>
      <c r="E37" s="460">
        <v>0</v>
      </c>
      <c r="F37" s="460">
        <v>0</v>
      </c>
      <c r="G37" s="454" t="s">
        <v>1644</v>
      </c>
    </row>
    <row r="38" spans="1:7" ht="13.5" customHeight="1">
      <c r="A38" s="1057"/>
      <c r="B38" s="461" t="s">
        <v>1164</v>
      </c>
      <c r="C38" s="1057"/>
      <c r="D38" s="460">
        <v>0</v>
      </c>
      <c r="E38" s="460">
        <v>0</v>
      </c>
      <c r="F38" s="460">
        <v>0</v>
      </c>
      <c r="G38" s="463" t="s">
        <v>1643</v>
      </c>
    </row>
    <row r="39" spans="1:7" ht="13.5" customHeight="1">
      <c r="A39" s="1057"/>
      <c r="B39" s="456" t="s">
        <v>1165</v>
      </c>
      <c r="C39" s="1057"/>
      <c r="D39" s="460">
        <v>0</v>
      </c>
      <c r="E39" s="460">
        <v>0</v>
      </c>
      <c r="F39" s="460">
        <v>0</v>
      </c>
      <c r="G39" s="454" t="s">
        <v>1647</v>
      </c>
    </row>
    <row r="40" spans="1:7" ht="13.5" customHeight="1">
      <c r="A40" s="1057"/>
      <c r="B40" s="456" t="s">
        <v>467</v>
      </c>
      <c r="C40" s="1057"/>
      <c r="D40" s="460">
        <v>0</v>
      </c>
      <c r="E40" s="460">
        <v>0</v>
      </c>
      <c r="F40" s="460">
        <v>0</v>
      </c>
      <c r="G40" s="454" t="s">
        <v>1647</v>
      </c>
    </row>
    <row r="41" spans="1:7" ht="14.25">
      <c r="A41" s="1057">
        <v>8</v>
      </c>
      <c r="B41" s="462" t="s">
        <v>1324</v>
      </c>
      <c r="C41" s="1057" t="s">
        <v>1078</v>
      </c>
      <c r="D41" s="459">
        <f>SUM(D42:D46)</f>
        <v>2.2999999999999998</v>
      </c>
      <c r="E41" s="459">
        <f t="shared" ref="E41:F41" si="2">SUM(E42:E46)</f>
        <v>0</v>
      </c>
      <c r="F41" s="459">
        <f t="shared" si="2"/>
        <v>2.2999999999999998</v>
      </c>
      <c r="G41" s="454" t="s">
        <v>1647</v>
      </c>
    </row>
    <row r="42" spans="1:7" ht="13.5" customHeight="1">
      <c r="A42" s="1057"/>
      <c r="B42" s="456" t="s">
        <v>1297</v>
      </c>
      <c r="C42" s="1057"/>
      <c r="D42" s="460">
        <v>2.2999999999999998</v>
      </c>
      <c r="E42" s="460">
        <v>0</v>
      </c>
      <c r="F42" s="460">
        <v>2.2999999999999998</v>
      </c>
      <c r="G42" s="463" t="s">
        <v>1642</v>
      </c>
    </row>
    <row r="43" spans="1:7" ht="13.5" customHeight="1">
      <c r="A43" s="1057"/>
      <c r="B43" s="456" t="s">
        <v>1166</v>
      </c>
      <c r="C43" s="1057"/>
      <c r="D43" s="460">
        <v>0</v>
      </c>
      <c r="E43" s="460">
        <v>0</v>
      </c>
      <c r="F43" s="460">
        <v>0</v>
      </c>
      <c r="G43" s="454" t="s">
        <v>1644</v>
      </c>
    </row>
    <row r="44" spans="1:7" ht="13.5" customHeight="1">
      <c r="A44" s="1057"/>
      <c r="B44" s="461" t="s">
        <v>1164</v>
      </c>
      <c r="C44" s="1057"/>
      <c r="D44" s="460">
        <v>0</v>
      </c>
      <c r="E44" s="460">
        <v>0</v>
      </c>
      <c r="F44" s="460">
        <v>0</v>
      </c>
      <c r="G44" s="463" t="s">
        <v>1643</v>
      </c>
    </row>
    <row r="45" spans="1:7" ht="13.5" customHeight="1">
      <c r="A45" s="1057"/>
      <c r="B45" s="456" t="s">
        <v>1165</v>
      </c>
      <c r="C45" s="1057"/>
      <c r="D45" s="460">
        <v>0</v>
      </c>
      <c r="E45" s="460">
        <v>0</v>
      </c>
      <c r="F45" s="460">
        <v>0</v>
      </c>
      <c r="G45" s="454" t="s">
        <v>1647</v>
      </c>
    </row>
    <row r="46" spans="1:7" ht="13.5" customHeight="1">
      <c r="A46" s="1057"/>
      <c r="B46" s="456" t="s">
        <v>467</v>
      </c>
      <c r="C46" s="1057"/>
      <c r="D46" s="460">
        <v>0</v>
      </c>
      <c r="E46" s="460">
        <v>0</v>
      </c>
      <c r="F46" s="460">
        <v>0</v>
      </c>
      <c r="G46" s="454" t="s">
        <v>1647</v>
      </c>
    </row>
    <row r="47" spans="1:7" ht="14.25">
      <c r="A47" s="1057">
        <v>9</v>
      </c>
      <c r="B47" s="462" t="s">
        <v>1325</v>
      </c>
      <c r="C47" s="1057" t="s">
        <v>1078</v>
      </c>
      <c r="D47" s="257">
        <f t="shared" ref="D47:E47" si="3">SUM(D48:D52)</f>
        <v>883.91</v>
      </c>
      <c r="E47" s="257">
        <f t="shared" si="3"/>
        <v>12.97</v>
      </c>
      <c r="F47" s="257">
        <f>SUM(F48:F52)</f>
        <v>883.91</v>
      </c>
      <c r="G47" s="454" t="s">
        <v>1647</v>
      </c>
    </row>
    <row r="48" spans="1:7" ht="13.5" customHeight="1">
      <c r="A48" s="1057"/>
      <c r="B48" s="456" t="s">
        <v>1297</v>
      </c>
      <c r="C48" s="1057"/>
      <c r="D48" s="460">
        <v>346.06</v>
      </c>
      <c r="E48" s="460">
        <v>0</v>
      </c>
      <c r="F48" s="460">
        <f>E47+D48</f>
        <v>359.03000000000003</v>
      </c>
      <c r="G48" s="463" t="s">
        <v>1642</v>
      </c>
    </row>
    <row r="49" spans="1:7" ht="13.5" customHeight="1">
      <c r="A49" s="1057"/>
      <c r="B49" s="456" t="s">
        <v>1166</v>
      </c>
      <c r="C49" s="1057"/>
      <c r="D49" s="460">
        <v>76.91</v>
      </c>
      <c r="E49" s="460">
        <v>12.97</v>
      </c>
      <c r="F49" s="460">
        <f>D49-E49</f>
        <v>63.94</v>
      </c>
      <c r="G49" s="454" t="s">
        <v>1644</v>
      </c>
    </row>
    <row r="50" spans="1:7" ht="13.5" customHeight="1">
      <c r="A50" s="1057"/>
      <c r="B50" s="461" t="s">
        <v>1164</v>
      </c>
      <c r="C50" s="1057"/>
      <c r="D50" s="460">
        <v>293.02999999999997</v>
      </c>
      <c r="E50" s="596">
        <v>0</v>
      </c>
      <c r="F50" s="460">
        <f>D50-E50</f>
        <v>293.02999999999997</v>
      </c>
      <c r="G50" s="463" t="s">
        <v>1643</v>
      </c>
    </row>
    <row r="51" spans="1:7" ht="13.5" customHeight="1">
      <c r="A51" s="1057"/>
      <c r="B51" s="456" t="s">
        <v>1165</v>
      </c>
      <c r="C51" s="1057"/>
      <c r="D51" s="460">
        <v>167.91</v>
      </c>
      <c r="E51" s="460">
        <v>0</v>
      </c>
      <c r="F51" s="460">
        <f>D51-E51</f>
        <v>167.91</v>
      </c>
      <c r="G51" s="454" t="s">
        <v>1647</v>
      </c>
    </row>
    <row r="52" spans="1:7" ht="13.5" customHeight="1">
      <c r="A52" s="1057"/>
      <c r="B52" s="456" t="s">
        <v>467</v>
      </c>
      <c r="C52" s="1057"/>
      <c r="D52" s="460">
        <v>0</v>
      </c>
      <c r="E52" s="460">
        <v>0</v>
      </c>
      <c r="F52" s="460">
        <f>D52-E52</f>
        <v>0</v>
      </c>
      <c r="G52" s="454" t="s">
        <v>1647</v>
      </c>
    </row>
    <row r="53" spans="1:7" ht="14.25">
      <c r="A53" s="1057">
        <v>10</v>
      </c>
      <c r="B53" s="462" t="s">
        <v>1326</v>
      </c>
      <c r="C53" s="1057" t="s">
        <v>1078</v>
      </c>
      <c r="D53" s="459">
        <f>SUM(D54:D58)</f>
        <v>423.25</v>
      </c>
      <c r="E53" s="459">
        <f t="shared" ref="E53:F53" si="4">SUM(E54:E58)</f>
        <v>0</v>
      </c>
      <c r="F53" s="459">
        <f t="shared" si="4"/>
        <v>423.25</v>
      </c>
      <c r="G53" s="454" t="s">
        <v>1647</v>
      </c>
    </row>
    <row r="54" spans="1:7" ht="13.5" customHeight="1">
      <c r="A54" s="1057"/>
      <c r="B54" s="456" t="s">
        <v>1297</v>
      </c>
      <c r="C54" s="1057"/>
      <c r="D54" s="460">
        <v>178.05</v>
      </c>
      <c r="E54" s="460">
        <v>0</v>
      </c>
      <c r="F54" s="460">
        <f>E53+D54</f>
        <v>178.05</v>
      </c>
      <c r="G54" s="463" t="s">
        <v>1642</v>
      </c>
    </row>
    <row r="55" spans="1:7" ht="13.5" customHeight="1">
      <c r="A55" s="1057"/>
      <c r="B55" s="456" t="s">
        <v>1166</v>
      </c>
      <c r="C55" s="1057"/>
      <c r="D55" s="460">
        <v>48.47</v>
      </c>
      <c r="E55" s="460">
        <v>0</v>
      </c>
      <c r="F55" s="460">
        <f>D55-E55</f>
        <v>48.47</v>
      </c>
      <c r="G55" s="454" t="s">
        <v>1644</v>
      </c>
    </row>
    <row r="56" spans="1:7" ht="13.5" customHeight="1">
      <c r="A56" s="1057"/>
      <c r="B56" s="461" t="s">
        <v>1164</v>
      </c>
      <c r="C56" s="1057"/>
      <c r="D56" s="460">
        <v>116.9</v>
      </c>
      <c r="E56" s="596">
        <v>0</v>
      </c>
      <c r="F56" s="460">
        <f>D56-E56</f>
        <v>116.9</v>
      </c>
      <c r="G56" s="463" t="s">
        <v>1643</v>
      </c>
    </row>
    <row r="57" spans="1:7" ht="13.5" customHeight="1">
      <c r="A57" s="1057"/>
      <c r="B57" s="456" t="s">
        <v>1165</v>
      </c>
      <c r="C57" s="1057"/>
      <c r="D57" s="460">
        <v>79.83</v>
      </c>
      <c r="E57" s="460">
        <v>0</v>
      </c>
      <c r="F57" s="460">
        <f>D57-E57</f>
        <v>79.83</v>
      </c>
      <c r="G57" s="454" t="s">
        <v>1647</v>
      </c>
    </row>
    <row r="58" spans="1:7" ht="13.5" customHeight="1">
      <c r="A58" s="1057"/>
      <c r="B58" s="456" t="s">
        <v>467</v>
      </c>
      <c r="C58" s="1057"/>
      <c r="D58" s="460">
        <v>0</v>
      </c>
      <c r="E58" s="460">
        <v>0</v>
      </c>
      <c r="F58" s="460">
        <f>D58-E58</f>
        <v>0</v>
      </c>
      <c r="G58" s="454" t="s">
        <v>1647</v>
      </c>
    </row>
    <row r="59" spans="1:7" ht="28.5">
      <c r="A59" s="1057">
        <v>11</v>
      </c>
      <c r="B59" s="458" t="s">
        <v>451</v>
      </c>
      <c r="C59" s="1057" t="s">
        <v>1087</v>
      </c>
      <c r="D59" s="459">
        <v>0</v>
      </c>
      <c r="E59" s="459">
        <v>0</v>
      </c>
      <c r="F59" s="459">
        <v>0</v>
      </c>
      <c r="G59" s="454" t="s">
        <v>1647</v>
      </c>
    </row>
    <row r="60" spans="1:7" ht="13.5" customHeight="1">
      <c r="A60" s="1057"/>
      <c r="B60" s="456" t="s">
        <v>1297</v>
      </c>
      <c r="C60" s="1057"/>
      <c r="D60" s="460">
        <v>0</v>
      </c>
      <c r="E60" s="460">
        <v>0</v>
      </c>
      <c r="F60" s="460">
        <v>0</v>
      </c>
      <c r="G60" s="463" t="s">
        <v>1642</v>
      </c>
    </row>
    <row r="61" spans="1:7" ht="13.5" customHeight="1">
      <c r="A61" s="1057"/>
      <c r="B61" s="456" t="s">
        <v>1166</v>
      </c>
      <c r="C61" s="1057"/>
      <c r="D61" s="460">
        <v>0</v>
      </c>
      <c r="E61" s="460">
        <v>0</v>
      </c>
      <c r="F61" s="460">
        <v>0</v>
      </c>
      <c r="G61" s="454" t="s">
        <v>1644</v>
      </c>
    </row>
    <row r="62" spans="1:7" ht="13.5" customHeight="1">
      <c r="A62" s="1057"/>
      <c r="B62" s="461" t="s">
        <v>1164</v>
      </c>
      <c r="C62" s="1057"/>
      <c r="D62" s="460">
        <v>0</v>
      </c>
      <c r="E62" s="460">
        <v>0</v>
      </c>
      <c r="F62" s="460">
        <v>0</v>
      </c>
      <c r="G62" s="463" t="s">
        <v>1643</v>
      </c>
    </row>
    <row r="63" spans="1:7" ht="13.5" customHeight="1">
      <c r="A63" s="1057"/>
      <c r="B63" s="456" t="s">
        <v>1165</v>
      </c>
      <c r="C63" s="1057"/>
      <c r="D63" s="460">
        <v>0</v>
      </c>
      <c r="E63" s="460">
        <v>0</v>
      </c>
      <c r="F63" s="460">
        <v>0</v>
      </c>
      <c r="G63" s="454" t="s">
        <v>1647</v>
      </c>
    </row>
    <row r="64" spans="1:7" ht="28.5">
      <c r="A64" s="1057">
        <v>12</v>
      </c>
      <c r="B64" s="458" t="s">
        <v>407</v>
      </c>
      <c r="C64" s="1057" t="s">
        <v>1087</v>
      </c>
      <c r="D64" s="459">
        <f>SUM(D65:D68)</f>
        <v>35</v>
      </c>
      <c r="E64" s="459">
        <f t="shared" ref="E64:F64" si="5">SUM(E65:E68)</f>
        <v>6</v>
      </c>
      <c r="F64" s="459">
        <f t="shared" si="5"/>
        <v>35</v>
      </c>
      <c r="G64" s="454" t="s">
        <v>1647</v>
      </c>
    </row>
    <row r="65" spans="1:7" ht="13.5" customHeight="1">
      <c r="A65" s="1057"/>
      <c r="B65" s="456" t="s">
        <v>1297</v>
      </c>
      <c r="C65" s="1057"/>
      <c r="D65" s="460">
        <v>22</v>
      </c>
      <c r="E65" s="460">
        <v>0</v>
      </c>
      <c r="F65" s="460">
        <f>D65+E66</f>
        <v>24</v>
      </c>
      <c r="G65" s="463" t="s">
        <v>1642</v>
      </c>
    </row>
    <row r="66" spans="1:7" ht="13.5" customHeight="1">
      <c r="A66" s="1057"/>
      <c r="B66" s="456" t="s">
        <v>1166</v>
      </c>
      <c r="C66" s="1057"/>
      <c r="D66" s="460">
        <v>13</v>
      </c>
      <c r="E66" s="460">
        <v>2</v>
      </c>
      <c r="F66" s="460">
        <f>D66-E66</f>
        <v>11</v>
      </c>
      <c r="G66" s="454" t="s">
        <v>1644</v>
      </c>
    </row>
    <row r="67" spans="1:7" ht="13.5" customHeight="1">
      <c r="A67" s="1057"/>
      <c r="B67" s="461" t="s">
        <v>1164</v>
      </c>
      <c r="C67" s="1057"/>
      <c r="D67" s="460">
        <v>0</v>
      </c>
      <c r="E67" s="460">
        <v>4</v>
      </c>
      <c r="F67" s="460">
        <v>0</v>
      </c>
      <c r="G67" s="463" t="s">
        <v>1643</v>
      </c>
    </row>
    <row r="68" spans="1:7" ht="13.5" customHeight="1">
      <c r="A68" s="1057"/>
      <c r="B68" s="456" t="s">
        <v>1165</v>
      </c>
      <c r="C68" s="1057"/>
      <c r="D68" s="460">
        <v>0</v>
      </c>
      <c r="E68" s="460">
        <v>0</v>
      </c>
      <c r="F68" s="460">
        <v>0</v>
      </c>
      <c r="G68" s="454" t="s">
        <v>1647</v>
      </c>
    </row>
    <row r="69" spans="1:7" ht="28.5">
      <c r="A69" s="1057">
        <v>13</v>
      </c>
      <c r="B69" s="458" t="s">
        <v>408</v>
      </c>
      <c r="C69" s="1057" t="s">
        <v>1087</v>
      </c>
      <c r="D69" s="459">
        <f>SUM(D70:D73)</f>
        <v>91</v>
      </c>
      <c r="E69" s="459">
        <f t="shared" ref="E69:F69" si="6">SUM(E70:E73)</f>
        <v>10</v>
      </c>
      <c r="F69" s="459">
        <f t="shared" si="6"/>
        <v>91</v>
      </c>
      <c r="G69" s="454" t="s">
        <v>1647</v>
      </c>
    </row>
    <row r="70" spans="1:7" ht="13.5" customHeight="1">
      <c r="A70" s="1057"/>
      <c r="B70" s="456" t="s">
        <v>1297</v>
      </c>
      <c r="C70" s="1057"/>
      <c r="D70" s="460">
        <v>88</v>
      </c>
      <c r="E70" s="460">
        <v>0</v>
      </c>
      <c r="F70" s="460">
        <v>88</v>
      </c>
      <c r="G70" s="463" t="s">
        <v>1642</v>
      </c>
    </row>
    <row r="71" spans="1:7" ht="13.5" customHeight="1">
      <c r="A71" s="1057"/>
      <c r="B71" s="456" t="s">
        <v>1166</v>
      </c>
      <c r="C71" s="1057"/>
      <c r="D71" s="460">
        <v>3</v>
      </c>
      <c r="E71" s="460">
        <v>0</v>
      </c>
      <c r="F71" s="460">
        <v>3</v>
      </c>
      <c r="G71" s="454" t="s">
        <v>1644</v>
      </c>
    </row>
    <row r="72" spans="1:7" ht="13.5" customHeight="1">
      <c r="A72" s="1057"/>
      <c r="B72" s="461" t="s">
        <v>1164</v>
      </c>
      <c r="C72" s="1057"/>
      <c r="D72" s="460">
        <v>0</v>
      </c>
      <c r="E72" s="460">
        <v>10</v>
      </c>
      <c r="F72" s="460">
        <v>0</v>
      </c>
      <c r="G72" s="463" t="s">
        <v>1643</v>
      </c>
    </row>
    <row r="73" spans="1:7" ht="13.5" customHeight="1">
      <c r="A73" s="1057"/>
      <c r="B73" s="456" t="s">
        <v>1165</v>
      </c>
      <c r="C73" s="1057"/>
      <c r="D73" s="460">
        <v>0</v>
      </c>
      <c r="E73" s="460">
        <v>0</v>
      </c>
      <c r="F73" s="460">
        <v>0</v>
      </c>
      <c r="G73" s="454" t="s">
        <v>1647</v>
      </c>
    </row>
    <row r="74" spans="1:7" ht="42.75">
      <c r="A74" s="1057">
        <v>14</v>
      </c>
      <c r="B74" s="462" t="s">
        <v>453</v>
      </c>
      <c r="C74" s="1057" t="s">
        <v>1087</v>
      </c>
      <c r="D74" s="459">
        <f>SUM(D75:D78)</f>
        <v>5928</v>
      </c>
      <c r="E74" s="459">
        <f t="shared" ref="E74:F74" si="7">SUM(E75:E78)</f>
        <v>580</v>
      </c>
      <c r="F74" s="459">
        <f t="shared" si="7"/>
        <v>5943</v>
      </c>
      <c r="G74" s="454" t="s">
        <v>1647</v>
      </c>
    </row>
    <row r="75" spans="1:7" ht="13.5" customHeight="1">
      <c r="A75" s="1057"/>
      <c r="B75" s="456" t="s">
        <v>1297</v>
      </c>
      <c r="C75" s="1057"/>
      <c r="D75" s="460">
        <v>2208</v>
      </c>
      <c r="E75" s="460">
        <v>15</v>
      </c>
      <c r="F75" s="460">
        <f>D75+E74</f>
        <v>2788</v>
      </c>
      <c r="G75" s="463" t="s">
        <v>1642</v>
      </c>
    </row>
    <row r="76" spans="1:7" ht="13.5" customHeight="1">
      <c r="A76" s="1057"/>
      <c r="B76" s="456" t="s">
        <v>1166</v>
      </c>
      <c r="C76" s="1057"/>
      <c r="D76" s="460">
        <v>1245</v>
      </c>
      <c r="E76" s="460">
        <v>0</v>
      </c>
      <c r="F76" s="460">
        <f>D76-E76</f>
        <v>1245</v>
      </c>
      <c r="G76" s="454" t="s">
        <v>1644</v>
      </c>
    </row>
    <row r="77" spans="1:7" ht="13.5" customHeight="1">
      <c r="A77" s="1057"/>
      <c r="B77" s="461" t="s">
        <v>1164</v>
      </c>
      <c r="C77" s="1057"/>
      <c r="D77" s="460">
        <v>1840</v>
      </c>
      <c r="E77" s="460">
        <v>565</v>
      </c>
      <c r="F77" s="460">
        <f>D77-E77</f>
        <v>1275</v>
      </c>
      <c r="G77" s="463" t="s">
        <v>1643</v>
      </c>
    </row>
    <row r="78" spans="1:7" ht="13.5" customHeight="1">
      <c r="A78" s="1057"/>
      <c r="B78" s="456" t="s">
        <v>1165</v>
      </c>
      <c r="C78" s="1057"/>
      <c r="D78" s="460">
        <v>635</v>
      </c>
      <c r="E78" s="460">
        <v>0</v>
      </c>
      <c r="F78" s="460">
        <f>D78-E78</f>
        <v>635</v>
      </c>
      <c r="G78" s="454" t="s">
        <v>1647</v>
      </c>
    </row>
    <row r="79" spans="1:7" ht="29.25" customHeight="1">
      <c r="A79" s="1057">
        <v>15</v>
      </c>
      <c r="B79" s="458" t="s">
        <v>345</v>
      </c>
      <c r="C79" s="1057" t="s">
        <v>1087</v>
      </c>
      <c r="D79" s="459">
        <v>0</v>
      </c>
      <c r="E79" s="459">
        <v>0</v>
      </c>
      <c r="F79" s="459">
        <v>0</v>
      </c>
      <c r="G79" s="454" t="s">
        <v>1647</v>
      </c>
    </row>
    <row r="80" spans="1:7" ht="13.5" customHeight="1">
      <c r="A80" s="1057"/>
      <c r="B80" s="456" t="s">
        <v>1297</v>
      </c>
      <c r="C80" s="1057"/>
      <c r="D80" s="455">
        <v>0</v>
      </c>
      <c r="E80" s="455">
        <v>0</v>
      </c>
      <c r="F80" s="455">
        <v>0</v>
      </c>
      <c r="G80" s="463" t="s">
        <v>1642</v>
      </c>
    </row>
    <row r="81" spans="1:7" ht="48" customHeight="1">
      <c r="A81" s="1057"/>
      <c r="B81" s="456" t="s">
        <v>452</v>
      </c>
      <c r="C81" s="1057"/>
      <c r="D81" s="455">
        <v>0</v>
      </c>
      <c r="E81" s="455">
        <v>0</v>
      </c>
      <c r="F81" s="455">
        <v>0</v>
      </c>
      <c r="G81" s="454" t="s">
        <v>1645</v>
      </c>
    </row>
    <row r="82" spans="1:7" ht="29.25" customHeight="1">
      <c r="A82" s="1057"/>
      <c r="B82" s="456" t="s">
        <v>409</v>
      </c>
      <c r="C82" s="1057"/>
      <c r="D82" s="455">
        <v>0</v>
      </c>
      <c r="E82" s="455">
        <v>0</v>
      </c>
      <c r="F82" s="455">
        <v>0</v>
      </c>
      <c r="G82" s="454" t="s">
        <v>1645</v>
      </c>
    </row>
    <row r="83" spans="1:7" ht="43.5" customHeight="1">
      <c r="A83" s="1057">
        <v>16</v>
      </c>
      <c r="B83" s="458" t="s">
        <v>1302</v>
      </c>
      <c r="C83" s="1057" t="s">
        <v>1087</v>
      </c>
      <c r="D83" s="459">
        <v>56</v>
      </c>
      <c r="E83" s="459">
        <v>0</v>
      </c>
      <c r="F83" s="459">
        <v>56</v>
      </c>
      <c r="G83" s="454" t="s">
        <v>1647</v>
      </c>
    </row>
    <row r="84" spans="1:7" ht="13.5" customHeight="1">
      <c r="A84" s="1057"/>
      <c r="B84" s="456" t="s">
        <v>1297</v>
      </c>
      <c r="C84" s="1057"/>
      <c r="D84" s="455">
        <v>56</v>
      </c>
      <c r="E84" s="594">
        <v>0</v>
      </c>
      <c r="F84" s="455">
        <v>56</v>
      </c>
      <c r="G84" s="454" t="s">
        <v>1645</v>
      </c>
    </row>
    <row r="85" spans="1:7" ht="27.75" customHeight="1">
      <c r="A85" s="1057"/>
      <c r="B85" s="456" t="s">
        <v>1079</v>
      </c>
      <c r="C85" s="1057"/>
      <c r="D85" s="455">
        <v>0</v>
      </c>
      <c r="E85" s="594">
        <v>0</v>
      </c>
      <c r="F85" s="455">
        <v>0</v>
      </c>
      <c r="G85" s="454" t="s">
        <v>1645</v>
      </c>
    </row>
    <row r="86" spans="1:7" ht="29.25" customHeight="1">
      <c r="A86" s="1057"/>
      <c r="B86" s="456" t="s">
        <v>409</v>
      </c>
      <c r="C86" s="1057"/>
      <c r="D86" s="455">
        <v>0</v>
      </c>
      <c r="E86" s="594">
        <v>0</v>
      </c>
      <c r="F86" s="455">
        <v>0</v>
      </c>
      <c r="G86" s="454" t="s">
        <v>1645</v>
      </c>
    </row>
    <row r="87" spans="1:7" ht="27" customHeight="1">
      <c r="A87" s="1057">
        <v>17</v>
      </c>
      <c r="B87" s="458" t="s">
        <v>1301</v>
      </c>
      <c r="C87" s="1057" t="s">
        <v>1087</v>
      </c>
      <c r="D87" s="457">
        <f>SUM(D88:D90)</f>
        <v>128</v>
      </c>
      <c r="E87" s="457">
        <f t="shared" ref="E87:F87" si="8">SUM(E88:E90)</f>
        <v>0</v>
      </c>
      <c r="F87" s="457">
        <f t="shared" si="8"/>
        <v>128</v>
      </c>
      <c r="G87" s="454" t="s">
        <v>1647</v>
      </c>
    </row>
    <row r="88" spans="1:7" ht="13.5" customHeight="1">
      <c r="A88" s="1057"/>
      <c r="B88" s="456" t="s">
        <v>1297</v>
      </c>
      <c r="C88" s="1057"/>
      <c r="D88" s="455">
        <v>126</v>
      </c>
      <c r="E88" s="455">
        <v>0</v>
      </c>
      <c r="F88" s="455">
        <v>126</v>
      </c>
      <c r="G88" s="463" t="s">
        <v>1642</v>
      </c>
    </row>
    <row r="89" spans="1:7" ht="26.25" customHeight="1">
      <c r="A89" s="1057"/>
      <c r="B89" s="456" t="s">
        <v>1079</v>
      </c>
      <c r="C89" s="1057"/>
      <c r="D89" s="455">
        <v>2</v>
      </c>
      <c r="E89" s="455">
        <v>0</v>
      </c>
      <c r="F89" s="455">
        <v>2</v>
      </c>
      <c r="G89" s="454" t="s">
        <v>1644</v>
      </c>
    </row>
    <row r="90" spans="1:7" ht="30" customHeight="1">
      <c r="A90" s="1057"/>
      <c r="B90" s="456" t="s">
        <v>409</v>
      </c>
      <c r="C90" s="1057"/>
      <c r="D90" s="455">
        <v>0</v>
      </c>
      <c r="E90" s="455">
        <v>0</v>
      </c>
      <c r="F90" s="455">
        <v>0</v>
      </c>
      <c r="G90" s="454" t="s">
        <v>1645</v>
      </c>
    </row>
    <row r="91" spans="1:7" ht="45" customHeight="1">
      <c r="A91" s="1057">
        <v>18</v>
      </c>
      <c r="B91" s="458" t="s">
        <v>344</v>
      </c>
      <c r="C91" s="1060" t="s">
        <v>1087</v>
      </c>
      <c r="D91" s="457">
        <f>SUM(D92:D94)</f>
        <v>6600</v>
      </c>
      <c r="E91" s="457">
        <f>SUM(E92:E94)</f>
        <v>10</v>
      </c>
      <c r="F91" s="258">
        <f>F92+F93+F94</f>
        <v>6610</v>
      </c>
      <c r="G91" s="454" t="s">
        <v>1647</v>
      </c>
    </row>
    <row r="92" spans="1:7" ht="13.5" customHeight="1">
      <c r="A92" s="1057"/>
      <c r="B92" s="456" t="s">
        <v>1297</v>
      </c>
      <c r="C92" s="1061"/>
      <c r="D92" s="455">
        <v>2107</v>
      </c>
      <c r="E92" s="455">
        <v>10</v>
      </c>
      <c r="F92" s="259">
        <f>D92+E92</f>
        <v>2117</v>
      </c>
      <c r="G92" s="454" t="s">
        <v>1646</v>
      </c>
    </row>
    <row r="93" spans="1:7" ht="29.25" customHeight="1">
      <c r="A93" s="1057"/>
      <c r="B93" s="456" t="s">
        <v>1079</v>
      </c>
      <c r="C93" s="1061"/>
      <c r="D93" s="455">
        <v>4493</v>
      </c>
      <c r="E93" s="469">
        <v>0</v>
      </c>
      <c r="F93" s="455">
        <f>D93-E93</f>
        <v>4493</v>
      </c>
      <c r="G93" s="454" t="s">
        <v>1647</v>
      </c>
    </row>
    <row r="94" spans="1:7" ht="27" customHeight="1">
      <c r="A94" s="1057"/>
      <c r="B94" s="456" t="s">
        <v>409</v>
      </c>
      <c r="C94" s="1062"/>
      <c r="D94" s="455">
        <v>0</v>
      </c>
      <c r="E94" s="455">
        <v>0</v>
      </c>
      <c r="F94" s="455">
        <v>0</v>
      </c>
      <c r="G94" s="454" t="s">
        <v>1645</v>
      </c>
    </row>
    <row r="95" spans="1:7" ht="15" customHeight="1">
      <c r="A95" s="1059"/>
      <c r="B95" s="1059"/>
      <c r="C95" s="1059"/>
      <c r="D95" s="1059"/>
      <c r="E95" s="1059"/>
      <c r="F95" s="1059"/>
    </row>
    <row r="96" spans="1:7" ht="30" customHeight="1">
      <c r="A96" s="1058" t="s">
        <v>454</v>
      </c>
      <c r="B96" s="1058"/>
      <c r="C96" s="1058"/>
      <c r="D96" s="1058"/>
      <c r="E96" s="1058"/>
      <c r="F96" s="1058"/>
    </row>
  </sheetData>
  <mergeCells count="39">
    <mergeCell ref="A1:F1"/>
    <mergeCell ref="C4:C8"/>
    <mergeCell ref="C35:C40"/>
    <mergeCell ref="A24:A28"/>
    <mergeCell ref="C19:C23"/>
    <mergeCell ref="A4:A8"/>
    <mergeCell ref="C29:C34"/>
    <mergeCell ref="C9:C13"/>
    <mergeCell ref="A9:A13"/>
    <mergeCell ref="A35:A40"/>
    <mergeCell ref="A29:A34"/>
    <mergeCell ref="A14:A18"/>
    <mergeCell ref="C14:C18"/>
    <mergeCell ref="A19:A23"/>
    <mergeCell ref="C24:C28"/>
    <mergeCell ref="A41:A46"/>
    <mergeCell ref="C41:C46"/>
    <mergeCell ref="A95:F95"/>
    <mergeCell ref="C91:C94"/>
    <mergeCell ref="C64:C68"/>
    <mergeCell ref="A74:A78"/>
    <mergeCell ref="C79:C82"/>
    <mergeCell ref="C69:C73"/>
    <mergeCell ref="A47:A52"/>
    <mergeCell ref="C53:C58"/>
    <mergeCell ref="A79:A82"/>
    <mergeCell ref="A59:A63"/>
    <mergeCell ref="C59:C63"/>
    <mergeCell ref="C74:C78"/>
    <mergeCell ref="C47:C52"/>
    <mergeCell ref="A69:A73"/>
    <mergeCell ref="A64:A68"/>
    <mergeCell ref="A53:A58"/>
    <mergeCell ref="A96:F96"/>
    <mergeCell ref="C87:C90"/>
    <mergeCell ref="C83:C86"/>
    <mergeCell ref="A87:A90"/>
    <mergeCell ref="A83:A86"/>
    <mergeCell ref="A91:A94"/>
  </mergeCells>
  <phoneticPr fontId="3" type="noConversion"/>
  <pageMargins left="0.6" right="0.32" top="0.34" bottom="0.45" header="0.25" footer="0.24"/>
  <pageSetup paperSize="9" scale="77" orientation="portrait" r:id="rId1"/>
  <headerFooter alignWithMargins="0"/>
  <rowBreaks count="1" manualBreakCount="1">
    <brk id="68" max="5" man="1"/>
  </rowBreaks>
  <legacyDrawing r:id="rId2"/>
</worksheet>
</file>

<file path=xl/worksheets/sheet6.xml><?xml version="1.0" encoding="utf-8"?>
<worksheet xmlns="http://schemas.openxmlformats.org/spreadsheetml/2006/main" xmlns:r="http://schemas.openxmlformats.org/officeDocument/2006/relationships">
  <sheetPr>
    <tabColor rgb="FFFFFF00"/>
  </sheetPr>
  <dimension ref="A1:M184"/>
  <sheetViews>
    <sheetView view="pageBreakPreview" zoomScale="85" zoomScaleNormal="100" zoomScaleSheetLayoutView="85" workbookViewId="0">
      <selection activeCell="G168" sqref="G168:I168"/>
    </sheetView>
  </sheetViews>
  <sheetFormatPr defaultColWidth="9.140625" defaultRowHeight="12.75"/>
  <cols>
    <col min="1" max="1" width="3.28515625" style="470" customWidth="1"/>
    <col min="2" max="2" width="33.28515625" style="470" customWidth="1"/>
    <col min="3" max="3" width="14.7109375" style="470" customWidth="1"/>
    <col min="4" max="4" width="10.42578125" style="470" customWidth="1"/>
    <col min="5" max="5" width="8" style="470" customWidth="1"/>
    <col min="6" max="6" width="9.28515625" style="470" customWidth="1"/>
    <col min="7" max="7" width="10.42578125" style="470" customWidth="1"/>
    <col min="8" max="8" width="8.7109375" style="470" customWidth="1"/>
    <col min="9" max="9" width="12.7109375" style="470" customWidth="1"/>
    <col min="10" max="16384" width="9.140625" style="470"/>
  </cols>
  <sheetData>
    <row r="1" spans="1:10" ht="21.75" customHeight="1">
      <c r="A1" s="1104" t="s">
        <v>410</v>
      </c>
      <c r="B1" s="1105"/>
      <c r="C1" s="1105"/>
      <c r="D1" s="1105"/>
      <c r="E1" s="1105"/>
      <c r="F1" s="1105"/>
      <c r="G1" s="1105"/>
      <c r="H1" s="1105"/>
      <c r="I1" s="1105"/>
    </row>
    <row r="2" spans="1:10" ht="50.25" customHeight="1">
      <c r="A2" s="467" t="s">
        <v>1056</v>
      </c>
      <c r="B2" s="467" t="s">
        <v>1080</v>
      </c>
      <c r="C2" s="467" t="s">
        <v>1138</v>
      </c>
      <c r="D2" s="1106" t="s">
        <v>1476</v>
      </c>
      <c r="E2" s="1107"/>
      <c r="F2" s="1107"/>
      <c r="G2" s="1108" t="s">
        <v>1477</v>
      </c>
      <c r="H2" s="1108"/>
      <c r="I2" s="1108"/>
    </row>
    <row r="3" spans="1:10" ht="14.25" customHeight="1">
      <c r="A3" s="481">
        <v>1</v>
      </c>
      <c r="B3" s="481">
        <v>2</v>
      </c>
      <c r="C3" s="481">
        <v>3</v>
      </c>
      <c r="D3" s="1101">
        <v>4</v>
      </c>
      <c r="E3" s="1102"/>
      <c r="F3" s="1102"/>
      <c r="G3" s="1101">
        <v>5</v>
      </c>
      <c r="H3" s="1102"/>
      <c r="I3" s="1103"/>
    </row>
    <row r="4" spans="1:10" ht="42" customHeight="1">
      <c r="A4" s="1060">
        <v>1</v>
      </c>
      <c r="B4" s="474" t="s">
        <v>1303</v>
      </c>
      <c r="C4" s="1085" t="s">
        <v>1078</v>
      </c>
      <c r="D4" s="1087">
        <f>D6+D7+D9+D11+D13+D15+D17</f>
        <v>25771.03</v>
      </c>
      <c r="E4" s="1088"/>
      <c r="F4" s="1089"/>
      <c r="G4" s="1109">
        <f>G6+G7+G9+G11+G13+G15+G17</f>
        <v>25775.16</v>
      </c>
      <c r="H4" s="1110"/>
      <c r="I4" s="1111"/>
    </row>
    <row r="5" spans="1:10" ht="15">
      <c r="A5" s="1061"/>
      <c r="B5" s="473" t="s">
        <v>1099</v>
      </c>
      <c r="C5" s="1086"/>
      <c r="D5" s="1090"/>
      <c r="E5" s="1091"/>
      <c r="F5" s="1092"/>
      <c r="G5" s="1112"/>
      <c r="H5" s="1113"/>
      <c r="I5" s="1114"/>
    </row>
    <row r="6" spans="1:10" ht="15">
      <c r="A6" s="1061"/>
      <c r="B6" s="474" t="s">
        <v>346</v>
      </c>
      <c r="C6" s="472" t="s">
        <v>417</v>
      </c>
      <c r="D6" s="460">
        <v>0</v>
      </c>
      <c r="E6" s="1080">
        <v>0</v>
      </c>
      <c r="F6" s="1081"/>
      <c r="G6" s="460">
        <v>0</v>
      </c>
      <c r="H6" s="1080">
        <v>0</v>
      </c>
      <c r="I6" s="1081"/>
      <c r="J6" s="454" t="s">
        <v>1648</v>
      </c>
    </row>
    <row r="7" spans="1:10" ht="15">
      <c r="A7" s="1061"/>
      <c r="B7" s="474" t="s">
        <v>1094</v>
      </c>
      <c r="C7" s="472" t="s">
        <v>417</v>
      </c>
      <c r="D7" s="460">
        <v>0</v>
      </c>
      <c r="E7" s="1080">
        <v>0</v>
      </c>
      <c r="F7" s="1081"/>
      <c r="G7" s="460">
        <v>0</v>
      </c>
      <c r="H7" s="1080">
        <v>0</v>
      </c>
      <c r="I7" s="1081"/>
      <c r="J7" s="454" t="s">
        <v>1648</v>
      </c>
    </row>
    <row r="8" spans="1:10" ht="15">
      <c r="A8" s="1061"/>
      <c r="B8" s="473" t="s">
        <v>1081</v>
      </c>
      <c r="C8" s="472" t="s">
        <v>417</v>
      </c>
      <c r="D8" s="460">
        <v>0</v>
      </c>
      <c r="E8" s="1080">
        <v>0</v>
      </c>
      <c r="F8" s="1081"/>
      <c r="G8" s="460">
        <v>0</v>
      </c>
      <c r="H8" s="1080">
        <v>0</v>
      </c>
      <c r="I8" s="1081"/>
      <c r="J8" s="454" t="s">
        <v>1648</v>
      </c>
    </row>
    <row r="9" spans="1:10" ht="15">
      <c r="A9" s="1061"/>
      <c r="B9" s="474" t="s">
        <v>1095</v>
      </c>
      <c r="C9" s="472" t="s">
        <v>417</v>
      </c>
      <c r="D9" s="596">
        <v>1264.2</v>
      </c>
      <c r="E9" s="1080">
        <f>D9/D4</f>
        <v>4.9055082392903973E-2</v>
      </c>
      <c r="F9" s="1081"/>
      <c r="G9" s="596">
        <v>1264.2</v>
      </c>
      <c r="H9" s="1080">
        <f>G9/G4</f>
        <v>4.9047222209289879E-2</v>
      </c>
      <c r="I9" s="1081"/>
      <c r="J9" s="454" t="s">
        <v>1648</v>
      </c>
    </row>
    <row r="10" spans="1:10" ht="15">
      <c r="A10" s="1061"/>
      <c r="B10" s="473" t="s">
        <v>1081</v>
      </c>
      <c r="C10" s="472" t="s">
        <v>417</v>
      </c>
      <c r="D10" s="596">
        <v>0</v>
      </c>
      <c r="E10" s="1080">
        <v>0</v>
      </c>
      <c r="F10" s="1081"/>
      <c r="G10" s="596">
        <v>0</v>
      </c>
      <c r="H10" s="1080">
        <v>0</v>
      </c>
      <c r="I10" s="1081"/>
      <c r="J10" s="454" t="s">
        <v>1648</v>
      </c>
    </row>
    <row r="11" spans="1:10" ht="15">
      <c r="A11" s="1061"/>
      <c r="B11" s="474" t="s">
        <v>1096</v>
      </c>
      <c r="C11" s="472" t="s">
        <v>417</v>
      </c>
      <c r="D11" s="596">
        <v>1500.55</v>
      </c>
      <c r="E11" s="1080">
        <f>D11/D4</f>
        <v>5.8226233099724772E-2</v>
      </c>
      <c r="F11" s="1081"/>
      <c r="G11" s="596">
        <v>1500.55</v>
      </c>
      <c r="H11" s="1080">
        <f>G11/G4</f>
        <v>5.8216903406225214E-2</v>
      </c>
      <c r="I11" s="1081"/>
      <c r="J11" s="454" t="s">
        <v>1648</v>
      </c>
    </row>
    <row r="12" spans="1:10" ht="15">
      <c r="A12" s="1061"/>
      <c r="B12" s="473" t="s">
        <v>1082</v>
      </c>
      <c r="C12" s="472" t="s">
        <v>417</v>
      </c>
      <c r="D12" s="596">
        <v>0</v>
      </c>
      <c r="E12" s="1080">
        <v>0</v>
      </c>
      <c r="F12" s="1081"/>
      <c r="G12" s="460">
        <v>0</v>
      </c>
      <c r="H12" s="1080">
        <v>0</v>
      </c>
      <c r="I12" s="1081"/>
      <c r="J12" s="454" t="s">
        <v>1648</v>
      </c>
    </row>
    <row r="13" spans="1:10" ht="15">
      <c r="A13" s="1061"/>
      <c r="B13" s="474" t="s">
        <v>1097</v>
      </c>
      <c r="C13" s="472" t="s">
        <v>417</v>
      </c>
      <c r="D13" s="596">
        <v>9233.98</v>
      </c>
      <c r="E13" s="1080">
        <f>D13/D4</f>
        <v>0.35830853481603181</v>
      </c>
      <c r="F13" s="1081"/>
      <c r="G13" s="460">
        <f>D13+'4. Технічний стан'!E20</f>
        <v>9238.1099999999988</v>
      </c>
      <c r="H13" s="1080">
        <f>G13/G4</f>
        <v>0.35841135418752001</v>
      </c>
      <c r="I13" s="1081"/>
      <c r="J13" s="454" t="s">
        <v>1649</v>
      </c>
    </row>
    <row r="14" spans="1:10" ht="15">
      <c r="A14" s="1061"/>
      <c r="B14" s="473" t="s">
        <v>1082</v>
      </c>
      <c r="C14" s="472" t="s">
        <v>417</v>
      </c>
      <c r="D14" s="596">
        <v>183.03399999999999</v>
      </c>
      <c r="E14" s="1080">
        <f>D14/D4</f>
        <v>7.1023160502315975E-3</v>
      </c>
      <c r="F14" s="1081"/>
      <c r="G14" s="714">
        <v>178.9</v>
      </c>
      <c r="H14" s="1080">
        <f>G14/G4</f>
        <v>6.94079105619519E-3</v>
      </c>
      <c r="I14" s="1081"/>
      <c r="J14" s="454" t="s">
        <v>1651</v>
      </c>
    </row>
    <row r="15" spans="1:10" ht="15">
      <c r="A15" s="1061"/>
      <c r="B15" s="474" t="s">
        <v>1098</v>
      </c>
      <c r="C15" s="472" t="s">
        <v>417</v>
      </c>
      <c r="D15" s="596">
        <v>11.1</v>
      </c>
      <c r="E15" s="1080">
        <f>D15/D4</f>
        <v>4.30716195666219E-4</v>
      </c>
      <c r="F15" s="1081"/>
      <c r="G15" s="460">
        <v>11.1</v>
      </c>
      <c r="H15" s="1080">
        <f>G15/G4</f>
        <v>4.3064718123961206E-4</v>
      </c>
      <c r="I15" s="1081"/>
      <c r="J15" s="454" t="s">
        <v>1648</v>
      </c>
    </row>
    <row r="16" spans="1:10" ht="15">
      <c r="A16" s="1061"/>
      <c r="B16" s="473" t="s">
        <v>1081</v>
      </c>
      <c r="C16" s="472" t="s">
        <v>417</v>
      </c>
      <c r="D16" s="596">
        <v>0.18</v>
      </c>
      <c r="E16" s="1080">
        <f>D16/D4</f>
        <v>6.9845869567494977E-6</v>
      </c>
      <c r="F16" s="1081"/>
      <c r="G16" s="714">
        <v>0.18</v>
      </c>
      <c r="H16" s="1080">
        <f>G16/G4</f>
        <v>6.9834678038856012E-6</v>
      </c>
      <c r="I16" s="1081"/>
      <c r="J16" s="454" t="s">
        <v>1648</v>
      </c>
    </row>
    <row r="17" spans="1:13" ht="15">
      <c r="A17" s="1061"/>
      <c r="B17" s="474" t="s">
        <v>1100</v>
      </c>
      <c r="C17" s="472" t="s">
        <v>417</v>
      </c>
      <c r="D17" s="596">
        <v>13761.2</v>
      </c>
      <c r="E17" s="1080">
        <f>D17/D4</f>
        <v>0.53397943349567334</v>
      </c>
      <c r="F17" s="1081"/>
      <c r="G17" s="460">
        <f>D17+'4. Технічний стан'!E25</f>
        <v>13761.2</v>
      </c>
      <c r="H17" s="1080">
        <f>G17/G4</f>
        <v>0.53389387301572522</v>
      </c>
      <c r="I17" s="1081"/>
      <c r="J17" s="454" t="s">
        <v>1649</v>
      </c>
    </row>
    <row r="18" spans="1:13" ht="15">
      <c r="A18" s="1061"/>
      <c r="B18" s="473" t="s">
        <v>1081</v>
      </c>
      <c r="C18" s="472" t="s">
        <v>417</v>
      </c>
      <c r="D18" s="596">
        <v>2592.62</v>
      </c>
      <c r="E18" s="1080">
        <f>D18/D4</f>
        <v>0.10060211019893268</v>
      </c>
      <c r="F18" s="1081"/>
      <c r="G18" s="460">
        <f>D18-'4. Технічний стан'!E26</f>
        <v>2468.1999999999998</v>
      </c>
      <c r="H18" s="1080">
        <f>G18/G4</f>
        <v>9.575886240861356E-2</v>
      </c>
      <c r="I18" s="1081"/>
      <c r="J18" s="454" t="s">
        <v>1649</v>
      </c>
    </row>
    <row r="19" spans="1:13" ht="15">
      <c r="A19" s="1061"/>
      <c r="B19" s="473" t="s">
        <v>458</v>
      </c>
      <c r="C19" s="472" t="s">
        <v>1078</v>
      </c>
      <c r="D19" s="1098">
        <v>0</v>
      </c>
      <c r="E19" s="1115"/>
      <c r="F19" s="1099"/>
      <c r="G19" s="1098">
        <v>0</v>
      </c>
      <c r="H19" s="1115"/>
      <c r="I19" s="1099"/>
      <c r="J19" s="454" t="s">
        <v>1648</v>
      </c>
    </row>
    <row r="20" spans="1:13" ht="30">
      <c r="A20" s="1061"/>
      <c r="B20" s="473" t="s">
        <v>416</v>
      </c>
      <c r="C20" s="472" t="s">
        <v>1078</v>
      </c>
      <c r="D20" s="1098">
        <v>841.93</v>
      </c>
      <c r="E20" s="1115"/>
      <c r="F20" s="1099"/>
      <c r="G20" s="1098">
        <f>D20+'4. Технічний стан'!E26</f>
        <v>966.34999999999991</v>
      </c>
      <c r="H20" s="1115"/>
      <c r="I20" s="1099"/>
      <c r="J20" s="454" t="s">
        <v>1650</v>
      </c>
    </row>
    <row r="21" spans="1:13" ht="15" customHeight="1">
      <c r="A21" s="1061"/>
      <c r="B21" s="474" t="s">
        <v>1304</v>
      </c>
      <c r="C21" s="472" t="s">
        <v>421</v>
      </c>
      <c r="D21" s="594">
        <v>323312</v>
      </c>
      <c r="E21" s="1098">
        <v>7039.7</v>
      </c>
      <c r="F21" s="1099"/>
      <c r="G21" s="713">
        <v>326115</v>
      </c>
      <c r="H21" s="1098">
        <v>7151.82</v>
      </c>
      <c r="I21" s="1099"/>
      <c r="J21" s="454" t="s">
        <v>1656</v>
      </c>
    </row>
    <row r="22" spans="1:13" ht="30">
      <c r="A22" s="1062"/>
      <c r="B22" s="473" t="s">
        <v>1309</v>
      </c>
      <c r="C22" s="472" t="s">
        <v>586</v>
      </c>
      <c r="D22" s="596">
        <v>114441</v>
      </c>
      <c r="E22" s="1080">
        <f>D22/D21</f>
        <v>0.35396459147820064</v>
      </c>
      <c r="F22" s="1081"/>
      <c r="G22" s="714">
        <v>117244</v>
      </c>
      <c r="H22" s="1080">
        <f>G22/G21</f>
        <v>0.35951734817472364</v>
      </c>
      <c r="I22" s="1081"/>
      <c r="J22" s="454" t="s">
        <v>1655</v>
      </c>
      <c r="M22" s="454"/>
    </row>
    <row r="23" spans="1:13" ht="27.75" customHeight="1">
      <c r="A23" s="1060">
        <v>2</v>
      </c>
      <c r="B23" s="474" t="s">
        <v>1305</v>
      </c>
      <c r="C23" s="1085" t="s">
        <v>1078</v>
      </c>
      <c r="D23" s="1087">
        <f>D25+D27+D29+D31+D33+D35</f>
        <v>1309.46</v>
      </c>
      <c r="E23" s="1088"/>
      <c r="F23" s="1089"/>
      <c r="G23" s="1087">
        <f>G25+G27+G29+G31+G33+G35</f>
        <v>1309.46</v>
      </c>
      <c r="H23" s="1088"/>
      <c r="I23" s="1089"/>
    </row>
    <row r="24" spans="1:13" ht="15">
      <c r="A24" s="1061"/>
      <c r="B24" s="473" t="s">
        <v>1099</v>
      </c>
      <c r="C24" s="1086"/>
      <c r="D24" s="1090"/>
      <c r="E24" s="1091"/>
      <c r="F24" s="1092"/>
      <c r="G24" s="1090"/>
      <c r="H24" s="1091"/>
      <c r="I24" s="1092"/>
    </row>
    <row r="25" spans="1:13" ht="15">
      <c r="A25" s="1061"/>
      <c r="B25" s="474" t="s">
        <v>346</v>
      </c>
      <c r="C25" s="472" t="s">
        <v>417</v>
      </c>
      <c r="D25" s="480">
        <v>0</v>
      </c>
      <c r="E25" s="1080">
        <v>0</v>
      </c>
      <c r="F25" s="1081"/>
      <c r="G25" s="480">
        <v>0</v>
      </c>
      <c r="H25" s="1080">
        <v>0</v>
      </c>
      <c r="I25" s="1081"/>
      <c r="J25" s="454" t="s">
        <v>1651</v>
      </c>
    </row>
    <row r="26" spans="1:13" ht="15">
      <c r="A26" s="1061"/>
      <c r="B26" s="473" t="s">
        <v>1102</v>
      </c>
      <c r="C26" s="472" t="s">
        <v>417</v>
      </c>
      <c r="D26" s="480">
        <v>0</v>
      </c>
      <c r="E26" s="1080">
        <v>0</v>
      </c>
      <c r="F26" s="1081"/>
      <c r="G26" s="480">
        <v>0</v>
      </c>
      <c r="H26" s="1080">
        <v>0</v>
      </c>
      <c r="I26" s="1081"/>
      <c r="J26" s="454" t="s">
        <v>1651</v>
      </c>
    </row>
    <row r="27" spans="1:13" ht="15">
      <c r="A27" s="1061"/>
      <c r="B27" s="474" t="s">
        <v>1095</v>
      </c>
      <c r="C27" s="472" t="s">
        <v>417</v>
      </c>
      <c r="D27" s="480">
        <v>0</v>
      </c>
      <c r="E27" s="1080">
        <v>0</v>
      </c>
      <c r="F27" s="1081"/>
      <c r="G27" s="480">
        <v>0</v>
      </c>
      <c r="H27" s="1080">
        <v>0</v>
      </c>
      <c r="I27" s="1081"/>
      <c r="J27" s="454" t="s">
        <v>1651</v>
      </c>
    </row>
    <row r="28" spans="1:13" ht="15">
      <c r="A28" s="1061"/>
      <c r="B28" s="473" t="s">
        <v>1102</v>
      </c>
      <c r="C28" s="472" t="s">
        <v>417</v>
      </c>
      <c r="D28" s="480">
        <v>0</v>
      </c>
      <c r="E28" s="1080">
        <v>0</v>
      </c>
      <c r="F28" s="1081"/>
      <c r="G28" s="480">
        <v>0</v>
      </c>
      <c r="H28" s="1080">
        <v>0</v>
      </c>
      <c r="I28" s="1081"/>
      <c r="J28" s="454" t="s">
        <v>1651</v>
      </c>
    </row>
    <row r="29" spans="1:13" ht="15">
      <c r="A29" s="1061"/>
      <c r="B29" s="474" t="s">
        <v>1096</v>
      </c>
      <c r="C29" s="472" t="s">
        <v>417</v>
      </c>
      <c r="D29" s="480">
        <v>2.2999999999999998</v>
      </c>
      <c r="E29" s="1080">
        <f>D29/D23</f>
        <v>1.7564492233439737E-3</v>
      </c>
      <c r="F29" s="1081"/>
      <c r="G29" s="480">
        <v>2.2999999999999998</v>
      </c>
      <c r="H29" s="1080">
        <f>G29/G23</f>
        <v>1.7564492233439737E-3</v>
      </c>
      <c r="I29" s="1081"/>
      <c r="J29" s="454" t="s">
        <v>1651</v>
      </c>
    </row>
    <row r="30" spans="1:13" ht="15">
      <c r="A30" s="1061"/>
      <c r="B30" s="473" t="s">
        <v>1102</v>
      </c>
      <c r="C30" s="472" t="s">
        <v>417</v>
      </c>
      <c r="D30" s="480">
        <v>0</v>
      </c>
      <c r="E30" s="1080">
        <v>0</v>
      </c>
      <c r="F30" s="1081"/>
      <c r="G30" s="480">
        <v>0</v>
      </c>
      <c r="H30" s="1080">
        <f>G30/G23</f>
        <v>0</v>
      </c>
      <c r="I30" s="1081"/>
      <c r="J30" s="454" t="s">
        <v>1651</v>
      </c>
    </row>
    <row r="31" spans="1:13" ht="15">
      <c r="A31" s="1061"/>
      <c r="B31" s="474" t="s">
        <v>1097</v>
      </c>
      <c r="C31" s="472" t="s">
        <v>417</v>
      </c>
      <c r="D31" s="596">
        <v>821.83</v>
      </c>
      <c r="E31" s="1080">
        <f>D31/D23</f>
        <v>0.62760985444381656</v>
      </c>
      <c r="F31" s="1081"/>
      <c r="G31" s="460">
        <f>D31</f>
        <v>821.83</v>
      </c>
      <c r="H31" s="1080">
        <f>G31/G23</f>
        <v>0.62760985444381656</v>
      </c>
      <c r="I31" s="1081"/>
      <c r="J31" s="454" t="s">
        <v>1651</v>
      </c>
    </row>
    <row r="32" spans="1:13" ht="15">
      <c r="A32" s="1061"/>
      <c r="B32" s="473" t="s">
        <v>1102</v>
      </c>
      <c r="C32" s="472" t="s">
        <v>417</v>
      </c>
      <c r="D32" s="596">
        <v>539.97</v>
      </c>
      <c r="E32" s="1080">
        <f>D32/D23</f>
        <v>0.4123608204908894</v>
      </c>
      <c r="F32" s="1081"/>
      <c r="G32" s="710">
        <v>539.97</v>
      </c>
      <c r="H32" s="1080">
        <f>G32/G23</f>
        <v>0.4123608204908894</v>
      </c>
      <c r="I32" s="1081"/>
      <c r="J32" s="454" t="s">
        <v>1651</v>
      </c>
    </row>
    <row r="33" spans="1:10" ht="15">
      <c r="A33" s="1061"/>
      <c r="B33" s="474" t="s">
        <v>1098</v>
      </c>
      <c r="C33" s="472" t="s">
        <v>417</v>
      </c>
      <c r="D33" s="596">
        <v>62.08</v>
      </c>
      <c r="E33" s="1080">
        <f>D33/D23</f>
        <v>4.7408855558779953E-2</v>
      </c>
      <c r="F33" s="1081"/>
      <c r="G33" s="710">
        <v>62.08</v>
      </c>
      <c r="H33" s="1080">
        <f>G33/G23</f>
        <v>4.7408855558779953E-2</v>
      </c>
      <c r="I33" s="1081"/>
      <c r="J33" s="454" t="s">
        <v>1651</v>
      </c>
    </row>
    <row r="34" spans="1:10" ht="15">
      <c r="A34" s="1061"/>
      <c r="B34" s="473" t="s">
        <v>1102</v>
      </c>
      <c r="C34" s="472" t="s">
        <v>417</v>
      </c>
      <c r="D34" s="596">
        <v>42.65</v>
      </c>
      <c r="E34" s="1080">
        <f>D34/D23</f>
        <v>3.2570677989400207E-2</v>
      </c>
      <c r="F34" s="1081"/>
      <c r="G34" s="710">
        <v>42.65</v>
      </c>
      <c r="H34" s="1080">
        <f>G34/G23</f>
        <v>3.2570677989400207E-2</v>
      </c>
      <c r="I34" s="1081"/>
      <c r="J34" s="454" t="s">
        <v>1651</v>
      </c>
    </row>
    <row r="35" spans="1:10" ht="15">
      <c r="A35" s="1061"/>
      <c r="B35" s="474" t="s">
        <v>1101</v>
      </c>
      <c r="C35" s="472" t="s">
        <v>417</v>
      </c>
      <c r="D35" s="596">
        <v>423.25</v>
      </c>
      <c r="E35" s="1080">
        <f>D35/D23</f>
        <v>0.32322484077405955</v>
      </c>
      <c r="F35" s="1081"/>
      <c r="G35" s="710">
        <v>423.25</v>
      </c>
      <c r="H35" s="1080">
        <f>G35/G23</f>
        <v>0.32322484077405955</v>
      </c>
      <c r="I35" s="1081"/>
      <c r="J35" s="454" t="s">
        <v>1651</v>
      </c>
    </row>
    <row r="36" spans="1:10" ht="15">
      <c r="A36" s="1062"/>
      <c r="B36" s="473" t="s">
        <v>1102</v>
      </c>
      <c r="C36" s="472" t="s">
        <v>417</v>
      </c>
      <c r="D36" s="596">
        <v>294.73</v>
      </c>
      <c r="E36" s="1080">
        <f>D36/D23</f>
        <v>0.22507751286789976</v>
      </c>
      <c r="F36" s="1081"/>
      <c r="G36" s="710">
        <v>294.73</v>
      </c>
      <c r="H36" s="1080">
        <f>G36/G23</f>
        <v>0.22507751286789976</v>
      </c>
      <c r="I36" s="1081"/>
      <c r="J36" s="454" t="s">
        <v>1651</v>
      </c>
    </row>
    <row r="37" spans="1:10" ht="58.5" customHeight="1">
      <c r="A37" s="1060">
        <v>3</v>
      </c>
      <c r="B37" s="474" t="s">
        <v>347</v>
      </c>
      <c r="C37" s="1100" t="s">
        <v>418</v>
      </c>
      <c r="D37" s="1072">
        <v>126</v>
      </c>
      <c r="E37" s="1073">
        <f>E39+E40+E41+E42</f>
        <v>1217.23</v>
      </c>
      <c r="F37" s="1073"/>
      <c r="G37" s="1072">
        <v>126</v>
      </c>
      <c r="H37" s="1073">
        <f>H39+H40+H41+H42</f>
        <v>1217.23</v>
      </c>
      <c r="I37" s="1073"/>
      <c r="J37" s="454" t="s">
        <v>1795</v>
      </c>
    </row>
    <row r="38" spans="1:10" ht="14.25" customHeight="1">
      <c r="A38" s="1061"/>
      <c r="B38" s="473" t="s">
        <v>1099</v>
      </c>
      <c r="C38" s="1100"/>
      <c r="D38" s="1072"/>
      <c r="E38" s="1073"/>
      <c r="F38" s="1073"/>
      <c r="G38" s="1072"/>
      <c r="H38" s="1073"/>
      <c r="I38" s="1073"/>
      <c r="J38" s="454"/>
    </row>
    <row r="39" spans="1:10" ht="15">
      <c r="A39" s="1061"/>
      <c r="B39" s="474" t="s">
        <v>348</v>
      </c>
      <c r="C39" s="472" t="s">
        <v>418</v>
      </c>
      <c r="D39" s="455">
        <v>0</v>
      </c>
      <c r="E39" s="1074">
        <v>0</v>
      </c>
      <c r="F39" s="1074"/>
      <c r="G39" s="708">
        <v>0</v>
      </c>
      <c r="H39" s="1074">
        <v>0</v>
      </c>
      <c r="I39" s="1074"/>
      <c r="J39" s="454" t="s">
        <v>1795</v>
      </c>
    </row>
    <row r="40" spans="1:10" ht="15">
      <c r="A40" s="1061"/>
      <c r="B40" s="474" t="s">
        <v>1088</v>
      </c>
      <c r="C40" s="472" t="s">
        <v>418</v>
      </c>
      <c r="D40" s="455">
        <v>0</v>
      </c>
      <c r="E40" s="1074">
        <v>0</v>
      </c>
      <c r="F40" s="1074"/>
      <c r="G40" s="708">
        <v>0</v>
      </c>
      <c r="H40" s="1074">
        <v>0</v>
      </c>
      <c r="I40" s="1074"/>
      <c r="J40" s="454" t="s">
        <v>1795</v>
      </c>
    </row>
    <row r="41" spans="1:10" ht="15">
      <c r="A41" s="1061"/>
      <c r="B41" s="474" t="s">
        <v>1077</v>
      </c>
      <c r="C41" s="472" t="s">
        <v>418</v>
      </c>
      <c r="D41" s="594">
        <v>35</v>
      </c>
      <c r="E41" s="1098">
        <v>794.6</v>
      </c>
      <c r="F41" s="1099"/>
      <c r="G41" s="708">
        <v>35</v>
      </c>
      <c r="H41" s="1098">
        <v>794.6</v>
      </c>
      <c r="I41" s="1099"/>
      <c r="J41" s="454" t="s">
        <v>1795</v>
      </c>
    </row>
    <row r="42" spans="1:10" ht="15">
      <c r="A42" s="1062"/>
      <c r="B42" s="474" t="s">
        <v>1089</v>
      </c>
      <c r="C42" s="472" t="s">
        <v>418</v>
      </c>
      <c r="D42" s="594">
        <v>91</v>
      </c>
      <c r="E42" s="1074">
        <v>422.63</v>
      </c>
      <c r="F42" s="1074"/>
      <c r="G42" s="708">
        <v>91</v>
      </c>
      <c r="H42" s="1074">
        <v>422.63</v>
      </c>
      <c r="I42" s="1074"/>
      <c r="J42" s="454" t="s">
        <v>1795</v>
      </c>
    </row>
    <row r="43" spans="1:10" ht="45" customHeight="1">
      <c r="A43" s="1060">
        <v>4</v>
      </c>
      <c r="B43" s="474" t="s">
        <v>468</v>
      </c>
      <c r="C43" s="472" t="s">
        <v>1087</v>
      </c>
      <c r="D43" s="1095">
        <v>126</v>
      </c>
      <c r="E43" s="1096"/>
      <c r="F43" s="1097"/>
      <c r="G43" s="1124">
        <v>126</v>
      </c>
      <c r="H43" s="1124"/>
      <c r="I43" s="1124"/>
      <c r="J43" s="454" t="s">
        <v>1795</v>
      </c>
    </row>
    <row r="44" spans="1:10" ht="15" customHeight="1">
      <c r="A44" s="1061"/>
      <c r="B44" s="473" t="s">
        <v>1090</v>
      </c>
      <c r="C44" s="472" t="s">
        <v>419</v>
      </c>
      <c r="D44" s="482">
        <v>58</v>
      </c>
      <c r="E44" s="1093">
        <f>IF(D43=0,0,D44/D43)</f>
        <v>0.46031746031746029</v>
      </c>
      <c r="F44" s="1094"/>
      <c r="G44" s="708">
        <v>58</v>
      </c>
      <c r="H44" s="1064">
        <f>G44/G43</f>
        <v>0.46031746031746029</v>
      </c>
      <c r="I44" s="1064"/>
      <c r="J44" s="454" t="s">
        <v>1795</v>
      </c>
    </row>
    <row r="45" spans="1:10" ht="15" customHeight="1">
      <c r="A45" s="1061"/>
      <c r="B45" s="473" t="s">
        <v>1091</v>
      </c>
      <c r="C45" s="472" t="s">
        <v>1087</v>
      </c>
      <c r="D45" s="1125">
        <v>102</v>
      </c>
      <c r="E45" s="1126"/>
      <c r="F45" s="1127"/>
      <c r="G45" s="1071">
        <v>102</v>
      </c>
      <c r="H45" s="1071"/>
      <c r="I45" s="1071"/>
      <c r="J45" s="454" t="s">
        <v>1795</v>
      </c>
    </row>
    <row r="46" spans="1:10" ht="16.5" customHeight="1">
      <c r="A46" s="1061"/>
      <c r="B46" s="473" t="s">
        <v>455</v>
      </c>
      <c r="C46" s="472" t="s">
        <v>419</v>
      </c>
      <c r="D46" s="482">
        <v>123</v>
      </c>
      <c r="E46" s="1093">
        <f>IF(D43=0,0,D46/D43)</f>
        <v>0.97619047619047616</v>
      </c>
      <c r="F46" s="1094"/>
      <c r="G46" s="708">
        <v>123</v>
      </c>
      <c r="H46" s="1064">
        <f>G46/G43</f>
        <v>0.97619047619047616</v>
      </c>
      <c r="I46" s="1064"/>
      <c r="J46" s="454" t="s">
        <v>1795</v>
      </c>
    </row>
    <row r="47" spans="1:10" ht="31.5" customHeight="1">
      <c r="A47" s="1061"/>
      <c r="B47" s="473" t="s">
        <v>1310</v>
      </c>
      <c r="C47" s="472" t="s">
        <v>1087</v>
      </c>
      <c r="D47" s="1125">
        <v>29</v>
      </c>
      <c r="E47" s="1126"/>
      <c r="F47" s="1127"/>
      <c r="G47" s="1071">
        <v>29</v>
      </c>
      <c r="H47" s="1071"/>
      <c r="I47" s="1071"/>
      <c r="J47" s="454" t="s">
        <v>1795</v>
      </c>
    </row>
    <row r="48" spans="1:10" ht="30">
      <c r="A48" s="1062"/>
      <c r="B48" s="473" t="s">
        <v>1092</v>
      </c>
      <c r="C48" s="472" t="s">
        <v>1087</v>
      </c>
      <c r="D48" s="1125">
        <v>5</v>
      </c>
      <c r="E48" s="1126"/>
      <c r="F48" s="1127"/>
      <c r="G48" s="1071">
        <v>5</v>
      </c>
      <c r="H48" s="1071"/>
      <c r="I48" s="1071"/>
      <c r="J48" s="454" t="s">
        <v>1795</v>
      </c>
    </row>
    <row r="49" spans="1:10" ht="117" customHeight="1">
      <c r="A49" s="1060">
        <v>5</v>
      </c>
      <c r="B49" s="474" t="s">
        <v>422</v>
      </c>
      <c r="C49" s="472" t="s">
        <v>418</v>
      </c>
      <c r="D49" s="479">
        <f>D52+D54+D56+D58</f>
        <v>6784</v>
      </c>
      <c r="E49" s="1119">
        <f>F52+F54+F56+F58</f>
        <v>2392.33</v>
      </c>
      <c r="F49" s="1121"/>
      <c r="G49" s="709">
        <v>6799</v>
      </c>
      <c r="H49" s="1119">
        <f>I52+I54+I56+I58</f>
        <v>2403.0299999999997</v>
      </c>
      <c r="I49" s="1121"/>
      <c r="J49" s="454" t="s">
        <v>1795</v>
      </c>
    </row>
    <row r="50" spans="1:10" ht="15">
      <c r="A50" s="1061"/>
      <c r="B50" s="473" t="s">
        <v>1083</v>
      </c>
      <c r="C50" s="1085" t="s">
        <v>420</v>
      </c>
      <c r="D50" s="1078">
        <v>4670</v>
      </c>
      <c r="E50" s="1082">
        <f>D50/D49</f>
        <v>0.68838443396226412</v>
      </c>
      <c r="F50" s="1122">
        <v>1894.49</v>
      </c>
      <c r="G50" s="1078">
        <f>G53+G55+G57+G59</f>
        <v>4375</v>
      </c>
      <c r="H50" s="1082">
        <f>G50/G49</f>
        <v>0.6434769819091043</v>
      </c>
      <c r="I50" s="1122">
        <f>I53+I55+I57+I59</f>
        <v>1756.9</v>
      </c>
      <c r="J50" s="454" t="s">
        <v>1795</v>
      </c>
    </row>
    <row r="51" spans="1:10" ht="15">
      <c r="A51" s="1061"/>
      <c r="B51" s="473" t="s">
        <v>1099</v>
      </c>
      <c r="C51" s="1086"/>
      <c r="D51" s="1079"/>
      <c r="E51" s="1083"/>
      <c r="F51" s="1123"/>
      <c r="G51" s="1079"/>
      <c r="H51" s="1083"/>
      <c r="I51" s="1123"/>
      <c r="J51" s="454" t="s">
        <v>1795</v>
      </c>
    </row>
    <row r="52" spans="1:10" ht="15">
      <c r="A52" s="1061"/>
      <c r="B52" s="474" t="s">
        <v>346</v>
      </c>
      <c r="C52" s="472" t="s">
        <v>420</v>
      </c>
      <c r="D52" s="594">
        <v>0</v>
      </c>
      <c r="E52" s="595">
        <v>0</v>
      </c>
      <c r="F52" s="477">
        <v>0</v>
      </c>
      <c r="G52" s="708">
        <v>0</v>
      </c>
      <c r="H52" s="712">
        <v>0</v>
      </c>
      <c r="I52" s="710">
        <v>0</v>
      </c>
      <c r="J52" s="454" t="s">
        <v>1795</v>
      </c>
    </row>
    <row r="53" spans="1:10" ht="15">
      <c r="A53" s="1061"/>
      <c r="B53" s="473" t="s">
        <v>1083</v>
      </c>
      <c r="C53" s="472" t="s">
        <v>420</v>
      </c>
      <c r="D53" s="594">
        <v>0</v>
      </c>
      <c r="E53" s="595">
        <v>0</v>
      </c>
      <c r="F53" s="477">
        <v>0</v>
      </c>
      <c r="G53" s="708">
        <v>0</v>
      </c>
      <c r="H53" s="712">
        <v>0</v>
      </c>
      <c r="I53" s="710">
        <v>0</v>
      </c>
      <c r="J53" s="454" t="s">
        <v>1795</v>
      </c>
    </row>
    <row r="54" spans="1:10" ht="15">
      <c r="A54" s="1061"/>
      <c r="B54" s="474" t="s">
        <v>1104</v>
      </c>
      <c r="C54" s="472" t="s">
        <v>420</v>
      </c>
      <c r="D54" s="594">
        <v>56</v>
      </c>
      <c r="E54" s="595">
        <f>D54/D49</f>
        <v>8.2547169811320754E-3</v>
      </c>
      <c r="F54" s="477">
        <v>794.6</v>
      </c>
      <c r="G54" s="708">
        <v>56</v>
      </c>
      <c r="H54" s="715">
        <f>G54/G49</f>
        <v>8.2365053684365346E-3</v>
      </c>
      <c r="I54" s="477">
        <v>794.6</v>
      </c>
      <c r="J54" s="454" t="s">
        <v>1795</v>
      </c>
    </row>
    <row r="55" spans="1:10" ht="15">
      <c r="A55" s="1061"/>
      <c r="B55" s="473" t="s">
        <v>1083</v>
      </c>
      <c r="C55" s="478" t="s">
        <v>420</v>
      </c>
      <c r="D55" s="594">
        <v>51</v>
      </c>
      <c r="E55" s="595">
        <f>D55/D49</f>
        <v>7.5176886792452831E-3</v>
      </c>
      <c r="F55" s="477">
        <v>732.6</v>
      </c>
      <c r="G55" s="708">
        <v>46</v>
      </c>
      <c r="H55" s="715">
        <f>G55/G49</f>
        <v>6.7657008383585826E-3</v>
      </c>
      <c r="I55" s="477">
        <v>653</v>
      </c>
      <c r="J55" s="454" t="s">
        <v>1795</v>
      </c>
    </row>
    <row r="56" spans="1:10" ht="15">
      <c r="A56" s="1061"/>
      <c r="B56" s="474" t="s">
        <v>1096</v>
      </c>
      <c r="C56" s="478" t="s">
        <v>420</v>
      </c>
      <c r="D56" s="594">
        <v>128</v>
      </c>
      <c r="E56" s="595">
        <f>D56/D49</f>
        <v>1.8867924528301886E-2</v>
      </c>
      <c r="F56" s="477">
        <v>422.63</v>
      </c>
      <c r="G56" s="708">
        <v>128</v>
      </c>
      <c r="H56" s="715">
        <f>G56/G49</f>
        <v>1.8826297984997794E-2</v>
      </c>
      <c r="I56" s="477">
        <v>431.43</v>
      </c>
      <c r="J56" s="454" t="s">
        <v>1795</v>
      </c>
    </row>
    <row r="57" spans="1:10" ht="15">
      <c r="A57" s="1061"/>
      <c r="B57" s="473" t="s">
        <v>1083</v>
      </c>
      <c r="C57" s="478" t="s">
        <v>420</v>
      </c>
      <c r="D57" s="594">
        <v>126</v>
      </c>
      <c r="E57" s="595">
        <f>D57/D49</f>
        <v>1.8573113207547169E-2</v>
      </c>
      <c r="F57" s="477">
        <v>418.53</v>
      </c>
      <c r="G57" s="708">
        <v>116</v>
      </c>
      <c r="H57" s="715">
        <f>G57/G49</f>
        <v>1.706133254890425E-2</v>
      </c>
      <c r="I57" s="477">
        <v>387</v>
      </c>
      <c r="J57" s="454" t="s">
        <v>1795</v>
      </c>
    </row>
    <row r="58" spans="1:10" ht="15">
      <c r="A58" s="1061"/>
      <c r="B58" s="474" t="s">
        <v>1103</v>
      </c>
      <c r="C58" s="478" t="s">
        <v>420</v>
      </c>
      <c r="D58" s="594">
        <v>6600</v>
      </c>
      <c r="E58" s="595">
        <f>D58/D49</f>
        <v>0.972877358490566</v>
      </c>
      <c r="F58" s="477">
        <v>1175.0999999999999</v>
      </c>
      <c r="G58" s="708">
        <f>D58+'4. Технічний стан'!E92</f>
        <v>6610</v>
      </c>
      <c r="H58" s="715">
        <f>G58/G49</f>
        <v>0.97220179438152665</v>
      </c>
      <c r="I58" s="816">
        <v>1177</v>
      </c>
      <c r="J58" s="454" t="s">
        <v>1657</v>
      </c>
    </row>
    <row r="59" spans="1:10" ht="15">
      <c r="A59" s="1062"/>
      <c r="B59" s="473" t="s">
        <v>1083</v>
      </c>
      <c r="C59" s="478" t="s">
        <v>420</v>
      </c>
      <c r="D59" s="594">
        <v>4493</v>
      </c>
      <c r="E59" s="595">
        <f>D59/D49</f>
        <v>0.66229363207547165</v>
      </c>
      <c r="F59" s="477">
        <v>743.36</v>
      </c>
      <c r="G59" s="708">
        <v>4213</v>
      </c>
      <c r="H59" s="712">
        <f>G59/G49</f>
        <v>0.61964994852184141</v>
      </c>
      <c r="I59" s="708">
        <v>716.9</v>
      </c>
      <c r="J59" s="454" t="s">
        <v>1795</v>
      </c>
    </row>
    <row r="60" spans="1:10" ht="59.25" customHeight="1">
      <c r="A60" s="1060">
        <v>6</v>
      </c>
      <c r="B60" s="474" t="s">
        <v>349</v>
      </c>
      <c r="C60" s="472" t="s">
        <v>1087</v>
      </c>
      <c r="D60" s="1075">
        <v>42</v>
      </c>
      <c r="E60" s="1076"/>
      <c r="F60" s="1077"/>
      <c r="G60" s="1075">
        <v>37</v>
      </c>
      <c r="H60" s="1076"/>
      <c r="I60" s="1077"/>
      <c r="J60" s="454" t="s">
        <v>1795</v>
      </c>
    </row>
    <row r="61" spans="1:10" ht="15">
      <c r="A61" s="1061"/>
      <c r="B61" s="473" t="s">
        <v>1084</v>
      </c>
      <c r="C61" s="1085" t="s">
        <v>419</v>
      </c>
      <c r="D61" s="1078">
        <f>D64+D66+D68+D70</f>
        <v>13</v>
      </c>
      <c r="E61" s="1082">
        <f>D61/D60</f>
        <v>0.30952380952380953</v>
      </c>
      <c r="F61" s="1082"/>
      <c r="G61" s="1078">
        <v>8</v>
      </c>
      <c r="H61" s="1082">
        <f>G61/G60</f>
        <v>0.21621621621621623</v>
      </c>
      <c r="I61" s="1082"/>
      <c r="J61" s="454" t="s">
        <v>1795</v>
      </c>
    </row>
    <row r="62" spans="1:10" ht="15">
      <c r="A62" s="1061"/>
      <c r="B62" s="473" t="s">
        <v>1099</v>
      </c>
      <c r="C62" s="1086"/>
      <c r="D62" s="1079"/>
      <c r="E62" s="1083"/>
      <c r="F62" s="1083"/>
      <c r="G62" s="1079"/>
      <c r="H62" s="1083"/>
      <c r="I62" s="1083"/>
      <c r="J62" s="454" t="s">
        <v>1795</v>
      </c>
    </row>
    <row r="63" spans="1:10" ht="15">
      <c r="A63" s="1061"/>
      <c r="B63" s="474" t="s">
        <v>346</v>
      </c>
      <c r="C63" s="472" t="s">
        <v>1087</v>
      </c>
      <c r="D63" s="1065">
        <v>0</v>
      </c>
      <c r="E63" s="1066"/>
      <c r="F63" s="1067"/>
      <c r="G63" s="1065">
        <v>0</v>
      </c>
      <c r="H63" s="1066"/>
      <c r="I63" s="1067"/>
      <c r="J63" s="454" t="s">
        <v>1795</v>
      </c>
    </row>
    <row r="64" spans="1:10" ht="15">
      <c r="A64" s="1061"/>
      <c r="B64" s="473" t="s">
        <v>1084</v>
      </c>
      <c r="C64" s="472" t="s">
        <v>1087</v>
      </c>
      <c r="D64" s="1065">
        <v>0</v>
      </c>
      <c r="E64" s="1066"/>
      <c r="F64" s="1067"/>
      <c r="G64" s="1065">
        <v>0</v>
      </c>
      <c r="H64" s="1066"/>
      <c r="I64" s="1067"/>
      <c r="J64" s="454" t="s">
        <v>1795</v>
      </c>
    </row>
    <row r="65" spans="1:10" ht="15">
      <c r="A65" s="1061"/>
      <c r="B65" s="474" t="s">
        <v>1094</v>
      </c>
      <c r="C65" s="472" t="s">
        <v>1087</v>
      </c>
      <c r="D65" s="1065">
        <v>0</v>
      </c>
      <c r="E65" s="1066"/>
      <c r="F65" s="1067"/>
      <c r="G65" s="1065">
        <v>0</v>
      </c>
      <c r="H65" s="1066"/>
      <c r="I65" s="1067"/>
      <c r="J65" s="454" t="s">
        <v>1795</v>
      </c>
    </row>
    <row r="66" spans="1:10" ht="15">
      <c r="A66" s="1061"/>
      <c r="B66" s="473" t="s">
        <v>1084</v>
      </c>
      <c r="C66" s="472" t="s">
        <v>1087</v>
      </c>
      <c r="D66" s="1065">
        <v>0</v>
      </c>
      <c r="E66" s="1066"/>
      <c r="F66" s="1067"/>
      <c r="G66" s="1065">
        <v>0</v>
      </c>
      <c r="H66" s="1066"/>
      <c r="I66" s="1067"/>
      <c r="J66" s="454" t="s">
        <v>1795</v>
      </c>
    </row>
    <row r="67" spans="1:10" ht="15">
      <c r="A67" s="1061"/>
      <c r="B67" s="474" t="s">
        <v>1095</v>
      </c>
      <c r="C67" s="472" t="s">
        <v>1087</v>
      </c>
      <c r="D67" s="1065">
        <v>37</v>
      </c>
      <c r="E67" s="1066"/>
      <c r="F67" s="1067"/>
      <c r="G67" s="1065">
        <v>35</v>
      </c>
      <c r="H67" s="1066"/>
      <c r="I67" s="1067"/>
      <c r="J67" s="454" t="s">
        <v>1795</v>
      </c>
    </row>
    <row r="68" spans="1:10" ht="15">
      <c r="A68" s="1061"/>
      <c r="B68" s="473" t="s">
        <v>1084</v>
      </c>
      <c r="C68" s="472" t="s">
        <v>1087</v>
      </c>
      <c r="D68" s="1065">
        <v>8</v>
      </c>
      <c r="E68" s="1066"/>
      <c r="F68" s="1067"/>
      <c r="G68" s="1065">
        <v>5</v>
      </c>
      <c r="H68" s="1066"/>
      <c r="I68" s="1067"/>
      <c r="J68" s="454" t="s">
        <v>1795</v>
      </c>
    </row>
    <row r="69" spans="1:10" ht="15">
      <c r="A69" s="1061"/>
      <c r="B69" s="474" t="s">
        <v>1096</v>
      </c>
      <c r="C69" s="472" t="s">
        <v>1087</v>
      </c>
      <c r="D69" s="1065">
        <v>5</v>
      </c>
      <c r="E69" s="1066"/>
      <c r="F69" s="1067"/>
      <c r="G69" s="1065">
        <v>2</v>
      </c>
      <c r="H69" s="1066"/>
      <c r="I69" s="1067"/>
      <c r="J69" s="454" t="s">
        <v>1795</v>
      </c>
    </row>
    <row r="70" spans="1:10" ht="15">
      <c r="A70" s="1062"/>
      <c r="B70" s="473" t="s">
        <v>1084</v>
      </c>
      <c r="C70" s="472" t="s">
        <v>1087</v>
      </c>
      <c r="D70" s="1065">
        <v>5</v>
      </c>
      <c r="E70" s="1066"/>
      <c r="F70" s="1067"/>
      <c r="G70" s="1065">
        <v>2</v>
      </c>
      <c r="H70" s="1066"/>
      <c r="I70" s="1067"/>
      <c r="J70" s="454" t="s">
        <v>1795</v>
      </c>
    </row>
    <row r="71" spans="1:10" ht="60.75" customHeight="1">
      <c r="A71" s="1060">
        <v>7</v>
      </c>
      <c r="B71" s="474" t="s">
        <v>350</v>
      </c>
      <c r="C71" s="472" t="s">
        <v>1087</v>
      </c>
      <c r="D71" s="1072">
        <f>D74+D76+D78+D80</f>
        <v>44</v>
      </c>
      <c r="E71" s="1072"/>
      <c r="F71" s="1072"/>
      <c r="G71" s="1072">
        <f>G74+G76+G78+G80</f>
        <v>39</v>
      </c>
      <c r="H71" s="1072"/>
      <c r="I71" s="1072"/>
      <c r="J71" s="454" t="s">
        <v>1795</v>
      </c>
    </row>
    <row r="72" spans="1:10" ht="14.25" customHeight="1">
      <c r="A72" s="1061"/>
      <c r="B72" s="473" t="s">
        <v>1084</v>
      </c>
      <c r="C72" s="1100" t="s">
        <v>419</v>
      </c>
      <c r="D72" s="1084">
        <v>22</v>
      </c>
      <c r="E72" s="1064">
        <f>D72/D71</f>
        <v>0.5</v>
      </c>
      <c r="F72" s="1064"/>
      <c r="G72" s="1084">
        <v>17</v>
      </c>
      <c r="H72" s="1064">
        <f>G72/G71</f>
        <v>0.4358974358974359</v>
      </c>
      <c r="I72" s="1064"/>
      <c r="J72" s="454" t="s">
        <v>1795</v>
      </c>
    </row>
    <row r="73" spans="1:10" ht="15">
      <c r="A73" s="1061"/>
      <c r="B73" s="473" t="s">
        <v>1099</v>
      </c>
      <c r="C73" s="1100"/>
      <c r="D73" s="1084"/>
      <c r="E73" s="1064"/>
      <c r="F73" s="1064"/>
      <c r="G73" s="1084"/>
      <c r="H73" s="1064"/>
      <c r="I73" s="1064"/>
      <c r="J73" s="454" t="s">
        <v>1795</v>
      </c>
    </row>
    <row r="74" spans="1:10" ht="15">
      <c r="A74" s="1061"/>
      <c r="B74" s="474" t="s">
        <v>346</v>
      </c>
      <c r="C74" s="472" t="s">
        <v>1087</v>
      </c>
      <c r="D74" s="1071">
        <v>0</v>
      </c>
      <c r="E74" s="1071"/>
      <c r="F74" s="1071"/>
      <c r="G74" s="1071">
        <v>0</v>
      </c>
      <c r="H74" s="1071"/>
      <c r="I74" s="1071"/>
      <c r="J74" s="454" t="s">
        <v>1795</v>
      </c>
    </row>
    <row r="75" spans="1:10" ht="15">
      <c r="A75" s="1061"/>
      <c r="B75" s="473" t="s">
        <v>1084</v>
      </c>
      <c r="C75" s="472" t="s">
        <v>1087</v>
      </c>
      <c r="D75" s="1071">
        <v>0</v>
      </c>
      <c r="E75" s="1071"/>
      <c r="F75" s="1071"/>
      <c r="G75" s="1071">
        <v>0</v>
      </c>
      <c r="H75" s="1071"/>
      <c r="I75" s="1071"/>
      <c r="J75" s="454" t="s">
        <v>1795</v>
      </c>
    </row>
    <row r="76" spans="1:10" ht="15">
      <c r="A76" s="1061"/>
      <c r="B76" s="474" t="s">
        <v>1094</v>
      </c>
      <c r="C76" s="472" t="s">
        <v>1087</v>
      </c>
      <c r="D76" s="1071">
        <v>0</v>
      </c>
      <c r="E76" s="1071"/>
      <c r="F76" s="1071"/>
      <c r="G76" s="1071">
        <v>0</v>
      </c>
      <c r="H76" s="1071"/>
      <c r="I76" s="1071"/>
      <c r="J76" s="454" t="s">
        <v>1795</v>
      </c>
    </row>
    <row r="77" spans="1:10" ht="15">
      <c r="A77" s="1061"/>
      <c r="B77" s="473" t="s">
        <v>1084</v>
      </c>
      <c r="C77" s="472" t="s">
        <v>1087</v>
      </c>
      <c r="D77" s="1071">
        <v>0</v>
      </c>
      <c r="E77" s="1071"/>
      <c r="F77" s="1071"/>
      <c r="G77" s="1071">
        <v>0</v>
      </c>
      <c r="H77" s="1071"/>
      <c r="I77" s="1071"/>
      <c r="J77" s="454" t="s">
        <v>1795</v>
      </c>
    </row>
    <row r="78" spans="1:10" ht="15">
      <c r="A78" s="1061"/>
      <c r="B78" s="474" t="s">
        <v>1095</v>
      </c>
      <c r="C78" s="472" t="s">
        <v>1087</v>
      </c>
      <c r="D78" s="1071">
        <v>39</v>
      </c>
      <c r="E78" s="1071"/>
      <c r="F78" s="1071"/>
      <c r="G78" s="1071">
        <v>37</v>
      </c>
      <c r="H78" s="1071"/>
      <c r="I78" s="1071"/>
      <c r="J78" s="454" t="s">
        <v>1795</v>
      </c>
    </row>
    <row r="79" spans="1:10" ht="15">
      <c r="A79" s="1061"/>
      <c r="B79" s="473" t="s">
        <v>1084</v>
      </c>
      <c r="C79" s="472" t="s">
        <v>1087</v>
      </c>
      <c r="D79" s="1071">
        <v>17</v>
      </c>
      <c r="E79" s="1071"/>
      <c r="F79" s="1071"/>
      <c r="G79" s="1071">
        <v>15</v>
      </c>
      <c r="H79" s="1071"/>
      <c r="I79" s="1071"/>
      <c r="J79" s="454" t="s">
        <v>1795</v>
      </c>
    </row>
    <row r="80" spans="1:10" ht="15">
      <c r="A80" s="1061"/>
      <c r="B80" s="474" t="s">
        <v>1096</v>
      </c>
      <c r="C80" s="472" t="s">
        <v>1087</v>
      </c>
      <c r="D80" s="1071">
        <v>5</v>
      </c>
      <c r="E80" s="1071"/>
      <c r="F80" s="1071"/>
      <c r="G80" s="1071">
        <v>2</v>
      </c>
      <c r="H80" s="1071"/>
      <c r="I80" s="1071"/>
      <c r="J80" s="454" t="s">
        <v>1795</v>
      </c>
    </row>
    <row r="81" spans="1:10" ht="15">
      <c r="A81" s="1062"/>
      <c r="B81" s="473" t="s">
        <v>1084</v>
      </c>
      <c r="C81" s="472" t="s">
        <v>1087</v>
      </c>
      <c r="D81" s="1071">
        <v>5</v>
      </c>
      <c r="E81" s="1071"/>
      <c r="F81" s="1071"/>
      <c r="G81" s="1071">
        <v>2</v>
      </c>
      <c r="H81" s="1071"/>
      <c r="I81" s="1071"/>
      <c r="J81" s="454" t="s">
        <v>1795</v>
      </c>
    </row>
    <row r="82" spans="1:10" ht="58.5" customHeight="1">
      <c r="A82" s="1060">
        <v>8</v>
      </c>
      <c r="B82" s="474" t="s">
        <v>351</v>
      </c>
      <c r="C82" s="472" t="s">
        <v>1087</v>
      </c>
      <c r="D82" s="1072">
        <v>985</v>
      </c>
      <c r="E82" s="1072"/>
      <c r="F82" s="1072"/>
      <c r="G82" s="1072">
        <v>985</v>
      </c>
      <c r="H82" s="1072"/>
      <c r="I82" s="1072"/>
      <c r="J82" s="454" t="s">
        <v>1795</v>
      </c>
    </row>
    <row r="83" spans="1:10" ht="15" customHeight="1">
      <c r="A83" s="1061"/>
      <c r="B83" s="473" t="s">
        <v>1084</v>
      </c>
      <c r="C83" s="1100" t="s">
        <v>419</v>
      </c>
      <c r="D83" s="1084">
        <v>0</v>
      </c>
      <c r="E83" s="1064">
        <v>0</v>
      </c>
      <c r="F83" s="1064"/>
      <c r="G83" s="1084">
        <v>0</v>
      </c>
      <c r="H83" s="1064">
        <v>0</v>
      </c>
      <c r="I83" s="1064"/>
      <c r="J83" s="454" t="s">
        <v>1795</v>
      </c>
    </row>
    <row r="84" spans="1:10" ht="15">
      <c r="A84" s="1061"/>
      <c r="B84" s="473" t="s">
        <v>1099</v>
      </c>
      <c r="C84" s="1100"/>
      <c r="D84" s="1084"/>
      <c r="E84" s="1064"/>
      <c r="F84" s="1064"/>
      <c r="G84" s="1084"/>
      <c r="H84" s="1064"/>
      <c r="I84" s="1064"/>
      <c r="J84" s="454" t="s">
        <v>1795</v>
      </c>
    </row>
    <row r="85" spans="1:10" ht="15">
      <c r="A85" s="1061"/>
      <c r="B85" s="474" t="s">
        <v>346</v>
      </c>
      <c r="C85" s="472" t="s">
        <v>1087</v>
      </c>
      <c r="D85" s="1071">
        <v>0</v>
      </c>
      <c r="E85" s="1071"/>
      <c r="F85" s="1071"/>
      <c r="G85" s="1071">
        <v>0</v>
      </c>
      <c r="H85" s="1071"/>
      <c r="I85" s="1071"/>
      <c r="J85" s="454" t="s">
        <v>1795</v>
      </c>
    </row>
    <row r="86" spans="1:10" ht="15">
      <c r="A86" s="1061"/>
      <c r="B86" s="473" t="s">
        <v>1084</v>
      </c>
      <c r="C86" s="472" t="s">
        <v>1087</v>
      </c>
      <c r="D86" s="1071">
        <v>0</v>
      </c>
      <c r="E86" s="1071"/>
      <c r="F86" s="1071"/>
      <c r="G86" s="1071">
        <v>0</v>
      </c>
      <c r="H86" s="1071"/>
      <c r="I86" s="1071"/>
      <c r="J86" s="454" t="s">
        <v>1795</v>
      </c>
    </row>
    <row r="87" spans="1:10" ht="15">
      <c r="A87" s="1061"/>
      <c r="B87" s="474" t="s">
        <v>1094</v>
      </c>
      <c r="C87" s="472" t="s">
        <v>1087</v>
      </c>
      <c r="D87" s="1071">
        <v>0</v>
      </c>
      <c r="E87" s="1071"/>
      <c r="F87" s="1071"/>
      <c r="G87" s="1071">
        <v>0</v>
      </c>
      <c r="H87" s="1071"/>
      <c r="I87" s="1071"/>
      <c r="J87" s="454" t="s">
        <v>1795</v>
      </c>
    </row>
    <row r="88" spans="1:10" ht="15">
      <c r="A88" s="1061"/>
      <c r="B88" s="473" t="s">
        <v>1084</v>
      </c>
      <c r="C88" s="472" t="s">
        <v>1087</v>
      </c>
      <c r="D88" s="1071">
        <v>0</v>
      </c>
      <c r="E88" s="1071"/>
      <c r="F88" s="1071"/>
      <c r="G88" s="1071">
        <v>0</v>
      </c>
      <c r="H88" s="1071"/>
      <c r="I88" s="1071"/>
      <c r="J88" s="454" t="s">
        <v>1795</v>
      </c>
    </row>
    <row r="89" spans="1:10" ht="15">
      <c r="A89" s="1061"/>
      <c r="B89" s="474" t="s">
        <v>1095</v>
      </c>
      <c r="C89" s="472" t="s">
        <v>1087</v>
      </c>
      <c r="D89" s="1071">
        <v>293</v>
      </c>
      <c r="E89" s="1071"/>
      <c r="F89" s="1071"/>
      <c r="G89" s="1071">
        <v>293</v>
      </c>
      <c r="H89" s="1071"/>
      <c r="I89" s="1071"/>
      <c r="J89" s="454" t="s">
        <v>1795</v>
      </c>
    </row>
    <row r="90" spans="1:10" ht="15">
      <c r="A90" s="1061"/>
      <c r="B90" s="473" t="s">
        <v>1084</v>
      </c>
      <c r="C90" s="472" t="s">
        <v>1087</v>
      </c>
      <c r="D90" s="1071">
        <v>0</v>
      </c>
      <c r="E90" s="1071"/>
      <c r="F90" s="1071"/>
      <c r="G90" s="1071">
        <v>0</v>
      </c>
      <c r="H90" s="1071"/>
      <c r="I90" s="1071"/>
      <c r="J90" s="454" t="s">
        <v>1795</v>
      </c>
    </row>
    <row r="91" spans="1:10" ht="15">
      <c r="A91" s="1061"/>
      <c r="B91" s="474" t="s">
        <v>1096</v>
      </c>
      <c r="C91" s="472" t="s">
        <v>1087</v>
      </c>
      <c r="D91" s="1071">
        <v>692</v>
      </c>
      <c r="E91" s="1071"/>
      <c r="F91" s="1071"/>
      <c r="G91" s="1071">
        <v>692</v>
      </c>
      <c r="H91" s="1071"/>
      <c r="I91" s="1071"/>
      <c r="J91" s="454" t="s">
        <v>1795</v>
      </c>
    </row>
    <row r="92" spans="1:10" ht="15">
      <c r="A92" s="1062"/>
      <c r="B92" s="473" t="s">
        <v>1084</v>
      </c>
      <c r="C92" s="472" t="s">
        <v>1087</v>
      </c>
      <c r="D92" s="1071">
        <v>0</v>
      </c>
      <c r="E92" s="1071"/>
      <c r="F92" s="1071"/>
      <c r="G92" s="1071">
        <v>0</v>
      </c>
      <c r="H92" s="1071"/>
      <c r="I92" s="1071"/>
      <c r="J92" s="454" t="s">
        <v>1795</v>
      </c>
    </row>
    <row r="93" spans="1:10" ht="58.5" customHeight="1">
      <c r="A93" s="1060">
        <v>9</v>
      </c>
      <c r="B93" s="474" t="s">
        <v>423</v>
      </c>
      <c r="C93" s="1085" t="s">
        <v>1087</v>
      </c>
      <c r="D93" s="1128">
        <f>D111+D119+D127</f>
        <v>2552</v>
      </c>
      <c r="E93" s="1129"/>
      <c r="F93" s="1130"/>
      <c r="G93" s="1128">
        <f>G111+G119+G127</f>
        <v>2562</v>
      </c>
      <c r="H93" s="1129"/>
      <c r="I93" s="1130"/>
      <c r="J93" s="454" t="s">
        <v>1795</v>
      </c>
    </row>
    <row r="94" spans="1:10" ht="14.25" customHeight="1">
      <c r="A94" s="1061"/>
      <c r="B94" s="473" t="s">
        <v>1105</v>
      </c>
      <c r="C94" s="1086"/>
      <c r="D94" s="1131"/>
      <c r="E94" s="1132"/>
      <c r="F94" s="1133"/>
      <c r="G94" s="1131"/>
      <c r="H94" s="1132"/>
      <c r="I94" s="1133"/>
      <c r="J94" s="454" t="s">
        <v>1795</v>
      </c>
    </row>
    <row r="95" spans="1:10" ht="15">
      <c r="A95" s="1061"/>
      <c r="B95" s="474" t="s">
        <v>356</v>
      </c>
      <c r="C95" s="472" t="s">
        <v>1087</v>
      </c>
      <c r="D95" s="1068">
        <v>0</v>
      </c>
      <c r="E95" s="1069"/>
      <c r="F95" s="1070"/>
      <c r="G95" s="1068">
        <v>0</v>
      </c>
      <c r="H95" s="1069"/>
      <c r="I95" s="1070"/>
      <c r="J95" s="454" t="s">
        <v>1795</v>
      </c>
    </row>
    <row r="96" spans="1:10" ht="15">
      <c r="A96" s="1061"/>
      <c r="B96" s="473" t="s">
        <v>1106</v>
      </c>
      <c r="C96" s="472" t="s">
        <v>1087</v>
      </c>
      <c r="D96" s="1065">
        <v>0</v>
      </c>
      <c r="E96" s="1066"/>
      <c r="F96" s="1067"/>
      <c r="G96" s="1065">
        <v>0</v>
      </c>
      <c r="H96" s="1066"/>
      <c r="I96" s="1067"/>
      <c r="J96" s="454" t="s">
        <v>1795</v>
      </c>
    </row>
    <row r="97" spans="1:10" ht="15">
      <c r="A97" s="1061"/>
      <c r="B97" s="473" t="s">
        <v>1093</v>
      </c>
      <c r="C97" s="472" t="s">
        <v>1087</v>
      </c>
      <c r="D97" s="1065">
        <v>0</v>
      </c>
      <c r="E97" s="1066"/>
      <c r="F97" s="1067"/>
      <c r="G97" s="1065">
        <v>0</v>
      </c>
      <c r="H97" s="1066"/>
      <c r="I97" s="1067"/>
      <c r="J97" s="454" t="s">
        <v>1795</v>
      </c>
    </row>
    <row r="98" spans="1:10" ht="15">
      <c r="A98" s="1061"/>
      <c r="B98" s="473" t="s">
        <v>357</v>
      </c>
      <c r="C98" s="472" t="s">
        <v>1087</v>
      </c>
      <c r="D98" s="1065">
        <v>0</v>
      </c>
      <c r="E98" s="1066"/>
      <c r="F98" s="1067"/>
      <c r="G98" s="1065">
        <v>0</v>
      </c>
      <c r="H98" s="1066"/>
      <c r="I98" s="1067"/>
      <c r="J98" s="454" t="s">
        <v>1795</v>
      </c>
    </row>
    <row r="99" spans="1:10" ht="15">
      <c r="A99" s="1061"/>
      <c r="B99" s="473" t="s">
        <v>424</v>
      </c>
      <c r="C99" s="472" t="s">
        <v>1087</v>
      </c>
      <c r="D99" s="1065">
        <v>0</v>
      </c>
      <c r="E99" s="1066"/>
      <c r="F99" s="1067"/>
      <c r="G99" s="1065">
        <v>0</v>
      </c>
      <c r="H99" s="1066"/>
      <c r="I99" s="1067"/>
      <c r="J99" s="454" t="s">
        <v>1795</v>
      </c>
    </row>
    <row r="100" spans="1:10" ht="15">
      <c r="A100" s="1061"/>
      <c r="B100" s="473" t="s">
        <v>358</v>
      </c>
      <c r="C100" s="472" t="s">
        <v>1087</v>
      </c>
      <c r="D100" s="1065">
        <v>0</v>
      </c>
      <c r="E100" s="1066"/>
      <c r="F100" s="1067"/>
      <c r="G100" s="1065">
        <v>0</v>
      </c>
      <c r="H100" s="1066"/>
      <c r="I100" s="1067"/>
      <c r="J100" s="454" t="s">
        <v>1795</v>
      </c>
    </row>
    <row r="101" spans="1:10" ht="15">
      <c r="A101" s="1061"/>
      <c r="B101" s="473" t="s">
        <v>359</v>
      </c>
      <c r="C101" s="472" t="s">
        <v>1087</v>
      </c>
      <c r="D101" s="1065">
        <v>0</v>
      </c>
      <c r="E101" s="1066"/>
      <c r="F101" s="1067"/>
      <c r="G101" s="1065">
        <v>0</v>
      </c>
      <c r="H101" s="1066"/>
      <c r="I101" s="1067"/>
      <c r="J101" s="454" t="s">
        <v>1795</v>
      </c>
    </row>
    <row r="102" spans="1:10" ht="15">
      <c r="A102" s="1061"/>
      <c r="B102" s="473" t="s">
        <v>360</v>
      </c>
      <c r="C102" s="472" t="s">
        <v>1087</v>
      </c>
      <c r="D102" s="1065">
        <v>0</v>
      </c>
      <c r="E102" s="1066"/>
      <c r="F102" s="1067"/>
      <c r="G102" s="1065">
        <v>0</v>
      </c>
      <c r="H102" s="1066"/>
      <c r="I102" s="1067"/>
      <c r="J102" s="454" t="s">
        <v>1795</v>
      </c>
    </row>
    <row r="103" spans="1:10" ht="15">
      <c r="A103" s="1061"/>
      <c r="B103" s="474" t="s">
        <v>355</v>
      </c>
      <c r="C103" s="472" t="s">
        <v>1087</v>
      </c>
      <c r="D103" s="1068">
        <v>0</v>
      </c>
      <c r="E103" s="1069"/>
      <c r="F103" s="1070"/>
      <c r="G103" s="1068">
        <v>0</v>
      </c>
      <c r="H103" s="1069"/>
      <c r="I103" s="1070"/>
      <c r="J103" s="454" t="s">
        <v>1795</v>
      </c>
    </row>
    <row r="104" spans="1:10" ht="15">
      <c r="A104" s="1061"/>
      <c r="B104" s="473" t="s">
        <v>1106</v>
      </c>
      <c r="C104" s="472" t="s">
        <v>1087</v>
      </c>
      <c r="D104" s="1065">
        <v>0</v>
      </c>
      <c r="E104" s="1066"/>
      <c r="F104" s="1067"/>
      <c r="G104" s="1065">
        <v>0</v>
      </c>
      <c r="H104" s="1066"/>
      <c r="I104" s="1067"/>
      <c r="J104" s="454" t="s">
        <v>1795</v>
      </c>
    </row>
    <row r="105" spans="1:10" ht="15">
      <c r="A105" s="1061"/>
      <c r="B105" s="473" t="s">
        <v>1093</v>
      </c>
      <c r="C105" s="472" t="s">
        <v>1087</v>
      </c>
      <c r="D105" s="1065">
        <v>0</v>
      </c>
      <c r="E105" s="1066"/>
      <c r="F105" s="1067"/>
      <c r="G105" s="1065">
        <v>0</v>
      </c>
      <c r="H105" s="1066"/>
      <c r="I105" s="1067"/>
      <c r="J105" s="454" t="s">
        <v>1795</v>
      </c>
    </row>
    <row r="106" spans="1:10" ht="15">
      <c r="A106" s="1061"/>
      <c r="B106" s="473" t="s">
        <v>357</v>
      </c>
      <c r="C106" s="472" t="s">
        <v>1087</v>
      </c>
      <c r="D106" s="1065">
        <v>0</v>
      </c>
      <c r="E106" s="1066"/>
      <c r="F106" s="1067"/>
      <c r="G106" s="1065">
        <v>0</v>
      </c>
      <c r="H106" s="1066"/>
      <c r="I106" s="1067"/>
      <c r="J106" s="454" t="s">
        <v>1795</v>
      </c>
    </row>
    <row r="107" spans="1:10" ht="15">
      <c r="A107" s="1061"/>
      <c r="B107" s="473" t="s">
        <v>424</v>
      </c>
      <c r="C107" s="472" t="s">
        <v>1087</v>
      </c>
      <c r="D107" s="1065">
        <v>0</v>
      </c>
      <c r="E107" s="1066"/>
      <c r="F107" s="1067"/>
      <c r="G107" s="1065">
        <v>0</v>
      </c>
      <c r="H107" s="1066"/>
      <c r="I107" s="1067"/>
      <c r="J107" s="454" t="s">
        <v>1795</v>
      </c>
    </row>
    <row r="108" spans="1:10" ht="15">
      <c r="A108" s="1061"/>
      <c r="B108" s="473" t="s">
        <v>358</v>
      </c>
      <c r="C108" s="472" t="s">
        <v>1087</v>
      </c>
      <c r="D108" s="1065">
        <v>0</v>
      </c>
      <c r="E108" s="1066"/>
      <c r="F108" s="1067"/>
      <c r="G108" s="1065">
        <v>0</v>
      </c>
      <c r="H108" s="1066"/>
      <c r="I108" s="1067"/>
      <c r="J108" s="454" t="s">
        <v>1795</v>
      </c>
    </row>
    <row r="109" spans="1:10" ht="15">
      <c r="A109" s="1061"/>
      <c r="B109" s="473" t="s">
        <v>359</v>
      </c>
      <c r="C109" s="472" t="s">
        <v>1087</v>
      </c>
      <c r="D109" s="1065">
        <v>0</v>
      </c>
      <c r="E109" s="1066"/>
      <c r="F109" s="1067"/>
      <c r="G109" s="1065">
        <v>0</v>
      </c>
      <c r="H109" s="1066"/>
      <c r="I109" s="1067"/>
      <c r="J109" s="454" t="s">
        <v>1795</v>
      </c>
    </row>
    <row r="110" spans="1:10" ht="15">
      <c r="A110" s="1061"/>
      <c r="B110" s="473" t="s">
        <v>360</v>
      </c>
      <c r="C110" s="472" t="s">
        <v>1087</v>
      </c>
      <c r="D110" s="1065">
        <v>0</v>
      </c>
      <c r="E110" s="1066"/>
      <c r="F110" s="1067"/>
      <c r="G110" s="1065">
        <v>0</v>
      </c>
      <c r="H110" s="1066"/>
      <c r="I110" s="1067"/>
      <c r="J110" s="454" t="s">
        <v>1795</v>
      </c>
    </row>
    <row r="111" spans="1:10" ht="15">
      <c r="A111" s="1061"/>
      <c r="B111" s="474" t="s">
        <v>354</v>
      </c>
      <c r="C111" s="472" t="s">
        <v>1087</v>
      </c>
      <c r="D111" s="1068">
        <v>56</v>
      </c>
      <c r="E111" s="1069"/>
      <c r="F111" s="1070"/>
      <c r="G111" s="1068">
        <v>58</v>
      </c>
      <c r="H111" s="1069"/>
      <c r="I111" s="1070"/>
      <c r="J111" s="454" t="s">
        <v>1795</v>
      </c>
    </row>
    <row r="112" spans="1:10" ht="15">
      <c r="A112" s="1061"/>
      <c r="B112" s="473" t="s">
        <v>1106</v>
      </c>
      <c r="C112" s="472" t="s">
        <v>1087</v>
      </c>
      <c r="D112" s="1065">
        <v>43</v>
      </c>
      <c r="E112" s="1066"/>
      <c r="F112" s="1067"/>
      <c r="G112" s="1065">
        <v>37</v>
      </c>
      <c r="H112" s="1066"/>
      <c r="I112" s="1067"/>
      <c r="J112" s="454" t="s">
        <v>1795</v>
      </c>
    </row>
    <row r="113" spans="1:10" ht="15">
      <c r="A113" s="1061"/>
      <c r="B113" s="473" t="s">
        <v>1093</v>
      </c>
      <c r="C113" s="472" t="s">
        <v>1087</v>
      </c>
      <c r="D113" s="1065">
        <v>0</v>
      </c>
      <c r="E113" s="1066"/>
      <c r="F113" s="1067"/>
      <c r="G113" s="1065">
        <v>0</v>
      </c>
      <c r="H113" s="1066"/>
      <c r="I113" s="1067"/>
      <c r="J113" s="454" t="s">
        <v>1795</v>
      </c>
    </row>
    <row r="114" spans="1:10" ht="15">
      <c r="A114" s="1061"/>
      <c r="B114" s="473" t="s">
        <v>357</v>
      </c>
      <c r="C114" s="472" t="s">
        <v>1087</v>
      </c>
      <c r="D114" s="1065">
        <v>0</v>
      </c>
      <c r="E114" s="1066"/>
      <c r="F114" s="1067"/>
      <c r="G114" s="1065">
        <v>0</v>
      </c>
      <c r="H114" s="1066"/>
      <c r="I114" s="1067"/>
      <c r="J114" s="454" t="s">
        <v>1795</v>
      </c>
    </row>
    <row r="115" spans="1:10" ht="15">
      <c r="A115" s="1061"/>
      <c r="B115" s="473" t="s">
        <v>424</v>
      </c>
      <c r="C115" s="472" t="s">
        <v>1087</v>
      </c>
      <c r="D115" s="1065">
        <v>1</v>
      </c>
      <c r="E115" s="1066"/>
      <c r="F115" s="1067"/>
      <c r="G115" s="1065">
        <v>1</v>
      </c>
      <c r="H115" s="1066"/>
      <c r="I115" s="1067"/>
      <c r="J115" s="454" t="s">
        <v>1795</v>
      </c>
    </row>
    <row r="116" spans="1:10" ht="15">
      <c r="A116" s="1061"/>
      <c r="B116" s="473" t="s">
        <v>358</v>
      </c>
      <c r="C116" s="472" t="s">
        <v>1087</v>
      </c>
      <c r="D116" s="1065">
        <v>12</v>
      </c>
      <c r="E116" s="1066"/>
      <c r="F116" s="1067"/>
      <c r="G116" s="1065">
        <v>20</v>
      </c>
      <c r="H116" s="1066"/>
      <c r="I116" s="1067"/>
      <c r="J116" s="454" t="s">
        <v>1795</v>
      </c>
    </row>
    <row r="117" spans="1:10" ht="15">
      <c r="A117" s="1061"/>
      <c r="B117" s="473" t="s">
        <v>359</v>
      </c>
      <c r="C117" s="472" t="s">
        <v>1087</v>
      </c>
      <c r="D117" s="1065">
        <v>0</v>
      </c>
      <c r="E117" s="1066"/>
      <c r="F117" s="1067"/>
      <c r="G117" s="1065">
        <v>0</v>
      </c>
      <c r="H117" s="1066"/>
      <c r="I117" s="1067"/>
      <c r="J117" s="454" t="s">
        <v>1795</v>
      </c>
    </row>
    <row r="118" spans="1:10" ht="15">
      <c r="A118" s="1061"/>
      <c r="B118" s="473" t="s">
        <v>360</v>
      </c>
      <c r="C118" s="472" t="s">
        <v>1087</v>
      </c>
      <c r="D118" s="1065">
        <v>12</v>
      </c>
      <c r="E118" s="1066"/>
      <c r="F118" s="1067"/>
      <c r="G118" s="1065">
        <v>20</v>
      </c>
      <c r="H118" s="1066"/>
      <c r="I118" s="1067"/>
      <c r="J118" s="454" t="s">
        <v>1795</v>
      </c>
    </row>
    <row r="119" spans="1:10" ht="15">
      <c r="A119" s="1061"/>
      <c r="B119" s="474" t="s">
        <v>353</v>
      </c>
      <c r="C119" s="472" t="s">
        <v>1087</v>
      </c>
      <c r="D119" s="1068">
        <v>308</v>
      </c>
      <c r="E119" s="1069"/>
      <c r="F119" s="1070"/>
      <c r="G119" s="1068">
        <v>311</v>
      </c>
      <c r="H119" s="1069"/>
      <c r="I119" s="1070"/>
      <c r="J119" s="454" t="s">
        <v>1795</v>
      </c>
    </row>
    <row r="120" spans="1:10" ht="15">
      <c r="A120" s="1061"/>
      <c r="B120" s="473" t="s">
        <v>1106</v>
      </c>
      <c r="C120" s="472" t="s">
        <v>1087</v>
      </c>
      <c r="D120" s="1065">
        <v>292</v>
      </c>
      <c r="E120" s="1066"/>
      <c r="F120" s="1067"/>
      <c r="G120" s="1065">
        <v>292</v>
      </c>
      <c r="H120" s="1066"/>
      <c r="I120" s="1067"/>
      <c r="J120" s="454" t="s">
        <v>1795</v>
      </c>
    </row>
    <row r="121" spans="1:10" ht="15">
      <c r="A121" s="1061"/>
      <c r="B121" s="473" t="s">
        <v>1093</v>
      </c>
      <c r="C121" s="472" t="s">
        <v>1087</v>
      </c>
      <c r="D121" s="1065">
        <v>0</v>
      </c>
      <c r="E121" s="1066"/>
      <c r="F121" s="1067"/>
      <c r="G121" s="1065">
        <v>0</v>
      </c>
      <c r="H121" s="1066"/>
      <c r="I121" s="1067"/>
      <c r="J121" s="454" t="s">
        <v>1795</v>
      </c>
    </row>
    <row r="122" spans="1:10" ht="15">
      <c r="A122" s="1061"/>
      <c r="B122" s="473" t="s">
        <v>357</v>
      </c>
      <c r="C122" s="472" t="s">
        <v>1087</v>
      </c>
      <c r="D122" s="1065">
        <v>0</v>
      </c>
      <c r="E122" s="1066"/>
      <c r="F122" s="1067"/>
      <c r="G122" s="1065">
        <v>0</v>
      </c>
      <c r="H122" s="1066"/>
      <c r="I122" s="1067"/>
      <c r="J122" s="454" t="s">
        <v>1795</v>
      </c>
    </row>
    <row r="123" spans="1:10" ht="15">
      <c r="A123" s="1061"/>
      <c r="B123" s="473" t="s">
        <v>424</v>
      </c>
      <c r="C123" s="472" t="s">
        <v>1087</v>
      </c>
      <c r="D123" s="1065">
        <v>16</v>
      </c>
      <c r="E123" s="1066"/>
      <c r="F123" s="1067"/>
      <c r="G123" s="1065">
        <v>19</v>
      </c>
      <c r="H123" s="1066"/>
      <c r="I123" s="1067"/>
      <c r="J123" s="454" t="s">
        <v>1795</v>
      </c>
    </row>
    <row r="124" spans="1:10" ht="15">
      <c r="A124" s="1061"/>
      <c r="B124" s="473" t="s">
        <v>358</v>
      </c>
      <c r="C124" s="472" t="s">
        <v>1087</v>
      </c>
      <c r="D124" s="1065">
        <v>0</v>
      </c>
      <c r="E124" s="1066"/>
      <c r="F124" s="1067"/>
      <c r="G124" s="1065">
        <v>0</v>
      </c>
      <c r="H124" s="1066"/>
      <c r="I124" s="1067"/>
      <c r="J124" s="454" t="s">
        <v>1795</v>
      </c>
    </row>
    <row r="125" spans="1:10" ht="15">
      <c r="A125" s="1061"/>
      <c r="B125" s="473" t="s">
        <v>359</v>
      </c>
      <c r="C125" s="472" t="s">
        <v>1087</v>
      </c>
      <c r="D125" s="1065">
        <v>0</v>
      </c>
      <c r="E125" s="1066"/>
      <c r="F125" s="1067"/>
      <c r="G125" s="1065">
        <v>0</v>
      </c>
      <c r="H125" s="1066"/>
      <c r="I125" s="1067"/>
      <c r="J125" s="454" t="s">
        <v>1795</v>
      </c>
    </row>
    <row r="126" spans="1:10" ht="15">
      <c r="A126" s="1061"/>
      <c r="B126" s="473" t="s">
        <v>360</v>
      </c>
      <c r="C126" s="472" t="s">
        <v>1087</v>
      </c>
      <c r="D126" s="1065">
        <v>0</v>
      </c>
      <c r="E126" s="1066"/>
      <c r="F126" s="1067"/>
      <c r="G126" s="1065">
        <v>0</v>
      </c>
      <c r="H126" s="1066"/>
      <c r="I126" s="1067"/>
      <c r="J126" s="454" t="s">
        <v>1795</v>
      </c>
    </row>
    <row r="127" spans="1:10" ht="15">
      <c r="A127" s="1061"/>
      <c r="B127" s="474" t="s">
        <v>352</v>
      </c>
      <c r="C127" s="472" t="s">
        <v>1087</v>
      </c>
      <c r="D127" s="1068">
        <f>SUM(D128:F131)</f>
        <v>2188</v>
      </c>
      <c r="E127" s="1069"/>
      <c r="F127" s="1070"/>
      <c r="G127" s="1068">
        <f>SUM(G128:I131)</f>
        <v>2193</v>
      </c>
      <c r="H127" s="1069"/>
      <c r="I127" s="1070"/>
      <c r="J127" s="454" t="s">
        <v>1795</v>
      </c>
    </row>
    <row r="128" spans="1:10" ht="15">
      <c r="A128" s="1061"/>
      <c r="B128" s="473" t="s">
        <v>1106</v>
      </c>
      <c r="C128" s="472" t="s">
        <v>1087</v>
      </c>
      <c r="D128" s="1065">
        <v>1709</v>
      </c>
      <c r="E128" s="1066"/>
      <c r="F128" s="1067"/>
      <c r="G128" s="1065">
        <v>1616</v>
      </c>
      <c r="H128" s="1066"/>
      <c r="I128" s="1067"/>
      <c r="J128" s="454" t="s">
        <v>1795</v>
      </c>
    </row>
    <row r="129" spans="1:10" ht="15">
      <c r="A129" s="1061"/>
      <c r="B129" s="473" t="s">
        <v>1093</v>
      </c>
      <c r="C129" s="472" t="s">
        <v>1087</v>
      </c>
      <c r="D129" s="1065">
        <v>0</v>
      </c>
      <c r="E129" s="1066"/>
      <c r="F129" s="1067"/>
      <c r="G129" s="1065">
        <v>0</v>
      </c>
      <c r="H129" s="1066"/>
      <c r="I129" s="1067"/>
      <c r="J129" s="454" t="s">
        <v>1795</v>
      </c>
    </row>
    <row r="130" spans="1:10" ht="15">
      <c r="A130" s="1061"/>
      <c r="B130" s="473" t="s">
        <v>357</v>
      </c>
      <c r="C130" s="472" t="s">
        <v>1087</v>
      </c>
      <c r="D130" s="1065">
        <v>25</v>
      </c>
      <c r="E130" s="1066"/>
      <c r="F130" s="1067"/>
      <c r="G130" s="1065">
        <v>25</v>
      </c>
      <c r="H130" s="1066"/>
      <c r="I130" s="1067"/>
      <c r="J130" s="454" t="s">
        <v>1795</v>
      </c>
    </row>
    <row r="131" spans="1:10" ht="15">
      <c r="A131" s="1061"/>
      <c r="B131" s="473" t="s">
        <v>424</v>
      </c>
      <c r="C131" s="472" t="s">
        <v>1087</v>
      </c>
      <c r="D131" s="1065">
        <v>454</v>
      </c>
      <c r="E131" s="1066"/>
      <c r="F131" s="1067"/>
      <c r="G131" s="1065">
        <v>552</v>
      </c>
      <c r="H131" s="1066"/>
      <c r="I131" s="1067"/>
      <c r="J131" s="454" t="s">
        <v>1795</v>
      </c>
    </row>
    <row r="132" spans="1:10" ht="15">
      <c r="A132" s="1061"/>
      <c r="B132" s="473" t="s">
        <v>358</v>
      </c>
      <c r="C132" s="472" t="s">
        <v>1087</v>
      </c>
      <c r="D132" s="1065">
        <v>0</v>
      </c>
      <c r="E132" s="1066"/>
      <c r="F132" s="1067"/>
      <c r="G132" s="1065">
        <v>0</v>
      </c>
      <c r="H132" s="1066"/>
      <c r="I132" s="1067"/>
      <c r="J132" s="454" t="s">
        <v>1795</v>
      </c>
    </row>
    <row r="133" spans="1:10" ht="15">
      <c r="A133" s="1061"/>
      <c r="B133" s="473" t="s">
        <v>359</v>
      </c>
      <c r="C133" s="472" t="s">
        <v>1087</v>
      </c>
      <c r="D133" s="1065">
        <v>0</v>
      </c>
      <c r="E133" s="1066"/>
      <c r="F133" s="1067"/>
      <c r="G133" s="1065">
        <v>0</v>
      </c>
      <c r="H133" s="1066"/>
      <c r="I133" s="1067"/>
      <c r="J133" s="454" t="s">
        <v>1795</v>
      </c>
    </row>
    <row r="134" spans="1:10" ht="15">
      <c r="A134" s="1062"/>
      <c r="B134" s="473" t="s">
        <v>360</v>
      </c>
      <c r="C134" s="472" t="s">
        <v>1087</v>
      </c>
      <c r="D134" s="1065">
        <v>0</v>
      </c>
      <c r="E134" s="1066"/>
      <c r="F134" s="1067"/>
      <c r="G134" s="1065">
        <v>0</v>
      </c>
      <c r="H134" s="1066"/>
      <c r="I134" s="1067"/>
      <c r="J134" s="454" t="s">
        <v>1795</v>
      </c>
    </row>
    <row r="135" spans="1:10" ht="32.25" customHeight="1">
      <c r="A135" s="1060">
        <v>10</v>
      </c>
      <c r="B135" s="474" t="s">
        <v>1311</v>
      </c>
      <c r="C135" s="1085" t="s">
        <v>419</v>
      </c>
      <c r="D135" s="1140">
        <v>727</v>
      </c>
      <c r="E135" s="1138">
        <f>D135/D93</f>
        <v>0.28487460815047022</v>
      </c>
      <c r="F135" s="1138"/>
      <c r="G135" s="1140">
        <v>727</v>
      </c>
      <c r="H135" s="1138">
        <f>G135/G93</f>
        <v>0.28376268540202965</v>
      </c>
      <c r="I135" s="1138"/>
      <c r="J135" s="454" t="s">
        <v>1795</v>
      </c>
    </row>
    <row r="136" spans="1:10" ht="14.25" customHeight="1">
      <c r="A136" s="1061"/>
      <c r="B136" s="473" t="s">
        <v>1099</v>
      </c>
      <c r="C136" s="1086"/>
      <c r="D136" s="1141"/>
      <c r="E136" s="1139"/>
      <c r="F136" s="1139"/>
      <c r="G136" s="1141"/>
      <c r="H136" s="1139"/>
      <c r="I136" s="1139"/>
      <c r="J136" s="454"/>
    </row>
    <row r="137" spans="1:10" ht="15">
      <c r="A137" s="1061"/>
      <c r="B137" s="474" t="s">
        <v>346</v>
      </c>
      <c r="C137" s="472" t="s">
        <v>419</v>
      </c>
      <c r="D137" s="594">
        <v>0</v>
      </c>
      <c r="E137" s="1080">
        <v>0</v>
      </c>
      <c r="F137" s="1081"/>
      <c r="G137" s="455">
        <v>0</v>
      </c>
      <c r="H137" s="1080">
        <v>0</v>
      </c>
      <c r="I137" s="1081"/>
      <c r="J137" s="454" t="s">
        <v>1795</v>
      </c>
    </row>
    <row r="138" spans="1:10" ht="15">
      <c r="A138" s="1061"/>
      <c r="B138" s="474" t="s">
        <v>1094</v>
      </c>
      <c r="C138" s="472" t="s">
        <v>419</v>
      </c>
      <c r="D138" s="594">
        <v>0</v>
      </c>
      <c r="E138" s="1080">
        <v>0</v>
      </c>
      <c r="F138" s="1081"/>
      <c r="G138" s="455">
        <v>0</v>
      </c>
      <c r="H138" s="1080">
        <v>0</v>
      </c>
      <c r="I138" s="1081"/>
      <c r="J138" s="454" t="s">
        <v>1795</v>
      </c>
    </row>
    <row r="139" spans="1:10" ht="15">
      <c r="A139" s="1061"/>
      <c r="B139" s="474" t="s">
        <v>1095</v>
      </c>
      <c r="C139" s="472" t="s">
        <v>419</v>
      </c>
      <c r="D139" s="594">
        <v>21</v>
      </c>
      <c r="E139" s="1080">
        <f>D139/D135</f>
        <v>2.8885832187070151E-2</v>
      </c>
      <c r="F139" s="1081"/>
      <c r="G139" s="455">
        <v>21</v>
      </c>
      <c r="H139" s="1080">
        <f>G139/G135</f>
        <v>2.8885832187070151E-2</v>
      </c>
      <c r="I139" s="1081"/>
      <c r="J139" s="454" t="s">
        <v>1795</v>
      </c>
    </row>
    <row r="140" spans="1:10" ht="15">
      <c r="A140" s="1061"/>
      <c r="B140" s="474" t="s">
        <v>1096</v>
      </c>
      <c r="C140" s="472" t="s">
        <v>419</v>
      </c>
      <c r="D140" s="594">
        <v>175</v>
      </c>
      <c r="E140" s="1080">
        <f>D140/D135</f>
        <v>0.24071526822558459</v>
      </c>
      <c r="F140" s="1081"/>
      <c r="G140" s="455">
        <v>175</v>
      </c>
      <c r="H140" s="1080">
        <f>G140/G135</f>
        <v>0.24071526822558459</v>
      </c>
      <c r="I140" s="1081"/>
      <c r="J140" s="454" t="s">
        <v>1795</v>
      </c>
    </row>
    <row r="141" spans="1:10" ht="15">
      <c r="A141" s="1062"/>
      <c r="B141" s="474" t="s">
        <v>208</v>
      </c>
      <c r="C141" s="472" t="s">
        <v>419</v>
      </c>
      <c r="D141" s="594">
        <v>531</v>
      </c>
      <c r="E141" s="1080">
        <f>D141/D135</f>
        <v>0.73039889958734527</v>
      </c>
      <c r="F141" s="1081"/>
      <c r="G141" s="455">
        <v>531</v>
      </c>
      <c r="H141" s="1080">
        <f>G141/G135</f>
        <v>0.73039889958734527</v>
      </c>
      <c r="I141" s="1081"/>
      <c r="J141" s="454" t="s">
        <v>1795</v>
      </c>
    </row>
    <row r="142" spans="1:10" ht="72.75" customHeight="1">
      <c r="A142" s="1060">
        <v>11</v>
      </c>
      <c r="B142" s="474" t="s">
        <v>1306</v>
      </c>
      <c r="C142" s="1085" t="s">
        <v>1087</v>
      </c>
      <c r="D142" s="1128">
        <f>D144+D145+D146+D147+D148</f>
        <v>18</v>
      </c>
      <c r="E142" s="1129"/>
      <c r="F142" s="1130"/>
      <c r="G142" s="1128">
        <f>G144+G145+G146+G147+G148</f>
        <v>18</v>
      </c>
      <c r="H142" s="1129"/>
      <c r="I142" s="1130"/>
      <c r="J142" s="454" t="s">
        <v>1795</v>
      </c>
    </row>
    <row r="143" spans="1:10" ht="15">
      <c r="A143" s="1061"/>
      <c r="B143" s="473" t="s">
        <v>1099</v>
      </c>
      <c r="C143" s="1086"/>
      <c r="D143" s="1131"/>
      <c r="E143" s="1132"/>
      <c r="F143" s="1133"/>
      <c r="G143" s="1131"/>
      <c r="H143" s="1132"/>
      <c r="I143" s="1133"/>
      <c r="J143" s="454"/>
    </row>
    <row r="144" spans="1:10" ht="15">
      <c r="A144" s="1061"/>
      <c r="B144" s="474" t="s">
        <v>346</v>
      </c>
      <c r="C144" s="472" t="s">
        <v>1087</v>
      </c>
      <c r="D144" s="1065">
        <v>0</v>
      </c>
      <c r="E144" s="1066"/>
      <c r="F144" s="1067"/>
      <c r="G144" s="1065">
        <v>0</v>
      </c>
      <c r="H144" s="1066"/>
      <c r="I144" s="1067"/>
      <c r="J144" s="454" t="s">
        <v>1795</v>
      </c>
    </row>
    <row r="145" spans="1:10" ht="15">
      <c r="A145" s="1061"/>
      <c r="B145" s="474" t="s">
        <v>1094</v>
      </c>
      <c r="C145" s="472" t="s">
        <v>1087</v>
      </c>
      <c r="D145" s="1065">
        <v>0</v>
      </c>
      <c r="E145" s="1066"/>
      <c r="F145" s="1067"/>
      <c r="G145" s="1065">
        <v>0</v>
      </c>
      <c r="H145" s="1066"/>
      <c r="I145" s="1067"/>
      <c r="J145" s="454" t="s">
        <v>1795</v>
      </c>
    </row>
    <row r="146" spans="1:10" ht="15">
      <c r="A146" s="1061"/>
      <c r="B146" s="474" t="s">
        <v>1095</v>
      </c>
      <c r="C146" s="472" t="s">
        <v>1087</v>
      </c>
      <c r="D146" s="1065">
        <v>2</v>
      </c>
      <c r="E146" s="1066"/>
      <c r="F146" s="1067"/>
      <c r="G146" s="1065">
        <v>2</v>
      </c>
      <c r="H146" s="1066"/>
      <c r="I146" s="1067"/>
      <c r="J146" s="454" t="s">
        <v>1795</v>
      </c>
    </row>
    <row r="147" spans="1:10" ht="15">
      <c r="A147" s="1061"/>
      <c r="B147" s="474" t="s">
        <v>1096</v>
      </c>
      <c r="C147" s="472" t="s">
        <v>1087</v>
      </c>
      <c r="D147" s="1065">
        <v>2</v>
      </c>
      <c r="E147" s="1149"/>
      <c r="F147" s="1150"/>
      <c r="G147" s="1065">
        <v>2</v>
      </c>
      <c r="H147" s="1147"/>
      <c r="I147" s="1148"/>
      <c r="J147" s="454" t="s">
        <v>1795</v>
      </c>
    </row>
    <row r="148" spans="1:10" ht="15">
      <c r="A148" s="1062"/>
      <c r="B148" s="474" t="s">
        <v>208</v>
      </c>
      <c r="C148" s="472" t="s">
        <v>1087</v>
      </c>
      <c r="D148" s="1065">
        <v>14</v>
      </c>
      <c r="E148" s="1066"/>
      <c r="F148" s="1067"/>
      <c r="G148" s="1065">
        <v>14</v>
      </c>
      <c r="H148" s="1066"/>
      <c r="I148" s="1067"/>
      <c r="J148" s="454" t="s">
        <v>1795</v>
      </c>
    </row>
    <row r="149" spans="1:10" ht="30" customHeight="1">
      <c r="A149" s="1060">
        <v>12</v>
      </c>
      <c r="B149" s="474" t="s">
        <v>205</v>
      </c>
      <c r="C149" s="472" t="s">
        <v>418</v>
      </c>
      <c r="D149" s="597">
        <f>D152+D156</f>
        <v>5900</v>
      </c>
      <c r="E149" s="1145">
        <v>1175.1099999999999</v>
      </c>
      <c r="F149" s="1146"/>
      <c r="G149" s="476">
        <f>G152+G156</f>
        <v>5910</v>
      </c>
      <c r="H149" s="1145">
        <v>1176.52</v>
      </c>
      <c r="I149" s="1146"/>
      <c r="J149" s="454" t="s">
        <v>1657</v>
      </c>
    </row>
    <row r="150" spans="1:10" ht="15">
      <c r="A150" s="1061"/>
      <c r="B150" s="473" t="s">
        <v>1083</v>
      </c>
      <c r="C150" s="1085" t="s">
        <v>419</v>
      </c>
      <c r="D150" s="1151">
        <v>4542</v>
      </c>
      <c r="E150" s="1082">
        <f>D150/D149</f>
        <v>0.76983050847457624</v>
      </c>
      <c r="F150" s="1082"/>
      <c r="G150" s="1151">
        <v>4542</v>
      </c>
      <c r="H150" s="1082">
        <f>G150/G149</f>
        <v>0.76852791878172588</v>
      </c>
      <c r="I150" s="1082"/>
      <c r="J150" s="454" t="s">
        <v>1653</v>
      </c>
    </row>
    <row r="151" spans="1:10" ht="15">
      <c r="A151" s="1061"/>
      <c r="B151" s="473" t="s">
        <v>1099</v>
      </c>
      <c r="C151" s="1086"/>
      <c r="D151" s="1152"/>
      <c r="E151" s="1083"/>
      <c r="F151" s="1083"/>
      <c r="G151" s="1152"/>
      <c r="H151" s="1083"/>
      <c r="I151" s="1083"/>
    </row>
    <row r="152" spans="1:10" ht="15">
      <c r="A152" s="1061"/>
      <c r="B152" s="473" t="s">
        <v>1654</v>
      </c>
      <c r="C152" s="472" t="s">
        <v>419</v>
      </c>
      <c r="D152" s="593">
        <v>4661</v>
      </c>
      <c r="E152" s="1080">
        <f>D152/D149</f>
        <v>0.79</v>
      </c>
      <c r="F152" s="1081"/>
      <c r="G152" s="711">
        <v>4661</v>
      </c>
      <c r="H152" s="1080">
        <f>G152/G149</f>
        <v>0.78866328257191198</v>
      </c>
      <c r="I152" s="1081"/>
      <c r="J152" s="454" t="s">
        <v>1795</v>
      </c>
    </row>
    <row r="153" spans="1:10" ht="15">
      <c r="A153" s="1061"/>
      <c r="B153" s="473" t="s">
        <v>1154</v>
      </c>
      <c r="C153" s="472" t="s">
        <v>419</v>
      </c>
      <c r="D153" s="594">
        <v>4660</v>
      </c>
      <c r="E153" s="1080">
        <f>D153/D149</f>
        <v>0.78983050847457625</v>
      </c>
      <c r="F153" s="1081"/>
      <c r="G153" s="708">
        <v>4660</v>
      </c>
      <c r="H153" s="1080">
        <f>G153/G149</f>
        <v>0.78849407783417935</v>
      </c>
      <c r="I153" s="1081"/>
      <c r="J153" s="454" t="s">
        <v>1652</v>
      </c>
    </row>
    <row r="154" spans="1:10" ht="15">
      <c r="A154" s="1061"/>
      <c r="B154" s="473" t="s">
        <v>1155</v>
      </c>
      <c r="C154" s="472" t="s">
        <v>419</v>
      </c>
      <c r="D154" s="594">
        <v>27</v>
      </c>
      <c r="E154" s="1080">
        <f>D154/D149</f>
        <v>4.5762711864406778E-3</v>
      </c>
      <c r="F154" s="1081"/>
      <c r="G154" s="708">
        <v>27</v>
      </c>
      <c r="H154" s="1080">
        <f>G154/G149</f>
        <v>4.5685279187817262E-3</v>
      </c>
      <c r="I154" s="1081"/>
      <c r="J154" s="454" t="s">
        <v>1795</v>
      </c>
    </row>
    <row r="155" spans="1:10" ht="15">
      <c r="A155" s="1061"/>
      <c r="B155" s="473" t="s">
        <v>1156</v>
      </c>
      <c r="C155" s="472" t="s">
        <v>419</v>
      </c>
      <c r="D155" s="594">
        <v>1</v>
      </c>
      <c r="E155" s="1080">
        <f>D155/D149</f>
        <v>1.6949152542372882E-4</v>
      </c>
      <c r="F155" s="1081"/>
      <c r="G155" s="708">
        <v>1</v>
      </c>
      <c r="H155" s="1080">
        <f>G155/G149</f>
        <v>1.6920473773265651E-4</v>
      </c>
      <c r="I155" s="1081"/>
      <c r="J155" s="454" t="s">
        <v>1795</v>
      </c>
    </row>
    <row r="156" spans="1:10" ht="15">
      <c r="A156" s="1061"/>
      <c r="B156" s="473" t="s">
        <v>1153</v>
      </c>
      <c r="C156" s="472" t="s">
        <v>419</v>
      </c>
      <c r="D156" s="593">
        <v>1239</v>
      </c>
      <c r="E156" s="1080">
        <f>D156/D149</f>
        <v>0.21</v>
      </c>
      <c r="F156" s="1081"/>
      <c r="G156" s="711">
        <f>G157+G158</f>
        <v>1249</v>
      </c>
      <c r="H156" s="1080">
        <f>G156/G149</f>
        <v>0.21133671742808799</v>
      </c>
      <c r="I156" s="1081"/>
      <c r="J156" s="454" t="s">
        <v>1652</v>
      </c>
    </row>
    <row r="157" spans="1:10" ht="15">
      <c r="A157" s="1061"/>
      <c r="B157" s="473" t="s">
        <v>1154</v>
      </c>
      <c r="C157" s="472" t="s">
        <v>419</v>
      </c>
      <c r="D157" s="594">
        <v>596</v>
      </c>
      <c r="E157" s="1080">
        <f>D157/D149</f>
        <v>0.10101694915254238</v>
      </c>
      <c r="F157" s="1081"/>
      <c r="G157" s="708">
        <v>606</v>
      </c>
      <c r="H157" s="1080">
        <f>G157/G149</f>
        <v>0.10253807106598985</v>
      </c>
      <c r="I157" s="1081"/>
      <c r="J157" s="454" t="s">
        <v>1795</v>
      </c>
    </row>
    <row r="158" spans="1:10" ht="15">
      <c r="A158" s="1061"/>
      <c r="B158" s="473" t="s">
        <v>1156</v>
      </c>
      <c r="C158" s="472" t="s">
        <v>419</v>
      </c>
      <c r="D158" s="594">
        <v>643</v>
      </c>
      <c r="E158" s="1080">
        <f>D158/D149</f>
        <v>0.10898305084745763</v>
      </c>
      <c r="F158" s="1081"/>
      <c r="G158" s="708">
        <v>643</v>
      </c>
      <c r="H158" s="1080">
        <f>G158/G149</f>
        <v>0.10879864636209814</v>
      </c>
      <c r="I158" s="1081"/>
      <c r="J158" s="454" t="s">
        <v>1795</v>
      </c>
    </row>
    <row r="159" spans="1:10" ht="15">
      <c r="A159" s="1060">
        <v>13</v>
      </c>
      <c r="B159" s="474" t="s">
        <v>1307</v>
      </c>
      <c r="C159" s="472" t="s">
        <v>1087</v>
      </c>
      <c r="D159" s="1116">
        <v>28</v>
      </c>
      <c r="E159" s="1117"/>
      <c r="F159" s="1118"/>
      <c r="G159" s="1116">
        <v>28</v>
      </c>
      <c r="H159" s="1117"/>
      <c r="I159" s="1118"/>
      <c r="J159" s="454" t="s">
        <v>1795</v>
      </c>
    </row>
    <row r="160" spans="1:10" ht="15">
      <c r="A160" s="1062"/>
      <c r="B160" s="473" t="s">
        <v>1083</v>
      </c>
      <c r="C160" s="472" t="s">
        <v>419</v>
      </c>
      <c r="D160" s="594">
        <v>22</v>
      </c>
      <c r="E160" s="1080">
        <f>D160/D159</f>
        <v>0.7857142857142857</v>
      </c>
      <c r="F160" s="1081"/>
      <c r="G160" s="455">
        <v>21</v>
      </c>
      <c r="H160" s="1080">
        <f>G160/G159</f>
        <v>0.75</v>
      </c>
      <c r="I160" s="1081"/>
      <c r="J160" s="454" t="s">
        <v>1795</v>
      </c>
    </row>
    <row r="161" spans="1:10" ht="27.75" customHeight="1">
      <c r="A161" s="1060">
        <v>14</v>
      </c>
      <c r="B161" s="474" t="s">
        <v>209</v>
      </c>
      <c r="C161" s="1085" t="s">
        <v>1087</v>
      </c>
      <c r="D161" s="1128">
        <v>633</v>
      </c>
      <c r="E161" s="1129"/>
      <c r="F161" s="1130"/>
      <c r="G161" s="1128">
        <v>633</v>
      </c>
      <c r="H161" s="1129"/>
      <c r="I161" s="1130"/>
      <c r="J161" s="454" t="s">
        <v>1658</v>
      </c>
    </row>
    <row r="162" spans="1:10" ht="14.25" customHeight="1">
      <c r="A162" s="1061"/>
      <c r="B162" s="473" t="s">
        <v>1099</v>
      </c>
      <c r="C162" s="1086"/>
      <c r="D162" s="1131"/>
      <c r="E162" s="1132"/>
      <c r="F162" s="1133"/>
      <c r="G162" s="1131"/>
      <c r="H162" s="1132"/>
      <c r="I162" s="1133"/>
      <c r="J162" s="454" t="s">
        <v>1658</v>
      </c>
    </row>
    <row r="163" spans="1:10" ht="30">
      <c r="A163" s="1061"/>
      <c r="B163" s="473" t="s">
        <v>210</v>
      </c>
      <c r="C163" s="472" t="s">
        <v>419</v>
      </c>
      <c r="D163" s="594">
        <v>348</v>
      </c>
      <c r="E163" s="1080">
        <f>D163/D161</f>
        <v>0.54976303317535546</v>
      </c>
      <c r="F163" s="1081"/>
      <c r="G163" s="455">
        <v>348</v>
      </c>
      <c r="H163" s="1080">
        <f>G163/G161</f>
        <v>0.54976303317535546</v>
      </c>
      <c r="I163" s="1081"/>
      <c r="J163" s="454" t="s">
        <v>1658</v>
      </c>
    </row>
    <row r="164" spans="1:10" ht="19.5" customHeight="1">
      <c r="A164" s="1061"/>
      <c r="B164" s="473" t="s">
        <v>1160</v>
      </c>
      <c r="C164" s="472" t="s">
        <v>419</v>
      </c>
      <c r="D164" s="594">
        <v>270</v>
      </c>
      <c r="E164" s="1080">
        <f>D164/D161</f>
        <v>0.42654028436018959</v>
      </c>
      <c r="F164" s="1081"/>
      <c r="G164" s="455">
        <v>270</v>
      </c>
      <c r="H164" s="1080">
        <f>G164/G161</f>
        <v>0.42654028436018959</v>
      </c>
      <c r="I164" s="1081"/>
      <c r="J164" s="454" t="s">
        <v>1658</v>
      </c>
    </row>
    <row r="165" spans="1:10" ht="30">
      <c r="A165" s="1062"/>
      <c r="B165" s="473" t="s">
        <v>211</v>
      </c>
      <c r="C165" s="472" t="s">
        <v>419</v>
      </c>
      <c r="D165" s="594">
        <v>15</v>
      </c>
      <c r="E165" s="1080">
        <f>D165/D161</f>
        <v>2.3696682464454975E-2</v>
      </c>
      <c r="F165" s="1081"/>
      <c r="G165" s="455">
        <v>15</v>
      </c>
      <c r="H165" s="1080">
        <f>G165/G161</f>
        <v>2.3696682464454975E-2</v>
      </c>
      <c r="I165" s="1081"/>
      <c r="J165" s="454" t="s">
        <v>1658</v>
      </c>
    </row>
    <row r="166" spans="1:10" ht="45" customHeight="1">
      <c r="A166" s="1060">
        <v>15</v>
      </c>
      <c r="B166" s="474" t="s">
        <v>1308</v>
      </c>
      <c r="C166" s="472" t="s">
        <v>1087</v>
      </c>
      <c r="D166" s="1116">
        <v>7661</v>
      </c>
      <c r="E166" s="1117"/>
      <c r="F166" s="1118"/>
      <c r="G166" s="1142">
        <v>7671</v>
      </c>
      <c r="H166" s="1143"/>
      <c r="I166" s="1144"/>
      <c r="J166" s="454" t="s">
        <v>1652</v>
      </c>
    </row>
    <row r="167" spans="1:10" ht="15">
      <c r="A167" s="1062"/>
      <c r="B167" s="473" t="s">
        <v>1084</v>
      </c>
      <c r="C167" s="472" t="s">
        <v>419</v>
      </c>
      <c r="D167" s="594">
        <v>4</v>
      </c>
      <c r="E167" s="1080">
        <f>D167/D166</f>
        <v>5.2212504894922338E-4</v>
      </c>
      <c r="F167" s="1081"/>
      <c r="G167" s="475">
        <v>4</v>
      </c>
      <c r="H167" s="1134">
        <f>G167/G166</f>
        <v>5.2144440099074433E-4</v>
      </c>
      <c r="I167" s="1135"/>
      <c r="J167" s="454" t="s">
        <v>1795</v>
      </c>
    </row>
    <row r="168" spans="1:10" ht="28.5" customHeight="1">
      <c r="A168" s="1060">
        <v>16</v>
      </c>
      <c r="B168" s="474" t="s">
        <v>361</v>
      </c>
      <c r="C168" s="472" t="s">
        <v>1087</v>
      </c>
      <c r="D168" s="1116">
        <v>3987</v>
      </c>
      <c r="E168" s="1117"/>
      <c r="F168" s="1118"/>
      <c r="G168" s="1116">
        <v>3987</v>
      </c>
      <c r="H168" s="1117"/>
      <c r="I168" s="1118"/>
      <c r="J168" s="454" t="s">
        <v>1643</v>
      </c>
    </row>
    <row r="169" spans="1:10" ht="15">
      <c r="A169" s="1062"/>
      <c r="B169" s="473" t="s">
        <v>1084</v>
      </c>
      <c r="C169" s="472" t="s">
        <v>419</v>
      </c>
      <c r="D169" s="594">
        <v>64</v>
      </c>
      <c r="E169" s="1080">
        <f>D169/D168</f>
        <v>1.6052169551040881E-2</v>
      </c>
      <c r="F169" s="1081"/>
      <c r="G169" s="713">
        <v>207</v>
      </c>
      <c r="H169" s="1080">
        <f>G169/G168</f>
        <v>5.1918735891647853E-2</v>
      </c>
      <c r="I169" s="1081"/>
      <c r="J169" s="454" t="s">
        <v>1643</v>
      </c>
    </row>
    <row r="170" spans="1:10" ht="27.75" customHeight="1">
      <c r="A170" s="1060">
        <v>17</v>
      </c>
      <c r="B170" s="474" t="s">
        <v>469</v>
      </c>
      <c r="C170" s="472" t="s">
        <v>1078</v>
      </c>
      <c r="D170" s="1119">
        <v>1395.2</v>
      </c>
      <c r="E170" s="1120"/>
      <c r="F170" s="1121"/>
      <c r="G170" s="1119">
        <v>1395.2</v>
      </c>
      <c r="H170" s="1120"/>
      <c r="I170" s="1121"/>
      <c r="J170" s="454" t="s">
        <v>1658</v>
      </c>
    </row>
    <row r="171" spans="1:10" ht="28.5" customHeight="1">
      <c r="A171" s="1061"/>
      <c r="B171" s="473" t="s">
        <v>1086</v>
      </c>
      <c r="C171" s="1085" t="s">
        <v>417</v>
      </c>
      <c r="D171" s="1136">
        <v>1.33</v>
      </c>
      <c r="E171" s="1082">
        <f>D171/D170</f>
        <v>9.5326834862385326E-4</v>
      </c>
      <c r="F171" s="1082"/>
      <c r="G171" s="1136">
        <v>1.33</v>
      </c>
      <c r="H171" s="1082">
        <f>G171/G170</f>
        <v>9.5326834862385326E-4</v>
      </c>
      <c r="I171" s="1082"/>
      <c r="J171" s="454" t="s">
        <v>1658</v>
      </c>
    </row>
    <row r="172" spans="1:10" ht="14.25" customHeight="1">
      <c r="A172" s="1061"/>
      <c r="B172" s="473" t="s">
        <v>1099</v>
      </c>
      <c r="C172" s="1086"/>
      <c r="D172" s="1137"/>
      <c r="E172" s="1083"/>
      <c r="F172" s="1083"/>
      <c r="G172" s="1137"/>
      <c r="H172" s="1083"/>
      <c r="I172" s="1083"/>
      <c r="J172" s="454" t="s">
        <v>1658</v>
      </c>
    </row>
    <row r="173" spans="1:10" ht="15">
      <c r="A173" s="1061"/>
      <c r="B173" s="474" t="s">
        <v>362</v>
      </c>
      <c r="C173" s="472" t="s">
        <v>417</v>
      </c>
      <c r="D173" s="596">
        <v>0</v>
      </c>
      <c r="E173" s="1080">
        <v>0</v>
      </c>
      <c r="F173" s="1081"/>
      <c r="G173" s="460">
        <v>0</v>
      </c>
      <c r="H173" s="1080">
        <v>0</v>
      </c>
      <c r="I173" s="1081"/>
      <c r="J173" s="454" t="s">
        <v>1658</v>
      </c>
    </row>
    <row r="174" spans="1:10" ht="15">
      <c r="A174" s="1061"/>
      <c r="B174" s="474" t="s">
        <v>1123</v>
      </c>
      <c r="C174" s="472" t="s">
        <v>417</v>
      </c>
      <c r="D174" s="596">
        <v>0</v>
      </c>
      <c r="E174" s="1080">
        <v>0</v>
      </c>
      <c r="F174" s="1081"/>
      <c r="G174" s="460">
        <v>0</v>
      </c>
      <c r="H174" s="1080">
        <v>0</v>
      </c>
      <c r="I174" s="1081"/>
      <c r="J174" s="454" t="s">
        <v>1658</v>
      </c>
    </row>
    <row r="175" spans="1:10" ht="15">
      <c r="A175" s="1061"/>
      <c r="B175" s="474" t="s">
        <v>1122</v>
      </c>
      <c r="C175" s="472" t="s">
        <v>417</v>
      </c>
      <c r="D175" s="596">
        <v>0</v>
      </c>
      <c r="E175" s="1080">
        <f>D175/D170</f>
        <v>0</v>
      </c>
      <c r="F175" s="1081"/>
      <c r="G175" s="460">
        <v>0</v>
      </c>
      <c r="H175" s="1080">
        <f>G175/G170</f>
        <v>0</v>
      </c>
      <c r="I175" s="1081"/>
      <c r="J175" s="454" t="s">
        <v>1658</v>
      </c>
    </row>
    <row r="176" spans="1:10" ht="15">
      <c r="A176" s="1062"/>
      <c r="B176" s="474" t="s">
        <v>1121</v>
      </c>
      <c r="C176" s="472" t="s">
        <v>417</v>
      </c>
      <c r="D176" s="596">
        <v>1.33</v>
      </c>
      <c r="E176" s="1080">
        <f>D176/D170</f>
        <v>9.5326834862385326E-4</v>
      </c>
      <c r="F176" s="1081"/>
      <c r="G176" s="460">
        <v>1.33</v>
      </c>
      <c r="H176" s="1080">
        <f>G176/G170</f>
        <v>9.5326834862385326E-4</v>
      </c>
      <c r="I176" s="1081"/>
      <c r="J176" s="454" t="s">
        <v>1658</v>
      </c>
    </row>
    <row r="177" spans="1:10" ht="28.5">
      <c r="A177" s="1060">
        <v>18</v>
      </c>
      <c r="B177" s="474" t="s">
        <v>456</v>
      </c>
      <c r="C177" s="1085" t="s">
        <v>1087</v>
      </c>
      <c r="D177" s="1128">
        <f>D179+D180+D181+D182+D183</f>
        <v>930</v>
      </c>
      <c r="E177" s="1129"/>
      <c r="F177" s="1130"/>
      <c r="G177" s="1128">
        <f>G179+G180+G181+G182+G183</f>
        <v>981</v>
      </c>
      <c r="H177" s="1129"/>
      <c r="I177" s="1130"/>
      <c r="J177" s="454" t="s">
        <v>1795</v>
      </c>
    </row>
    <row r="178" spans="1:10" ht="13.5" customHeight="1">
      <c r="A178" s="1061"/>
      <c r="B178" s="473" t="s">
        <v>1099</v>
      </c>
      <c r="C178" s="1086"/>
      <c r="D178" s="1131"/>
      <c r="E178" s="1132"/>
      <c r="F178" s="1133"/>
      <c r="G178" s="1131"/>
      <c r="H178" s="1132"/>
      <c r="I178" s="1133"/>
      <c r="J178" s="454"/>
    </row>
    <row r="179" spans="1:10" ht="15">
      <c r="A179" s="1061"/>
      <c r="B179" s="473" t="s">
        <v>346</v>
      </c>
      <c r="C179" s="472" t="s">
        <v>1087</v>
      </c>
      <c r="D179" s="1065">
        <v>0</v>
      </c>
      <c r="E179" s="1066"/>
      <c r="F179" s="1067"/>
      <c r="G179" s="1065">
        <v>0</v>
      </c>
      <c r="H179" s="1066"/>
      <c r="I179" s="1067"/>
      <c r="J179" s="454" t="s">
        <v>1795</v>
      </c>
    </row>
    <row r="180" spans="1:10" ht="15">
      <c r="A180" s="1061"/>
      <c r="B180" s="473" t="s">
        <v>1094</v>
      </c>
      <c r="C180" s="472" t="s">
        <v>1087</v>
      </c>
      <c r="D180" s="1065">
        <v>0</v>
      </c>
      <c r="E180" s="1066"/>
      <c r="F180" s="1067"/>
      <c r="G180" s="1065">
        <v>0</v>
      </c>
      <c r="H180" s="1066"/>
      <c r="I180" s="1067"/>
      <c r="J180" s="454" t="s">
        <v>1795</v>
      </c>
    </row>
    <row r="181" spans="1:10" ht="15">
      <c r="A181" s="1061"/>
      <c r="B181" s="473" t="s">
        <v>1095</v>
      </c>
      <c r="C181" s="472" t="s">
        <v>1087</v>
      </c>
      <c r="D181" s="1065">
        <v>33</v>
      </c>
      <c r="E181" s="1066"/>
      <c r="F181" s="1067"/>
      <c r="G181" s="1065">
        <v>39</v>
      </c>
      <c r="H181" s="1066"/>
      <c r="I181" s="1067"/>
      <c r="J181" s="454" t="s">
        <v>1795</v>
      </c>
    </row>
    <row r="182" spans="1:10" ht="15">
      <c r="A182" s="1061"/>
      <c r="B182" s="473" t="s">
        <v>1096</v>
      </c>
      <c r="C182" s="472" t="s">
        <v>1087</v>
      </c>
      <c r="D182" s="1065">
        <v>78</v>
      </c>
      <c r="E182" s="1149"/>
      <c r="F182" s="1150"/>
      <c r="G182" s="1065">
        <v>87</v>
      </c>
      <c r="H182" s="1149"/>
      <c r="I182" s="1150"/>
      <c r="J182" s="454" t="s">
        <v>1795</v>
      </c>
    </row>
    <row r="183" spans="1:10" ht="15">
      <c r="A183" s="1062"/>
      <c r="B183" s="473" t="s">
        <v>208</v>
      </c>
      <c r="C183" s="472" t="s">
        <v>1087</v>
      </c>
      <c r="D183" s="1065">
        <v>819</v>
      </c>
      <c r="E183" s="1066"/>
      <c r="F183" s="1067"/>
      <c r="G183" s="1065">
        <v>855</v>
      </c>
      <c r="H183" s="1066"/>
      <c r="I183" s="1067"/>
      <c r="J183" s="454" t="s">
        <v>1795</v>
      </c>
    </row>
    <row r="184" spans="1:10">
      <c r="A184" s="471"/>
      <c r="B184" s="471"/>
      <c r="C184" s="471"/>
      <c r="D184" s="471"/>
      <c r="E184" s="471"/>
      <c r="F184" s="471"/>
      <c r="G184" s="471"/>
      <c r="H184" s="471"/>
      <c r="I184" s="471"/>
    </row>
  </sheetData>
  <autoFilter ref="A1:J183">
    <filterColumn colId="0" showButton="0"/>
    <filterColumn colId="1" showButton="0"/>
    <filterColumn colId="2" showButton="0"/>
    <filterColumn colId="3" showButton="0"/>
    <filterColumn colId="4" showButton="0"/>
    <filterColumn colId="5" showButton="0"/>
    <filterColumn colId="6" showButton="0"/>
    <filterColumn colId="7" showButton="0"/>
  </autoFilter>
  <mergeCells count="371">
    <mergeCell ref="H165:I165"/>
    <mergeCell ref="H173:I173"/>
    <mergeCell ref="E164:F164"/>
    <mergeCell ref="G159:I159"/>
    <mergeCell ref="C161:C162"/>
    <mergeCell ref="C177:C178"/>
    <mergeCell ref="D177:F178"/>
    <mergeCell ref="C171:C172"/>
    <mergeCell ref="D171:D172"/>
    <mergeCell ref="E175:F175"/>
    <mergeCell ref="E176:F176"/>
    <mergeCell ref="E173:F173"/>
    <mergeCell ref="E165:F165"/>
    <mergeCell ref="D161:F162"/>
    <mergeCell ref="D166:F166"/>
    <mergeCell ref="E174:F174"/>
    <mergeCell ref="C61:C62"/>
    <mergeCell ref="D48:F48"/>
    <mergeCell ref="G65:I65"/>
    <mergeCell ref="G67:I67"/>
    <mergeCell ref="D68:F68"/>
    <mergeCell ref="C150:C151"/>
    <mergeCell ref="D148:F148"/>
    <mergeCell ref="G144:I144"/>
    <mergeCell ref="C135:C136"/>
    <mergeCell ref="C142:C143"/>
    <mergeCell ref="D142:F143"/>
    <mergeCell ref="H150:I151"/>
    <mergeCell ref="G150:G151"/>
    <mergeCell ref="E150:F151"/>
    <mergeCell ref="D150:D151"/>
    <mergeCell ref="E149:F149"/>
    <mergeCell ref="D135:D136"/>
    <mergeCell ref="G130:I130"/>
    <mergeCell ref="D129:F129"/>
    <mergeCell ref="G129:I129"/>
    <mergeCell ref="G134:I134"/>
    <mergeCell ref="D147:F147"/>
    <mergeCell ref="E141:F141"/>
    <mergeCell ref="E139:F139"/>
    <mergeCell ref="G183:I183"/>
    <mergeCell ref="G161:I162"/>
    <mergeCell ref="H160:I160"/>
    <mergeCell ref="H175:I175"/>
    <mergeCell ref="H176:I176"/>
    <mergeCell ref="G179:I179"/>
    <mergeCell ref="G148:I148"/>
    <mergeCell ref="G147:I147"/>
    <mergeCell ref="D183:F183"/>
    <mergeCell ref="G180:I180"/>
    <mergeCell ref="D180:F180"/>
    <mergeCell ref="G181:I181"/>
    <mergeCell ref="D182:F182"/>
    <mergeCell ref="G182:I182"/>
    <mergeCell ref="H174:I174"/>
    <mergeCell ref="E158:F158"/>
    <mergeCell ref="H153:I153"/>
    <mergeCell ref="E160:F160"/>
    <mergeCell ref="E167:F167"/>
    <mergeCell ref="E163:F163"/>
    <mergeCell ref="E156:F156"/>
    <mergeCell ref="H158:I158"/>
    <mergeCell ref="H157:I157"/>
    <mergeCell ref="H156:I156"/>
    <mergeCell ref="G120:I120"/>
    <mergeCell ref="G119:I119"/>
    <mergeCell ref="G118:I118"/>
    <mergeCell ref="G112:I112"/>
    <mergeCell ref="G114:I114"/>
    <mergeCell ref="G113:I113"/>
    <mergeCell ref="G133:I133"/>
    <mergeCell ref="G105:I105"/>
    <mergeCell ref="G132:I132"/>
    <mergeCell ref="G109:I109"/>
    <mergeCell ref="G121:I121"/>
    <mergeCell ref="G117:I117"/>
    <mergeCell ref="G126:I126"/>
    <mergeCell ref="G122:I122"/>
    <mergeCell ref="G125:I125"/>
    <mergeCell ref="G127:I127"/>
    <mergeCell ref="G123:I123"/>
    <mergeCell ref="G116:I116"/>
    <mergeCell ref="G115:I115"/>
    <mergeCell ref="G111:I111"/>
    <mergeCell ref="D181:F181"/>
    <mergeCell ref="G145:I145"/>
    <mergeCell ref="D144:F144"/>
    <mergeCell ref="D61:D62"/>
    <mergeCell ref="E61:F62"/>
    <mergeCell ref="E49:F49"/>
    <mergeCell ref="D93:F94"/>
    <mergeCell ref="G124:I124"/>
    <mergeCell ref="G93:I94"/>
    <mergeCell ref="G83:G84"/>
    <mergeCell ref="H138:I138"/>
    <mergeCell ref="H139:I139"/>
    <mergeCell ref="G142:I143"/>
    <mergeCell ref="G131:I131"/>
    <mergeCell ref="E137:F137"/>
    <mergeCell ref="E135:F136"/>
    <mergeCell ref="H137:I137"/>
    <mergeCell ref="G146:I146"/>
    <mergeCell ref="H141:I141"/>
    <mergeCell ref="H149:I149"/>
    <mergeCell ref="D130:F130"/>
    <mergeCell ref="D131:F131"/>
    <mergeCell ref="G91:I91"/>
    <mergeCell ref="G128:I128"/>
    <mergeCell ref="D133:F133"/>
    <mergeCell ref="D132:F132"/>
    <mergeCell ref="H154:I154"/>
    <mergeCell ref="G177:I178"/>
    <mergeCell ref="H171:I172"/>
    <mergeCell ref="H167:I167"/>
    <mergeCell ref="G171:G172"/>
    <mergeCell ref="H169:I169"/>
    <mergeCell ref="G170:I170"/>
    <mergeCell ref="H155:I155"/>
    <mergeCell ref="H135:I136"/>
    <mergeCell ref="G135:G136"/>
    <mergeCell ref="D134:F134"/>
    <mergeCell ref="H164:I164"/>
    <mergeCell ref="H163:I163"/>
    <mergeCell ref="H140:I140"/>
    <mergeCell ref="D145:F145"/>
    <mergeCell ref="E138:F138"/>
    <mergeCell ref="E140:F140"/>
    <mergeCell ref="D146:F146"/>
    <mergeCell ref="E157:F157"/>
    <mergeCell ref="H152:I152"/>
    <mergeCell ref="G168:I168"/>
    <mergeCell ref="G166:I166"/>
    <mergeCell ref="C37:C38"/>
    <mergeCell ref="D109:F109"/>
    <mergeCell ref="D114:F114"/>
    <mergeCell ref="D119:F119"/>
    <mergeCell ref="D117:F117"/>
    <mergeCell ref="D116:F116"/>
    <mergeCell ref="E83:F84"/>
    <mergeCell ref="H41:I41"/>
    <mergeCell ref="G107:I107"/>
    <mergeCell ref="G108:I108"/>
    <mergeCell ref="G43:I43"/>
    <mergeCell ref="D45:F45"/>
    <mergeCell ref="E46:F46"/>
    <mergeCell ref="H44:I44"/>
    <mergeCell ref="D102:F102"/>
    <mergeCell ref="D81:F81"/>
    <mergeCell ref="D47:F47"/>
    <mergeCell ref="D69:F69"/>
    <mergeCell ref="G74:I74"/>
    <mergeCell ref="G75:I75"/>
    <mergeCell ref="G64:I64"/>
    <mergeCell ref="G70:I70"/>
    <mergeCell ref="G72:G73"/>
    <mergeCell ref="G100:I100"/>
    <mergeCell ref="D127:F127"/>
    <mergeCell ref="D89:F89"/>
    <mergeCell ref="G87:I87"/>
    <mergeCell ref="G103:I103"/>
    <mergeCell ref="D115:F115"/>
    <mergeCell ref="D111:F111"/>
    <mergeCell ref="C72:C73"/>
    <mergeCell ref="G48:I48"/>
    <mergeCell ref="I50:I51"/>
    <mergeCell ref="C50:C51"/>
    <mergeCell ref="D50:D51"/>
    <mergeCell ref="G104:I104"/>
    <mergeCell ref="D77:F77"/>
    <mergeCell ref="G68:I68"/>
    <mergeCell ref="D83:D84"/>
    <mergeCell ref="D92:F92"/>
    <mergeCell ref="D86:F86"/>
    <mergeCell ref="H49:I49"/>
    <mergeCell ref="G102:I102"/>
    <mergeCell ref="D104:F104"/>
    <mergeCell ref="E50:E51"/>
    <mergeCell ref="F50:F51"/>
    <mergeCell ref="D74:F74"/>
    <mergeCell ref="D66:F66"/>
    <mergeCell ref="A177:A183"/>
    <mergeCell ref="A159:A160"/>
    <mergeCell ref="A161:A165"/>
    <mergeCell ref="A166:A167"/>
    <mergeCell ref="A168:A169"/>
    <mergeCell ref="A170:A176"/>
    <mergeCell ref="D128:F128"/>
    <mergeCell ref="D90:F90"/>
    <mergeCell ref="D107:F107"/>
    <mergeCell ref="D108:F108"/>
    <mergeCell ref="A135:A141"/>
    <mergeCell ref="A149:A158"/>
    <mergeCell ref="A142:A148"/>
    <mergeCell ref="D113:F113"/>
    <mergeCell ref="D179:F179"/>
    <mergeCell ref="E152:F152"/>
    <mergeCell ref="E153:F153"/>
    <mergeCell ref="E154:F154"/>
    <mergeCell ref="E171:F172"/>
    <mergeCell ref="D159:F159"/>
    <mergeCell ref="E155:F155"/>
    <mergeCell ref="D170:F170"/>
    <mergeCell ref="E169:F169"/>
    <mergeCell ref="D168:F168"/>
    <mergeCell ref="H12:I12"/>
    <mergeCell ref="E31:F31"/>
    <mergeCell ref="E32:F32"/>
    <mergeCell ref="E33:F33"/>
    <mergeCell ref="E22:F22"/>
    <mergeCell ref="H17:I17"/>
    <mergeCell ref="E30:F30"/>
    <mergeCell ref="H18:I18"/>
    <mergeCell ref="G20:I20"/>
    <mergeCell ref="E16:F16"/>
    <mergeCell ref="E29:F29"/>
    <mergeCell ref="H16:I16"/>
    <mergeCell ref="H32:I32"/>
    <mergeCell ref="E18:F18"/>
    <mergeCell ref="D20:F20"/>
    <mergeCell ref="E21:F21"/>
    <mergeCell ref="H21:I21"/>
    <mergeCell ref="H22:I22"/>
    <mergeCell ref="E17:F17"/>
    <mergeCell ref="E13:F13"/>
    <mergeCell ref="G19:I19"/>
    <mergeCell ref="D19:F19"/>
    <mergeCell ref="E28:F28"/>
    <mergeCell ref="H30:I30"/>
    <mergeCell ref="E6:F6"/>
    <mergeCell ref="A1:I1"/>
    <mergeCell ref="D2:F2"/>
    <mergeCell ref="G2:I2"/>
    <mergeCell ref="H9:I9"/>
    <mergeCell ref="H7:I7"/>
    <mergeCell ref="G4:I5"/>
    <mergeCell ref="H8:I8"/>
    <mergeCell ref="H6:I6"/>
    <mergeCell ref="A49:A59"/>
    <mergeCell ref="G3:I3"/>
    <mergeCell ref="D3:F3"/>
    <mergeCell ref="E10:F10"/>
    <mergeCell ref="E11:F11"/>
    <mergeCell ref="H13:I13"/>
    <mergeCell ref="H27:I27"/>
    <mergeCell ref="C4:C5"/>
    <mergeCell ref="E8:F8"/>
    <mergeCell ref="H10:I10"/>
    <mergeCell ref="H15:I15"/>
    <mergeCell ref="H14:I14"/>
    <mergeCell ref="E14:F14"/>
    <mergeCell ref="E12:F12"/>
    <mergeCell ref="H11:I11"/>
    <mergeCell ref="E15:F15"/>
    <mergeCell ref="A43:A48"/>
    <mergeCell ref="A4:A22"/>
    <mergeCell ref="A23:A36"/>
    <mergeCell ref="A37:A42"/>
    <mergeCell ref="E7:F7"/>
    <mergeCell ref="E9:F9"/>
    <mergeCell ref="D4:F5"/>
    <mergeCell ref="E35:F35"/>
    <mergeCell ref="D125:F125"/>
    <mergeCell ref="D124:F124"/>
    <mergeCell ref="D75:F75"/>
    <mergeCell ref="D67:F67"/>
    <mergeCell ref="C93:C94"/>
    <mergeCell ref="C83:C84"/>
    <mergeCell ref="D64:F64"/>
    <mergeCell ref="D76:F76"/>
    <mergeCell ref="D80:F80"/>
    <mergeCell ref="D123:F123"/>
    <mergeCell ref="D122:F122"/>
    <mergeCell ref="D121:F121"/>
    <mergeCell ref="D101:F101"/>
    <mergeCell ref="D100:F100"/>
    <mergeCell ref="D103:F103"/>
    <mergeCell ref="C23:C24"/>
    <mergeCell ref="E27:F27"/>
    <mergeCell ref="H26:I26"/>
    <mergeCell ref="G23:I24"/>
    <mergeCell ref="E26:F26"/>
    <mergeCell ref="E25:F25"/>
    <mergeCell ref="E34:F34"/>
    <mergeCell ref="G110:I110"/>
    <mergeCell ref="G106:I106"/>
    <mergeCell ref="E36:F36"/>
    <mergeCell ref="E40:F40"/>
    <mergeCell ref="G76:I76"/>
    <mergeCell ref="D23:F24"/>
    <mergeCell ref="E44:F44"/>
    <mergeCell ref="D65:F65"/>
    <mergeCell ref="D43:F43"/>
    <mergeCell ref="E41:F41"/>
    <mergeCell ref="G69:I69"/>
    <mergeCell ref="H46:I46"/>
    <mergeCell ref="H35:I35"/>
    <mergeCell ref="H33:I33"/>
    <mergeCell ref="H25:I25"/>
    <mergeCell ref="H34:I34"/>
    <mergeCell ref="H29:I29"/>
    <mergeCell ref="A93:A134"/>
    <mergeCell ref="D63:F63"/>
    <mergeCell ref="D85:F85"/>
    <mergeCell ref="D70:F70"/>
    <mergeCell ref="D72:D73"/>
    <mergeCell ref="D78:F78"/>
    <mergeCell ref="D96:F96"/>
    <mergeCell ref="E72:F73"/>
    <mergeCell ref="D98:F98"/>
    <mergeCell ref="D79:F79"/>
    <mergeCell ref="D91:F91"/>
    <mergeCell ref="D88:F88"/>
    <mergeCell ref="D82:F82"/>
    <mergeCell ref="D71:F71"/>
    <mergeCell ref="A71:A81"/>
    <mergeCell ref="A82:A92"/>
    <mergeCell ref="D126:F126"/>
    <mergeCell ref="D118:F118"/>
    <mergeCell ref="D120:F120"/>
    <mergeCell ref="D112:F112"/>
    <mergeCell ref="D110:F110"/>
    <mergeCell ref="D106:F106"/>
    <mergeCell ref="D105:F105"/>
    <mergeCell ref="A60:A70"/>
    <mergeCell ref="H31:I31"/>
    <mergeCell ref="H28:I28"/>
    <mergeCell ref="H42:I42"/>
    <mergeCell ref="G45:I45"/>
    <mergeCell ref="G63:I63"/>
    <mergeCell ref="G61:G62"/>
    <mergeCell ref="H50:H51"/>
    <mergeCell ref="H61:I62"/>
    <mergeCell ref="H36:I36"/>
    <mergeCell ref="H37:I38"/>
    <mergeCell ref="H39:I39"/>
    <mergeCell ref="G37:G38"/>
    <mergeCell ref="G82:I82"/>
    <mergeCell ref="D37:D38"/>
    <mergeCell ref="E37:F38"/>
    <mergeCell ref="E42:F42"/>
    <mergeCell ref="E39:F39"/>
    <mergeCell ref="G80:I80"/>
    <mergeCell ref="D60:F60"/>
    <mergeCell ref="G60:I60"/>
    <mergeCell ref="G66:I66"/>
    <mergeCell ref="G71:I71"/>
    <mergeCell ref="H72:I73"/>
    <mergeCell ref="H40:I40"/>
    <mergeCell ref="G47:I47"/>
    <mergeCell ref="G50:G51"/>
    <mergeCell ref="G77:I77"/>
    <mergeCell ref="G81:I81"/>
    <mergeCell ref="G78:I78"/>
    <mergeCell ref="G79:I79"/>
    <mergeCell ref="H83:I84"/>
    <mergeCell ref="G101:I101"/>
    <mergeCell ref="G95:I95"/>
    <mergeCell ref="D97:F97"/>
    <mergeCell ref="G97:I97"/>
    <mergeCell ref="G99:I99"/>
    <mergeCell ref="D99:F99"/>
    <mergeCell ref="G98:I98"/>
    <mergeCell ref="G96:I96"/>
    <mergeCell ref="G88:I88"/>
    <mergeCell ref="G86:I86"/>
    <mergeCell ref="G85:I85"/>
    <mergeCell ref="D95:F95"/>
    <mergeCell ref="G92:I92"/>
    <mergeCell ref="D87:F87"/>
    <mergeCell ref="G89:I89"/>
    <mergeCell ref="G90:I90"/>
  </mergeCells>
  <phoneticPr fontId="3" type="noConversion"/>
  <pageMargins left="0.71" right="0.32" top="0.38" bottom="0.28999999999999998" header="0.21" footer="0.24"/>
  <pageSetup paperSize="9" scale="78"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sheetPr codeName="Лист7">
    <tabColor rgb="FFFFFF00"/>
  </sheetPr>
  <dimension ref="A1:DZ46"/>
  <sheetViews>
    <sheetView zoomScale="70" zoomScaleNormal="70" zoomScaleSheetLayoutView="75" workbookViewId="0">
      <selection activeCell="F36" sqref="F36"/>
    </sheetView>
  </sheetViews>
  <sheetFormatPr defaultRowHeight="12.75" outlineLevelCol="1"/>
  <cols>
    <col min="1" max="1" width="13.140625" style="319" customWidth="1"/>
    <col min="2" max="2" width="14" style="319" customWidth="1"/>
    <col min="3" max="3" width="15.85546875" style="319" customWidth="1"/>
    <col min="4" max="4" width="11" style="319" customWidth="1"/>
    <col min="5" max="5" width="13.42578125" style="319" hidden="1" customWidth="1" outlineLevel="1"/>
    <col min="6" max="6" width="21" style="319" customWidth="1" collapsed="1"/>
    <col min="7" max="7" width="13.140625" style="319" customWidth="1"/>
    <col min="8" max="8" width="21.28515625" style="319" hidden="1" customWidth="1" outlineLevel="1"/>
    <col min="9" max="9" width="14.140625" style="319" customWidth="1" collapsed="1"/>
    <col min="10" max="10" width="15.85546875" style="319" customWidth="1"/>
    <col min="11" max="11" width="14.42578125" style="319" customWidth="1"/>
    <col min="12" max="12" width="16" style="319" customWidth="1"/>
    <col min="13" max="13" width="13.42578125" style="319" customWidth="1"/>
    <col min="14" max="14" width="11.5703125" style="319" customWidth="1"/>
    <col min="15" max="15" width="12.7109375" style="319" customWidth="1"/>
    <col min="16" max="16" width="13.140625" style="319" customWidth="1"/>
    <col min="17" max="17" width="11" style="319" customWidth="1"/>
    <col min="18" max="18" width="12.7109375" style="319" customWidth="1"/>
    <col min="19" max="19" width="12.140625" style="319" customWidth="1"/>
    <col min="20" max="20" width="19" style="319" hidden="1" customWidth="1" outlineLevel="1"/>
    <col min="21" max="21" width="25.28515625" style="319" hidden="1" customWidth="1" outlineLevel="1"/>
    <col min="22" max="22" width="26.85546875" style="319" hidden="1" customWidth="1" outlineLevel="1"/>
    <col min="23" max="23" width="2.5703125" style="319" customWidth="1" collapsed="1"/>
    <col min="24" max="24" width="12.7109375" style="319" customWidth="1"/>
    <col min="25" max="25" width="21.140625" style="319" customWidth="1"/>
    <col min="26" max="27" width="8.140625" style="319" customWidth="1"/>
    <col min="28" max="28" width="11.5703125" style="319" customWidth="1"/>
    <col min="29" max="29" width="24.42578125" style="319" hidden="1" customWidth="1" outlineLevel="1"/>
    <col min="30" max="30" width="13.85546875" style="319" customWidth="1" collapsed="1"/>
    <col min="31" max="31" width="12.28515625" style="319" customWidth="1"/>
    <col min="32" max="32" width="11.5703125" style="319" customWidth="1"/>
    <col min="33" max="33" width="11.140625" style="319" customWidth="1"/>
    <col min="34" max="34" width="18" style="319" hidden="1" customWidth="1" outlineLevel="1"/>
    <col min="35" max="35" width="17" style="319" customWidth="1" collapsed="1"/>
    <col min="36" max="36" width="10.7109375" style="319" customWidth="1"/>
    <col min="37" max="37" width="19.42578125" style="319" customWidth="1"/>
    <col min="38" max="38" width="14.42578125" style="319" customWidth="1"/>
    <col min="39" max="39" width="15.7109375" style="319" customWidth="1"/>
    <col min="40" max="40" width="21.7109375" style="319" hidden="1" customWidth="1" outlineLevel="1"/>
    <col min="41" max="41" width="16.5703125" style="319" hidden="1" customWidth="1" outlineLevel="1"/>
    <col min="42" max="42" width="9.140625" style="319" collapsed="1"/>
    <col min="43" max="43" width="9.140625" style="319"/>
    <col min="44" max="44" width="16.85546875" style="319" customWidth="1"/>
    <col min="45" max="45" width="16.5703125" style="319" customWidth="1"/>
    <col min="46" max="256" width="9.140625" style="319"/>
    <col min="257" max="257" width="13.140625" style="319" customWidth="1"/>
    <col min="258" max="258" width="14" style="319" customWidth="1"/>
    <col min="259" max="259" width="15.85546875" style="319" customWidth="1"/>
    <col min="260" max="260" width="11" style="319" customWidth="1"/>
    <col min="261" max="261" width="0" style="319" hidden="1" customWidth="1"/>
    <col min="262" max="262" width="21" style="319" customWidth="1"/>
    <col min="263" max="263" width="13.140625" style="319" customWidth="1"/>
    <col min="264" max="264" width="0" style="319" hidden="1" customWidth="1"/>
    <col min="265" max="265" width="14.140625" style="319" customWidth="1"/>
    <col min="266" max="266" width="15.85546875" style="319" customWidth="1"/>
    <col min="267" max="267" width="14.42578125" style="319" customWidth="1"/>
    <col min="268" max="268" width="16" style="319" customWidth="1"/>
    <col min="269" max="269" width="13.42578125" style="319" customWidth="1"/>
    <col min="270" max="270" width="11.5703125" style="319" customWidth="1"/>
    <col min="271" max="271" width="12.7109375" style="319" customWidth="1"/>
    <col min="272" max="272" width="13.140625" style="319" customWidth="1"/>
    <col min="273" max="273" width="11" style="319" customWidth="1"/>
    <col min="274" max="274" width="12.7109375" style="319" customWidth="1"/>
    <col min="275" max="275" width="12.140625" style="319" customWidth="1"/>
    <col min="276" max="278" width="0" style="319" hidden="1" customWidth="1"/>
    <col min="279" max="279" width="2.5703125" style="319" customWidth="1"/>
    <col min="280" max="280" width="12.7109375" style="319" customWidth="1"/>
    <col min="281" max="281" width="21.140625" style="319" customWidth="1"/>
    <col min="282" max="283" width="8.140625" style="319" customWidth="1"/>
    <col min="284" max="284" width="11.5703125" style="319" customWidth="1"/>
    <col min="285" max="285" width="0" style="319" hidden="1" customWidth="1"/>
    <col min="286" max="286" width="13.85546875" style="319" customWidth="1"/>
    <col min="287" max="287" width="12.28515625" style="319" customWidth="1"/>
    <col min="288" max="288" width="11.5703125" style="319" customWidth="1"/>
    <col min="289" max="289" width="11.140625" style="319" customWidth="1"/>
    <col min="290" max="290" width="0" style="319" hidden="1" customWidth="1"/>
    <col min="291" max="291" width="17" style="319" customWidth="1"/>
    <col min="292" max="292" width="10.7109375" style="319" customWidth="1"/>
    <col min="293" max="293" width="19.42578125" style="319" customWidth="1"/>
    <col min="294" max="294" width="14.42578125" style="319" customWidth="1"/>
    <col min="295" max="295" width="15.7109375" style="319" customWidth="1"/>
    <col min="296" max="297" width="0" style="319" hidden="1" customWidth="1"/>
    <col min="298" max="299" width="9.140625" style="319"/>
    <col min="300" max="300" width="16.85546875" style="319" customWidth="1"/>
    <col min="301" max="301" width="16.5703125" style="319" customWidth="1"/>
    <col min="302" max="512" width="9.140625" style="319"/>
    <col min="513" max="513" width="13.140625" style="319" customWidth="1"/>
    <col min="514" max="514" width="14" style="319" customWidth="1"/>
    <col min="515" max="515" width="15.85546875" style="319" customWidth="1"/>
    <col min="516" max="516" width="11" style="319" customWidth="1"/>
    <col min="517" max="517" width="0" style="319" hidden="1" customWidth="1"/>
    <col min="518" max="518" width="21" style="319" customWidth="1"/>
    <col min="519" max="519" width="13.140625" style="319" customWidth="1"/>
    <col min="520" max="520" width="0" style="319" hidden="1" customWidth="1"/>
    <col min="521" max="521" width="14.140625" style="319" customWidth="1"/>
    <col min="522" max="522" width="15.85546875" style="319" customWidth="1"/>
    <col min="523" max="523" width="14.42578125" style="319" customWidth="1"/>
    <col min="524" max="524" width="16" style="319" customWidth="1"/>
    <col min="525" max="525" width="13.42578125" style="319" customWidth="1"/>
    <col min="526" max="526" width="11.5703125" style="319" customWidth="1"/>
    <col min="527" max="527" width="12.7109375" style="319" customWidth="1"/>
    <col min="528" max="528" width="13.140625" style="319" customWidth="1"/>
    <col min="529" max="529" width="11" style="319" customWidth="1"/>
    <col min="530" max="530" width="12.7109375" style="319" customWidth="1"/>
    <col min="531" max="531" width="12.140625" style="319" customWidth="1"/>
    <col min="532" max="534" width="0" style="319" hidden="1" customWidth="1"/>
    <col min="535" max="535" width="2.5703125" style="319" customWidth="1"/>
    <col min="536" max="536" width="12.7109375" style="319" customWidth="1"/>
    <col min="537" max="537" width="21.140625" style="319" customWidth="1"/>
    <col min="538" max="539" width="8.140625" style="319" customWidth="1"/>
    <col min="540" max="540" width="11.5703125" style="319" customWidth="1"/>
    <col min="541" max="541" width="0" style="319" hidden="1" customWidth="1"/>
    <col min="542" max="542" width="13.85546875" style="319" customWidth="1"/>
    <col min="543" max="543" width="12.28515625" style="319" customWidth="1"/>
    <col min="544" max="544" width="11.5703125" style="319" customWidth="1"/>
    <col min="545" max="545" width="11.140625" style="319" customWidth="1"/>
    <col min="546" max="546" width="0" style="319" hidden="1" customWidth="1"/>
    <col min="547" max="547" width="17" style="319" customWidth="1"/>
    <col min="548" max="548" width="10.7109375" style="319" customWidth="1"/>
    <col min="549" max="549" width="19.42578125" style="319" customWidth="1"/>
    <col min="550" max="550" width="14.42578125" style="319" customWidth="1"/>
    <col min="551" max="551" width="15.7109375" style="319" customWidth="1"/>
    <col min="552" max="553" width="0" style="319" hidden="1" customWidth="1"/>
    <col min="554" max="555" width="9.140625" style="319"/>
    <col min="556" max="556" width="16.85546875" style="319" customWidth="1"/>
    <col min="557" max="557" width="16.5703125" style="319" customWidth="1"/>
    <col min="558" max="768" width="9.140625" style="319"/>
    <col min="769" max="769" width="13.140625" style="319" customWidth="1"/>
    <col min="770" max="770" width="14" style="319" customWidth="1"/>
    <col min="771" max="771" width="15.85546875" style="319" customWidth="1"/>
    <col min="772" max="772" width="11" style="319" customWidth="1"/>
    <col min="773" max="773" width="0" style="319" hidden="1" customWidth="1"/>
    <col min="774" max="774" width="21" style="319" customWidth="1"/>
    <col min="775" max="775" width="13.140625" style="319" customWidth="1"/>
    <col min="776" max="776" width="0" style="319" hidden="1" customWidth="1"/>
    <col min="777" max="777" width="14.140625" style="319" customWidth="1"/>
    <col min="778" max="778" width="15.85546875" style="319" customWidth="1"/>
    <col min="779" max="779" width="14.42578125" style="319" customWidth="1"/>
    <col min="780" max="780" width="16" style="319" customWidth="1"/>
    <col min="781" max="781" width="13.42578125" style="319" customWidth="1"/>
    <col min="782" max="782" width="11.5703125" style="319" customWidth="1"/>
    <col min="783" max="783" width="12.7109375" style="319" customWidth="1"/>
    <col min="784" max="784" width="13.140625" style="319" customWidth="1"/>
    <col min="785" max="785" width="11" style="319" customWidth="1"/>
    <col min="786" max="786" width="12.7109375" style="319" customWidth="1"/>
    <col min="787" max="787" width="12.140625" style="319" customWidth="1"/>
    <col min="788" max="790" width="0" style="319" hidden="1" customWidth="1"/>
    <col min="791" max="791" width="2.5703125" style="319" customWidth="1"/>
    <col min="792" max="792" width="12.7109375" style="319" customWidth="1"/>
    <col min="793" max="793" width="21.140625" style="319" customWidth="1"/>
    <col min="794" max="795" width="8.140625" style="319" customWidth="1"/>
    <col min="796" max="796" width="11.5703125" style="319" customWidth="1"/>
    <col min="797" max="797" width="0" style="319" hidden="1" customWidth="1"/>
    <col min="798" max="798" width="13.85546875" style="319" customWidth="1"/>
    <col min="799" max="799" width="12.28515625" style="319" customWidth="1"/>
    <col min="800" max="800" width="11.5703125" style="319" customWidth="1"/>
    <col min="801" max="801" width="11.140625" style="319" customWidth="1"/>
    <col min="802" max="802" width="0" style="319" hidden="1" customWidth="1"/>
    <col min="803" max="803" width="17" style="319" customWidth="1"/>
    <col min="804" max="804" width="10.7109375" style="319" customWidth="1"/>
    <col min="805" max="805" width="19.42578125" style="319" customWidth="1"/>
    <col min="806" max="806" width="14.42578125" style="319" customWidth="1"/>
    <col min="807" max="807" width="15.7109375" style="319" customWidth="1"/>
    <col min="808" max="809" width="0" style="319" hidden="1" customWidth="1"/>
    <col min="810" max="811" width="9.140625" style="319"/>
    <col min="812" max="812" width="16.85546875" style="319" customWidth="1"/>
    <col min="813" max="813" width="16.5703125" style="319" customWidth="1"/>
    <col min="814" max="1024" width="9.140625" style="319"/>
    <col min="1025" max="1025" width="13.140625" style="319" customWidth="1"/>
    <col min="1026" max="1026" width="14" style="319" customWidth="1"/>
    <col min="1027" max="1027" width="15.85546875" style="319" customWidth="1"/>
    <col min="1028" max="1028" width="11" style="319" customWidth="1"/>
    <col min="1029" max="1029" width="0" style="319" hidden="1" customWidth="1"/>
    <col min="1030" max="1030" width="21" style="319" customWidth="1"/>
    <col min="1031" max="1031" width="13.140625" style="319" customWidth="1"/>
    <col min="1032" max="1032" width="0" style="319" hidden="1" customWidth="1"/>
    <col min="1033" max="1033" width="14.140625" style="319" customWidth="1"/>
    <col min="1034" max="1034" width="15.85546875" style="319" customWidth="1"/>
    <col min="1035" max="1035" width="14.42578125" style="319" customWidth="1"/>
    <col min="1036" max="1036" width="16" style="319" customWidth="1"/>
    <col min="1037" max="1037" width="13.42578125" style="319" customWidth="1"/>
    <col min="1038" max="1038" width="11.5703125" style="319" customWidth="1"/>
    <col min="1039" max="1039" width="12.7109375" style="319" customWidth="1"/>
    <col min="1040" max="1040" width="13.140625" style="319" customWidth="1"/>
    <col min="1041" max="1041" width="11" style="319" customWidth="1"/>
    <col min="1042" max="1042" width="12.7109375" style="319" customWidth="1"/>
    <col min="1043" max="1043" width="12.140625" style="319" customWidth="1"/>
    <col min="1044" max="1046" width="0" style="319" hidden="1" customWidth="1"/>
    <col min="1047" max="1047" width="2.5703125" style="319" customWidth="1"/>
    <col min="1048" max="1048" width="12.7109375" style="319" customWidth="1"/>
    <col min="1049" max="1049" width="21.140625" style="319" customWidth="1"/>
    <col min="1050" max="1051" width="8.140625" style="319" customWidth="1"/>
    <col min="1052" max="1052" width="11.5703125" style="319" customWidth="1"/>
    <col min="1053" max="1053" width="0" style="319" hidden="1" customWidth="1"/>
    <col min="1054" max="1054" width="13.85546875" style="319" customWidth="1"/>
    <col min="1055" max="1055" width="12.28515625" style="319" customWidth="1"/>
    <col min="1056" max="1056" width="11.5703125" style="319" customWidth="1"/>
    <col min="1057" max="1057" width="11.140625" style="319" customWidth="1"/>
    <col min="1058" max="1058" width="0" style="319" hidden="1" customWidth="1"/>
    <col min="1059" max="1059" width="17" style="319" customWidth="1"/>
    <col min="1060" max="1060" width="10.7109375" style="319" customWidth="1"/>
    <col min="1061" max="1061" width="19.42578125" style="319" customWidth="1"/>
    <col min="1062" max="1062" width="14.42578125" style="319" customWidth="1"/>
    <col min="1063" max="1063" width="15.7109375" style="319" customWidth="1"/>
    <col min="1064" max="1065" width="0" style="319" hidden="1" customWidth="1"/>
    <col min="1066" max="1067" width="9.140625" style="319"/>
    <col min="1068" max="1068" width="16.85546875" style="319" customWidth="1"/>
    <col min="1069" max="1069" width="16.5703125" style="319" customWidth="1"/>
    <col min="1070" max="1280" width="9.140625" style="319"/>
    <col min="1281" max="1281" width="13.140625" style="319" customWidth="1"/>
    <col min="1282" max="1282" width="14" style="319" customWidth="1"/>
    <col min="1283" max="1283" width="15.85546875" style="319" customWidth="1"/>
    <col min="1284" max="1284" width="11" style="319" customWidth="1"/>
    <col min="1285" max="1285" width="0" style="319" hidden="1" customWidth="1"/>
    <col min="1286" max="1286" width="21" style="319" customWidth="1"/>
    <col min="1287" max="1287" width="13.140625" style="319" customWidth="1"/>
    <col min="1288" max="1288" width="0" style="319" hidden="1" customWidth="1"/>
    <col min="1289" max="1289" width="14.140625" style="319" customWidth="1"/>
    <col min="1290" max="1290" width="15.85546875" style="319" customWidth="1"/>
    <col min="1291" max="1291" width="14.42578125" style="319" customWidth="1"/>
    <col min="1292" max="1292" width="16" style="319" customWidth="1"/>
    <col min="1293" max="1293" width="13.42578125" style="319" customWidth="1"/>
    <col min="1294" max="1294" width="11.5703125" style="319" customWidth="1"/>
    <col min="1295" max="1295" width="12.7109375" style="319" customWidth="1"/>
    <col min="1296" max="1296" width="13.140625" style="319" customWidth="1"/>
    <col min="1297" max="1297" width="11" style="319" customWidth="1"/>
    <col min="1298" max="1298" width="12.7109375" style="319" customWidth="1"/>
    <col min="1299" max="1299" width="12.140625" style="319" customWidth="1"/>
    <col min="1300" max="1302" width="0" style="319" hidden="1" customWidth="1"/>
    <col min="1303" max="1303" width="2.5703125" style="319" customWidth="1"/>
    <col min="1304" max="1304" width="12.7109375" style="319" customWidth="1"/>
    <col min="1305" max="1305" width="21.140625" style="319" customWidth="1"/>
    <col min="1306" max="1307" width="8.140625" style="319" customWidth="1"/>
    <col min="1308" max="1308" width="11.5703125" style="319" customWidth="1"/>
    <col min="1309" max="1309" width="0" style="319" hidden="1" customWidth="1"/>
    <col min="1310" max="1310" width="13.85546875" style="319" customWidth="1"/>
    <col min="1311" max="1311" width="12.28515625" style="319" customWidth="1"/>
    <col min="1312" max="1312" width="11.5703125" style="319" customWidth="1"/>
    <col min="1313" max="1313" width="11.140625" style="319" customWidth="1"/>
    <col min="1314" max="1314" width="0" style="319" hidden="1" customWidth="1"/>
    <col min="1315" max="1315" width="17" style="319" customWidth="1"/>
    <col min="1316" max="1316" width="10.7109375" style="319" customWidth="1"/>
    <col min="1317" max="1317" width="19.42578125" style="319" customWidth="1"/>
    <col min="1318" max="1318" width="14.42578125" style="319" customWidth="1"/>
    <col min="1319" max="1319" width="15.7109375" style="319" customWidth="1"/>
    <col min="1320" max="1321" width="0" style="319" hidden="1" customWidth="1"/>
    <col min="1322" max="1323" width="9.140625" style="319"/>
    <col min="1324" max="1324" width="16.85546875" style="319" customWidth="1"/>
    <col min="1325" max="1325" width="16.5703125" style="319" customWidth="1"/>
    <col min="1326" max="1536" width="9.140625" style="319"/>
    <col min="1537" max="1537" width="13.140625" style="319" customWidth="1"/>
    <col min="1538" max="1538" width="14" style="319" customWidth="1"/>
    <col min="1539" max="1539" width="15.85546875" style="319" customWidth="1"/>
    <col min="1540" max="1540" width="11" style="319" customWidth="1"/>
    <col min="1541" max="1541" width="0" style="319" hidden="1" customWidth="1"/>
    <col min="1542" max="1542" width="21" style="319" customWidth="1"/>
    <col min="1543" max="1543" width="13.140625" style="319" customWidth="1"/>
    <col min="1544" max="1544" width="0" style="319" hidden="1" customWidth="1"/>
    <col min="1545" max="1545" width="14.140625" style="319" customWidth="1"/>
    <col min="1546" max="1546" width="15.85546875" style="319" customWidth="1"/>
    <col min="1547" max="1547" width="14.42578125" style="319" customWidth="1"/>
    <col min="1548" max="1548" width="16" style="319" customWidth="1"/>
    <col min="1549" max="1549" width="13.42578125" style="319" customWidth="1"/>
    <col min="1550" max="1550" width="11.5703125" style="319" customWidth="1"/>
    <col min="1551" max="1551" width="12.7109375" style="319" customWidth="1"/>
    <col min="1552" max="1552" width="13.140625" style="319" customWidth="1"/>
    <col min="1553" max="1553" width="11" style="319" customWidth="1"/>
    <col min="1554" max="1554" width="12.7109375" style="319" customWidth="1"/>
    <col min="1555" max="1555" width="12.140625" style="319" customWidth="1"/>
    <col min="1556" max="1558" width="0" style="319" hidden="1" customWidth="1"/>
    <col min="1559" max="1559" width="2.5703125" style="319" customWidth="1"/>
    <col min="1560" max="1560" width="12.7109375" style="319" customWidth="1"/>
    <col min="1561" max="1561" width="21.140625" style="319" customWidth="1"/>
    <col min="1562" max="1563" width="8.140625" style="319" customWidth="1"/>
    <col min="1564" max="1564" width="11.5703125" style="319" customWidth="1"/>
    <col min="1565" max="1565" width="0" style="319" hidden="1" customWidth="1"/>
    <col min="1566" max="1566" width="13.85546875" style="319" customWidth="1"/>
    <col min="1567" max="1567" width="12.28515625" style="319" customWidth="1"/>
    <col min="1568" max="1568" width="11.5703125" style="319" customWidth="1"/>
    <col min="1569" max="1569" width="11.140625" style="319" customWidth="1"/>
    <col min="1570" max="1570" width="0" style="319" hidden="1" customWidth="1"/>
    <col min="1571" max="1571" width="17" style="319" customWidth="1"/>
    <col min="1572" max="1572" width="10.7109375" style="319" customWidth="1"/>
    <col min="1573" max="1573" width="19.42578125" style="319" customWidth="1"/>
    <col min="1574" max="1574" width="14.42578125" style="319" customWidth="1"/>
    <col min="1575" max="1575" width="15.7109375" style="319" customWidth="1"/>
    <col min="1576" max="1577" width="0" style="319" hidden="1" customWidth="1"/>
    <col min="1578" max="1579" width="9.140625" style="319"/>
    <col min="1580" max="1580" width="16.85546875" style="319" customWidth="1"/>
    <col min="1581" max="1581" width="16.5703125" style="319" customWidth="1"/>
    <col min="1582" max="1792" width="9.140625" style="319"/>
    <col min="1793" max="1793" width="13.140625" style="319" customWidth="1"/>
    <col min="1794" max="1794" width="14" style="319" customWidth="1"/>
    <col min="1795" max="1795" width="15.85546875" style="319" customWidth="1"/>
    <col min="1796" max="1796" width="11" style="319" customWidth="1"/>
    <col min="1797" max="1797" width="0" style="319" hidden="1" customWidth="1"/>
    <col min="1798" max="1798" width="21" style="319" customWidth="1"/>
    <col min="1799" max="1799" width="13.140625" style="319" customWidth="1"/>
    <col min="1800" max="1800" width="0" style="319" hidden="1" customWidth="1"/>
    <col min="1801" max="1801" width="14.140625" style="319" customWidth="1"/>
    <col min="1802" max="1802" width="15.85546875" style="319" customWidth="1"/>
    <col min="1803" max="1803" width="14.42578125" style="319" customWidth="1"/>
    <col min="1804" max="1804" width="16" style="319" customWidth="1"/>
    <col min="1805" max="1805" width="13.42578125" style="319" customWidth="1"/>
    <col min="1806" max="1806" width="11.5703125" style="319" customWidth="1"/>
    <col min="1807" max="1807" width="12.7109375" style="319" customWidth="1"/>
    <col min="1808" max="1808" width="13.140625" style="319" customWidth="1"/>
    <col min="1809" max="1809" width="11" style="319" customWidth="1"/>
    <col min="1810" max="1810" width="12.7109375" style="319" customWidth="1"/>
    <col min="1811" max="1811" width="12.140625" style="319" customWidth="1"/>
    <col min="1812" max="1814" width="0" style="319" hidden="1" customWidth="1"/>
    <col min="1815" max="1815" width="2.5703125" style="319" customWidth="1"/>
    <col min="1816" max="1816" width="12.7109375" style="319" customWidth="1"/>
    <col min="1817" max="1817" width="21.140625" style="319" customWidth="1"/>
    <col min="1818" max="1819" width="8.140625" style="319" customWidth="1"/>
    <col min="1820" max="1820" width="11.5703125" style="319" customWidth="1"/>
    <col min="1821" max="1821" width="0" style="319" hidden="1" customWidth="1"/>
    <col min="1822" max="1822" width="13.85546875" style="319" customWidth="1"/>
    <col min="1823" max="1823" width="12.28515625" style="319" customWidth="1"/>
    <col min="1824" max="1824" width="11.5703125" style="319" customWidth="1"/>
    <col min="1825" max="1825" width="11.140625" style="319" customWidth="1"/>
    <col min="1826" max="1826" width="0" style="319" hidden="1" customWidth="1"/>
    <col min="1827" max="1827" width="17" style="319" customWidth="1"/>
    <col min="1828" max="1828" width="10.7109375" style="319" customWidth="1"/>
    <col min="1829" max="1829" width="19.42578125" style="319" customWidth="1"/>
    <col min="1830" max="1830" width="14.42578125" style="319" customWidth="1"/>
    <col min="1831" max="1831" width="15.7109375" style="319" customWidth="1"/>
    <col min="1832" max="1833" width="0" style="319" hidden="1" customWidth="1"/>
    <col min="1834" max="1835" width="9.140625" style="319"/>
    <col min="1836" max="1836" width="16.85546875" style="319" customWidth="1"/>
    <col min="1837" max="1837" width="16.5703125" style="319" customWidth="1"/>
    <col min="1838" max="2048" width="9.140625" style="319"/>
    <col min="2049" max="2049" width="13.140625" style="319" customWidth="1"/>
    <col min="2050" max="2050" width="14" style="319" customWidth="1"/>
    <col min="2051" max="2051" width="15.85546875" style="319" customWidth="1"/>
    <col min="2052" max="2052" width="11" style="319" customWidth="1"/>
    <col min="2053" max="2053" width="0" style="319" hidden="1" customWidth="1"/>
    <col min="2054" max="2054" width="21" style="319" customWidth="1"/>
    <col min="2055" max="2055" width="13.140625" style="319" customWidth="1"/>
    <col min="2056" max="2056" width="0" style="319" hidden="1" customWidth="1"/>
    <col min="2057" max="2057" width="14.140625" style="319" customWidth="1"/>
    <col min="2058" max="2058" width="15.85546875" style="319" customWidth="1"/>
    <col min="2059" max="2059" width="14.42578125" style="319" customWidth="1"/>
    <col min="2060" max="2060" width="16" style="319" customWidth="1"/>
    <col min="2061" max="2061" width="13.42578125" style="319" customWidth="1"/>
    <col min="2062" max="2062" width="11.5703125" style="319" customWidth="1"/>
    <col min="2063" max="2063" width="12.7109375" style="319" customWidth="1"/>
    <col min="2064" max="2064" width="13.140625" style="319" customWidth="1"/>
    <col min="2065" max="2065" width="11" style="319" customWidth="1"/>
    <col min="2066" max="2066" width="12.7109375" style="319" customWidth="1"/>
    <col min="2067" max="2067" width="12.140625" style="319" customWidth="1"/>
    <col min="2068" max="2070" width="0" style="319" hidden="1" customWidth="1"/>
    <col min="2071" max="2071" width="2.5703125" style="319" customWidth="1"/>
    <col min="2072" max="2072" width="12.7109375" style="319" customWidth="1"/>
    <col min="2073" max="2073" width="21.140625" style="319" customWidth="1"/>
    <col min="2074" max="2075" width="8.140625" style="319" customWidth="1"/>
    <col min="2076" max="2076" width="11.5703125" style="319" customWidth="1"/>
    <col min="2077" max="2077" width="0" style="319" hidden="1" customWidth="1"/>
    <col min="2078" max="2078" width="13.85546875" style="319" customWidth="1"/>
    <col min="2079" max="2079" width="12.28515625" style="319" customWidth="1"/>
    <col min="2080" max="2080" width="11.5703125" style="319" customWidth="1"/>
    <col min="2081" max="2081" width="11.140625" style="319" customWidth="1"/>
    <col min="2082" max="2082" width="0" style="319" hidden="1" customWidth="1"/>
    <col min="2083" max="2083" width="17" style="319" customWidth="1"/>
    <col min="2084" max="2084" width="10.7109375" style="319" customWidth="1"/>
    <col min="2085" max="2085" width="19.42578125" style="319" customWidth="1"/>
    <col min="2086" max="2086" width="14.42578125" style="319" customWidth="1"/>
    <col min="2087" max="2087" width="15.7109375" style="319" customWidth="1"/>
    <col min="2088" max="2089" width="0" style="319" hidden="1" customWidth="1"/>
    <col min="2090" max="2091" width="9.140625" style="319"/>
    <col min="2092" max="2092" width="16.85546875" style="319" customWidth="1"/>
    <col min="2093" max="2093" width="16.5703125" style="319" customWidth="1"/>
    <col min="2094" max="2304" width="9.140625" style="319"/>
    <col min="2305" max="2305" width="13.140625" style="319" customWidth="1"/>
    <col min="2306" max="2306" width="14" style="319" customWidth="1"/>
    <col min="2307" max="2307" width="15.85546875" style="319" customWidth="1"/>
    <col min="2308" max="2308" width="11" style="319" customWidth="1"/>
    <col min="2309" max="2309" width="0" style="319" hidden="1" customWidth="1"/>
    <col min="2310" max="2310" width="21" style="319" customWidth="1"/>
    <col min="2311" max="2311" width="13.140625" style="319" customWidth="1"/>
    <col min="2312" max="2312" width="0" style="319" hidden="1" customWidth="1"/>
    <col min="2313" max="2313" width="14.140625" style="319" customWidth="1"/>
    <col min="2314" max="2314" width="15.85546875" style="319" customWidth="1"/>
    <col min="2315" max="2315" width="14.42578125" style="319" customWidth="1"/>
    <col min="2316" max="2316" width="16" style="319" customWidth="1"/>
    <col min="2317" max="2317" width="13.42578125" style="319" customWidth="1"/>
    <col min="2318" max="2318" width="11.5703125" style="319" customWidth="1"/>
    <col min="2319" max="2319" width="12.7109375" style="319" customWidth="1"/>
    <col min="2320" max="2320" width="13.140625" style="319" customWidth="1"/>
    <col min="2321" max="2321" width="11" style="319" customWidth="1"/>
    <col min="2322" max="2322" width="12.7109375" style="319" customWidth="1"/>
    <col min="2323" max="2323" width="12.140625" style="319" customWidth="1"/>
    <col min="2324" max="2326" width="0" style="319" hidden="1" customWidth="1"/>
    <col min="2327" max="2327" width="2.5703125" style="319" customWidth="1"/>
    <col min="2328" max="2328" width="12.7109375" style="319" customWidth="1"/>
    <col min="2329" max="2329" width="21.140625" style="319" customWidth="1"/>
    <col min="2330" max="2331" width="8.140625" style="319" customWidth="1"/>
    <col min="2332" max="2332" width="11.5703125" style="319" customWidth="1"/>
    <col min="2333" max="2333" width="0" style="319" hidden="1" customWidth="1"/>
    <col min="2334" max="2334" width="13.85546875" style="319" customWidth="1"/>
    <col min="2335" max="2335" width="12.28515625" style="319" customWidth="1"/>
    <col min="2336" max="2336" width="11.5703125" style="319" customWidth="1"/>
    <col min="2337" max="2337" width="11.140625" style="319" customWidth="1"/>
    <col min="2338" max="2338" width="0" style="319" hidden="1" customWidth="1"/>
    <col min="2339" max="2339" width="17" style="319" customWidth="1"/>
    <col min="2340" max="2340" width="10.7109375" style="319" customWidth="1"/>
    <col min="2341" max="2341" width="19.42578125" style="319" customWidth="1"/>
    <col min="2342" max="2342" width="14.42578125" style="319" customWidth="1"/>
    <col min="2343" max="2343" width="15.7109375" style="319" customWidth="1"/>
    <col min="2344" max="2345" width="0" style="319" hidden="1" customWidth="1"/>
    <col min="2346" max="2347" width="9.140625" style="319"/>
    <col min="2348" max="2348" width="16.85546875" style="319" customWidth="1"/>
    <col min="2349" max="2349" width="16.5703125" style="319" customWidth="1"/>
    <col min="2350" max="2560" width="9.140625" style="319"/>
    <col min="2561" max="2561" width="13.140625" style="319" customWidth="1"/>
    <col min="2562" max="2562" width="14" style="319" customWidth="1"/>
    <col min="2563" max="2563" width="15.85546875" style="319" customWidth="1"/>
    <col min="2564" max="2564" width="11" style="319" customWidth="1"/>
    <col min="2565" max="2565" width="0" style="319" hidden="1" customWidth="1"/>
    <col min="2566" max="2566" width="21" style="319" customWidth="1"/>
    <col min="2567" max="2567" width="13.140625" style="319" customWidth="1"/>
    <col min="2568" max="2568" width="0" style="319" hidden="1" customWidth="1"/>
    <col min="2569" max="2569" width="14.140625" style="319" customWidth="1"/>
    <col min="2570" max="2570" width="15.85546875" style="319" customWidth="1"/>
    <col min="2571" max="2571" width="14.42578125" style="319" customWidth="1"/>
    <col min="2572" max="2572" width="16" style="319" customWidth="1"/>
    <col min="2573" max="2573" width="13.42578125" style="319" customWidth="1"/>
    <col min="2574" max="2574" width="11.5703125" style="319" customWidth="1"/>
    <col min="2575" max="2575" width="12.7109375" style="319" customWidth="1"/>
    <col min="2576" max="2576" width="13.140625" style="319" customWidth="1"/>
    <col min="2577" max="2577" width="11" style="319" customWidth="1"/>
    <col min="2578" max="2578" width="12.7109375" style="319" customWidth="1"/>
    <col min="2579" max="2579" width="12.140625" style="319" customWidth="1"/>
    <col min="2580" max="2582" width="0" style="319" hidden="1" customWidth="1"/>
    <col min="2583" max="2583" width="2.5703125" style="319" customWidth="1"/>
    <col min="2584" max="2584" width="12.7109375" style="319" customWidth="1"/>
    <col min="2585" max="2585" width="21.140625" style="319" customWidth="1"/>
    <col min="2586" max="2587" width="8.140625" style="319" customWidth="1"/>
    <col min="2588" max="2588" width="11.5703125" style="319" customWidth="1"/>
    <col min="2589" max="2589" width="0" style="319" hidden="1" customWidth="1"/>
    <col min="2590" max="2590" width="13.85546875" style="319" customWidth="1"/>
    <col min="2591" max="2591" width="12.28515625" style="319" customWidth="1"/>
    <col min="2592" max="2592" width="11.5703125" style="319" customWidth="1"/>
    <col min="2593" max="2593" width="11.140625" style="319" customWidth="1"/>
    <col min="2594" max="2594" width="0" style="319" hidden="1" customWidth="1"/>
    <col min="2595" max="2595" width="17" style="319" customWidth="1"/>
    <col min="2596" max="2596" width="10.7109375" style="319" customWidth="1"/>
    <col min="2597" max="2597" width="19.42578125" style="319" customWidth="1"/>
    <col min="2598" max="2598" width="14.42578125" style="319" customWidth="1"/>
    <col min="2599" max="2599" width="15.7109375" style="319" customWidth="1"/>
    <col min="2600" max="2601" width="0" style="319" hidden="1" customWidth="1"/>
    <col min="2602" max="2603" width="9.140625" style="319"/>
    <col min="2604" max="2604" width="16.85546875" style="319" customWidth="1"/>
    <col min="2605" max="2605" width="16.5703125" style="319" customWidth="1"/>
    <col min="2606" max="2816" width="9.140625" style="319"/>
    <col min="2817" max="2817" width="13.140625" style="319" customWidth="1"/>
    <col min="2818" max="2818" width="14" style="319" customWidth="1"/>
    <col min="2819" max="2819" width="15.85546875" style="319" customWidth="1"/>
    <col min="2820" max="2820" width="11" style="319" customWidth="1"/>
    <col min="2821" max="2821" width="0" style="319" hidden="1" customWidth="1"/>
    <col min="2822" max="2822" width="21" style="319" customWidth="1"/>
    <col min="2823" max="2823" width="13.140625" style="319" customWidth="1"/>
    <col min="2824" max="2824" width="0" style="319" hidden="1" customWidth="1"/>
    <col min="2825" max="2825" width="14.140625" style="319" customWidth="1"/>
    <col min="2826" max="2826" width="15.85546875" style="319" customWidth="1"/>
    <col min="2827" max="2827" width="14.42578125" style="319" customWidth="1"/>
    <col min="2828" max="2828" width="16" style="319" customWidth="1"/>
    <col min="2829" max="2829" width="13.42578125" style="319" customWidth="1"/>
    <col min="2830" max="2830" width="11.5703125" style="319" customWidth="1"/>
    <col min="2831" max="2831" width="12.7109375" style="319" customWidth="1"/>
    <col min="2832" max="2832" width="13.140625" style="319" customWidth="1"/>
    <col min="2833" max="2833" width="11" style="319" customWidth="1"/>
    <col min="2834" max="2834" width="12.7109375" style="319" customWidth="1"/>
    <col min="2835" max="2835" width="12.140625" style="319" customWidth="1"/>
    <col min="2836" max="2838" width="0" style="319" hidden="1" customWidth="1"/>
    <col min="2839" max="2839" width="2.5703125" style="319" customWidth="1"/>
    <col min="2840" max="2840" width="12.7109375" style="319" customWidth="1"/>
    <col min="2841" max="2841" width="21.140625" style="319" customWidth="1"/>
    <col min="2842" max="2843" width="8.140625" style="319" customWidth="1"/>
    <col min="2844" max="2844" width="11.5703125" style="319" customWidth="1"/>
    <col min="2845" max="2845" width="0" style="319" hidden="1" customWidth="1"/>
    <col min="2846" max="2846" width="13.85546875" style="319" customWidth="1"/>
    <col min="2847" max="2847" width="12.28515625" style="319" customWidth="1"/>
    <col min="2848" max="2848" width="11.5703125" style="319" customWidth="1"/>
    <col min="2849" max="2849" width="11.140625" style="319" customWidth="1"/>
    <col min="2850" max="2850" width="0" style="319" hidden="1" customWidth="1"/>
    <col min="2851" max="2851" width="17" style="319" customWidth="1"/>
    <col min="2852" max="2852" width="10.7109375" style="319" customWidth="1"/>
    <col min="2853" max="2853" width="19.42578125" style="319" customWidth="1"/>
    <col min="2854" max="2854" width="14.42578125" style="319" customWidth="1"/>
    <col min="2855" max="2855" width="15.7109375" style="319" customWidth="1"/>
    <col min="2856" max="2857" width="0" style="319" hidden="1" customWidth="1"/>
    <col min="2858" max="2859" width="9.140625" style="319"/>
    <col min="2860" max="2860" width="16.85546875" style="319" customWidth="1"/>
    <col min="2861" max="2861" width="16.5703125" style="319" customWidth="1"/>
    <col min="2862" max="3072" width="9.140625" style="319"/>
    <col min="3073" max="3073" width="13.140625" style="319" customWidth="1"/>
    <col min="3074" max="3074" width="14" style="319" customWidth="1"/>
    <col min="3075" max="3075" width="15.85546875" style="319" customWidth="1"/>
    <col min="3076" max="3076" width="11" style="319" customWidth="1"/>
    <col min="3077" max="3077" width="0" style="319" hidden="1" customWidth="1"/>
    <col min="3078" max="3078" width="21" style="319" customWidth="1"/>
    <col min="3079" max="3079" width="13.140625" style="319" customWidth="1"/>
    <col min="3080" max="3080" width="0" style="319" hidden="1" customWidth="1"/>
    <col min="3081" max="3081" width="14.140625" style="319" customWidth="1"/>
    <col min="3082" max="3082" width="15.85546875" style="319" customWidth="1"/>
    <col min="3083" max="3083" width="14.42578125" style="319" customWidth="1"/>
    <col min="3084" max="3084" width="16" style="319" customWidth="1"/>
    <col min="3085" max="3085" width="13.42578125" style="319" customWidth="1"/>
    <col min="3086" max="3086" width="11.5703125" style="319" customWidth="1"/>
    <col min="3087" max="3087" width="12.7109375" style="319" customWidth="1"/>
    <col min="3088" max="3088" width="13.140625" style="319" customWidth="1"/>
    <col min="3089" max="3089" width="11" style="319" customWidth="1"/>
    <col min="3090" max="3090" width="12.7109375" style="319" customWidth="1"/>
    <col min="3091" max="3091" width="12.140625" style="319" customWidth="1"/>
    <col min="3092" max="3094" width="0" style="319" hidden="1" customWidth="1"/>
    <col min="3095" max="3095" width="2.5703125" style="319" customWidth="1"/>
    <col min="3096" max="3096" width="12.7109375" style="319" customWidth="1"/>
    <col min="3097" max="3097" width="21.140625" style="319" customWidth="1"/>
    <col min="3098" max="3099" width="8.140625" style="319" customWidth="1"/>
    <col min="3100" max="3100" width="11.5703125" style="319" customWidth="1"/>
    <col min="3101" max="3101" width="0" style="319" hidden="1" customWidth="1"/>
    <col min="3102" max="3102" width="13.85546875" style="319" customWidth="1"/>
    <col min="3103" max="3103" width="12.28515625" style="319" customWidth="1"/>
    <col min="3104" max="3104" width="11.5703125" style="319" customWidth="1"/>
    <col min="3105" max="3105" width="11.140625" style="319" customWidth="1"/>
    <col min="3106" max="3106" width="0" style="319" hidden="1" customWidth="1"/>
    <col min="3107" max="3107" width="17" style="319" customWidth="1"/>
    <col min="3108" max="3108" width="10.7109375" style="319" customWidth="1"/>
    <col min="3109" max="3109" width="19.42578125" style="319" customWidth="1"/>
    <col min="3110" max="3110" width="14.42578125" style="319" customWidth="1"/>
    <col min="3111" max="3111" width="15.7109375" style="319" customWidth="1"/>
    <col min="3112" max="3113" width="0" style="319" hidden="1" customWidth="1"/>
    <col min="3114" max="3115" width="9.140625" style="319"/>
    <col min="3116" max="3116" width="16.85546875" style="319" customWidth="1"/>
    <col min="3117" max="3117" width="16.5703125" style="319" customWidth="1"/>
    <col min="3118" max="3328" width="9.140625" style="319"/>
    <col min="3329" max="3329" width="13.140625" style="319" customWidth="1"/>
    <col min="3330" max="3330" width="14" style="319" customWidth="1"/>
    <col min="3331" max="3331" width="15.85546875" style="319" customWidth="1"/>
    <col min="3332" max="3332" width="11" style="319" customWidth="1"/>
    <col min="3333" max="3333" width="0" style="319" hidden="1" customWidth="1"/>
    <col min="3334" max="3334" width="21" style="319" customWidth="1"/>
    <col min="3335" max="3335" width="13.140625" style="319" customWidth="1"/>
    <col min="3336" max="3336" width="0" style="319" hidden="1" customWidth="1"/>
    <col min="3337" max="3337" width="14.140625" style="319" customWidth="1"/>
    <col min="3338" max="3338" width="15.85546875" style="319" customWidth="1"/>
    <col min="3339" max="3339" width="14.42578125" style="319" customWidth="1"/>
    <col min="3340" max="3340" width="16" style="319" customWidth="1"/>
    <col min="3341" max="3341" width="13.42578125" style="319" customWidth="1"/>
    <col min="3342" max="3342" width="11.5703125" style="319" customWidth="1"/>
    <col min="3343" max="3343" width="12.7109375" style="319" customWidth="1"/>
    <col min="3344" max="3344" width="13.140625" style="319" customWidth="1"/>
    <col min="3345" max="3345" width="11" style="319" customWidth="1"/>
    <col min="3346" max="3346" width="12.7109375" style="319" customWidth="1"/>
    <col min="3347" max="3347" width="12.140625" style="319" customWidth="1"/>
    <col min="3348" max="3350" width="0" style="319" hidden="1" customWidth="1"/>
    <col min="3351" max="3351" width="2.5703125" style="319" customWidth="1"/>
    <col min="3352" max="3352" width="12.7109375" style="319" customWidth="1"/>
    <col min="3353" max="3353" width="21.140625" style="319" customWidth="1"/>
    <col min="3354" max="3355" width="8.140625" style="319" customWidth="1"/>
    <col min="3356" max="3356" width="11.5703125" style="319" customWidth="1"/>
    <col min="3357" max="3357" width="0" style="319" hidden="1" customWidth="1"/>
    <col min="3358" max="3358" width="13.85546875" style="319" customWidth="1"/>
    <col min="3359" max="3359" width="12.28515625" style="319" customWidth="1"/>
    <col min="3360" max="3360" width="11.5703125" style="319" customWidth="1"/>
    <col min="3361" max="3361" width="11.140625" style="319" customWidth="1"/>
    <col min="3362" max="3362" width="0" style="319" hidden="1" customWidth="1"/>
    <col min="3363" max="3363" width="17" style="319" customWidth="1"/>
    <col min="3364" max="3364" width="10.7109375" style="319" customWidth="1"/>
    <col min="3365" max="3365" width="19.42578125" style="319" customWidth="1"/>
    <col min="3366" max="3366" width="14.42578125" style="319" customWidth="1"/>
    <col min="3367" max="3367" width="15.7109375" style="319" customWidth="1"/>
    <col min="3368" max="3369" width="0" style="319" hidden="1" customWidth="1"/>
    <col min="3370" max="3371" width="9.140625" style="319"/>
    <col min="3372" max="3372" width="16.85546875" style="319" customWidth="1"/>
    <col min="3373" max="3373" width="16.5703125" style="319" customWidth="1"/>
    <col min="3374" max="3584" width="9.140625" style="319"/>
    <col min="3585" max="3585" width="13.140625" style="319" customWidth="1"/>
    <col min="3586" max="3586" width="14" style="319" customWidth="1"/>
    <col min="3587" max="3587" width="15.85546875" style="319" customWidth="1"/>
    <col min="3588" max="3588" width="11" style="319" customWidth="1"/>
    <col min="3589" max="3589" width="0" style="319" hidden="1" customWidth="1"/>
    <col min="3590" max="3590" width="21" style="319" customWidth="1"/>
    <col min="3591" max="3591" width="13.140625" style="319" customWidth="1"/>
    <col min="3592" max="3592" width="0" style="319" hidden="1" customWidth="1"/>
    <col min="3593" max="3593" width="14.140625" style="319" customWidth="1"/>
    <col min="3594" max="3594" width="15.85546875" style="319" customWidth="1"/>
    <col min="3595" max="3595" width="14.42578125" style="319" customWidth="1"/>
    <col min="3596" max="3596" width="16" style="319" customWidth="1"/>
    <col min="3597" max="3597" width="13.42578125" style="319" customWidth="1"/>
    <col min="3598" max="3598" width="11.5703125" style="319" customWidth="1"/>
    <col min="3599" max="3599" width="12.7109375" style="319" customWidth="1"/>
    <col min="3600" max="3600" width="13.140625" style="319" customWidth="1"/>
    <col min="3601" max="3601" width="11" style="319" customWidth="1"/>
    <col min="3602" max="3602" width="12.7109375" style="319" customWidth="1"/>
    <col min="3603" max="3603" width="12.140625" style="319" customWidth="1"/>
    <col min="3604" max="3606" width="0" style="319" hidden="1" customWidth="1"/>
    <col min="3607" max="3607" width="2.5703125" style="319" customWidth="1"/>
    <col min="3608" max="3608" width="12.7109375" style="319" customWidth="1"/>
    <col min="3609" max="3609" width="21.140625" style="319" customWidth="1"/>
    <col min="3610" max="3611" width="8.140625" style="319" customWidth="1"/>
    <col min="3612" max="3612" width="11.5703125" style="319" customWidth="1"/>
    <col min="3613" max="3613" width="0" style="319" hidden="1" customWidth="1"/>
    <col min="3614" max="3614" width="13.85546875" style="319" customWidth="1"/>
    <col min="3615" max="3615" width="12.28515625" style="319" customWidth="1"/>
    <col min="3616" max="3616" width="11.5703125" style="319" customWidth="1"/>
    <col min="3617" max="3617" width="11.140625" style="319" customWidth="1"/>
    <col min="3618" max="3618" width="0" style="319" hidden="1" customWidth="1"/>
    <col min="3619" max="3619" width="17" style="319" customWidth="1"/>
    <col min="3620" max="3620" width="10.7109375" style="319" customWidth="1"/>
    <col min="3621" max="3621" width="19.42578125" style="319" customWidth="1"/>
    <col min="3622" max="3622" width="14.42578125" style="319" customWidth="1"/>
    <col min="3623" max="3623" width="15.7109375" style="319" customWidth="1"/>
    <col min="3624" max="3625" width="0" style="319" hidden="1" customWidth="1"/>
    <col min="3626" max="3627" width="9.140625" style="319"/>
    <col min="3628" max="3628" width="16.85546875" style="319" customWidth="1"/>
    <col min="3629" max="3629" width="16.5703125" style="319" customWidth="1"/>
    <col min="3630" max="3840" width="9.140625" style="319"/>
    <col min="3841" max="3841" width="13.140625" style="319" customWidth="1"/>
    <col min="3842" max="3842" width="14" style="319" customWidth="1"/>
    <col min="3843" max="3843" width="15.85546875" style="319" customWidth="1"/>
    <col min="3844" max="3844" width="11" style="319" customWidth="1"/>
    <col min="3845" max="3845" width="0" style="319" hidden="1" customWidth="1"/>
    <col min="3846" max="3846" width="21" style="319" customWidth="1"/>
    <col min="3847" max="3847" width="13.140625" style="319" customWidth="1"/>
    <col min="3848" max="3848" width="0" style="319" hidden="1" customWidth="1"/>
    <col min="3849" max="3849" width="14.140625" style="319" customWidth="1"/>
    <col min="3850" max="3850" width="15.85546875" style="319" customWidth="1"/>
    <col min="3851" max="3851" width="14.42578125" style="319" customWidth="1"/>
    <col min="3852" max="3852" width="16" style="319" customWidth="1"/>
    <col min="3853" max="3853" width="13.42578125" style="319" customWidth="1"/>
    <col min="3854" max="3854" width="11.5703125" style="319" customWidth="1"/>
    <col min="3855" max="3855" width="12.7109375" style="319" customWidth="1"/>
    <col min="3856" max="3856" width="13.140625" style="319" customWidth="1"/>
    <col min="3857" max="3857" width="11" style="319" customWidth="1"/>
    <col min="3858" max="3858" width="12.7109375" style="319" customWidth="1"/>
    <col min="3859" max="3859" width="12.140625" style="319" customWidth="1"/>
    <col min="3860" max="3862" width="0" style="319" hidden="1" customWidth="1"/>
    <col min="3863" max="3863" width="2.5703125" style="319" customWidth="1"/>
    <col min="3864" max="3864" width="12.7109375" style="319" customWidth="1"/>
    <col min="3865" max="3865" width="21.140625" style="319" customWidth="1"/>
    <col min="3866" max="3867" width="8.140625" style="319" customWidth="1"/>
    <col min="3868" max="3868" width="11.5703125" style="319" customWidth="1"/>
    <col min="3869" max="3869" width="0" style="319" hidden="1" customWidth="1"/>
    <col min="3870" max="3870" width="13.85546875" style="319" customWidth="1"/>
    <col min="3871" max="3871" width="12.28515625" style="319" customWidth="1"/>
    <col min="3872" max="3872" width="11.5703125" style="319" customWidth="1"/>
    <col min="3873" max="3873" width="11.140625" style="319" customWidth="1"/>
    <col min="3874" max="3874" width="0" style="319" hidden="1" customWidth="1"/>
    <col min="3875" max="3875" width="17" style="319" customWidth="1"/>
    <col min="3876" max="3876" width="10.7109375" style="319" customWidth="1"/>
    <col min="3877" max="3877" width="19.42578125" style="319" customWidth="1"/>
    <col min="3878" max="3878" width="14.42578125" style="319" customWidth="1"/>
    <col min="3879" max="3879" width="15.7109375" style="319" customWidth="1"/>
    <col min="3880" max="3881" width="0" style="319" hidden="1" customWidth="1"/>
    <col min="3882" max="3883" width="9.140625" style="319"/>
    <col min="3884" max="3884" width="16.85546875" style="319" customWidth="1"/>
    <col min="3885" max="3885" width="16.5703125" style="319" customWidth="1"/>
    <col min="3886" max="4096" width="9.140625" style="319"/>
    <col min="4097" max="4097" width="13.140625" style="319" customWidth="1"/>
    <col min="4098" max="4098" width="14" style="319" customWidth="1"/>
    <col min="4099" max="4099" width="15.85546875" style="319" customWidth="1"/>
    <col min="4100" max="4100" width="11" style="319" customWidth="1"/>
    <col min="4101" max="4101" width="0" style="319" hidden="1" customWidth="1"/>
    <col min="4102" max="4102" width="21" style="319" customWidth="1"/>
    <col min="4103" max="4103" width="13.140625" style="319" customWidth="1"/>
    <col min="4104" max="4104" width="0" style="319" hidden="1" customWidth="1"/>
    <col min="4105" max="4105" width="14.140625" style="319" customWidth="1"/>
    <col min="4106" max="4106" width="15.85546875" style="319" customWidth="1"/>
    <col min="4107" max="4107" width="14.42578125" style="319" customWidth="1"/>
    <col min="4108" max="4108" width="16" style="319" customWidth="1"/>
    <col min="4109" max="4109" width="13.42578125" style="319" customWidth="1"/>
    <col min="4110" max="4110" width="11.5703125" style="319" customWidth="1"/>
    <col min="4111" max="4111" width="12.7109375" style="319" customWidth="1"/>
    <col min="4112" max="4112" width="13.140625" style="319" customWidth="1"/>
    <col min="4113" max="4113" width="11" style="319" customWidth="1"/>
    <col min="4114" max="4114" width="12.7109375" style="319" customWidth="1"/>
    <col min="4115" max="4115" width="12.140625" style="319" customWidth="1"/>
    <col min="4116" max="4118" width="0" style="319" hidden="1" customWidth="1"/>
    <col min="4119" max="4119" width="2.5703125" style="319" customWidth="1"/>
    <col min="4120" max="4120" width="12.7109375" style="319" customWidth="1"/>
    <col min="4121" max="4121" width="21.140625" style="319" customWidth="1"/>
    <col min="4122" max="4123" width="8.140625" style="319" customWidth="1"/>
    <col min="4124" max="4124" width="11.5703125" style="319" customWidth="1"/>
    <col min="4125" max="4125" width="0" style="319" hidden="1" customWidth="1"/>
    <col min="4126" max="4126" width="13.85546875" style="319" customWidth="1"/>
    <col min="4127" max="4127" width="12.28515625" style="319" customWidth="1"/>
    <col min="4128" max="4128" width="11.5703125" style="319" customWidth="1"/>
    <col min="4129" max="4129" width="11.140625" style="319" customWidth="1"/>
    <col min="4130" max="4130" width="0" style="319" hidden="1" customWidth="1"/>
    <col min="4131" max="4131" width="17" style="319" customWidth="1"/>
    <col min="4132" max="4132" width="10.7109375" style="319" customWidth="1"/>
    <col min="4133" max="4133" width="19.42578125" style="319" customWidth="1"/>
    <col min="4134" max="4134" width="14.42578125" style="319" customWidth="1"/>
    <col min="4135" max="4135" width="15.7109375" style="319" customWidth="1"/>
    <col min="4136" max="4137" width="0" style="319" hidden="1" customWidth="1"/>
    <col min="4138" max="4139" width="9.140625" style="319"/>
    <col min="4140" max="4140" width="16.85546875" style="319" customWidth="1"/>
    <col min="4141" max="4141" width="16.5703125" style="319" customWidth="1"/>
    <col min="4142" max="4352" width="9.140625" style="319"/>
    <col min="4353" max="4353" width="13.140625" style="319" customWidth="1"/>
    <col min="4354" max="4354" width="14" style="319" customWidth="1"/>
    <col min="4355" max="4355" width="15.85546875" style="319" customWidth="1"/>
    <col min="4356" max="4356" width="11" style="319" customWidth="1"/>
    <col min="4357" max="4357" width="0" style="319" hidden="1" customWidth="1"/>
    <col min="4358" max="4358" width="21" style="319" customWidth="1"/>
    <col min="4359" max="4359" width="13.140625" style="319" customWidth="1"/>
    <col min="4360" max="4360" width="0" style="319" hidden="1" customWidth="1"/>
    <col min="4361" max="4361" width="14.140625" style="319" customWidth="1"/>
    <col min="4362" max="4362" width="15.85546875" style="319" customWidth="1"/>
    <col min="4363" max="4363" width="14.42578125" style="319" customWidth="1"/>
    <col min="4364" max="4364" width="16" style="319" customWidth="1"/>
    <col min="4365" max="4365" width="13.42578125" style="319" customWidth="1"/>
    <col min="4366" max="4366" width="11.5703125" style="319" customWidth="1"/>
    <col min="4367" max="4367" width="12.7109375" style="319" customWidth="1"/>
    <col min="4368" max="4368" width="13.140625" style="319" customWidth="1"/>
    <col min="4369" max="4369" width="11" style="319" customWidth="1"/>
    <col min="4370" max="4370" width="12.7109375" style="319" customWidth="1"/>
    <col min="4371" max="4371" width="12.140625" style="319" customWidth="1"/>
    <col min="4372" max="4374" width="0" style="319" hidden="1" customWidth="1"/>
    <col min="4375" max="4375" width="2.5703125" style="319" customWidth="1"/>
    <col min="4376" max="4376" width="12.7109375" style="319" customWidth="1"/>
    <col min="4377" max="4377" width="21.140625" style="319" customWidth="1"/>
    <col min="4378" max="4379" width="8.140625" style="319" customWidth="1"/>
    <col min="4380" max="4380" width="11.5703125" style="319" customWidth="1"/>
    <col min="4381" max="4381" width="0" style="319" hidden="1" customWidth="1"/>
    <col min="4382" max="4382" width="13.85546875" style="319" customWidth="1"/>
    <col min="4383" max="4383" width="12.28515625" style="319" customWidth="1"/>
    <col min="4384" max="4384" width="11.5703125" style="319" customWidth="1"/>
    <col min="4385" max="4385" width="11.140625" style="319" customWidth="1"/>
    <col min="4386" max="4386" width="0" style="319" hidden="1" customWidth="1"/>
    <col min="4387" max="4387" width="17" style="319" customWidth="1"/>
    <col min="4388" max="4388" width="10.7109375" style="319" customWidth="1"/>
    <col min="4389" max="4389" width="19.42578125" style="319" customWidth="1"/>
    <col min="4390" max="4390" width="14.42578125" style="319" customWidth="1"/>
    <col min="4391" max="4391" width="15.7109375" style="319" customWidth="1"/>
    <col min="4392" max="4393" width="0" style="319" hidden="1" customWidth="1"/>
    <col min="4394" max="4395" width="9.140625" style="319"/>
    <col min="4396" max="4396" width="16.85546875" style="319" customWidth="1"/>
    <col min="4397" max="4397" width="16.5703125" style="319" customWidth="1"/>
    <col min="4398" max="4608" width="9.140625" style="319"/>
    <col min="4609" max="4609" width="13.140625" style="319" customWidth="1"/>
    <col min="4610" max="4610" width="14" style="319" customWidth="1"/>
    <col min="4611" max="4611" width="15.85546875" style="319" customWidth="1"/>
    <col min="4612" max="4612" width="11" style="319" customWidth="1"/>
    <col min="4613" max="4613" width="0" style="319" hidden="1" customWidth="1"/>
    <col min="4614" max="4614" width="21" style="319" customWidth="1"/>
    <col min="4615" max="4615" width="13.140625" style="319" customWidth="1"/>
    <col min="4616" max="4616" width="0" style="319" hidden="1" customWidth="1"/>
    <col min="4617" max="4617" width="14.140625" style="319" customWidth="1"/>
    <col min="4618" max="4618" width="15.85546875" style="319" customWidth="1"/>
    <col min="4619" max="4619" width="14.42578125" style="319" customWidth="1"/>
    <col min="4620" max="4620" width="16" style="319" customWidth="1"/>
    <col min="4621" max="4621" width="13.42578125" style="319" customWidth="1"/>
    <col min="4622" max="4622" width="11.5703125" style="319" customWidth="1"/>
    <col min="4623" max="4623" width="12.7109375" style="319" customWidth="1"/>
    <col min="4624" max="4624" width="13.140625" style="319" customWidth="1"/>
    <col min="4625" max="4625" width="11" style="319" customWidth="1"/>
    <col min="4626" max="4626" width="12.7109375" style="319" customWidth="1"/>
    <col min="4627" max="4627" width="12.140625" style="319" customWidth="1"/>
    <col min="4628" max="4630" width="0" style="319" hidden="1" customWidth="1"/>
    <col min="4631" max="4631" width="2.5703125" style="319" customWidth="1"/>
    <col min="4632" max="4632" width="12.7109375" style="319" customWidth="1"/>
    <col min="4633" max="4633" width="21.140625" style="319" customWidth="1"/>
    <col min="4634" max="4635" width="8.140625" style="319" customWidth="1"/>
    <col min="4636" max="4636" width="11.5703125" style="319" customWidth="1"/>
    <col min="4637" max="4637" width="0" style="319" hidden="1" customWidth="1"/>
    <col min="4638" max="4638" width="13.85546875" style="319" customWidth="1"/>
    <col min="4639" max="4639" width="12.28515625" style="319" customWidth="1"/>
    <col min="4640" max="4640" width="11.5703125" style="319" customWidth="1"/>
    <col min="4641" max="4641" width="11.140625" style="319" customWidth="1"/>
    <col min="4642" max="4642" width="0" style="319" hidden="1" customWidth="1"/>
    <col min="4643" max="4643" width="17" style="319" customWidth="1"/>
    <col min="4644" max="4644" width="10.7109375" style="319" customWidth="1"/>
    <col min="4645" max="4645" width="19.42578125" style="319" customWidth="1"/>
    <col min="4646" max="4646" width="14.42578125" style="319" customWidth="1"/>
    <col min="4647" max="4647" width="15.7109375" style="319" customWidth="1"/>
    <col min="4648" max="4649" width="0" style="319" hidden="1" customWidth="1"/>
    <col min="4650" max="4651" width="9.140625" style="319"/>
    <col min="4652" max="4652" width="16.85546875" style="319" customWidth="1"/>
    <col min="4653" max="4653" width="16.5703125" style="319" customWidth="1"/>
    <col min="4654" max="4864" width="9.140625" style="319"/>
    <col min="4865" max="4865" width="13.140625" style="319" customWidth="1"/>
    <col min="4866" max="4866" width="14" style="319" customWidth="1"/>
    <col min="4867" max="4867" width="15.85546875" style="319" customWidth="1"/>
    <col min="4868" max="4868" width="11" style="319" customWidth="1"/>
    <col min="4869" max="4869" width="0" style="319" hidden="1" customWidth="1"/>
    <col min="4870" max="4870" width="21" style="319" customWidth="1"/>
    <col min="4871" max="4871" width="13.140625" style="319" customWidth="1"/>
    <col min="4872" max="4872" width="0" style="319" hidden="1" customWidth="1"/>
    <col min="4873" max="4873" width="14.140625" style="319" customWidth="1"/>
    <col min="4874" max="4874" width="15.85546875" style="319" customWidth="1"/>
    <col min="4875" max="4875" width="14.42578125" style="319" customWidth="1"/>
    <col min="4876" max="4876" width="16" style="319" customWidth="1"/>
    <col min="4877" max="4877" width="13.42578125" style="319" customWidth="1"/>
    <col min="4878" max="4878" width="11.5703125" style="319" customWidth="1"/>
    <col min="4879" max="4879" width="12.7109375" style="319" customWidth="1"/>
    <col min="4880" max="4880" width="13.140625" style="319" customWidth="1"/>
    <col min="4881" max="4881" width="11" style="319" customWidth="1"/>
    <col min="4882" max="4882" width="12.7109375" style="319" customWidth="1"/>
    <col min="4883" max="4883" width="12.140625" style="319" customWidth="1"/>
    <col min="4884" max="4886" width="0" style="319" hidden="1" customWidth="1"/>
    <col min="4887" max="4887" width="2.5703125" style="319" customWidth="1"/>
    <col min="4888" max="4888" width="12.7109375" style="319" customWidth="1"/>
    <col min="4889" max="4889" width="21.140625" style="319" customWidth="1"/>
    <col min="4890" max="4891" width="8.140625" style="319" customWidth="1"/>
    <col min="4892" max="4892" width="11.5703125" style="319" customWidth="1"/>
    <col min="4893" max="4893" width="0" style="319" hidden="1" customWidth="1"/>
    <col min="4894" max="4894" width="13.85546875" style="319" customWidth="1"/>
    <col min="4895" max="4895" width="12.28515625" style="319" customWidth="1"/>
    <col min="4896" max="4896" width="11.5703125" style="319" customWidth="1"/>
    <col min="4897" max="4897" width="11.140625" style="319" customWidth="1"/>
    <col min="4898" max="4898" width="0" style="319" hidden="1" customWidth="1"/>
    <col min="4899" max="4899" width="17" style="319" customWidth="1"/>
    <col min="4900" max="4900" width="10.7109375" style="319" customWidth="1"/>
    <col min="4901" max="4901" width="19.42578125" style="319" customWidth="1"/>
    <col min="4902" max="4902" width="14.42578125" style="319" customWidth="1"/>
    <col min="4903" max="4903" width="15.7109375" style="319" customWidth="1"/>
    <col min="4904" max="4905" width="0" style="319" hidden="1" customWidth="1"/>
    <col min="4906" max="4907" width="9.140625" style="319"/>
    <col min="4908" max="4908" width="16.85546875" style="319" customWidth="1"/>
    <col min="4909" max="4909" width="16.5703125" style="319" customWidth="1"/>
    <col min="4910" max="5120" width="9.140625" style="319"/>
    <col min="5121" max="5121" width="13.140625" style="319" customWidth="1"/>
    <col min="5122" max="5122" width="14" style="319" customWidth="1"/>
    <col min="5123" max="5123" width="15.85546875" style="319" customWidth="1"/>
    <col min="5124" max="5124" width="11" style="319" customWidth="1"/>
    <col min="5125" max="5125" width="0" style="319" hidden="1" customWidth="1"/>
    <col min="5126" max="5126" width="21" style="319" customWidth="1"/>
    <col min="5127" max="5127" width="13.140625" style="319" customWidth="1"/>
    <col min="5128" max="5128" width="0" style="319" hidden="1" customWidth="1"/>
    <col min="5129" max="5129" width="14.140625" style="319" customWidth="1"/>
    <col min="5130" max="5130" width="15.85546875" style="319" customWidth="1"/>
    <col min="5131" max="5131" width="14.42578125" style="319" customWidth="1"/>
    <col min="5132" max="5132" width="16" style="319" customWidth="1"/>
    <col min="5133" max="5133" width="13.42578125" style="319" customWidth="1"/>
    <col min="5134" max="5134" width="11.5703125" style="319" customWidth="1"/>
    <col min="5135" max="5135" width="12.7109375" style="319" customWidth="1"/>
    <col min="5136" max="5136" width="13.140625" style="319" customWidth="1"/>
    <col min="5137" max="5137" width="11" style="319" customWidth="1"/>
    <col min="5138" max="5138" width="12.7109375" style="319" customWidth="1"/>
    <col min="5139" max="5139" width="12.140625" style="319" customWidth="1"/>
    <col min="5140" max="5142" width="0" style="319" hidden="1" customWidth="1"/>
    <col min="5143" max="5143" width="2.5703125" style="319" customWidth="1"/>
    <col min="5144" max="5144" width="12.7109375" style="319" customWidth="1"/>
    <col min="5145" max="5145" width="21.140625" style="319" customWidth="1"/>
    <col min="5146" max="5147" width="8.140625" style="319" customWidth="1"/>
    <col min="5148" max="5148" width="11.5703125" style="319" customWidth="1"/>
    <col min="5149" max="5149" width="0" style="319" hidden="1" customWidth="1"/>
    <col min="5150" max="5150" width="13.85546875" style="319" customWidth="1"/>
    <col min="5151" max="5151" width="12.28515625" style="319" customWidth="1"/>
    <col min="5152" max="5152" width="11.5703125" style="319" customWidth="1"/>
    <col min="5153" max="5153" width="11.140625" style="319" customWidth="1"/>
    <col min="5154" max="5154" width="0" style="319" hidden="1" customWidth="1"/>
    <col min="5155" max="5155" width="17" style="319" customWidth="1"/>
    <col min="5156" max="5156" width="10.7109375" style="319" customWidth="1"/>
    <col min="5157" max="5157" width="19.42578125" style="319" customWidth="1"/>
    <col min="5158" max="5158" width="14.42578125" style="319" customWidth="1"/>
    <col min="5159" max="5159" width="15.7109375" style="319" customWidth="1"/>
    <col min="5160" max="5161" width="0" style="319" hidden="1" customWidth="1"/>
    <col min="5162" max="5163" width="9.140625" style="319"/>
    <col min="5164" max="5164" width="16.85546875" style="319" customWidth="1"/>
    <col min="5165" max="5165" width="16.5703125" style="319" customWidth="1"/>
    <col min="5166" max="5376" width="9.140625" style="319"/>
    <col min="5377" max="5377" width="13.140625" style="319" customWidth="1"/>
    <col min="5378" max="5378" width="14" style="319" customWidth="1"/>
    <col min="5379" max="5379" width="15.85546875" style="319" customWidth="1"/>
    <col min="5380" max="5380" width="11" style="319" customWidth="1"/>
    <col min="5381" max="5381" width="0" style="319" hidden="1" customWidth="1"/>
    <col min="5382" max="5382" width="21" style="319" customWidth="1"/>
    <col min="5383" max="5383" width="13.140625" style="319" customWidth="1"/>
    <col min="5384" max="5384" width="0" style="319" hidden="1" customWidth="1"/>
    <col min="5385" max="5385" width="14.140625" style="319" customWidth="1"/>
    <col min="5386" max="5386" width="15.85546875" style="319" customWidth="1"/>
    <col min="5387" max="5387" width="14.42578125" style="319" customWidth="1"/>
    <col min="5388" max="5388" width="16" style="319" customWidth="1"/>
    <col min="5389" max="5389" width="13.42578125" style="319" customWidth="1"/>
    <col min="5390" max="5390" width="11.5703125" style="319" customWidth="1"/>
    <col min="5391" max="5391" width="12.7109375" style="319" customWidth="1"/>
    <col min="5392" max="5392" width="13.140625" style="319" customWidth="1"/>
    <col min="5393" max="5393" width="11" style="319" customWidth="1"/>
    <col min="5394" max="5394" width="12.7109375" style="319" customWidth="1"/>
    <col min="5395" max="5395" width="12.140625" style="319" customWidth="1"/>
    <col min="5396" max="5398" width="0" style="319" hidden="1" customWidth="1"/>
    <col min="5399" max="5399" width="2.5703125" style="319" customWidth="1"/>
    <col min="5400" max="5400" width="12.7109375" style="319" customWidth="1"/>
    <col min="5401" max="5401" width="21.140625" style="319" customWidth="1"/>
    <col min="5402" max="5403" width="8.140625" style="319" customWidth="1"/>
    <col min="5404" max="5404" width="11.5703125" style="319" customWidth="1"/>
    <col min="5405" max="5405" width="0" style="319" hidden="1" customWidth="1"/>
    <col min="5406" max="5406" width="13.85546875" style="319" customWidth="1"/>
    <col min="5407" max="5407" width="12.28515625" style="319" customWidth="1"/>
    <col min="5408" max="5408" width="11.5703125" style="319" customWidth="1"/>
    <col min="5409" max="5409" width="11.140625" style="319" customWidth="1"/>
    <col min="5410" max="5410" width="0" style="319" hidden="1" customWidth="1"/>
    <col min="5411" max="5411" width="17" style="319" customWidth="1"/>
    <col min="5412" max="5412" width="10.7109375" style="319" customWidth="1"/>
    <col min="5413" max="5413" width="19.42578125" style="319" customWidth="1"/>
    <col min="5414" max="5414" width="14.42578125" style="319" customWidth="1"/>
    <col min="5415" max="5415" width="15.7109375" style="319" customWidth="1"/>
    <col min="5416" max="5417" width="0" style="319" hidden="1" customWidth="1"/>
    <col min="5418" max="5419" width="9.140625" style="319"/>
    <col min="5420" max="5420" width="16.85546875" style="319" customWidth="1"/>
    <col min="5421" max="5421" width="16.5703125" style="319" customWidth="1"/>
    <col min="5422" max="5632" width="9.140625" style="319"/>
    <col min="5633" max="5633" width="13.140625" style="319" customWidth="1"/>
    <col min="5634" max="5634" width="14" style="319" customWidth="1"/>
    <col min="5635" max="5635" width="15.85546875" style="319" customWidth="1"/>
    <col min="5636" max="5636" width="11" style="319" customWidth="1"/>
    <col min="5637" max="5637" width="0" style="319" hidden="1" customWidth="1"/>
    <col min="5638" max="5638" width="21" style="319" customWidth="1"/>
    <col min="5639" max="5639" width="13.140625" style="319" customWidth="1"/>
    <col min="5640" max="5640" width="0" style="319" hidden="1" customWidth="1"/>
    <col min="5641" max="5641" width="14.140625" style="319" customWidth="1"/>
    <col min="5642" max="5642" width="15.85546875" style="319" customWidth="1"/>
    <col min="5643" max="5643" width="14.42578125" style="319" customWidth="1"/>
    <col min="5644" max="5644" width="16" style="319" customWidth="1"/>
    <col min="5645" max="5645" width="13.42578125" style="319" customWidth="1"/>
    <col min="5646" max="5646" width="11.5703125" style="319" customWidth="1"/>
    <col min="5647" max="5647" width="12.7109375" style="319" customWidth="1"/>
    <col min="5648" max="5648" width="13.140625" style="319" customWidth="1"/>
    <col min="5649" max="5649" width="11" style="319" customWidth="1"/>
    <col min="5650" max="5650" width="12.7109375" style="319" customWidth="1"/>
    <col min="5651" max="5651" width="12.140625" style="319" customWidth="1"/>
    <col min="5652" max="5654" width="0" style="319" hidden="1" customWidth="1"/>
    <col min="5655" max="5655" width="2.5703125" style="319" customWidth="1"/>
    <col min="5656" max="5656" width="12.7109375" style="319" customWidth="1"/>
    <col min="5657" max="5657" width="21.140625" style="319" customWidth="1"/>
    <col min="5658" max="5659" width="8.140625" style="319" customWidth="1"/>
    <col min="5660" max="5660" width="11.5703125" style="319" customWidth="1"/>
    <col min="5661" max="5661" width="0" style="319" hidden="1" customWidth="1"/>
    <col min="5662" max="5662" width="13.85546875" style="319" customWidth="1"/>
    <col min="5663" max="5663" width="12.28515625" style="319" customWidth="1"/>
    <col min="5664" max="5664" width="11.5703125" style="319" customWidth="1"/>
    <col min="5665" max="5665" width="11.140625" style="319" customWidth="1"/>
    <col min="5666" max="5666" width="0" style="319" hidden="1" customWidth="1"/>
    <col min="5667" max="5667" width="17" style="319" customWidth="1"/>
    <col min="5668" max="5668" width="10.7109375" style="319" customWidth="1"/>
    <col min="5669" max="5669" width="19.42578125" style="319" customWidth="1"/>
    <col min="5670" max="5670" width="14.42578125" style="319" customWidth="1"/>
    <col min="5671" max="5671" width="15.7109375" style="319" customWidth="1"/>
    <col min="5672" max="5673" width="0" style="319" hidden="1" customWidth="1"/>
    <col min="5674" max="5675" width="9.140625" style="319"/>
    <col min="5676" max="5676" width="16.85546875" style="319" customWidth="1"/>
    <col min="5677" max="5677" width="16.5703125" style="319" customWidth="1"/>
    <col min="5678" max="5888" width="9.140625" style="319"/>
    <col min="5889" max="5889" width="13.140625" style="319" customWidth="1"/>
    <col min="5890" max="5890" width="14" style="319" customWidth="1"/>
    <col min="5891" max="5891" width="15.85546875" style="319" customWidth="1"/>
    <col min="5892" max="5892" width="11" style="319" customWidth="1"/>
    <col min="5893" max="5893" width="0" style="319" hidden="1" customWidth="1"/>
    <col min="5894" max="5894" width="21" style="319" customWidth="1"/>
    <col min="5895" max="5895" width="13.140625" style="319" customWidth="1"/>
    <col min="5896" max="5896" width="0" style="319" hidden="1" customWidth="1"/>
    <col min="5897" max="5897" width="14.140625" style="319" customWidth="1"/>
    <col min="5898" max="5898" width="15.85546875" style="319" customWidth="1"/>
    <col min="5899" max="5899" width="14.42578125" style="319" customWidth="1"/>
    <col min="5900" max="5900" width="16" style="319" customWidth="1"/>
    <col min="5901" max="5901" width="13.42578125" style="319" customWidth="1"/>
    <col min="5902" max="5902" width="11.5703125" style="319" customWidth="1"/>
    <col min="5903" max="5903" width="12.7109375" style="319" customWidth="1"/>
    <col min="5904" max="5904" width="13.140625" style="319" customWidth="1"/>
    <col min="5905" max="5905" width="11" style="319" customWidth="1"/>
    <col min="5906" max="5906" width="12.7109375" style="319" customWidth="1"/>
    <col min="5907" max="5907" width="12.140625" style="319" customWidth="1"/>
    <col min="5908" max="5910" width="0" style="319" hidden="1" customWidth="1"/>
    <col min="5911" max="5911" width="2.5703125" style="319" customWidth="1"/>
    <col min="5912" max="5912" width="12.7109375" style="319" customWidth="1"/>
    <col min="5913" max="5913" width="21.140625" style="319" customWidth="1"/>
    <col min="5914" max="5915" width="8.140625" style="319" customWidth="1"/>
    <col min="5916" max="5916" width="11.5703125" style="319" customWidth="1"/>
    <col min="5917" max="5917" width="0" style="319" hidden="1" customWidth="1"/>
    <col min="5918" max="5918" width="13.85546875" style="319" customWidth="1"/>
    <col min="5919" max="5919" width="12.28515625" style="319" customWidth="1"/>
    <col min="5920" max="5920" width="11.5703125" style="319" customWidth="1"/>
    <col min="5921" max="5921" width="11.140625" style="319" customWidth="1"/>
    <col min="5922" max="5922" width="0" style="319" hidden="1" customWidth="1"/>
    <col min="5923" max="5923" width="17" style="319" customWidth="1"/>
    <col min="5924" max="5924" width="10.7109375" style="319" customWidth="1"/>
    <col min="5925" max="5925" width="19.42578125" style="319" customWidth="1"/>
    <col min="5926" max="5926" width="14.42578125" style="319" customWidth="1"/>
    <col min="5927" max="5927" width="15.7109375" style="319" customWidth="1"/>
    <col min="5928" max="5929" width="0" style="319" hidden="1" customWidth="1"/>
    <col min="5930" max="5931" width="9.140625" style="319"/>
    <col min="5932" max="5932" width="16.85546875" style="319" customWidth="1"/>
    <col min="5933" max="5933" width="16.5703125" style="319" customWidth="1"/>
    <col min="5934" max="6144" width="9.140625" style="319"/>
    <col min="6145" max="6145" width="13.140625" style="319" customWidth="1"/>
    <col min="6146" max="6146" width="14" style="319" customWidth="1"/>
    <col min="6147" max="6147" width="15.85546875" style="319" customWidth="1"/>
    <col min="6148" max="6148" width="11" style="319" customWidth="1"/>
    <col min="6149" max="6149" width="0" style="319" hidden="1" customWidth="1"/>
    <col min="6150" max="6150" width="21" style="319" customWidth="1"/>
    <col min="6151" max="6151" width="13.140625" style="319" customWidth="1"/>
    <col min="6152" max="6152" width="0" style="319" hidden="1" customWidth="1"/>
    <col min="6153" max="6153" width="14.140625" style="319" customWidth="1"/>
    <col min="6154" max="6154" width="15.85546875" style="319" customWidth="1"/>
    <col min="6155" max="6155" width="14.42578125" style="319" customWidth="1"/>
    <col min="6156" max="6156" width="16" style="319" customWidth="1"/>
    <col min="6157" max="6157" width="13.42578125" style="319" customWidth="1"/>
    <col min="6158" max="6158" width="11.5703125" style="319" customWidth="1"/>
    <col min="6159" max="6159" width="12.7109375" style="319" customWidth="1"/>
    <col min="6160" max="6160" width="13.140625" style="319" customWidth="1"/>
    <col min="6161" max="6161" width="11" style="319" customWidth="1"/>
    <col min="6162" max="6162" width="12.7109375" style="319" customWidth="1"/>
    <col min="6163" max="6163" width="12.140625" style="319" customWidth="1"/>
    <col min="6164" max="6166" width="0" style="319" hidden="1" customWidth="1"/>
    <col min="6167" max="6167" width="2.5703125" style="319" customWidth="1"/>
    <col min="6168" max="6168" width="12.7109375" style="319" customWidth="1"/>
    <col min="6169" max="6169" width="21.140625" style="319" customWidth="1"/>
    <col min="6170" max="6171" width="8.140625" style="319" customWidth="1"/>
    <col min="6172" max="6172" width="11.5703125" style="319" customWidth="1"/>
    <col min="6173" max="6173" width="0" style="319" hidden="1" customWidth="1"/>
    <col min="6174" max="6174" width="13.85546875" style="319" customWidth="1"/>
    <col min="6175" max="6175" width="12.28515625" style="319" customWidth="1"/>
    <col min="6176" max="6176" width="11.5703125" style="319" customWidth="1"/>
    <col min="6177" max="6177" width="11.140625" style="319" customWidth="1"/>
    <col min="6178" max="6178" width="0" style="319" hidden="1" customWidth="1"/>
    <col min="6179" max="6179" width="17" style="319" customWidth="1"/>
    <col min="6180" max="6180" width="10.7109375" style="319" customWidth="1"/>
    <col min="6181" max="6181" width="19.42578125" style="319" customWidth="1"/>
    <col min="6182" max="6182" width="14.42578125" style="319" customWidth="1"/>
    <col min="6183" max="6183" width="15.7109375" style="319" customWidth="1"/>
    <col min="6184" max="6185" width="0" style="319" hidden="1" customWidth="1"/>
    <col min="6186" max="6187" width="9.140625" style="319"/>
    <col min="6188" max="6188" width="16.85546875" style="319" customWidth="1"/>
    <col min="6189" max="6189" width="16.5703125" style="319" customWidth="1"/>
    <col min="6190" max="6400" width="9.140625" style="319"/>
    <col min="6401" max="6401" width="13.140625" style="319" customWidth="1"/>
    <col min="6402" max="6402" width="14" style="319" customWidth="1"/>
    <col min="6403" max="6403" width="15.85546875" style="319" customWidth="1"/>
    <col min="6404" max="6404" width="11" style="319" customWidth="1"/>
    <col min="6405" max="6405" width="0" style="319" hidden="1" customWidth="1"/>
    <col min="6406" max="6406" width="21" style="319" customWidth="1"/>
    <col min="6407" max="6407" width="13.140625" style="319" customWidth="1"/>
    <col min="6408" max="6408" width="0" style="319" hidden="1" customWidth="1"/>
    <col min="6409" max="6409" width="14.140625" style="319" customWidth="1"/>
    <col min="6410" max="6410" width="15.85546875" style="319" customWidth="1"/>
    <col min="6411" max="6411" width="14.42578125" style="319" customWidth="1"/>
    <col min="6412" max="6412" width="16" style="319" customWidth="1"/>
    <col min="6413" max="6413" width="13.42578125" style="319" customWidth="1"/>
    <col min="6414" max="6414" width="11.5703125" style="319" customWidth="1"/>
    <col min="6415" max="6415" width="12.7109375" style="319" customWidth="1"/>
    <col min="6416" max="6416" width="13.140625" style="319" customWidth="1"/>
    <col min="6417" max="6417" width="11" style="319" customWidth="1"/>
    <col min="6418" max="6418" width="12.7109375" style="319" customWidth="1"/>
    <col min="6419" max="6419" width="12.140625" style="319" customWidth="1"/>
    <col min="6420" max="6422" width="0" style="319" hidden="1" customWidth="1"/>
    <col min="6423" max="6423" width="2.5703125" style="319" customWidth="1"/>
    <col min="6424" max="6424" width="12.7109375" style="319" customWidth="1"/>
    <col min="6425" max="6425" width="21.140625" style="319" customWidth="1"/>
    <col min="6426" max="6427" width="8.140625" style="319" customWidth="1"/>
    <col min="6428" max="6428" width="11.5703125" style="319" customWidth="1"/>
    <col min="6429" max="6429" width="0" style="319" hidden="1" customWidth="1"/>
    <col min="6430" max="6430" width="13.85546875" style="319" customWidth="1"/>
    <col min="6431" max="6431" width="12.28515625" style="319" customWidth="1"/>
    <col min="6432" max="6432" width="11.5703125" style="319" customWidth="1"/>
    <col min="6433" max="6433" width="11.140625" style="319" customWidth="1"/>
    <col min="6434" max="6434" width="0" style="319" hidden="1" customWidth="1"/>
    <col min="6435" max="6435" width="17" style="319" customWidth="1"/>
    <col min="6436" max="6436" width="10.7109375" style="319" customWidth="1"/>
    <col min="6437" max="6437" width="19.42578125" style="319" customWidth="1"/>
    <col min="6438" max="6438" width="14.42578125" style="319" customWidth="1"/>
    <col min="6439" max="6439" width="15.7109375" style="319" customWidth="1"/>
    <col min="6440" max="6441" width="0" style="319" hidden="1" customWidth="1"/>
    <col min="6442" max="6443" width="9.140625" style="319"/>
    <col min="6444" max="6444" width="16.85546875" style="319" customWidth="1"/>
    <col min="6445" max="6445" width="16.5703125" style="319" customWidth="1"/>
    <col min="6446" max="6656" width="9.140625" style="319"/>
    <col min="6657" max="6657" width="13.140625" style="319" customWidth="1"/>
    <col min="6658" max="6658" width="14" style="319" customWidth="1"/>
    <col min="6659" max="6659" width="15.85546875" style="319" customWidth="1"/>
    <col min="6660" max="6660" width="11" style="319" customWidth="1"/>
    <col min="6661" max="6661" width="0" style="319" hidden="1" customWidth="1"/>
    <col min="6662" max="6662" width="21" style="319" customWidth="1"/>
    <col min="6663" max="6663" width="13.140625" style="319" customWidth="1"/>
    <col min="6664" max="6664" width="0" style="319" hidden="1" customWidth="1"/>
    <col min="6665" max="6665" width="14.140625" style="319" customWidth="1"/>
    <col min="6666" max="6666" width="15.85546875" style="319" customWidth="1"/>
    <col min="6667" max="6667" width="14.42578125" style="319" customWidth="1"/>
    <col min="6668" max="6668" width="16" style="319" customWidth="1"/>
    <col min="6669" max="6669" width="13.42578125" style="319" customWidth="1"/>
    <col min="6670" max="6670" width="11.5703125" style="319" customWidth="1"/>
    <col min="6671" max="6671" width="12.7109375" style="319" customWidth="1"/>
    <col min="6672" max="6672" width="13.140625" style="319" customWidth="1"/>
    <col min="6673" max="6673" width="11" style="319" customWidth="1"/>
    <col min="6674" max="6674" width="12.7109375" style="319" customWidth="1"/>
    <col min="6675" max="6675" width="12.140625" style="319" customWidth="1"/>
    <col min="6676" max="6678" width="0" style="319" hidden="1" customWidth="1"/>
    <col min="6679" max="6679" width="2.5703125" style="319" customWidth="1"/>
    <col min="6680" max="6680" width="12.7109375" style="319" customWidth="1"/>
    <col min="6681" max="6681" width="21.140625" style="319" customWidth="1"/>
    <col min="6682" max="6683" width="8.140625" style="319" customWidth="1"/>
    <col min="6684" max="6684" width="11.5703125" style="319" customWidth="1"/>
    <col min="6685" max="6685" width="0" style="319" hidden="1" customWidth="1"/>
    <col min="6686" max="6686" width="13.85546875" style="319" customWidth="1"/>
    <col min="6687" max="6687" width="12.28515625" style="319" customWidth="1"/>
    <col min="6688" max="6688" width="11.5703125" style="319" customWidth="1"/>
    <col min="6689" max="6689" width="11.140625" style="319" customWidth="1"/>
    <col min="6690" max="6690" width="0" style="319" hidden="1" customWidth="1"/>
    <col min="6691" max="6691" width="17" style="319" customWidth="1"/>
    <col min="6692" max="6692" width="10.7109375" style="319" customWidth="1"/>
    <col min="6693" max="6693" width="19.42578125" style="319" customWidth="1"/>
    <col min="6694" max="6694" width="14.42578125" style="319" customWidth="1"/>
    <col min="6695" max="6695" width="15.7109375" style="319" customWidth="1"/>
    <col min="6696" max="6697" width="0" style="319" hidden="1" customWidth="1"/>
    <col min="6698" max="6699" width="9.140625" style="319"/>
    <col min="6700" max="6700" width="16.85546875" style="319" customWidth="1"/>
    <col min="6701" max="6701" width="16.5703125" style="319" customWidth="1"/>
    <col min="6702" max="6912" width="9.140625" style="319"/>
    <col min="6913" max="6913" width="13.140625" style="319" customWidth="1"/>
    <col min="6914" max="6914" width="14" style="319" customWidth="1"/>
    <col min="6915" max="6915" width="15.85546875" style="319" customWidth="1"/>
    <col min="6916" max="6916" width="11" style="319" customWidth="1"/>
    <col min="6917" max="6917" width="0" style="319" hidden="1" customWidth="1"/>
    <col min="6918" max="6918" width="21" style="319" customWidth="1"/>
    <col min="6919" max="6919" width="13.140625" style="319" customWidth="1"/>
    <col min="6920" max="6920" width="0" style="319" hidden="1" customWidth="1"/>
    <col min="6921" max="6921" width="14.140625" style="319" customWidth="1"/>
    <col min="6922" max="6922" width="15.85546875" style="319" customWidth="1"/>
    <col min="6923" max="6923" width="14.42578125" style="319" customWidth="1"/>
    <col min="6924" max="6924" width="16" style="319" customWidth="1"/>
    <col min="6925" max="6925" width="13.42578125" style="319" customWidth="1"/>
    <col min="6926" max="6926" width="11.5703125" style="319" customWidth="1"/>
    <col min="6927" max="6927" width="12.7109375" style="319" customWidth="1"/>
    <col min="6928" max="6928" width="13.140625" style="319" customWidth="1"/>
    <col min="6929" max="6929" width="11" style="319" customWidth="1"/>
    <col min="6930" max="6930" width="12.7109375" style="319" customWidth="1"/>
    <col min="6931" max="6931" width="12.140625" style="319" customWidth="1"/>
    <col min="6932" max="6934" width="0" style="319" hidden="1" customWidth="1"/>
    <col min="6935" max="6935" width="2.5703125" style="319" customWidth="1"/>
    <col min="6936" max="6936" width="12.7109375" style="319" customWidth="1"/>
    <col min="6937" max="6937" width="21.140625" style="319" customWidth="1"/>
    <col min="6938" max="6939" width="8.140625" style="319" customWidth="1"/>
    <col min="6940" max="6940" width="11.5703125" style="319" customWidth="1"/>
    <col min="6941" max="6941" width="0" style="319" hidden="1" customWidth="1"/>
    <col min="6942" max="6942" width="13.85546875" style="319" customWidth="1"/>
    <col min="6943" max="6943" width="12.28515625" style="319" customWidth="1"/>
    <col min="6944" max="6944" width="11.5703125" style="319" customWidth="1"/>
    <col min="6945" max="6945" width="11.140625" style="319" customWidth="1"/>
    <col min="6946" max="6946" width="0" style="319" hidden="1" customWidth="1"/>
    <col min="6947" max="6947" width="17" style="319" customWidth="1"/>
    <col min="6948" max="6948" width="10.7109375" style="319" customWidth="1"/>
    <col min="6949" max="6949" width="19.42578125" style="319" customWidth="1"/>
    <col min="6950" max="6950" width="14.42578125" style="319" customWidth="1"/>
    <col min="6951" max="6951" width="15.7109375" style="319" customWidth="1"/>
    <col min="6952" max="6953" width="0" style="319" hidden="1" customWidth="1"/>
    <col min="6954" max="6955" width="9.140625" style="319"/>
    <col min="6956" max="6956" width="16.85546875" style="319" customWidth="1"/>
    <col min="6957" max="6957" width="16.5703125" style="319" customWidth="1"/>
    <col min="6958" max="7168" width="9.140625" style="319"/>
    <col min="7169" max="7169" width="13.140625" style="319" customWidth="1"/>
    <col min="7170" max="7170" width="14" style="319" customWidth="1"/>
    <col min="7171" max="7171" width="15.85546875" style="319" customWidth="1"/>
    <col min="7172" max="7172" width="11" style="319" customWidth="1"/>
    <col min="7173" max="7173" width="0" style="319" hidden="1" customWidth="1"/>
    <col min="7174" max="7174" width="21" style="319" customWidth="1"/>
    <col min="7175" max="7175" width="13.140625" style="319" customWidth="1"/>
    <col min="7176" max="7176" width="0" style="319" hidden="1" customWidth="1"/>
    <col min="7177" max="7177" width="14.140625" style="319" customWidth="1"/>
    <col min="7178" max="7178" width="15.85546875" style="319" customWidth="1"/>
    <col min="7179" max="7179" width="14.42578125" style="319" customWidth="1"/>
    <col min="7180" max="7180" width="16" style="319" customWidth="1"/>
    <col min="7181" max="7181" width="13.42578125" style="319" customWidth="1"/>
    <col min="7182" max="7182" width="11.5703125" style="319" customWidth="1"/>
    <col min="7183" max="7183" width="12.7109375" style="319" customWidth="1"/>
    <col min="7184" max="7184" width="13.140625" style="319" customWidth="1"/>
    <col min="7185" max="7185" width="11" style="319" customWidth="1"/>
    <col min="7186" max="7186" width="12.7109375" style="319" customWidth="1"/>
    <col min="7187" max="7187" width="12.140625" style="319" customWidth="1"/>
    <col min="7188" max="7190" width="0" style="319" hidden="1" customWidth="1"/>
    <col min="7191" max="7191" width="2.5703125" style="319" customWidth="1"/>
    <col min="7192" max="7192" width="12.7109375" style="319" customWidth="1"/>
    <col min="7193" max="7193" width="21.140625" style="319" customWidth="1"/>
    <col min="7194" max="7195" width="8.140625" style="319" customWidth="1"/>
    <col min="7196" max="7196" width="11.5703125" style="319" customWidth="1"/>
    <col min="7197" max="7197" width="0" style="319" hidden="1" customWidth="1"/>
    <col min="7198" max="7198" width="13.85546875" style="319" customWidth="1"/>
    <col min="7199" max="7199" width="12.28515625" style="319" customWidth="1"/>
    <col min="7200" max="7200" width="11.5703125" style="319" customWidth="1"/>
    <col min="7201" max="7201" width="11.140625" style="319" customWidth="1"/>
    <col min="7202" max="7202" width="0" style="319" hidden="1" customWidth="1"/>
    <col min="7203" max="7203" width="17" style="319" customWidth="1"/>
    <col min="7204" max="7204" width="10.7109375" style="319" customWidth="1"/>
    <col min="7205" max="7205" width="19.42578125" style="319" customWidth="1"/>
    <col min="7206" max="7206" width="14.42578125" style="319" customWidth="1"/>
    <col min="7207" max="7207" width="15.7109375" style="319" customWidth="1"/>
    <col min="7208" max="7209" width="0" style="319" hidden="1" customWidth="1"/>
    <col min="7210" max="7211" width="9.140625" style="319"/>
    <col min="7212" max="7212" width="16.85546875" style="319" customWidth="1"/>
    <col min="7213" max="7213" width="16.5703125" style="319" customWidth="1"/>
    <col min="7214" max="7424" width="9.140625" style="319"/>
    <col min="7425" max="7425" width="13.140625" style="319" customWidth="1"/>
    <col min="7426" max="7426" width="14" style="319" customWidth="1"/>
    <col min="7427" max="7427" width="15.85546875" style="319" customWidth="1"/>
    <col min="7428" max="7428" width="11" style="319" customWidth="1"/>
    <col min="7429" max="7429" width="0" style="319" hidden="1" customWidth="1"/>
    <col min="7430" max="7430" width="21" style="319" customWidth="1"/>
    <col min="7431" max="7431" width="13.140625" style="319" customWidth="1"/>
    <col min="7432" max="7432" width="0" style="319" hidden="1" customWidth="1"/>
    <col min="7433" max="7433" width="14.140625" style="319" customWidth="1"/>
    <col min="7434" max="7434" width="15.85546875" style="319" customWidth="1"/>
    <col min="7435" max="7435" width="14.42578125" style="319" customWidth="1"/>
    <col min="7436" max="7436" width="16" style="319" customWidth="1"/>
    <col min="7437" max="7437" width="13.42578125" style="319" customWidth="1"/>
    <col min="7438" max="7438" width="11.5703125" style="319" customWidth="1"/>
    <col min="7439" max="7439" width="12.7109375" style="319" customWidth="1"/>
    <col min="7440" max="7440" width="13.140625" style="319" customWidth="1"/>
    <col min="7441" max="7441" width="11" style="319" customWidth="1"/>
    <col min="7442" max="7442" width="12.7109375" style="319" customWidth="1"/>
    <col min="7443" max="7443" width="12.140625" style="319" customWidth="1"/>
    <col min="7444" max="7446" width="0" style="319" hidden="1" customWidth="1"/>
    <col min="7447" max="7447" width="2.5703125" style="319" customWidth="1"/>
    <col min="7448" max="7448" width="12.7109375" style="319" customWidth="1"/>
    <col min="7449" max="7449" width="21.140625" style="319" customWidth="1"/>
    <col min="7450" max="7451" width="8.140625" style="319" customWidth="1"/>
    <col min="7452" max="7452" width="11.5703125" style="319" customWidth="1"/>
    <col min="7453" max="7453" width="0" style="319" hidden="1" customWidth="1"/>
    <col min="7454" max="7454" width="13.85546875" style="319" customWidth="1"/>
    <col min="7455" max="7455" width="12.28515625" style="319" customWidth="1"/>
    <col min="7456" max="7456" width="11.5703125" style="319" customWidth="1"/>
    <col min="7457" max="7457" width="11.140625" style="319" customWidth="1"/>
    <col min="7458" max="7458" width="0" style="319" hidden="1" customWidth="1"/>
    <col min="7459" max="7459" width="17" style="319" customWidth="1"/>
    <col min="7460" max="7460" width="10.7109375" style="319" customWidth="1"/>
    <col min="7461" max="7461" width="19.42578125" style="319" customWidth="1"/>
    <col min="7462" max="7462" width="14.42578125" style="319" customWidth="1"/>
    <col min="7463" max="7463" width="15.7109375" style="319" customWidth="1"/>
    <col min="7464" max="7465" width="0" style="319" hidden="1" customWidth="1"/>
    <col min="7466" max="7467" width="9.140625" style="319"/>
    <col min="7468" max="7468" width="16.85546875" style="319" customWidth="1"/>
    <col min="7469" max="7469" width="16.5703125" style="319" customWidth="1"/>
    <col min="7470" max="7680" width="9.140625" style="319"/>
    <col min="7681" max="7681" width="13.140625" style="319" customWidth="1"/>
    <col min="7682" max="7682" width="14" style="319" customWidth="1"/>
    <col min="7683" max="7683" width="15.85546875" style="319" customWidth="1"/>
    <col min="7684" max="7684" width="11" style="319" customWidth="1"/>
    <col min="7685" max="7685" width="0" style="319" hidden="1" customWidth="1"/>
    <col min="7686" max="7686" width="21" style="319" customWidth="1"/>
    <col min="7687" max="7687" width="13.140625" style="319" customWidth="1"/>
    <col min="7688" max="7688" width="0" style="319" hidden="1" customWidth="1"/>
    <col min="7689" max="7689" width="14.140625" style="319" customWidth="1"/>
    <col min="7690" max="7690" width="15.85546875" style="319" customWidth="1"/>
    <col min="7691" max="7691" width="14.42578125" style="319" customWidth="1"/>
    <col min="7692" max="7692" width="16" style="319" customWidth="1"/>
    <col min="7693" max="7693" width="13.42578125" style="319" customWidth="1"/>
    <col min="7694" max="7694" width="11.5703125" style="319" customWidth="1"/>
    <col min="7695" max="7695" width="12.7109375" style="319" customWidth="1"/>
    <col min="7696" max="7696" width="13.140625" style="319" customWidth="1"/>
    <col min="7697" max="7697" width="11" style="319" customWidth="1"/>
    <col min="7698" max="7698" width="12.7109375" style="319" customWidth="1"/>
    <col min="7699" max="7699" width="12.140625" style="319" customWidth="1"/>
    <col min="7700" max="7702" width="0" style="319" hidden="1" customWidth="1"/>
    <col min="7703" max="7703" width="2.5703125" style="319" customWidth="1"/>
    <col min="7704" max="7704" width="12.7109375" style="319" customWidth="1"/>
    <col min="7705" max="7705" width="21.140625" style="319" customWidth="1"/>
    <col min="7706" max="7707" width="8.140625" style="319" customWidth="1"/>
    <col min="7708" max="7708" width="11.5703125" style="319" customWidth="1"/>
    <col min="7709" max="7709" width="0" style="319" hidden="1" customWidth="1"/>
    <col min="7710" max="7710" width="13.85546875" style="319" customWidth="1"/>
    <col min="7711" max="7711" width="12.28515625" style="319" customWidth="1"/>
    <col min="7712" max="7712" width="11.5703125" style="319" customWidth="1"/>
    <col min="7713" max="7713" width="11.140625" style="319" customWidth="1"/>
    <col min="7714" max="7714" width="0" style="319" hidden="1" customWidth="1"/>
    <col min="7715" max="7715" width="17" style="319" customWidth="1"/>
    <col min="7716" max="7716" width="10.7109375" style="319" customWidth="1"/>
    <col min="7717" max="7717" width="19.42578125" style="319" customWidth="1"/>
    <col min="7718" max="7718" width="14.42578125" style="319" customWidth="1"/>
    <col min="7719" max="7719" width="15.7109375" style="319" customWidth="1"/>
    <col min="7720" max="7721" width="0" style="319" hidden="1" customWidth="1"/>
    <col min="7722" max="7723" width="9.140625" style="319"/>
    <col min="7724" max="7724" width="16.85546875" style="319" customWidth="1"/>
    <col min="7725" max="7725" width="16.5703125" style="319" customWidth="1"/>
    <col min="7726" max="7936" width="9.140625" style="319"/>
    <col min="7937" max="7937" width="13.140625" style="319" customWidth="1"/>
    <col min="7938" max="7938" width="14" style="319" customWidth="1"/>
    <col min="7939" max="7939" width="15.85546875" style="319" customWidth="1"/>
    <col min="7940" max="7940" width="11" style="319" customWidth="1"/>
    <col min="7941" max="7941" width="0" style="319" hidden="1" customWidth="1"/>
    <col min="7942" max="7942" width="21" style="319" customWidth="1"/>
    <col min="7943" max="7943" width="13.140625" style="319" customWidth="1"/>
    <col min="7944" max="7944" width="0" style="319" hidden="1" customWidth="1"/>
    <col min="7945" max="7945" width="14.140625" style="319" customWidth="1"/>
    <col min="7946" max="7946" width="15.85546875" style="319" customWidth="1"/>
    <col min="7947" max="7947" width="14.42578125" style="319" customWidth="1"/>
    <col min="7948" max="7948" width="16" style="319" customWidth="1"/>
    <col min="7949" max="7949" width="13.42578125" style="319" customWidth="1"/>
    <col min="7950" max="7950" width="11.5703125" style="319" customWidth="1"/>
    <col min="7951" max="7951" width="12.7109375" style="319" customWidth="1"/>
    <col min="7952" max="7952" width="13.140625" style="319" customWidth="1"/>
    <col min="7953" max="7953" width="11" style="319" customWidth="1"/>
    <col min="7954" max="7954" width="12.7109375" style="319" customWidth="1"/>
    <col min="7955" max="7955" width="12.140625" style="319" customWidth="1"/>
    <col min="7956" max="7958" width="0" style="319" hidden="1" customWidth="1"/>
    <col min="7959" max="7959" width="2.5703125" style="319" customWidth="1"/>
    <col min="7960" max="7960" width="12.7109375" style="319" customWidth="1"/>
    <col min="7961" max="7961" width="21.140625" style="319" customWidth="1"/>
    <col min="7962" max="7963" width="8.140625" style="319" customWidth="1"/>
    <col min="7964" max="7964" width="11.5703125" style="319" customWidth="1"/>
    <col min="7965" max="7965" width="0" style="319" hidden="1" customWidth="1"/>
    <col min="7966" max="7966" width="13.85546875" style="319" customWidth="1"/>
    <col min="7967" max="7967" width="12.28515625" style="319" customWidth="1"/>
    <col min="7968" max="7968" width="11.5703125" style="319" customWidth="1"/>
    <col min="7969" max="7969" width="11.140625" style="319" customWidth="1"/>
    <col min="7970" max="7970" width="0" style="319" hidden="1" customWidth="1"/>
    <col min="7971" max="7971" width="17" style="319" customWidth="1"/>
    <col min="7972" max="7972" width="10.7109375" style="319" customWidth="1"/>
    <col min="7973" max="7973" width="19.42578125" style="319" customWidth="1"/>
    <col min="7974" max="7974" width="14.42578125" style="319" customWidth="1"/>
    <col min="7975" max="7975" width="15.7109375" style="319" customWidth="1"/>
    <col min="7976" max="7977" width="0" style="319" hidden="1" customWidth="1"/>
    <col min="7978" max="7979" width="9.140625" style="319"/>
    <col min="7980" max="7980" width="16.85546875" style="319" customWidth="1"/>
    <col min="7981" max="7981" width="16.5703125" style="319" customWidth="1"/>
    <col min="7982" max="8192" width="9.140625" style="319"/>
    <col min="8193" max="8193" width="13.140625" style="319" customWidth="1"/>
    <col min="8194" max="8194" width="14" style="319" customWidth="1"/>
    <col min="8195" max="8195" width="15.85546875" style="319" customWidth="1"/>
    <col min="8196" max="8196" width="11" style="319" customWidth="1"/>
    <col min="8197" max="8197" width="0" style="319" hidden="1" customWidth="1"/>
    <col min="8198" max="8198" width="21" style="319" customWidth="1"/>
    <col min="8199" max="8199" width="13.140625" style="319" customWidth="1"/>
    <col min="8200" max="8200" width="0" style="319" hidden="1" customWidth="1"/>
    <col min="8201" max="8201" width="14.140625" style="319" customWidth="1"/>
    <col min="8202" max="8202" width="15.85546875" style="319" customWidth="1"/>
    <col min="8203" max="8203" width="14.42578125" style="319" customWidth="1"/>
    <col min="8204" max="8204" width="16" style="319" customWidth="1"/>
    <col min="8205" max="8205" width="13.42578125" style="319" customWidth="1"/>
    <col min="8206" max="8206" width="11.5703125" style="319" customWidth="1"/>
    <col min="8207" max="8207" width="12.7109375" style="319" customWidth="1"/>
    <col min="8208" max="8208" width="13.140625" style="319" customWidth="1"/>
    <col min="8209" max="8209" width="11" style="319" customWidth="1"/>
    <col min="8210" max="8210" width="12.7109375" style="319" customWidth="1"/>
    <col min="8211" max="8211" width="12.140625" style="319" customWidth="1"/>
    <col min="8212" max="8214" width="0" style="319" hidden="1" customWidth="1"/>
    <col min="8215" max="8215" width="2.5703125" style="319" customWidth="1"/>
    <col min="8216" max="8216" width="12.7109375" style="319" customWidth="1"/>
    <col min="8217" max="8217" width="21.140625" style="319" customWidth="1"/>
    <col min="8218" max="8219" width="8.140625" style="319" customWidth="1"/>
    <col min="8220" max="8220" width="11.5703125" style="319" customWidth="1"/>
    <col min="8221" max="8221" width="0" style="319" hidden="1" customWidth="1"/>
    <col min="8222" max="8222" width="13.85546875" style="319" customWidth="1"/>
    <col min="8223" max="8223" width="12.28515625" style="319" customWidth="1"/>
    <col min="8224" max="8224" width="11.5703125" style="319" customWidth="1"/>
    <col min="8225" max="8225" width="11.140625" style="319" customWidth="1"/>
    <col min="8226" max="8226" width="0" style="319" hidden="1" customWidth="1"/>
    <col min="8227" max="8227" width="17" style="319" customWidth="1"/>
    <col min="8228" max="8228" width="10.7109375" style="319" customWidth="1"/>
    <col min="8229" max="8229" width="19.42578125" style="319" customWidth="1"/>
    <col min="8230" max="8230" width="14.42578125" style="319" customWidth="1"/>
    <col min="8231" max="8231" width="15.7109375" style="319" customWidth="1"/>
    <col min="8232" max="8233" width="0" style="319" hidden="1" customWidth="1"/>
    <col min="8234" max="8235" width="9.140625" style="319"/>
    <col min="8236" max="8236" width="16.85546875" style="319" customWidth="1"/>
    <col min="8237" max="8237" width="16.5703125" style="319" customWidth="1"/>
    <col min="8238" max="8448" width="9.140625" style="319"/>
    <col min="8449" max="8449" width="13.140625" style="319" customWidth="1"/>
    <col min="8450" max="8450" width="14" style="319" customWidth="1"/>
    <col min="8451" max="8451" width="15.85546875" style="319" customWidth="1"/>
    <col min="8452" max="8452" width="11" style="319" customWidth="1"/>
    <col min="8453" max="8453" width="0" style="319" hidden="1" customWidth="1"/>
    <col min="8454" max="8454" width="21" style="319" customWidth="1"/>
    <col min="8455" max="8455" width="13.140625" style="319" customWidth="1"/>
    <col min="8456" max="8456" width="0" style="319" hidden="1" customWidth="1"/>
    <col min="8457" max="8457" width="14.140625" style="319" customWidth="1"/>
    <col min="8458" max="8458" width="15.85546875" style="319" customWidth="1"/>
    <col min="8459" max="8459" width="14.42578125" style="319" customWidth="1"/>
    <col min="8460" max="8460" width="16" style="319" customWidth="1"/>
    <col min="8461" max="8461" width="13.42578125" style="319" customWidth="1"/>
    <col min="8462" max="8462" width="11.5703125" style="319" customWidth="1"/>
    <col min="8463" max="8463" width="12.7109375" style="319" customWidth="1"/>
    <col min="8464" max="8464" width="13.140625" style="319" customWidth="1"/>
    <col min="8465" max="8465" width="11" style="319" customWidth="1"/>
    <col min="8466" max="8466" width="12.7109375" style="319" customWidth="1"/>
    <col min="8467" max="8467" width="12.140625" style="319" customWidth="1"/>
    <col min="8468" max="8470" width="0" style="319" hidden="1" customWidth="1"/>
    <col min="8471" max="8471" width="2.5703125" style="319" customWidth="1"/>
    <col min="8472" max="8472" width="12.7109375" style="319" customWidth="1"/>
    <col min="8473" max="8473" width="21.140625" style="319" customWidth="1"/>
    <col min="8474" max="8475" width="8.140625" style="319" customWidth="1"/>
    <col min="8476" max="8476" width="11.5703125" style="319" customWidth="1"/>
    <col min="8477" max="8477" width="0" style="319" hidden="1" customWidth="1"/>
    <col min="8478" max="8478" width="13.85546875" style="319" customWidth="1"/>
    <col min="8479" max="8479" width="12.28515625" style="319" customWidth="1"/>
    <col min="8480" max="8480" width="11.5703125" style="319" customWidth="1"/>
    <col min="8481" max="8481" width="11.140625" style="319" customWidth="1"/>
    <col min="8482" max="8482" width="0" style="319" hidden="1" customWidth="1"/>
    <col min="8483" max="8483" width="17" style="319" customWidth="1"/>
    <col min="8484" max="8484" width="10.7109375" style="319" customWidth="1"/>
    <col min="8485" max="8485" width="19.42578125" style="319" customWidth="1"/>
    <col min="8486" max="8486" width="14.42578125" style="319" customWidth="1"/>
    <col min="8487" max="8487" width="15.7109375" style="319" customWidth="1"/>
    <col min="8488" max="8489" width="0" style="319" hidden="1" customWidth="1"/>
    <col min="8490" max="8491" width="9.140625" style="319"/>
    <col min="8492" max="8492" width="16.85546875" style="319" customWidth="1"/>
    <col min="8493" max="8493" width="16.5703125" style="319" customWidth="1"/>
    <col min="8494" max="8704" width="9.140625" style="319"/>
    <col min="8705" max="8705" width="13.140625" style="319" customWidth="1"/>
    <col min="8706" max="8706" width="14" style="319" customWidth="1"/>
    <col min="8707" max="8707" width="15.85546875" style="319" customWidth="1"/>
    <col min="8708" max="8708" width="11" style="319" customWidth="1"/>
    <col min="8709" max="8709" width="0" style="319" hidden="1" customWidth="1"/>
    <col min="8710" max="8710" width="21" style="319" customWidth="1"/>
    <col min="8711" max="8711" width="13.140625" style="319" customWidth="1"/>
    <col min="8712" max="8712" width="0" style="319" hidden="1" customWidth="1"/>
    <col min="8713" max="8713" width="14.140625" style="319" customWidth="1"/>
    <col min="8714" max="8714" width="15.85546875" style="319" customWidth="1"/>
    <col min="8715" max="8715" width="14.42578125" style="319" customWidth="1"/>
    <col min="8716" max="8716" width="16" style="319" customWidth="1"/>
    <col min="8717" max="8717" width="13.42578125" style="319" customWidth="1"/>
    <col min="8718" max="8718" width="11.5703125" style="319" customWidth="1"/>
    <col min="8719" max="8719" width="12.7109375" style="319" customWidth="1"/>
    <col min="8720" max="8720" width="13.140625" style="319" customWidth="1"/>
    <col min="8721" max="8721" width="11" style="319" customWidth="1"/>
    <col min="8722" max="8722" width="12.7109375" style="319" customWidth="1"/>
    <col min="8723" max="8723" width="12.140625" style="319" customWidth="1"/>
    <col min="8724" max="8726" width="0" style="319" hidden="1" customWidth="1"/>
    <col min="8727" max="8727" width="2.5703125" style="319" customWidth="1"/>
    <col min="8728" max="8728" width="12.7109375" style="319" customWidth="1"/>
    <col min="8729" max="8729" width="21.140625" style="319" customWidth="1"/>
    <col min="8730" max="8731" width="8.140625" style="319" customWidth="1"/>
    <col min="8732" max="8732" width="11.5703125" style="319" customWidth="1"/>
    <col min="8733" max="8733" width="0" style="319" hidden="1" customWidth="1"/>
    <col min="8734" max="8734" width="13.85546875" style="319" customWidth="1"/>
    <col min="8735" max="8735" width="12.28515625" style="319" customWidth="1"/>
    <col min="8736" max="8736" width="11.5703125" style="319" customWidth="1"/>
    <col min="8737" max="8737" width="11.140625" style="319" customWidth="1"/>
    <col min="8738" max="8738" width="0" style="319" hidden="1" customWidth="1"/>
    <col min="8739" max="8739" width="17" style="319" customWidth="1"/>
    <col min="8740" max="8740" width="10.7109375" style="319" customWidth="1"/>
    <col min="8741" max="8741" width="19.42578125" style="319" customWidth="1"/>
    <col min="8742" max="8742" width="14.42578125" style="319" customWidth="1"/>
    <col min="8743" max="8743" width="15.7109375" style="319" customWidth="1"/>
    <col min="8744" max="8745" width="0" style="319" hidden="1" customWidth="1"/>
    <col min="8746" max="8747" width="9.140625" style="319"/>
    <col min="8748" max="8748" width="16.85546875" style="319" customWidth="1"/>
    <col min="8749" max="8749" width="16.5703125" style="319" customWidth="1"/>
    <col min="8750" max="8960" width="9.140625" style="319"/>
    <col min="8961" max="8961" width="13.140625" style="319" customWidth="1"/>
    <col min="8962" max="8962" width="14" style="319" customWidth="1"/>
    <col min="8963" max="8963" width="15.85546875" style="319" customWidth="1"/>
    <col min="8964" max="8964" width="11" style="319" customWidth="1"/>
    <col min="8965" max="8965" width="0" style="319" hidden="1" customWidth="1"/>
    <col min="8966" max="8966" width="21" style="319" customWidth="1"/>
    <col min="8967" max="8967" width="13.140625" style="319" customWidth="1"/>
    <col min="8968" max="8968" width="0" style="319" hidden="1" customWidth="1"/>
    <col min="8969" max="8969" width="14.140625" style="319" customWidth="1"/>
    <col min="8970" max="8970" width="15.85546875" style="319" customWidth="1"/>
    <col min="8971" max="8971" width="14.42578125" style="319" customWidth="1"/>
    <col min="8972" max="8972" width="16" style="319" customWidth="1"/>
    <col min="8973" max="8973" width="13.42578125" style="319" customWidth="1"/>
    <col min="8974" max="8974" width="11.5703125" style="319" customWidth="1"/>
    <col min="8975" max="8975" width="12.7109375" style="319" customWidth="1"/>
    <col min="8976" max="8976" width="13.140625" style="319" customWidth="1"/>
    <col min="8977" max="8977" width="11" style="319" customWidth="1"/>
    <col min="8978" max="8978" width="12.7109375" style="319" customWidth="1"/>
    <col min="8979" max="8979" width="12.140625" style="319" customWidth="1"/>
    <col min="8980" max="8982" width="0" style="319" hidden="1" customWidth="1"/>
    <col min="8983" max="8983" width="2.5703125" style="319" customWidth="1"/>
    <col min="8984" max="8984" width="12.7109375" style="319" customWidth="1"/>
    <col min="8985" max="8985" width="21.140625" style="319" customWidth="1"/>
    <col min="8986" max="8987" width="8.140625" style="319" customWidth="1"/>
    <col min="8988" max="8988" width="11.5703125" style="319" customWidth="1"/>
    <col min="8989" max="8989" width="0" style="319" hidden="1" customWidth="1"/>
    <col min="8990" max="8990" width="13.85546875" style="319" customWidth="1"/>
    <col min="8991" max="8991" width="12.28515625" style="319" customWidth="1"/>
    <col min="8992" max="8992" width="11.5703125" style="319" customWidth="1"/>
    <col min="8993" max="8993" width="11.140625" style="319" customWidth="1"/>
    <col min="8994" max="8994" width="0" style="319" hidden="1" customWidth="1"/>
    <col min="8995" max="8995" width="17" style="319" customWidth="1"/>
    <col min="8996" max="8996" width="10.7109375" style="319" customWidth="1"/>
    <col min="8997" max="8997" width="19.42578125" style="319" customWidth="1"/>
    <col min="8998" max="8998" width="14.42578125" style="319" customWidth="1"/>
    <col min="8999" max="8999" width="15.7109375" style="319" customWidth="1"/>
    <col min="9000" max="9001" width="0" style="319" hidden="1" customWidth="1"/>
    <col min="9002" max="9003" width="9.140625" style="319"/>
    <col min="9004" max="9004" width="16.85546875" style="319" customWidth="1"/>
    <col min="9005" max="9005" width="16.5703125" style="319" customWidth="1"/>
    <col min="9006" max="9216" width="9.140625" style="319"/>
    <col min="9217" max="9217" width="13.140625" style="319" customWidth="1"/>
    <col min="9218" max="9218" width="14" style="319" customWidth="1"/>
    <col min="9219" max="9219" width="15.85546875" style="319" customWidth="1"/>
    <col min="9220" max="9220" width="11" style="319" customWidth="1"/>
    <col min="9221" max="9221" width="0" style="319" hidden="1" customWidth="1"/>
    <col min="9222" max="9222" width="21" style="319" customWidth="1"/>
    <col min="9223" max="9223" width="13.140625" style="319" customWidth="1"/>
    <col min="9224" max="9224" width="0" style="319" hidden="1" customWidth="1"/>
    <col min="9225" max="9225" width="14.140625" style="319" customWidth="1"/>
    <col min="9226" max="9226" width="15.85546875" style="319" customWidth="1"/>
    <col min="9227" max="9227" width="14.42578125" style="319" customWidth="1"/>
    <col min="9228" max="9228" width="16" style="319" customWidth="1"/>
    <col min="9229" max="9229" width="13.42578125" style="319" customWidth="1"/>
    <col min="9230" max="9230" width="11.5703125" style="319" customWidth="1"/>
    <col min="9231" max="9231" width="12.7109375" style="319" customWidth="1"/>
    <col min="9232" max="9232" width="13.140625" style="319" customWidth="1"/>
    <col min="9233" max="9233" width="11" style="319" customWidth="1"/>
    <col min="9234" max="9234" width="12.7109375" style="319" customWidth="1"/>
    <col min="9235" max="9235" width="12.140625" style="319" customWidth="1"/>
    <col min="9236" max="9238" width="0" style="319" hidden="1" customWidth="1"/>
    <col min="9239" max="9239" width="2.5703125" style="319" customWidth="1"/>
    <col min="9240" max="9240" width="12.7109375" style="319" customWidth="1"/>
    <col min="9241" max="9241" width="21.140625" style="319" customWidth="1"/>
    <col min="9242" max="9243" width="8.140625" style="319" customWidth="1"/>
    <col min="9244" max="9244" width="11.5703125" style="319" customWidth="1"/>
    <col min="9245" max="9245" width="0" style="319" hidden="1" customWidth="1"/>
    <col min="9246" max="9246" width="13.85546875" style="319" customWidth="1"/>
    <col min="9247" max="9247" width="12.28515625" style="319" customWidth="1"/>
    <col min="9248" max="9248" width="11.5703125" style="319" customWidth="1"/>
    <col min="9249" max="9249" width="11.140625" style="319" customWidth="1"/>
    <col min="9250" max="9250" width="0" style="319" hidden="1" customWidth="1"/>
    <col min="9251" max="9251" width="17" style="319" customWidth="1"/>
    <col min="9252" max="9252" width="10.7109375" style="319" customWidth="1"/>
    <col min="9253" max="9253" width="19.42578125" style="319" customWidth="1"/>
    <col min="9254" max="9254" width="14.42578125" style="319" customWidth="1"/>
    <col min="9255" max="9255" width="15.7109375" style="319" customWidth="1"/>
    <col min="9256" max="9257" width="0" style="319" hidden="1" customWidth="1"/>
    <col min="9258" max="9259" width="9.140625" style="319"/>
    <col min="9260" max="9260" width="16.85546875" style="319" customWidth="1"/>
    <col min="9261" max="9261" width="16.5703125" style="319" customWidth="1"/>
    <col min="9262" max="9472" width="9.140625" style="319"/>
    <col min="9473" max="9473" width="13.140625" style="319" customWidth="1"/>
    <col min="9474" max="9474" width="14" style="319" customWidth="1"/>
    <col min="9475" max="9475" width="15.85546875" style="319" customWidth="1"/>
    <col min="9476" max="9476" width="11" style="319" customWidth="1"/>
    <col min="9477" max="9477" width="0" style="319" hidden="1" customWidth="1"/>
    <col min="9478" max="9478" width="21" style="319" customWidth="1"/>
    <col min="9479" max="9479" width="13.140625" style="319" customWidth="1"/>
    <col min="9480" max="9480" width="0" style="319" hidden="1" customWidth="1"/>
    <col min="9481" max="9481" width="14.140625" style="319" customWidth="1"/>
    <col min="9482" max="9482" width="15.85546875" style="319" customWidth="1"/>
    <col min="9483" max="9483" width="14.42578125" style="319" customWidth="1"/>
    <col min="9484" max="9484" width="16" style="319" customWidth="1"/>
    <col min="9485" max="9485" width="13.42578125" style="319" customWidth="1"/>
    <col min="9486" max="9486" width="11.5703125" style="319" customWidth="1"/>
    <col min="9487" max="9487" width="12.7109375" style="319" customWidth="1"/>
    <col min="9488" max="9488" width="13.140625" style="319" customWidth="1"/>
    <col min="9489" max="9489" width="11" style="319" customWidth="1"/>
    <col min="9490" max="9490" width="12.7109375" style="319" customWidth="1"/>
    <col min="9491" max="9491" width="12.140625" style="319" customWidth="1"/>
    <col min="9492" max="9494" width="0" style="319" hidden="1" customWidth="1"/>
    <col min="9495" max="9495" width="2.5703125" style="319" customWidth="1"/>
    <col min="9496" max="9496" width="12.7109375" style="319" customWidth="1"/>
    <col min="9497" max="9497" width="21.140625" style="319" customWidth="1"/>
    <col min="9498" max="9499" width="8.140625" style="319" customWidth="1"/>
    <col min="9500" max="9500" width="11.5703125" style="319" customWidth="1"/>
    <col min="9501" max="9501" width="0" style="319" hidden="1" customWidth="1"/>
    <col min="9502" max="9502" width="13.85546875" style="319" customWidth="1"/>
    <col min="9503" max="9503" width="12.28515625" style="319" customWidth="1"/>
    <col min="9504" max="9504" width="11.5703125" style="319" customWidth="1"/>
    <col min="9505" max="9505" width="11.140625" style="319" customWidth="1"/>
    <col min="9506" max="9506" width="0" style="319" hidden="1" customWidth="1"/>
    <col min="9507" max="9507" width="17" style="319" customWidth="1"/>
    <col min="9508" max="9508" width="10.7109375" style="319" customWidth="1"/>
    <col min="9509" max="9509" width="19.42578125" style="319" customWidth="1"/>
    <col min="9510" max="9510" width="14.42578125" style="319" customWidth="1"/>
    <col min="9511" max="9511" width="15.7109375" style="319" customWidth="1"/>
    <col min="9512" max="9513" width="0" style="319" hidden="1" customWidth="1"/>
    <col min="9514" max="9515" width="9.140625" style="319"/>
    <col min="9516" max="9516" width="16.85546875" style="319" customWidth="1"/>
    <col min="9517" max="9517" width="16.5703125" style="319" customWidth="1"/>
    <col min="9518" max="9728" width="9.140625" style="319"/>
    <col min="9729" max="9729" width="13.140625" style="319" customWidth="1"/>
    <col min="9730" max="9730" width="14" style="319" customWidth="1"/>
    <col min="9731" max="9731" width="15.85546875" style="319" customWidth="1"/>
    <col min="9732" max="9732" width="11" style="319" customWidth="1"/>
    <col min="9733" max="9733" width="0" style="319" hidden="1" customWidth="1"/>
    <col min="9734" max="9734" width="21" style="319" customWidth="1"/>
    <col min="9735" max="9735" width="13.140625" style="319" customWidth="1"/>
    <col min="9736" max="9736" width="0" style="319" hidden="1" customWidth="1"/>
    <col min="9737" max="9737" width="14.140625" style="319" customWidth="1"/>
    <col min="9738" max="9738" width="15.85546875" style="319" customWidth="1"/>
    <col min="9739" max="9739" width="14.42578125" style="319" customWidth="1"/>
    <col min="9740" max="9740" width="16" style="319" customWidth="1"/>
    <col min="9741" max="9741" width="13.42578125" style="319" customWidth="1"/>
    <col min="9742" max="9742" width="11.5703125" style="319" customWidth="1"/>
    <col min="9743" max="9743" width="12.7109375" style="319" customWidth="1"/>
    <col min="9744" max="9744" width="13.140625" style="319" customWidth="1"/>
    <col min="9745" max="9745" width="11" style="319" customWidth="1"/>
    <col min="9746" max="9746" width="12.7109375" style="319" customWidth="1"/>
    <col min="9747" max="9747" width="12.140625" style="319" customWidth="1"/>
    <col min="9748" max="9750" width="0" style="319" hidden="1" customWidth="1"/>
    <col min="9751" max="9751" width="2.5703125" style="319" customWidth="1"/>
    <col min="9752" max="9752" width="12.7109375" style="319" customWidth="1"/>
    <col min="9753" max="9753" width="21.140625" style="319" customWidth="1"/>
    <col min="9754" max="9755" width="8.140625" style="319" customWidth="1"/>
    <col min="9756" max="9756" width="11.5703125" style="319" customWidth="1"/>
    <col min="9757" max="9757" width="0" style="319" hidden="1" customWidth="1"/>
    <col min="9758" max="9758" width="13.85546875" style="319" customWidth="1"/>
    <col min="9759" max="9759" width="12.28515625" style="319" customWidth="1"/>
    <col min="9760" max="9760" width="11.5703125" style="319" customWidth="1"/>
    <col min="9761" max="9761" width="11.140625" style="319" customWidth="1"/>
    <col min="9762" max="9762" width="0" style="319" hidden="1" customWidth="1"/>
    <col min="9763" max="9763" width="17" style="319" customWidth="1"/>
    <col min="9764" max="9764" width="10.7109375" style="319" customWidth="1"/>
    <col min="9765" max="9765" width="19.42578125" style="319" customWidth="1"/>
    <col min="9766" max="9766" width="14.42578125" style="319" customWidth="1"/>
    <col min="9767" max="9767" width="15.7109375" style="319" customWidth="1"/>
    <col min="9768" max="9769" width="0" style="319" hidden="1" customWidth="1"/>
    <col min="9770" max="9771" width="9.140625" style="319"/>
    <col min="9772" max="9772" width="16.85546875" style="319" customWidth="1"/>
    <col min="9773" max="9773" width="16.5703125" style="319" customWidth="1"/>
    <col min="9774" max="9984" width="9.140625" style="319"/>
    <col min="9985" max="9985" width="13.140625" style="319" customWidth="1"/>
    <col min="9986" max="9986" width="14" style="319" customWidth="1"/>
    <col min="9987" max="9987" width="15.85546875" style="319" customWidth="1"/>
    <col min="9988" max="9988" width="11" style="319" customWidth="1"/>
    <col min="9989" max="9989" width="0" style="319" hidden="1" customWidth="1"/>
    <col min="9990" max="9990" width="21" style="319" customWidth="1"/>
    <col min="9991" max="9991" width="13.140625" style="319" customWidth="1"/>
    <col min="9992" max="9992" width="0" style="319" hidden="1" customWidth="1"/>
    <col min="9993" max="9993" width="14.140625" style="319" customWidth="1"/>
    <col min="9994" max="9994" width="15.85546875" style="319" customWidth="1"/>
    <col min="9995" max="9995" width="14.42578125" style="319" customWidth="1"/>
    <col min="9996" max="9996" width="16" style="319" customWidth="1"/>
    <col min="9997" max="9997" width="13.42578125" style="319" customWidth="1"/>
    <col min="9998" max="9998" width="11.5703125" style="319" customWidth="1"/>
    <col min="9999" max="9999" width="12.7109375" style="319" customWidth="1"/>
    <col min="10000" max="10000" width="13.140625" style="319" customWidth="1"/>
    <col min="10001" max="10001" width="11" style="319" customWidth="1"/>
    <col min="10002" max="10002" width="12.7109375" style="319" customWidth="1"/>
    <col min="10003" max="10003" width="12.140625" style="319" customWidth="1"/>
    <col min="10004" max="10006" width="0" style="319" hidden="1" customWidth="1"/>
    <col min="10007" max="10007" width="2.5703125" style="319" customWidth="1"/>
    <col min="10008" max="10008" width="12.7109375" style="319" customWidth="1"/>
    <col min="10009" max="10009" width="21.140625" style="319" customWidth="1"/>
    <col min="10010" max="10011" width="8.140625" style="319" customWidth="1"/>
    <col min="10012" max="10012" width="11.5703125" style="319" customWidth="1"/>
    <col min="10013" max="10013" width="0" style="319" hidden="1" customWidth="1"/>
    <col min="10014" max="10014" width="13.85546875" style="319" customWidth="1"/>
    <col min="10015" max="10015" width="12.28515625" style="319" customWidth="1"/>
    <col min="10016" max="10016" width="11.5703125" style="319" customWidth="1"/>
    <col min="10017" max="10017" width="11.140625" style="319" customWidth="1"/>
    <col min="10018" max="10018" width="0" style="319" hidden="1" customWidth="1"/>
    <col min="10019" max="10019" width="17" style="319" customWidth="1"/>
    <col min="10020" max="10020" width="10.7109375" style="319" customWidth="1"/>
    <col min="10021" max="10021" width="19.42578125" style="319" customWidth="1"/>
    <col min="10022" max="10022" width="14.42578125" style="319" customWidth="1"/>
    <col min="10023" max="10023" width="15.7109375" style="319" customWidth="1"/>
    <col min="10024" max="10025" width="0" style="319" hidden="1" customWidth="1"/>
    <col min="10026" max="10027" width="9.140625" style="319"/>
    <col min="10028" max="10028" width="16.85546875" style="319" customWidth="1"/>
    <col min="10029" max="10029" width="16.5703125" style="319" customWidth="1"/>
    <col min="10030" max="10240" width="9.140625" style="319"/>
    <col min="10241" max="10241" width="13.140625" style="319" customWidth="1"/>
    <col min="10242" max="10242" width="14" style="319" customWidth="1"/>
    <col min="10243" max="10243" width="15.85546875" style="319" customWidth="1"/>
    <col min="10244" max="10244" width="11" style="319" customWidth="1"/>
    <col min="10245" max="10245" width="0" style="319" hidden="1" customWidth="1"/>
    <col min="10246" max="10246" width="21" style="319" customWidth="1"/>
    <col min="10247" max="10247" width="13.140625" style="319" customWidth="1"/>
    <col min="10248" max="10248" width="0" style="319" hidden="1" customWidth="1"/>
    <col min="10249" max="10249" width="14.140625" style="319" customWidth="1"/>
    <col min="10250" max="10250" width="15.85546875" style="319" customWidth="1"/>
    <col min="10251" max="10251" width="14.42578125" style="319" customWidth="1"/>
    <col min="10252" max="10252" width="16" style="319" customWidth="1"/>
    <col min="10253" max="10253" width="13.42578125" style="319" customWidth="1"/>
    <col min="10254" max="10254" width="11.5703125" style="319" customWidth="1"/>
    <col min="10255" max="10255" width="12.7109375" style="319" customWidth="1"/>
    <col min="10256" max="10256" width="13.140625" style="319" customWidth="1"/>
    <col min="10257" max="10257" width="11" style="319" customWidth="1"/>
    <col min="10258" max="10258" width="12.7109375" style="319" customWidth="1"/>
    <col min="10259" max="10259" width="12.140625" style="319" customWidth="1"/>
    <col min="10260" max="10262" width="0" style="319" hidden="1" customWidth="1"/>
    <col min="10263" max="10263" width="2.5703125" style="319" customWidth="1"/>
    <col min="10264" max="10264" width="12.7109375" style="319" customWidth="1"/>
    <col min="10265" max="10265" width="21.140625" style="319" customWidth="1"/>
    <col min="10266" max="10267" width="8.140625" style="319" customWidth="1"/>
    <col min="10268" max="10268" width="11.5703125" style="319" customWidth="1"/>
    <col min="10269" max="10269" width="0" style="319" hidden="1" customWidth="1"/>
    <col min="10270" max="10270" width="13.85546875" style="319" customWidth="1"/>
    <col min="10271" max="10271" width="12.28515625" style="319" customWidth="1"/>
    <col min="10272" max="10272" width="11.5703125" style="319" customWidth="1"/>
    <col min="10273" max="10273" width="11.140625" style="319" customWidth="1"/>
    <col min="10274" max="10274" width="0" style="319" hidden="1" customWidth="1"/>
    <col min="10275" max="10275" width="17" style="319" customWidth="1"/>
    <col min="10276" max="10276" width="10.7109375" style="319" customWidth="1"/>
    <col min="10277" max="10277" width="19.42578125" style="319" customWidth="1"/>
    <col min="10278" max="10278" width="14.42578125" style="319" customWidth="1"/>
    <col min="10279" max="10279" width="15.7109375" style="319" customWidth="1"/>
    <col min="10280" max="10281" width="0" style="319" hidden="1" customWidth="1"/>
    <col min="10282" max="10283" width="9.140625" style="319"/>
    <col min="10284" max="10284" width="16.85546875" style="319" customWidth="1"/>
    <col min="10285" max="10285" width="16.5703125" style="319" customWidth="1"/>
    <col min="10286" max="10496" width="9.140625" style="319"/>
    <col min="10497" max="10497" width="13.140625" style="319" customWidth="1"/>
    <col min="10498" max="10498" width="14" style="319" customWidth="1"/>
    <col min="10499" max="10499" width="15.85546875" style="319" customWidth="1"/>
    <col min="10500" max="10500" width="11" style="319" customWidth="1"/>
    <col min="10501" max="10501" width="0" style="319" hidden="1" customWidth="1"/>
    <col min="10502" max="10502" width="21" style="319" customWidth="1"/>
    <col min="10503" max="10503" width="13.140625" style="319" customWidth="1"/>
    <col min="10504" max="10504" width="0" style="319" hidden="1" customWidth="1"/>
    <col min="10505" max="10505" width="14.140625" style="319" customWidth="1"/>
    <col min="10506" max="10506" width="15.85546875" style="319" customWidth="1"/>
    <col min="10507" max="10507" width="14.42578125" style="319" customWidth="1"/>
    <col min="10508" max="10508" width="16" style="319" customWidth="1"/>
    <col min="10509" max="10509" width="13.42578125" style="319" customWidth="1"/>
    <col min="10510" max="10510" width="11.5703125" style="319" customWidth="1"/>
    <col min="10511" max="10511" width="12.7109375" style="319" customWidth="1"/>
    <col min="10512" max="10512" width="13.140625" style="319" customWidth="1"/>
    <col min="10513" max="10513" width="11" style="319" customWidth="1"/>
    <col min="10514" max="10514" width="12.7109375" style="319" customWidth="1"/>
    <col min="10515" max="10515" width="12.140625" style="319" customWidth="1"/>
    <col min="10516" max="10518" width="0" style="319" hidden="1" customWidth="1"/>
    <col min="10519" max="10519" width="2.5703125" style="319" customWidth="1"/>
    <col min="10520" max="10520" width="12.7109375" style="319" customWidth="1"/>
    <col min="10521" max="10521" width="21.140625" style="319" customWidth="1"/>
    <col min="10522" max="10523" width="8.140625" style="319" customWidth="1"/>
    <col min="10524" max="10524" width="11.5703125" style="319" customWidth="1"/>
    <col min="10525" max="10525" width="0" style="319" hidden="1" customWidth="1"/>
    <col min="10526" max="10526" width="13.85546875" style="319" customWidth="1"/>
    <col min="10527" max="10527" width="12.28515625" style="319" customWidth="1"/>
    <col min="10528" max="10528" width="11.5703125" style="319" customWidth="1"/>
    <col min="10529" max="10529" width="11.140625" style="319" customWidth="1"/>
    <col min="10530" max="10530" width="0" style="319" hidden="1" customWidth="1"/>
    <col min="10531" max="10531" width="17" style="319" customWidth="1"/>
    <col min="10532" max="10532" width="10.7109375" style="319" customWidth="1"/>
    <col min="10533" max="10533" width="19.42578125" style="319" customWidth="1"/>
    <col min="10534" max="10534" width="14.42578125" style="319" customWidth="1"/>
    <col min="10535" max="10535" width="15.7109375" style="319" customWidth="1"/>
    <col min="10536" max="10537" width="0" style="319" hidden="1" customWidth="1"/>
    <col min="10538" max="10539" width="9.140625" style="319"/>
    <col min="10540" max="10540" width="16.85546875" style="319" customWidth="1"/>
    <col min="10541" max="10541" width="16.5703125" style="319" customWidth="1"/>
    <col min="10542" max="10752" width="9.140625" style="319"/>
    <col min="10753" max="10753" width="13.140625" style="319" customWidth="1"/>
    <col min="10754" max="10754" width="14" style="319" customWidth="1"/>
    <col min="10755" max="10755" width="15.85546875" style="319" customWidth="1"/>
    <col min="10756" max="10756" width="11" style="319" customWidth="1"/>
    <col min="10757" max="10757" width="0" style="319" hidden="1" customWidth="1"/>
    <col min="10758" max="10758" width="21" style="319" customWidth="1"/>
    <col min="10759" max="10759" width="13.140625" style="319" customWidth="1"/>
    <col min="10760" max="10760" width="0" style="319" hidden="1" customWidth="1"/>
    <col min="10761" max="10761" width="14.140625" style="319" customWidth="1"/>
    <col min="10762" max="10762" width="15.85546875" style="319" customWidth="1"/>
    <col min="10763" max="10763" width="14.42578125" style="319" customWidth="1"/>
    <col min="10764" max="10764" width="16" style="319" customWidth="1"/>
    <col min="10765" max="10765" width="13.42578125" style="319" customWidth="1"/>
    <col min="10766" max="10766" width="11.5703125" style="319" customWidth="1"/>
    <col min="10767" max="10767" width="12.7109375" style="319" customWidth="1"/>
    <col min="10768" max="10768" width="13.140625" style="319" customWidth="1"/>
    <col min="10769" max="10769" width="11" style="319" customWidth="1"/>
    <col min="10770" max="10770" width="12.7109375" style="319" customWidth="1"/>
    <col min="10771" max="10771" width="12.140625" style="319" customWidth="1"/>
    <col min="10772" max="10774" width="0" style="319" hidden="1" customWidth="1"/>
    <col min="10775" max="10775" width="2.5703125" style="319" customWidth="1"/>
    <col min="10776" max="10776" width="12.7109375" style="319" customWidth="1"/>
    <col min="10777" max="10777" width="21.140625" style="319" customWidth="1"/>
    <col min="10778" max="10779" width="8.140625" style="319" customWidth="1"/>
    <col min="10780" max="10780" width="11.5703125" style="319" customWidth="1"/>
    <col min="10781" max="10781" width="0" style="319" hidden="1" customWidth="1"/>
    <col min="10782" max="10782" width="13.85546875" style="319" customWidth="1"/>
    <col min="10783" max="10783" width="12.28515625" style="319" customWidth="1"/>
    <col min="10784" max="10784" width="11.5703125" style="319" customWidth="1"/>
    <col min="10785" max="10785" width="11.140625" style="319" customWidth="1"/>
    <col min="10786" max="10786" width="0" style="319" hidden="1" customWidth="1"/>
    <col min="10787" max="10787" width="17" style="319" customWidth="1"/>
    <col min="10788" max="10788" width="10.7109375" style="319" customWidth="1"/>
    <col min="10789" max="10789" width="19.42578125" style="319" customWidth="1"/>
    <col min="10790" max="10790" width="14.42578125" style="319" customWidth="1"/>
    <col min="10791" max="10791" width="15.7109375" style="319" customWidth="1"/>
    <col min="10792" max="10793" width="0" style="319" hidden="1" customWidth="1"/>
    <col min="10794" max="10795" width="9.140625" style="319"/>
    <col min="10796" max="10796" width="16.85546875" style="319" customWidth="1"/>
    <col min="10797" max="10797" width="16.5703125" style="319" customWidth="1"/>
    <col min="10798" max="11008" width="9.140625" style="319"/>
    <col min="11009" max="11009" width="13.140625" style="319" customWidth="1"/>
    <col min="11010" max="11010" width="14" style="319" customWidth="1"/>
    <col min="11011" max="11011" width="15.85546875" style="319" customWidth="1"/>
    <col min="11012" max="11012" width="11" style="319" customWidth="1"/>
    <col min="11013" max="11013" width="0" style="319" hidden="1" customWidth="1"/>
    <col min="11014" max="11014" width="21" style="319" customWidth="1"/>
    <col min="11015" max="11015" width="13.140625" style="319" customWidth="1"/>
    <col min="11016" max="11016" width="0" style="319" hidden="1" customWidth="1"/>
    <col min="11017" max="11017" width="14.140625" style="319" customWidth="1"/>
    <col min="11018" max="11018" width="15.85546875" style="319" customWidth="1"/>
    <col min="11019" max="11019" width="14.42578125" style="319" customWidth="1"/>
    <col min="11020" max="11020" width="16" style="319" customWidth="1"/>
    <col min="11021" max="11021" width="13.42578125" style="319" customWidth="1"/>
    <col min="11022" max="11022" width="11.5703125" style="319" customWidth="1"/>
    <col min="11023" max="11023" width="12.7109375" style="319" customWidth="1"/>
    <col min="11024" max="11024" width="13.140625" style="319" customWidth="1"/>
    <col min="11025" max="11025" width="11" style="319" customWidth="1"/>
    <col min="11026" max="11026" width="12.7109375" style="319" customWidth="1"/>
    <col min="11027" max="11027" width="12.140625" style="319" customWidth="1"/>
    <col min="11028" max="11030" width="0" style="319" hidden="1" customWidth="1"/>
    <col min="11031" max="11031" width="2.5703125" style="319" customWidth="1"/>
    <col min="11032" max="11032" width="12.7109375" style="319" customWidth="1"/>
    <col min="11033" max="11033" width="21.140625" style="319" customWidth="1"/>
    <col min="11034" max="11035" width="8.140625" style="319" customWidth="1"/>
    <col min="11036" max="11036" width="11.5703125" style="319" customWidth="1"/>
    <col min="11037" max="11037" width="0" style="319" hidden="1" customWidth="1"/>
    <col min="11038" max="11038" width="13.85546875" style="319" customWidth="1"/>
    <col min="11039" max="11039" width="12.28515625" style="319" customWidth="1"/>
    <col min="11040" max="11040" width="11.5703125" style="319" customWidth="1"/>
    <col min="11041" max="11041" width="11.140625" style="319" customWidth="1"/>
    <col min="11042" max="11042" width="0" style="319" hidden="1" customWidth="1"/>
    <col min="11043" max="11043" width="17" style="319" customWidth="1"/>
    <col min="11044" max="11044" width="10.7109375" style="319" customWidth="1"/>
    <col min="11045" max="11045" width="19.42578125" style="319" customWidth="1"/>
    <col min="11046" max="11046" width="14.42578125" style="319" customWidth="1"/>
    <col min="11047" max="11047" width="15.7109375" style="319" customWidth="1"/>
    <col min="11048" max="11049" width="0" style="319" hidden="1" customWidth="1"/>
    <col min="11050" max="11051" width="9.140625" style="319"/>
    <col min="11052" max="11052" width="16.85546875" style="319" customWidth="1"/>
    <col min="11053" max="11053" width="16.5703125" style="319" customWidth="1"/>
    <col min="11054" max="11264" width="9.140625" style="319"/>
    <col min="11265" max="11265" width="13.140625" style="319" customWidth="1"/>
    <col min="11266" max="11266" width="14" style="319" customWidth="1"/>
    <col min="11267" max="11267" width="15.85546875" style="319" customWidth="1"/>
    <col min="11268" max="11268" width="11" style="319" customWidth="1"/>
    <col min="11269" max="11269" width="0" style="319" hidden="1" customWidth="1"/>
    <col min="11270" max="11270" width="21" style="319" customWidth="1"/>
    <col min="11271" max="11271" width="13.140625" style="319" customWidth="1"/>
    <col min="11272" max="11272" width="0" style="319" hidden="1" customWidth="1"/>
    <col min="11273" max="11273" width="14.140625" style="319" customWidth="1"/>
    <col min="11274" max="11274" width="15.85546875" style="319" customWidth="1"/>
    <col min="11275" max="11275" width="14.42578125" style="319" customWidth="1"/>
    <col min="11276" max="11276" width="16" style="319" customWidth="1"/>
    <col min="11277" max="11277" width="13.42578125" style="319" customWidth="1"/>
    <col min="11278" max="11278" width="11.5703125" style="319" customWidth="1"/>
    <col min="11279" max="11279" width="12.7109375" style="319" customWidth="1"/>
    <col min="11280" max="11280" width="13.140625" style="319" customWidth="1"/>
    <col min="11281" max="11281" width="11" style="319" customWidth="1"/>
    <col min="11282" max="11282" width="12.7109375" style="319" customWidth="1"/>
    <col min="11283" max="11283" width="12.140625" style="319" customWidth="1"/>
    <col min="11284" max="11286" width="0" style="319" hidden="1" customWidth="1"/>
    <col min="11287" max="11287" width="2.5703125" style="319" customWidth="1"/>
    <col min="11288" max="11288" width="12.7109375" style="319" customWidth="1"/>
    <col min="11289" max="11289" width="21.140625" style="319" customWidth="1"/>
    <col min="11290" max="11291" width="8.140625" style="319" customWidth="1"/>
    <col min="11292" max="11292" width="11.5703125" style="319" customWidth="1"/>
    <col min="11293" max="11293" width="0" style="319" hidden="1" customWidth="1"/>
    <col min="11294" max="11294" width="13.85546875" style="319" customWidth="1"/>
    <col min="11295" max="11295" width="12.28515625" style="319" customWidth="1"/>
    <col min="11296" max="11296" width="11.5703125" style="319" customWidth="1"/>
    <col min="11297" max="11297" width="11.140625" style="319" customWidth="1"/>
    <col min="11298" max="11298" width="0" style="319" hidden="1" customWidth="1"/>
    <col min="11299" max="11299" width="17" style="319" customWidth="1"/>
    <col min="11300" max="11300" width="10.7109375" style="319" customWidth="1"/>
    <col min="11301" max="11301" width="19.42578125" style="319" customWidth="1"/>
    <col min="11302" max="11302" width="14.42578125" style="319" customWidth="1"/>
    <col min="11303" max="11303" width="15.7109375" style="319" customWidth="1"/>
    <col min="11304" max="11305" width="0" style="319" hidden="1" customWidth="1"/>
    <col min="11306" max="11307" width="9.140625" style="319"/>
    <col min="11308" max="11308" width="16.85546875" style="319" customWidth="1"/>
    <col min="11309" max="11309" width="16.5703125" style="319" customWidth="1"/>
    <col min="11310" max="11520" width="9.140625" style="319"/>
    <col min="11521" max="11521" width="13.140625" style="319" customWidth="1"/>
    <col min="11522" max="11522" width="14" style="319" customWidth="1"/>
    <col min="11523" max="11523" width="15.85546875" style="319" customWidth="1"/>
    <col min="11524" max="11524" width="11" style="319" customWidth="1"/>
    <col min="11525" max="11525" width="0" style="319" hidden="1" customWidth="1"/>
    <col min="11526" max="11526" width="21" style="319" customWidth="1"/>
    <col min="11527" max="11527" width="13.140625" style="319" customWidth="1"/>
    <col min="11528" max="11528" width="0" style="319" hidden="1" customWidth="1"/>
    <col min="11529" max="11529" width="14.140625" style="319" customWidth="1"/>
    <col min="11530" max="11530" width="15.85546875" style="319" customWidth="1"/>
    <col min="11531" max="11531" width="14.42578125" style="319" customWidth="1"/>
    <col min="11532" max="11532" width="16" style="319" customWidth="1"/>
    <col min="11533" max="11533" width="13.42578125" style="319" customWidth="1"/>
    <col min="11534" max="11534" width="11.5703125" style="319" customWidth="1"/>
    <col min="11535" max="11535" width="12.7109375" style="319" customWidth="1"/>
    <col min="11536" max="11536" width="13.140625" style="319" customWidth="1"/>
    <col min="11537" max="11537" width="11" style="319" customWidth="1"/>
    <col min="11538" max="11538" width="12.7109375" style="319" customWidth="1"/>
    <col min="11539" max="11539" width="12.140625" style="319" customWidth="1"/>
    <col min="11540" max="11542" width="0" style="319" hidden="1" customWidth="1"/>
    <col min="11543" max="11543" width="2.5703125" style="319" customWidth="1"/>
    <col min="11544" max="11544" width="12.7109375" style="319" customWidth="1"/>
    <col min="11545" max="11545" width="21.140625" style="319" customWidth="1"/>
    <col min="11546" max="11547" width="8.140625" style="319" customWidth="1"/>
    <col min="11548" max="11548" width="11.5703125" style="319" customWidth="1"/>
    <col min="11549" max="11549" width="0" style="319" hidden="1" customWidth="1"/>
    <col min="11550" max="11550" width="13.85546875" style="319" customWidth="1"/>
    <col min="11551" max="11551" width="12.28515625" style="319" customWidth="1"/>
    <col min="11552" max="11552" width="11.5703125" style="319" customWidth="1"/>
    <col min="11553" max="11553" width="11.140625" style="319" customWidth="1"/>
    <col min="11554" max="11554" width="0" style="319" hidden="1" customWidth="1"/>
    <col min="11555" max="11555" width="17" style="319" customWidth="1"/>
    <col min="11556" max="11556" width="10.7109375" style="319" customWidth="1"/>
    <col min="11557" max="11557" width="19.42578125" style="319" customWidth="1"/>
    <col min="11558" max="11558" width="14.42578125" style="319" customWidth="1"/>
    <col min="11559" max="11559" width="15.7109375" style="319" customWidth="1"/>
    <col min="11560" max="11561" width="0" style="319" hidden="1" customWidth="1"/>
    <col min="11562" max="11563" width="9.140625" style="319"/>
    <col min="11564" max="11564" width="16.85546875" style="319" customWidth="1"/>
    <col min="11565" max="11565" width="16.5703125" style="319" customWidth="1"/>
    <col min="11566" max="11776" width="9.140625" style="319"/>
    <col min="11777" max="11777" width="13.140625" style="319" customWidth="1"/>
    <col min="11778" max="11778" width="14" style="319" customWidth="1"/>
    <col min="11779" max="11779" width="15.85546875" style="319" customWidth="1"/>
    <col min="11780" max="11780" width="11" style="319" customWidth="1"/>
    <col min="11781" max="11781" width="0" style="319" hidden="1" customWidth="1"/>
    <col min="11782" max="11782" width="21" style="319" customWidth="1"/>
    <col min="11783" max="11783" width="13.140625" style="319" customWidth="1"/>
    <col min="11784" max="11784" width="0" style="319" hidden="1" customWidth="1"/>
    <col min="11785" max="11785" width="14.140625" style="319" customWidth="1"/>
    <col min="11786" max="11786" width="15.85546875" style="319" customWidth="1"/>
    <col min="11787" max="11787" width="14.42578125" style="319" customWidth="1"/>
    <col min="11788" max="11788" width="16" style="319" customWidth="1"/>
    <col min="11789" max="11789" width="13.42578125" style="319" customWidth="1"/>
    <col min="11790" max="11790" width="11.5703125" style="319" customWidth="1"/>
    <col min="11791" max="11791" width="12.7109375" style="319" customWidth="1"/>
    <col min="11792" max="11792" width="13.140625" style="319" customWidth="1"/>
    <col min="11793" max="11793" width="11" style="319" customWidth="1"/>
    <col min="11794" max="11794" width="12.7109375" style="319" customWidth="1"/>
    <col min="11795" max="11795" width="12.140625" style="319" customWidth="1"/>
    <col min="11796" max="11798" width="0" style="319" hidden="1" customWidth="1"/>
    <col min="11799" max="11799" width="2.5703125" style="319" customWidth="1"/>
    <col min="11800" max="11800" width="12.7109375" style="319" customWidth="1"/>
    <col min="11801" max="11801" width="21.140625" style="319" customWidth="1"/>
    <col min="11802" max="11803" width="8.140625" style="319" customWidth="1"/>
    <col min="11804" max="11804" width="11.5703125" style="319" customWidth="1"/>
    <col min="11805" max="11805" width="0" style="319" hidden="1" customWidth="1"/>
    <col min="11806" max="11806" width="13.85546875" style="319" customWidth="1"/>
    <col min="11807" max="11807" width="12.28515625" style="319" customWidth="1"/>
    <col min="11808" max="11808" width="11.5703125" style="319" customWidth="1"/>
    <col min="11809" max="11809" width="11.140625" style="319" customWidth="1"/>
    <col min="11810" max="11810" width="0" style="319" hidden="1" customWidth="1"/>
    <col min="11811" max="11811" width="17" style="319" customWidth="1"/>
    <col min="11812" max="11812" width="10.7109375" style="319" customWidth="1"/>
    <col min="11813" max="11813" width="19.42578125" style="319" customWidth="1"/>
    <col min="11814" max="11814" width="14.42578125" style="319" customWidth="1"/>
    <col min="11815" max="11815" width="15.7109375" style="319" customWidth="1"/>
    <col min="11816" max="11817" width="0" style="319" hidden="1" customWidth="1"/>
    <col min="11818" max="11819" width="9.140625" style="319"/>
    <col min="11820" max="11820" width="16.85546875" style="319" customWidth="1"/>
    <col min="11821" max="11821" width="16.5703125" style="319" customWidth="1"/>
    <col min="11822" max="12032" width="9.140625" style="319"/>
    <col min="12033" max="12033" width="13.140625" style="319" customWidth="1"/>
    <col min="12034" max="12034" width="14" style="319" customWidth="1"/>
    <col min="12035" max="12035" width="15.85546875" style="319" customWidth="1"/>
    <col min="12036" max="12036" width="11" style="319" customWidth="1"/>
    <col min="12037" max="12037" width="0" style="319" hidden="1" customWidth="1"/>
    <col min="12038" max="12038" width="21" style="319" customWidth="1"/>
    <col min="12039" max="12039" width="13.140625" style="319" customWidth="1"/>
    <col min="12040" max="12040" width="0" style="319" hidden="1" customWidth="1"/>
    <col min="12041" max="12041" width="14.140625" style="319" customWidth="1"/>
    <col min="12042" max="12042" width="15.85546875" style="319" customWidth="1"/>
    <col min="12043" max="12043" width="14.42578125" style="319" customWidth="1"/>
    <col min="12044" max="12044" width="16" style="319" customWidth="1"/>
    <col min="12045" max="12045" width="13.42578125" style="319" customWidth="1"/>
    <col min="12046" max="12046" width="11.5703125" style="319" customWidth="1"/>
    <col min="12047" max="12047" width="12.7109375" style="319" customWidth="1"/>
    <col min="12048" max="12048" width="13.140625" style="319" customWidth="1"/>
    <col min="12049" max="12049" width="11" style="319" customWidth="1"/>
    <col min="12050" max="12050" width="12.7109375" style="319" customWidth="1"/>
    <col min="12051" max="12051" width="12.140625" style="319" customWidth="1"/>
    <col min="12052" max="12054" width="0" style="319" hidden="1" customWidth="1"/>
    <col min="12055" max="12055" width="2.5703125" style="319" customWidth="1"/>
    <col min="12056" max="12056" width="12.7109375" style="319" customWidth="1"/>
    <col min="12057" max="12057" width="21.140625" style="319" customWidth="1"/>
    <col min="12058" max="12059" width="8.140625" style="319" customWidth="1"/>
    <col min="12060" max="12060" width="11.5703125" style="319" customWidth="1"/>
    <col min="12061" max="12061" width="0" style="319" hidden="1" customWidth="1"/>
    <col min="12062" max="12062" width="13.85546875" style="319" customWidth="1"/>
    <col min="12063" max="12063" width="12.28515625" style="319" customWidth="1"/>
    <col min="12064" max="12064" width="11.5703125" style="319" customWidth="1"/>
    <col min="12065" max="12065" width="11.140625" style="319" customWidth="1"/>
    <col min="12066" max="12066" width="0" style="319" hidden="1" customWidth="1"/>
    <col min="12067" max="12067" width="17" style="319" customWidth="1"/>
    <col min="12068" max="12068" width="10.7109375" style="319" customWidth="1"/>
    <col min="12069" max="12069" width="19.42578125" style="319" customWidth="1"/>
    <col min="12070" max="12070" width="14.42578125" style="319" customWidth="1"/>
    <col min="12071" max="12071" width="15.7109375" style="319" customWidth="1"/>
    <col min="12072" max="12073" width="0" style="319" hidden="1" customWidth="1"/>
    <col min="12074" max="12075" width="9.140625" style="319"/>
    <col min="12076" max="12076" width="16.85546875" style="319" customWidth="1"/>
    <col min="12077" max="12077" width="16.5703125" style="319" customWidth="1"/>
    <col min="12078" max="12288" width="9.140625" style="319"/>
    <col min="12289" max="12289" width="13.140625" style="319" customWidth="1"/>
    <col min="12290" max="12290" width="14" style="319" customWidth="1"/>
    <col min="12291" max="12291" width="15.85546875" style="319" customWidth="1"/>
    <col min="12292" max="12292" width="11" style="319" customWidth="1"/>
    <col min="12293" max="12293" width="0" style="319" hidden="1" customWidth="1"/>
    <col min="12294" max="12294" width="21" style="319" customWidth="1"/>
    <col min="12295" max="12295" width="13.140625" style="319" customWidth="1"/>
    <col min="12296" max="12296" width="0" style="319" hidden="1" customWidth="1"/>
    <col min="12297" max="12297" width="14.140625" style="319" customWidth="1"/>
    <col min="12298" max="12298" width="15.85546875" style="319" customWidth="1"/>
    <col min="12299" max="12299" width="14.42578125" style="319" customWidth="1"/>
    <col min="12300" max="12300" width="16" style="319" customWidth="1"/>
    <col min="12301" max="12301" width="13.42578125" style="319" customWidth="1"/>
    <col min="12302" max="12302" width="11.5703125" style="319" customWidth="1"/>
    <col min="12303" max="12303" width="12.7109375" style="319" customWidth="1"/>
    <col min="12304" max="12304" width="13.140625" style="319" customWidth="1"/>
    <col min="12305" max="12305" width="11" style="319" customWidth="1"/>
    <col min="12306" max="12306" width="12.7109375" style="319" customWidth="1"/>
    <col min="12307" max="12307" width="12.140625" style="319" customWidth="1"/>
    <col min="12308" max="12310" width="0" style="319" hidden="1" customWidth="1"/>
    <col min="12311" max="12311" width="2.5703125" style="319" customWidth="1"/>
    <col min="12312" max="12312" width="12.7109375" style="319" customWidth="1"/>
    <col min="12313" max="12313" width="21.140625" style="319" customWidth="1"/>
    <col min="12314" max="12315" width="8.140625" style="319" customWidth="1"/>
    <col min="12316" max="12316" width="11.5703125" style="319" customWidth="1"/>
    <col min="12317" max="12317" width="0" style="319" hidden="1" customWidth="1"/>
    <col min="12318" max="12318" width="13.85546875" style="319" customWidth="1"/>
    <col min="12319" max="12319" width="12.28515625" style="319" customWidth="1"/>
    <col min="12320" max="12320" width="11.5703125" style="319" customWidth="1"/>
    <col min="12321" max="12321" width="11.140625" style="319" customWidth="1"/>
    <col min="12322" max="12322" width="0" style="319" hidden="1" customWidth="1"/>
    <col min="12323" max="12323" width="17" style="319" customWidth="1"/>
    <col min="12324" max="12324" width="10.7109375" style="319" customWidth="1"/>
    <col min="12325" max="12325" width="19.42578125" style="319" customWidth="1"/>
    <col min="12326" max="12326" width="14.42578125" style="319" customWidth="1"/>
    <col min="12327" max="12327" width="15.7109375" style="319" customWidth="1"/>
    <col min="12328" max="12329" width="0" style="319" hidden="1" customWidth="1"/>
    <col min="12330" max="12331" width="9.140625" style="319"/>
    <col min="12332" max="12332" width="16.85546875" style="319" customWidth="1"/>
    <col min="12333" max="12333" width="16.5703125" style="319" customWidth="1"/>
    <col min="12334" max="12544" width="9.140625" style="319"/>
    <col min="12545" max="12545" width="13.140625" style="319" customWidth="1"/>
    <col min="12546" max="12546" width="14" style="319" customWidth="1"/>
    <col min="12547" max="12547" width="15.85546875" style="319" customWidth="1"/>
    <col min="12548" max="12548" width="11" style="319" customWidth="1"/>
    <col min="12549" max="12549" width="0" style="319" hidden="1" customWidth="1"/>
    <col min="12550" max="12550" width="21" style="319" customWidth="1"/>
    <col min="12551" max="12551" width="13.140625" style="319" customWidth="1"/>
    <col min="12552" max="12552" width="0" style="319" hidden="1" customWidth="1"/>
    <col min="12553" max="12553" width="14.140625" style="319" customWidth="1"/>
    <col min="12554" max="12554" width="15.85546875" style="319" customWidth="1"/>
    <col min="12555" max="12555" width="14.42578125" style="319" customWidth="1"/>
    <col min="12556" max="12556" width="16" style="319" customWidth="1"/>
    <col min="12557" max="12557" width="13.42578125" style="319" customWidth="1"/>
    <col min="12558" max="12558" width="11.5703125" style="319" customWidth="1"/>
    <col min="12559" max="12559" width="12.7109375" style="319" customWidth="1"/>
    <col min="12560" max="12560" width="13.140625" style="319" customWidth="1"/>
    <col min="12561" max="12561" width="11" style="319" customWidth="1"/>
    <col min="12562" max="12562" width="12.7109375" style="319" customWidth="1"/>
    <col min="12563" max="12563" width="12.140625" style="319" customWidth="1"/>
    <col min="12564" max="12566" width="0" style="319" hidden="1" customWidth="1"/>
    <col min="12567" max="12567" width="2.5703125" style="319" customWidth="1"/>
    <col min="12568" max="12568" width="12.7109375" style="319" customWidth="1"/>
    <col min="12569" max="12569" width="21.140625" style="319" customWidth="1"/>
    <col min="12570" max="12571" width="8.140625" style="319" customWidth="1"/>
    <col min="12572" max="12572" width="11.5703125" style="319" customWidth="1"/>
    <col min="12573" max="12573" width="0" style="319" hidden="1" customWidth="1"/>
    <col min="12574" max="12574" width="13.85546875" style="319" customWidth="1"/>
    <col min="12575" max="12575" width="12.28515625" style="319" customWidth="1"/>
    <col min="12576" max="12576" width="11.5703125" style="319" customWidth="1"/>
    <col min="12577" max="12577" width="11.140625" style="319" customWidth="1"/>
    <col min="12578" max="12578" width="0" style="319" hidden="1" customWidth="1"/>
    <col min="12579" max="12579" width="17" style="319" customWidth="1"/>
    <col min="12580" max="12580" width="10.7109375" style="319" customWidth="1"/>
    <col min="12581" max="12581" width="19.42578125" style="319" customWidth="1"/>
    <col min="12582" max="12582" width="14.42578125" style="319" customWidth="1"/>
    <col min="12583" max="12583" width="15.7109375" style="319" customWidth="1"/>
    <col min="12584" max="12585" width="0" style="319" hidden="1" customWidth="1"/>
    <col min="12586" max="12587" width="9.140625" style="319"/>
    <col min="12588" max="12588" width="16.85546875" style="319" customWidth="1"/>
    <col min="12589" max="12589" width="16.5703125" style="319" customWidth="1"/>
    <col min="12590" max="12800" width="9.140625" style="319"/>
    <col min="12801" max="12801" width="13.140625" style="319" customWidth="1"/>
    <col min="12802" max="12802" width="14" style="319" customWidth="1"/>
    <col min="12803" max="12803" width="15.85546875" style="319" customWidth="1"/>
    <col min="12804" max="12804" width="11" style="319" customWidth="1"/>
    <col min="12805" max="12805" width="0" style="319" hidden="1" customWidth="1"/>
    <col min="12806" max="12806" width="21" style="319" customWidth="1"/>
    <col min="12807" max="12807" width="13.140625" style="319" customWidth="1"/>
    <col min="12808" max="12808" width="0" style="319" hidden="1" customWidth="1"/>
    <col min="12809" max="12809" width="14.140625" style="319" customWidth="1"/>
    <col min="12810" max="12810" width="15.85546875" style="319" customWidth="1"/>
    <col min="12811" max="12811" width="14.42578125" style="319" customWidth="1"/>
    <col min="12812" max="12812" width="16" style="319" customWidth="1"/>
    <col min="12813" max="12813" width="13.42578125" style="319" customWidth="1"/>
    <col min="12814" max="12814" width="11.5703125" style="319" customWidth="1"/>
    <col min="12815" max="12815" width="12.7109375" style="319" customWidth="1"/>
    <col min="12816" max="12816" width="13.140625" style="319" customWidth="1"/>
    <col min="12817" max="12817" width="11" style="319" customWidth="1"/>
    <col min="12818" max="12818" width="12.7109375" style="319" customWidth="1"/>
    <col min="12819" max="12819" width="12.140625" style="319" customWidth="1"/>
    <col min="12820" max="12822" width="0" style="319" hidden="1" customWidth="1"/>
    <col min="12823" max="12823" width="2.5703125" style="319" customWidth="1"/>
    <col min="12824" max="12824" width="12.7109375" style="319" customWidth="1"/>
    <col min="12825" max="12825" width="21.140625" style="319" customWidth="1"/>
    <col min="12826" max="12827" width="8.140625" style="319" customWidth="1"/>
    <col min="12828" max="12828" width="11.5703125" style="319" customWidth="1"/>
    <col min="12829" max="12829" width="0" style="319" hidden="1" customWidth="1"/>
    <col min="12830" max="12830" width="13.85546875" style="319" customWidth="1"/>
    <col min="12831" max="12831" width="12.28515625" style="319" customWidth="1"/>
    <col min="12832" max="12832" width="11.5703125" style="319" customWidth="1"/>
    <col min="12833" max="12833" width="11.140625" style="319" customWidth="1"/>
    <col min="12834" max="12834" width="0" style="319" hidden="1" customWidth="1"/>
    <col min="12835" max="12835" width="17" style="319" customWidth="1"/>
    <col min="12836" max="12836" width="10.7109375" style="319" customWidth="1"/>
    <col min="12837" max="12837" width="19.42578125" style="319" customWidth="1"/>
    <col min="12838" max="12838" width="14.42578125" style="319" customWidth="1"/>
    <col min="12839" max="12839" width="15.7109375" style="319" customWidth="1"/>
    <col min="12840" max="12841" width="0" style="319" hidden="1" customWidth="1"/>
    <col min="12842" max="12843" width="9.140625" style="319"/>
    <col min="12844" max="12844" width="16.85546875" style="319" customWidth="1"/>
    <col min="12845" max="12845" width="16.5703125" style="319" customWidth="1"/>
    <col min="12846" max="13056" width="9.140625" style="319"/>
    <col min="13057" max="13057" width="13.140625" style="319" customWidth="1"/>
    <col min="13058" max="13058" width="14" style="319" customWidth="1"/>
    <col min="13059" max="13059" width="15.85546875" style="319" customWidth="1"/>
    <col min="13060" max="13060" width="11" style="319" customWidth="1"/>
    <col min="13061" max="13061" width="0" style="319" hidden="1" customWidth="1"/>
    <col min="13062" max="13062" width="21" style="319" customWidth="1"/>
    <col min="13063" max="13063" width="13.140625" style="319" customWidth="1"/>
    <col min="13064" max="13064" width="0" style="319" hidden="1" customWidth="1"/>
    <col min="13065" max="13065" width="14.140625" style="319" customWidth="1"/>
    <col min="13066" max="13066" width="15.85546875" style="319" customWidth="1"/>
    <col min="13067" max="13067" width="14.42578125" style="319" customWidth="1"/>
    <col min="13068" max="13068" width="16" style="319" customWidth="1"/>
    <col min="13069" max="13069" width="13.42578125" style="319" customWidth="1"/>
    <col min="13070" max="13070" width="11.5703125" style="319" customWidth="1"/>
    <col min="13071" max="13071" width="12.7109375" style="319" customWidth="1"/>
    <col min="13072" max="13072" width="13.140625" style="319" customWidth="1"/>
    <col min="13073" max="13073" width="11" style="319" customWidth="1"/>
    <col min="13074" max="13074" width="12.7109375" style="319" customWidth="1"/>
    <col min="13075" max="13075" width="12.140625" style="319" customWidth="1"/>
    <col min="13076" max="13078" width="0" style="319" hidden="1" customWidth="1"/>
    <col min="13079" max="13079" width="2.5703125" style="319" customWidth="1"/>
    <col min="13080" max="13080" width="12.7109375" style="319" customWidth="1"/>
    <col min="13081" max="13081" width="21.140625" style="319" customWidth="1"/>
    <col min="13082" max="13083" width="8.140625" style="319" customWidth="1"/>
    <col min="13084" max="13084" width="11.5703125" style="319" customWidth="1"/>
    <col min="13085" max="13085" width="0" style="319" hidden="1" customWidth="1"/>
    <col min="13086" max="13086" width="13.85546875" style="319" customWidth="1"/>
    <col min="13087" max="13087" width="12.28515625" style="319" customWidth="1"/>
    <col min="13088" max="13088" width="11.5703125" style="319" customWidth="1"/>
    <col min="13089" max="13089" width="11.140625" style="319" customWidth="1"/>
    <col min="13090" max="13090" width="0" style="319" hidden="1" customWidth="1"/>
    <col min="13091" max="13091" width="17" style="319" customWidth="1"/>
    <col min="13092" max="13092" width="10.7109375" style="319" customWidth="1"/>
    <col min="13093" max="13093" width="19.42578125" style="319" customWidth="1"/>
    <col min="13094" max="13094" width="14.42578125" style="319" customWidth="1"/>
    <col min="13095" max="13095" width="15.7109375" style="319" customWidth="1"/>
    <col min="13096" max="13097" width="0" style="319" hidden="1" customWidth="1"/>
    <col min="13098" max="13099" width="9.140625" style="319"/>
    <col min="13100" max="13100" width="16.85546875" style="319" customWidth="1"/>
    <col min="13101" max="13101" width="16.5703125" style="319" customWidth="1"/>
    <col min="13102" max="13312" width="9.140625" style="319"/>
    <col min="13313" max="13313" width="13.140625" style="319" customWidth="1"/>
    <col min="13314" max="13314" width="14" style="319" customWidth="1"/>
    <col min="13315" max="13315" width="15.85546875" style="319" customWidth="1"/>
    <col min="13316" max="13316" width="11" style="319" customWidth="1"/>
    <col min="13317" max="13317" width="0" style="319" hidden="1" customWidth="1"/>
    <col min="13318" max="13318" width="21" style="319" customWidth="1"/>
    <col min="13319" max="13319" width="13.140625" style="319" customWidth="1"/>
    <col min="13320" max="13320" width="0" style="319" hidden="1" customWidth="1"/>
    <col min="13321" max="13321" width="14.140625" style="319" customWidth="1"/>
    <col min="13322" max="13322" width="15.85546875" style="319" customWidth="1"/>
    <col min="13323" max="13323" width="14.42578125" style="319" customWidth="1"/>
    <col min="13324" max="13324" width="16" style="319" customWidth="1"/>
    <col min="13325" max="13325" width="13.42578125" style="319" customWidth="1"/>
    <col min="13326" max="13326" width="11.5703125" style="319" customWidth="1"/>
    <col min="13327" max="13327" width="12.7109375" style="319" customWidth="1"/>
    <col min="13328" max="13328" width="13.140625" style="319" customWidth="1"/>
    <col min="13329" max="13329" width="11" style="319" customWidth="1"/>
    <col min="13330" max="13330" width="12.7109375" style="319" customWidth="1"/>
    <col min="13331" max="13331" width="12.140625" style="319" customWidth="1"/>
    <col min="13332" max="13334" width="0" style="319" hidden="1" customWidth="1"/>
    <col min="13335" max="13335" width="2.5703125" style="319" customWidth="1"/>
    <col min="13336" max="13336" width="12.7109375" style="319" customWidth="1"/>
    <col min="13337" max="13337" width="21.140625" style="319" customWidth="1"/>
    <col min="13338" max="13339" width="8.140625" style="319" customWidth="1"/>
    <col min="13340" max="13340" width="11.5703125" style="319" customWidth="1"/>
    <col min="13341" max="13341" width="0" style="319" hidden="1" customWidth="1"/>
    <col min="13342" max="13342" width="13.85546875" style="319" customWidth="1"/>
    <col min="13343" max="13343" width="12.28515625" style="319" customWidth="1"/>
    <col min="13344" max="13344" width="11.5703125" style="319" customWidth="1"/>
    <col min="13345" max="13345" width="11.140625" style="319" customWidth="1"/>
    <col min="13346" max="13346" width="0" style="319" hidden="1" customWidth="1"/>
    <col min="13347" max="13347" width="17" style="319" customWidth="1"/>
    <col min="13348" max="13348" width="10.7109375" style="319" customWidth="1"/>
    <col min="13349" max="13349" width="19.42578125" style="319" customWidth="1"/>
    <col min="13350" max="13350" width="14.42578125" style="319" customWidth="1"/>
    <col min="13351" max="13351" width="15.7109375" style="319" customWidth="1"/>
    <col min="13352" max="13353" width="0" style="319" hidden="1" customWidth="1"/>
    <col min="13354" max="13355" width="9.140625" style="319"/>
    <col min="13356" max="13356" width="16.85546875" style="319" customWidth="1"/>
    <col min="13357" max="13357" width="16.5703125" style="319" customWidth="1"/>
    <col min="13358" max="13568" width="9.140625" style="319"/>
    <col min="13569" max="13569" width="13.140625" style="319" customWidth="1"/>
    <col min="13570" max="13570" width="14" style="319" customWidth="1"/>
    <col min="13571" max="13571" width="15.85546875" style="319" customWidth="1"/>
    <col min="13572" max="13572" width="11" style="319" customWidth="1"/>
    <col min="13573" max="13573" width="0" style="319" hidden="1" customWidth="1"/>
    <col min="13574" max="13574" width="21" style="319" customWidth="1"/>
    <col min="13575" max="13575" width="13.140625" style="319" customWidth="1"/>
    <col min="13576" max="13576" width="0" style="319" hidden="1" customWidth="1"/>
    <col min="13577" max="13577" width="14.140625" style="319" customWidth="1"/>
    <col min="13578" max="13578" width="15.85546875" style="319" customWidth="1"/>
    <col min="13579" max="13579" width="14.42578125" style="319" customWidth="1"/>
    <col min="13580" max="13580" width="16" style="319" customWidth="1"/>
    <col min="13581" max="13581" width="13.42578125" style="319" customWidth="1"/>
    <col min="13582" max="13582" width="11.5703125" style="319" customWidth="1"/>
    <col min="13583" max="13583" width="12.7109375" style="319" customWidth="1"/>
    <col min="13584" max="13584" width="13.140625" style="319" customWidth="1"/>
    <col min="13585" max="13585" width="11" style="319" customWidth="1"/>
    <col min="13586" max="13586" width="12.7109375" style="319" customWidth="1"/>
    <col min="13587" max="13587" width="12.140625" style="319" customWidth="1"/>
    <col min="13588" max="13590" width="0" style="319" hidden="1" customWidth="1"/>
    <col min="13591" max="13591" width="2.5703125" style="319" customWidth="1"/>
    <col min="13592" max="13592" width="12.7109375" style="319" customWidth="1"/>
    <col min="13593" max="13593" width="21.140625" style="319" customWidth="1"/>
    <col min="13594" max="13595" width="8.140625" style="319" customWidth="1"/>
    <col min="13596" max="13596" width="11.5703125" style="319" customWidth="1"/>
    <col min="13597" max="13597" width="0" style="319" hidden="1" customWidth="1"/>
    <col min="13598" max="13598" width="13.85546875" style="319" customWidth="1"/>
    <col min="13599" max="13599" width="12.28515625" style="319" customWidth="1"/>
    <col min="13600" max="13600" width="11.5703125" style="319" customWidth="1"/>
    <col min="13601" max="13601" width="11.140625" style="319" customWidth="1"/>
    <col min="13602" max="13602" width="0" style="319" hidden="1" customWidth="1"/>
    <col min="13603" max="13603" width="17" style="319" customWidth="1"/>
    <col min="13604" max="13604" width="10.7109375" style="319" customWidth="1"/>
    <col min="13605" max="13605" width="19.42578125" style="319" customWidth="1"/>
    <col min="13606" max="13606" width="14.42578125" style="319" customWidth="1"/>
    <col min="13607" max="13607" width="15.7109375" style="319" customWidth="1"/>
    <col min="13608" max="13609" width="0" style="319" hidden="1" customWidth="1"/>
    <col min="13610" max="13611" width="9.140625" style="319"/>
    <col min="13612" max="13612" width="16.85546875" style="319" customWidth="1"/>
    <col min="13613" max="13613" width="16.5703125" style="319" customWidth="1"/>
    <col min="13614" max="13824" width="9.140625" style="319"/>
    <col min="13825" max="13825" width="13.140625" style="319" customWidth="1"/>
    <col min="13826" max="13826" width="14" style="319" customWidth="1"/>
    <col min="13827" max="13827" width="15.85546875" style="319" customWidth="1"/>
    <col min="13828" max="13828" width="11" style="319" customWidth="1"/>
    <col min="13829" max="13829" width="0" style="319" hidden="1" customWidth="1"/>
    <col min="13830" max="13830" width="21" style="319" customWidth="1"/>
    <col min="13831" max="13831" width="13.140625" style="319" customWidth="1"/>
    <col min="13832" max="13832" width="0" style="319" hidden="1" customWidth="1"/>
    <col min="13833" max="13833" width="14.140625" style="319" customWidth="1"/>
    <col min="13834" max="13834" width="15.85546875" style="319" customWidth="1"/>
    <col min="13835" max="13835" width="14.42578125" style="319" customWidth="1"/>
    <col min="13836" max="13836" width="16" style="319" customWidth="1"/>
    <col min="13837" max="13837" width="13.42578125" style="319" customWidth="1"/>
    <col min="13838" max="13838" width="11.5703125" style="319" customWidth="1"/>
    <col min="13839" max="13839" width="12.7109375" style="319" customWidth="1"/>
    <col min="13840" max="13840" width="13.140625" style="319" customWidth="1"/>
    <col min="13841" max="13841" width="11" style="319" customWidth="1"/>
    <col min="13842" max="13842" width="12.7109375" style="319" customWidth="1"/>
    <col min="13843" max="13843" width="12.140625" style="319" customWidth="1"/>
    <col min="13844" max="13846" width="0" style="319" hidden="1" customWidth="1"/>
    <col min="13847" max="13847" width="2.5703125" style="319" customWidth="1"/>
    <col min="13848" max="13848" width="12.7109375" style="319" customWidth="1"/>
    <col min="13849" max="13849" width="21.140625" style="319" customWidth="1"/>
    <col min="13850" max="13851" width="8.140625" style="319" customWidth="1"/>
    <col min="13852" max="13852" width="11.5703125" style="319" customWidth="1"/>
    <col min="13853" max="13853" width="0" style="319" hidden="1" customWidth="1"/>
    <col min="13854" max="13854" width="13.85546875" style="319" customWidth="1"/>
    <col min="13855" max="13855" width="12.28515625" style="319" customWidth="1"/>
    <col min="13856" max="13856" width="11.5703125" style="319" customWidth="1"/>
    <col min="13857" max="13857" width="11.140625" style="319" customWidth="1"/>
    <col min="13858" max="13858" width="0" style="319" hidden="1" customWidth="1"/>
    <col min="13859" max="13859" width="17" style="319" customWidth="1"/>
    <col min="13860" max="13860" width="10.7109375" style="319" customWidth="1"/>
    <col min="13861" max="13861" width="19.42578125" style="319" customWidth="1"/>
    <col min="13862" max="13862" width="14.42578125" style="319" customWidth="1"/>
    <col min="13863" max="13863" width="15.7109375" style="319" customWidth="1"/>
    <col min="13864" max="13865" width="0" style="319" hidden="1" customWidth="1"/>
    <col min="13866" max="13867" width="9.140625" style="319"/>
    <col min="13868" max="13868" width="16.85546875" style="319" customWidth="1"/>
    <col min="13869" max="13869" width="16.5703125" style="319" customWidth="1"/>
    <col min="13870" max="14080" width="9.140625" style="319"/>
    <col min="14081" max="14081" width="13.140625" style="319" customWidth="1"/>
    <col min="14082" max="14082" width="14" style="319" customWidth="1"/>
    <col min="14083" max="14083" width="15.85546875" style="319" customWidth="1"/>
    <col min="14084" max="14084" width="11" style="319" customWidth="1"/>
    <col min="14085" max="14085" width="0" style="319" hidden="1" customWidth="1"/>
    <col min="14086" max="14086" width="21" style="319" customWidth="1"/>
    <col min="14087" max="14087" width="13.140625" style="319" customWidth="1"/>
    <col min="14088" max="14088" width="0" style="319" hidden="1" customWidth="1"/>
    <col min="14089" max="14089" width="14.140625" style="319" customWidth="1"/>
    <col min="14090" max="14090" width="15.85546875" style="319" customWidth="1"/>
    <col min="14091" max="14091" width="14.42578125" style="319" customWidth="1"/>
    <col min="14092" max="14092" width="16" style="319" customWidth="1"/>
    <col min="14093" max="14093" width="13.42578125" style="319" customWidth="1"/>
    <col min="14094" max="14094" width="11.5703125" style="319" customWidth="1"/>
    <col min="14095" max="14095" width="12.7109375" style="319" customWidth="1"/>
    <col min="14096" max="14096" width="13.140625" style="319" customWidth="1"/>
    <col min="14097" max="14097" width="11" style="319" customWidth="1"/>
    <col min="14098" max="14098" width="12.7109375" style="319" customWidth="1"/>
    <col min="14099" max="14099" width="12.140625" style="319" customWidth="1"/>
    <col min="14100" max="14102" width="0" style="319" hidden="1" customWidth="1"/>
    <col min="14103" max="14103" width="2.5703125" style="319" customWidth="1"/>
    <col min="14104" max="14104" width="12.7109375" style="319" customWidth="1"/>
    <col min="14105" max="14105" width="21.140625" style="319" customWidth="1"/>
    <col min="14106" max="14107" width="8.140625" style="319" customWidth="1"/>
    <col min="14108" max="14108" width="11.5703125" style="319" customWidth="1"/>
    <col min="14109" max="14109" width="0" style="319" hidden="1" customWidth="1"/>
    <col min="14110" max="14110" width="13.85546875" style="319" customWidth="1"/>
    <col min="14111" max="14111" width="12.28515625" style="319" customWidth="1"/>
    <col min="14112" max="14112" width="11.5703125" style="319" customWidth="1"/>
    <col min="14113" max="14113" width="11.140625" style="319" customWidth="1"/>
    <col min="14114" max="14114" width="0" style="319" hidden="1" customWidth="1"/>
    <col min="14115" max="14115" width="17" style="319" customWidth="1"/>
    <col min="14116" max="14116" width="10.7109375" style="319" customWidth="1"/>
    <col min="14117" max="14117" width="19.42578125" style="319" customWidth="1"/>
    <col min="14118" max="14118" width="14.42578125" style="319" customWidth="1"/>
    <col min="14119" max="14119" width="15.7109375" style="319" customWidth="1"/>
    <col min="14120" max="14121" width="0" style="319" hidden="1" customWidth="1"/>
    <col min="14122" max="14123" width="9.140625" style="319"/>
    <col min="14124" max="14124" width="16.85546875" style="319" customWidth="1"/>
    <col min="14125" max="14125" width="16.5703125" style="319" customWidth="1"/>
    <col min="14126" max="14336" width="9.140625" style="319"/>
    <col min="14337" max="14337" width="13.140625" style="319" customWidth="1"/>
    <col min="14338" max="14338" width="14" style="319" customWidth="1"/>
    <col min="14339" max="14339" width="15.85546875" style="319" customWidth="1"/>
    <col min="14340" max="14340" width="11" style="319" customWidth="1"/>
    <col min="14341" max="14341" width="0" style="319" hidden="1" customWidth="1"/>
    <col min="14342" max="14342" width="21" style="319" customWidth="1"/>
    <col min="14343" max="14343" width="13.140625" style="319" customWidth="1"/>
    <col min="14344" max="14344" width="0" style="319" hidden="1" customWidth="1"/>
    <col min="14345" max="14345" width="14.140625" style="319" customWidth="1"/>
    <col min="14346" max="14346" width="15.85546875" style="319" customWidth="1"/>
    <col min="14347" max="14347" width="14.42578125" style="319" customWidth="1"/>
    <col min="14348" max="14348" width="16" style="319" customWidth="1"/>
    <col min="14349" max="14349" width="13.42578125" style="319" customWidth="1"/>
    <col min="14350" max="14350" width="11.5703125" style="319" customWidth="1"/>
    <col min="14351" max="14351" width="12.7109375" style="319" customWidth="1"/>
    <col min="14352" max="14352" width="13.140625" style="319" customWidth="1"/>
    <col min="14353" max="14353" width="11" style="319" customWidth="1"/>
    <col min="14354" max="14354" width="12.7109375" style="319" customWidth="1"/>
    <col min="14355" max="14355" width="12.140625" style="319" customWidth="1"/>
    <col min="14356" max="14358" width="0" style="319" hidden="1" customWidth="1"/>
    <col min="14359" max="14359" width="2.5703125" style="319" customWidth="1"/>
    <col min="14360" max="14360" width="12.7109375" style="319" customWidth="1"/>
    <col min="14361" max="14361" width="21.140625" style="319" customWidth="1"/>
    <col min="14362" max="14363" width="8.140625" style="319" customWidth="1"/>
    <col min="14364" max="14364" width="11.5703125" style="319" customWidth="1"/>
    <col min="14365" max="14365" width="0" style="319" hidden="1" customWidth="1"/>
    <col min="14366" max="14366" width="13.85546875" style="319" customWidth="1"/>
    <col min="14367" max="14367" width="12.28515625" style="319" customWidth="1"/>
    <col min="14368" max="14368" width="11.5703125" style="319" customWidth="1"/>
    <col min="14369" max="14369" width="11.140625" style="319" customWidth="1"/>
    <col min="14370" max="14370" width="0" style="319" hidden="1" customWidth="1"/>
    <col min="14371" max="14371" width="17" style="319" customWidth="1"/>
    <col min="14372" max="14372" width="10.7109375" style="319" customWidth="1"/>
    <col min="14373" max="14373" width="19.42578125" style="319" customWidth="1"/>
    <col min="14374" max="14374" width="14.42578125" style="319" customWidth="1"/>
    <col min="14375" max="14375" width="15.7109375" style="319" customWidth="1"/>
    <col min="14376" max="14377" width="0" style="319" hidden="1" customWidth="1"/>
    <col min="14378" max="14379" width="9.140625" style="319"/>
    <col min="14380" max="14380" width="16.85546875" style="319" customWidth="1"/>
    <col min="14381" max="14381" width="16.5703125" style="319" customWidth="1"/>
    <col min="14382" max="14592" width="9.140625" style="319"/>
    <col min="14593" max="14593" width="13.140625" style="319" customWidth="1"/>
    <col min="14594" max="14594" width="14" style="319" customWidth="1"/>
    <col min="14595" max="14595" width="15.85546875" style="319" customWidth="1"/>
    <col min="14596" max="14596" width="11" style="319" customWidth="1"/>
    <col min="14597" max="14597" width="0" style="319" hidden="1" customWidth="1"/>
    <col min="14598" max="14598" width="21" style="319" customWidth="1"/>
    <col min="14599" max="14599" width="13.140625" style="319" customWidth="1"/>
    <col min="14600" max="14600" width="0" style="319" hidden="1" customWidth="1"/>
    <col min="14601" max="14601" width="14.140625" style="319" customWidth="1"/>
    <col min="14602" max="14602" width="15.85546875" style="319" customWidth="1"/>
    <col min="14603" max="14603" width="14.42578125" style="319" customWidth="1"/>
    <col min="14604" max="14604" width="16" style="319" customWidth="1"/>
    <col min="14605" max="14605" width="13.42578125" style="319" customWidth="1"/>
    <col min="14606" max="14606" width="11.5703125" style="319" customWidth="1"/>
    <col min="14607" max="14607" width="12.7109375" style="319" customWidth="1"/>
    <col min="14608" max="14608" width="13.140625" style="319" customWidth="1"/>
    <col min="14609" max="14609" width="11" style="319" customWidth="1"/>
    <col min="14610" max="14610" width="12.7109375" style="319" customWidth="1"/>
    <col min="14611" max="14611" width="12.140625" style="319" customWidth="1"/>
    <col min="14612" max="14614" width="0" style="319" hidden="1" customWidth="1"/>
    <col min="14615" max="14615" width="2.5703125" style="319" customWidth="1"/>
    <col min="14616" max="14616" width="12.7109375" style="319" customWidth="1"/>
    <col min="14617" max="14617" width="21.140625" style="319" customWidth="1"/>
    <col min="14618" max="14619" width="8.140625" style="319" customWidth="1"/>
    <col min="14620" max="14620" width="11.5703125" style="319" customWidth="1"/>
    <col min="14621" max="14621" width="0" style="319" hidden="1" customWidth="1"/>
    <col min="14622" max="14622" width="13.85546875" style="319" customWidth="1"/>
    <col min="14623" max="14623" width="12.28515625" style="319" customWidth="1"/>
    <col min="14624" max="14624" width="11.5703125" style="319" customWidth="1"/>
    <col min="14625" max="14625" width="11.140625" style="319" customWidth="1"/>
    <col min="14626" max="14626" width="0" style="319" hidden="1" customWidth="1"/>
    <col min="14627" max="14627" width="17" style="319" customWidth="1"/>
    <col min="14628" max="14628" width="10.7109375" style="319" customWidth="1"/>
    <col min="14629" max="14629" width="19.42578125" style="319" customWidth="1"/>
    <col min="14630" max="14630" width="14.42578125" style="319" customWidth="1"/>
    <col min="14631" max="14631" width="15.7109375" style="319" customWidth="1"/>
    <col min="14632" max="14633" width="0" style="319" hidden="1" customWidth="1"/>
    <col min="14634" max="14635" width="9.140625" style="319"/>
    <col min="14636" max="14636" width="16.85546875" style="319" customWidth="1"/>
    <col min="14637" max="14637" width="16.5703125" style="319" customWidth="1"/>
    <col min="14638" max="14848" width="9.140625" style="319"/>
    <col min="14849" max="14849" width="13.140625" style="319" customWidth="1"/>
    <col min="14850" max="14850" width="14" style="319" customWidth="1"/>
    <col min="14851" max="14851" width="15.85546875" style="319" customWidth="1"/>
    <col min="14852" max="14852" width="11" style="319" customWidth="1"/>
    <col min="14853" max="14853" width="0" style="319" hidden="1" customWidth="1"/>
    <col min="14854" max="14854" width="21" style="319" customWidth="1"/>
    <col min="14855" max="14855" width="13.140625" style="319" customWidth="1"/>
    <col min="14856" max="14856" width="0" style="319" hidden="1" customWidth="1"/>
    <col min="14857" max="14857" width="14.140625" style="319" customWidth="1"/>
    <col min="14858" max="14858" width="15.85546875" style="319" customWidth="1"/>
    <col min="14859" max="14859" width="14.42578125" style="319" customWidth="1"/>
    <col min="14860" max="14860" width="16" style="319" customWidth="1"/>
    <col min="14861" max="14861" width="13.42578125" style="319" customWidth="1"/>
    <col min="14862" max="14862" width="11.5703125" style="319" customWidth="1"/>
    <col min="14863" max="14863" width="12.7109375" style="319" customWidth="1"/>
    <col min="14864" max="14864" width="13.140625" style="319" customWidth="1"/>
    <col min="14865" max="14865" width="11" style="319" customWidth="1"/>
    <col min="14866" max="14866" width="12.7109375" style="319" customWidth="1"/>
    <col min="14867" max="14867" width="12.140625" style="319" customWidth="1"/>
    <col min="14868" max="14870" width="0" style="319" hidden="1" customWidth="1"/>
    <col min="14871" max="14871" width="2.5703125" style="319" customWidth="1"/>
    <col min="14872" max="14872" width="12.7109375" style="319" customWidth="1"/>
    <col min="14873" max="14873" width="21.140625" style="319" customWidth="1"/>
    <col min="14874" max="14875" width="8.140625" style="319" customWidth="1"/>
    <col min="14876" max="14876" width="11.5703125" style="319" customWidth="1"/>
    <col min="14877" max="14877" width="0" style="319" hidden="1" customWidth="1"/>
    <col min="14878" max="14878" width="13.85546875" style="319" customWidth="1"/>
    <col min="14879" max="14879" width="12.28515625" style="319" customWidth="1"/>
    <col min="14880" max="14880" width="11.5703125" style="319" customWidth="1"/>
    <col min="14881" max="14881" width="11.140625" style="319" customWidth="1"/>
    <col min="14882" max="14882" width="0" style="319" hidden="1" customWidth="1"/>
    <col min="14883" max="14883" width="17" style="319" customWidth="1"/>
    <col min="14884" max="14884" width="10.7109375" style="319" customWidth="1"/>
    <col min="14885" max="14885" width="19.42578125" style="319" customWidth="1"/>
    <col min="14886" max="14886" width="14.42578125" style="319" customWidth="1"/>
    <col min="14887" max="14887" width="15.7109375" style="319" customWidth="1"/>
    <col min="14888" max="14889" width="0" style="319" hidden="1" customWidth="1"/>
    <col min="14890" max="14891" width="9.140625" style="319"/>
    <col min="14892" max="14892" width="16.85546875" style="319" customWidth="1"/>
    <col min="14893" max="14893" width="16.5703125" style="319" customWidth="1"/>
    <col min="14894" max="15104" width="9.140625" style="319"/>
    <col min="15105" max="15105" width="13.140625" style="319" customWidth="1"/>
    <col min="15106" max="15106" width="14" style="319" customWidth="1"/>
    <col min="15107" max="15107" width="15.85546875" style="319" customWidth="1"/>
    <col min="15108" max="15108" width="11" style="319" customWidth="1"/>
    <col min="15109" max="15109" width="0" style="319" hidden="1" customWidth="1"/>
    <col min="15110" max="15110" width="21" style="319" customWidth="1"/>
    <col min="15111" max="15111" width="13.140625" style="319" customWidth="1"/>
    <col min="15112" max="15112" width="0" style="319" hidden="1" customWidth="1"/>
    <col min="15113" max="15113" width="14.140625" style="319" customWidth="1"/>
    <col min="15114" max="15114" width="15.85546875" style="319" customWidth="1"/>
    <col min="15115" max="15115" width="14.42578125" style="319" customWidth="1"/>
    <col min="15116" max="15116" width="16" style="319" customWidth="1"/>
    <col min="15117" max="15117" width="13.42578125" style="319" customWidth="1"/>
    <col min="15118" max="15118" width="11.5703125" style="319" customWidth="1"/>
    <col min="15119" max="15119" width="12.7109375" style="319" customWidth="1"/>
    <col min="15120" max="15120" width="13.140625" style="319" customWidth="1"/>
    <col min="15121" max="15121" width="11" style="319" customWidth="1"/>
    <col min="15122" max="15122" width="12.7109375" style="319" customWidth="1"/>
    <col min="15123" max="15123" width="12.140625" style="319" customWidth="1"/>
    <col min="15124" max="15126" width="0" style="319" hidden="1" customWidth="1"/>
    <col min="15127" max="15127" width="2.5703125" style="319" customWidth="1"/>
    <col min="15128" max="15128" width="12.7109375" style="319" customWidth="1"/>
    <col min="15129" max="15129" width="21.140625" style="319" customWidth="1"/>
    <col min="15130" max="15131" width="8.140625" style="319" customWidth="1"/>
    <col min="15132" max="15132" width="11.5703125" style="319" customWidth="1"/>
    <col min="15133" max="15133" width="0" style="319" hidden="1" customWidth="1"/>
    <col min="15134" max="15134" width="13.85546875" style="319" customWidth="1"/>
    <col min="15135" max="15135" width="12.28515625" style="319" customWidth="1"/>
    <col min="15136" max="15136" width="11.5703125" style="319" customWidth="1"/>
    <col min="15137" max="15137" width="11.140625" style="319" customWidth="1"/>
    <col min="15138" max="15138" width="0" style="319" hidden="1" customWidth="1"/>
    <col min="15139" max="15139" width="17" style="319" customWidth="1"/>
    <col min="15140" max="15140" width="10.7109375" style="319" customWidth="1"/>
    <col min="15141" max="15141" width="19.42578125" style="319" customWidth="1"/>
    <col min="15142" max="15142" width="14.42578125" style="319" customWidth="1"/>
    <col min="15143" max="15143" width="15.7109375" style="319" customWidth="1"/>
    <col min="15144" max="15145" width="0" style="319" hidden="1" customWidth="1"/>
    <col min="15146" max="15147" width="9.140625" style="319"/>
    <col min="15148" max="15148" width="16.85546875" style="319" customWidth="1"/>
    <col min="15149" max="15149" width="16.5703125" style="319" customWidth="1"/>
    <col min="15150" max="15360" width="9.140625" style="319"/>
    <col min="15361" max="15361" width="13.140625" style="319" customWidth="1"/>
    <col min="15362" max="15362" width="14" style="319" customWidth="1"/>
    <col min="15363" max="15363" width="15.85546875" style="319" customWidth="1"/>
    <col min="15364" max="15364" width="11" style="319" customWidth="1"/>
    <col min="15365" max="15365" width="0" style="319" hidden="1" customWidth="1"/>
    <col min="15366" max="15366" width="21" style="319" customWidth="1"/>
    <col min="15367" max="15367" width="13.140625" style="319" customWidth="1"/>
    <col min="15368" max="15368" width="0" style="319" hidden="1" customWidth="1"/>
    <col min="15369" max="15369" width="14.140625" style="319" customWidth="1"/>
    <col min="15370" max="15370" width="15.85546875" style="319" customWidth="1"/>
    <col min="15371" max="15371" width="14.42578125" style="319" customWidth="1"/>
    <col min="15372" max="15372" width="16" style="319" customWidth="1"/>
    <col min="15373" max="15373" width="13.42578125" style="319" customWidth="1"/>
    <col min="15374" max="15374" width="11.5703125" style="319" customWidth="1"/>
    <col min="15375" max="15375" width="12.7109375" style="319" customWidth="1"/>
    <col min="15376" max="15376" width="13.140625" style="319" customWidth="1"/>
    <col min="15377" max="15377" width="11" style="319" customWidth="1"/>
    <col min="15378" max="15378" width="12.7109375" style="319" customWidth="1"/>
    <col min="15379" max="15379" width="12.140625" style="319" customWidth="1"/>
    <col min="15380" max="15382" width="0" style="319" hidden="1" customWidth="1"/>
    <col min="15383" max="15383" width="2.5703125" style="319" customWidth="1"/>
    <col min="15384" max="15384" width="12.7109375" style="319" customWidth="1"/>
    <col min="15385" max="15385" width="21.140625" style="319" customWidth="1"/>
    <col min="15386" max="15387" width="8.140625" style="319" customWidth="1"/>
    <col min="15388" max="15388" width="11.5703125" style="319" customWidth="1"/>
    <col min="15389" max="15389" width="0" style="319" hidden="1" customWidth="1"/>
    <col min="15390" max="15390" width="13.85546875" style="319" customWidth="1"/>
    <col min="15391" max="15391" width="12.28515625" style="319" customWidth="1"/>
    <col min="15392" max="15392" width="11.5703125" style="319" customWidth="1"/>
    <col min="15393" max="15393" width="11.140625" style="319" customWidth="1"/>
    <col min="15394" max="15394" width="0" style="319" hidden="1" customWidth="1"/>
    <col min="15395" max="15395" width="17" style="319" customWidth="1"/>
    <col min="15396" max="15396" width="10.7109375" style="319" customWidth="1"/>
    <col min="15397" max="15397" width="19.42578125" style="319" customWidth="1"/>
    <col min="15398" max="15398" width="14.42578125" style="319" customWidth="1"/>
    <col min="15399" max="15399" width="15.7109375" style="319" customWidth="1"/>
    <col min="15400" max="15401" width="0" style="319" hidden="1" customWidth="1"/>
    <col min="15402" max="15403" width="9.140625" style="319"/>
    <col min="15404" max="15404" width="16.85546875" style="319" customWidth="1"/>
    <col min="15405" max="15405" width="16.5703125" style="319" customWidth="1"/>
    <col min="15406" max="15616" width="9.140625" style="319"/>
    <col min="15617" max="15617" width="13.140625" style="319" customWidth="1"/>
    <col min="15618" max="15618" width="14" style="319" customWidth="1"/>
    <col min="15619" max="15619" width="15.85546875" style="319" customWidth="1"/>
    <col min="15620" max="15620" width="11" style="319" customWidth="1"/>
    <col min="15621" max="15621" width="0" style="319" hidden="1" customWidth="1"/>
    <col min="15622" max="15622" width="21" style="319" customWidth="1"/>
    <col min="15623" max="15623" width="13.140625" style="319" customWidth="1"/>
    <col min="15624" max="15624" width="0" style="319" hidden="1" customWidth="1"/>
    <col min="15625" max="15625" width="14.140625" style="319" customWidth="1"/>
    <col min="15626" max="15626" width="15.85546875" style="319" customWidth="1"/>
    <col min="15627" max="15627" width="14.42578125" style="319" customWidth="1"/>
    <col min="15628" max="15628" width="16" style="319" customWidth="1"/>
    <col min="15629" max="15629" width="13.42578125" style="319" customWidth="1"/>
    <col min="15630" max="15630" width="11.5703125" style="319" customWidth="1"/>
    <col min="15631" max="15631" width="12.7109375" style="319" customWidth="1"/>
    <col min="15632" max="15632" width="13.140625" style="319" customWidth="1"/>
    <col min="15633" max="15633" width="11" style="319" customWidth="1"/>
    <col min="15634" max="15634" width="12.7109375" style="319" customWidth="1"/>
    <col min="15635" max="15635" width="12.140625" style="319" customWidth="1"/>
    <col min="15636" max="15638" width="0" style="319" hidden="1" customWidth="1"/>
    <col min="15639" max="15639" width="2.5703125" style="319" customWidth="1"/>
    <col min="15640" max="15640" width="12.7109375" style="319" customWidth="1"/>
    <col min="15641" max="15641" width="21.140625" style="319" customWidth="1"/>
    <col min="15642" max="15643" width="8.140625" style="319" customWidth="1"/>
    <col min="15644" max="15644" width="11.5703125" style="319" customWidth="1"/>
    <col min="15645" max="15645" width="0" style="319" hidden="1" customWidth="1"/>
    <col min="15646" max="15646" width="13.85546875" style="319" customWidth="1"/>
    <col min="15647" max="15647" width="12.28515625" style="319" customWidth="1"/>
    <col min="15648" max="15648" width="11.5703125" style="319" customWidth="1"/>
    <col min="15649" max="15649" width="11.140625" style="319" customWidth="1"/>
    <col min="15650" max="15650" width="0" style="319" hidden="1" customWidth="1"/>
    <col min="15651" max="15651" width="17" style="319" customWidth="1"/>
    <col min="15652" max="15652" width="10.7109375" style="319" customWidth="1"/>
    <col min="15653" max="15653" width="19.42578125" style="319" customWidth="1"/>
    <col min="15654" max="15654" width="14.42578125" style="319" customWidth="1"/>
    <col min="15655" max="15655" width="15.7109375" style="319" customWidth="1"/>
    <col min="15656" max="15657" width="0" style="319" hidden="1" customWidth="1"/>
    <col min="15658" max="15659" width="9.140625" style="319"/>
    <col min="15660" max="15660" width="16.85546875" style="319" customWidth="1"/>
    <col min="15661" max="15661" width="16.5703125" style="319" customWidth="1"/>
    <col min="15662" max="15872" width="9.140625" style="319"/>
    <col min="15873" max="15873" width="13.140625" style="319" customWidth="1"/>
    <col min="15874" max="15874" width="14" style="319" customWidth="1"/>
    <col min="15875" max="15875" width="15.85546875" style="319" customWidth="1"/>
    <col min="15876" max="15876" width="11" style="319" customWidth="1"/>
    <col min="15877" max="15877" width="0" style="319" hidden="1" customWidth="1"/>
    <col min="15878" max="15878" width="21" style="319" customWidth="1"/>
    <col min="15879" max="15879" width="13.140625" style="319" customWidth="1"/>
    <col min="15880" max="15880" width="0" style="319" hidden="1" customWidth="1"/>
    <col min="15881" max="15881" width="14.140625" style="319" customWidth="1"/>
    <col min="15882" max="15882" width="15.85546875" style="319" customWidth="1"/>
    <col min="15883" max="15883" width="14.42578125" style="319" customWidth="1"/>
    <col min="15884" max="15884" width="16" style="319" customWidth="1"/>
    <col min="15885" max="15885" width="13.42578125" style="319" customWidth="1"/>
    <col min="15886" max="15886" width="11.5703125" style="319" customWidth="1"/>
    <col min="15887" max="15887" width="12.7109375" style="319" customWidth="1"/>
    <col min="15888" max="15888" width="13.140625" style="319" customWidth="1"/>
    <col min="15889" max="15889" width="11" style="319" customWidth="1"/>
    <col min="15890" max="15890" width="12.7109375" style="319" customWidth="1"/>
    <col min="15891" max="15891" width="12.140625" style="319" customWidth="1"/>
    <col min="15892" max="15894" width="0" style="319" hidden="1" customWidth="1"/>
    <col min="15895" max="15895" width="2.5703125" style="319" customWidth="1"/>
    <col min="15896" max="15896" width="12.7109375" style="319" customWidth="1"/>
    <col min="15897" max="15897" width="21.140625" style="319" customWidth="1"/>
    <col min="15898" max="15899" width="8.140625" style="319" customWidth="1"/>
    <col min="15900" max="15900" width="11.5703125" style="319" customWidth="1"/>
    <col min="15901" max="15901" width="0" style="319" hidden="1" customWidth="1"/>
    <col min="15902" max="15902" width="13.85546875" style="319" customWidth="1"/>
    <col min="15903" max="15903" width="12.28515625" style="319" customWidth="1"/>
    <col min="15904" max="15904" width="11.5703125" style="319" customWidth="1"/>
    <col min="15905" max="15905" width="11.140625" style="319" customWidth="1"/>
    <col min="15906" max="15906" width="0" style="319" hidden="1" customWidth="1"/>
    <col min="15907" max="15907" width="17" style="319" customWidth="1"/>
    <col min="15908" max="15908" width="10.7109375" style="319" customWidth="1"/>
    <col min="15909" max="15909" width="19.42578125" style="319" customWidth="1"/>
    <col min="15910" max="15910" width="14.42578125" style="319" customWidth="1"/>
    <col min="15911" max="15911" width="15.7109375" style="319" customWidth="1"/>
    <col min="15912" max="15913" width="0" style="319" hidden="1" customWidth="1"/>
    <col min="15914" max="15915" width="9.140625" style="319"/>
    <col min="15916" max="15916" width="16.85546875" style="319" customWidth="1"/>
    <col min="15917" max="15917" width="16.5703125" style="319" customWidth="1"/>
    <col min="15918" max="16128" width="9.140625" style="319"/>
    <col min="16129" max="16129" width="13.140625" style="319" customWidth="1"/>
    <col min="16130" max="16130" width="14" style="319" customWidth="1"/>
    <col min="16131" max="16131" width="15.85546875" style="319" customWidth="1"/>
    <col min="16132" max="16132" width="11" style="319" customWidth="1"/>
    <col min="16133" max="16133" width="0" style="319" hidden="1" customWidth="1"/>
    <col min="16134" max="16134" width="21" style="319" customWidth="1"/>
    <col min="16135" max="16135" width="13.140625" style="319" customWidth="1"/>
    <col min="16136" max="16136" width="0" style="319" hidden="1" customWidth="1"/>
    <col min="16137" max="16137" width="14.140625" style="319" customWidth="1"/>
    <col min="16138" max="16138" width="15.85546875" style="319" customWidth="1"/>
    <col min="16139" max="16139" width="14.42578125" style="319" customWidth="1"/>
    <col min="16140" max="16140" width="16" style="319" customWidth="1"/>
    <col min="16141" max="16141" width="13.42578125" style="319" customWidth="1"/>
    <col min="16142" max="16142" width="11.5703125" style="319" customWidth="1"/>
    <col min="16143" max="16143" width="12.7109375" style="319" customWidth="1"/>
    <col min="16144" max="16144" width="13.140625" style="319" customWidth="1"/>
    <col min="16145" max="16145" width="11" style="319" customWidth="1"/>
    <col min="16146" max="16146" width="12.7109375" style="319" customWidth="1"/>
    <col min="16147" max="16147" width="12.140625" style="319" customWidth="1"/>
    <col min="16148" max="16150" width="0" style="319" hidden="1" customWidth="1"/>
    <col min="16151" max="16151" width="2.5703125" style="319" customWidth="1"/>
    <col min="16152" max="16152" width="12.7109375" style="319" customWidth="1"/>
    <col min="16153" max="16153" width="21.140625" style="319" customWidth="1"/>
    <col min="16154" max="16155" width="8.140625" style="319" customWidth="1"/>
    <col min="16156" max="16156" width="11.5703125" style="319" customWidth="1"/>
    <col min="16157" max="16157" width="0" style="319" hidden="1" customWidth="1"/>
    <col min="16158" max="16158" width="13.85546875" style="319" customWidth="1"/>
    <col min="16159" max="16159" width="12.28515625" style="319" customWidth="1"/>
    <col min="16160" max="16160" width="11.5703125" style="319" customWidth="1"/>
    <col min="16161" max="16161" width="11.140625" style="319" customWidth="1"/>
    <col min="16162" max="16162" width="0" style="319" hidden="1" customWidth="1"/>
    <col min="16163" max="16163" width="17" style="319" customWidth="1"/>
    <col min="16164" max="16164" width="10.7109375" style="319" customWidth="1"/>
    <col min="16165" max="16165" width="19.42578125" style="319" customWidth="1"/>
    <col min="16166" max="16166" width="14.42578125" style="319" customWidth="1"/>
    <col min="16167" max="16167" width="15.7109375" style="319" customWidth="1"/>
    <col min="16168" max="16169" width="0" style="319" hidden="1" customWidth="1"/>
    <col min="16170" max="16171" width="9.140625" style="319"/>
    <col min="16172" max="16172" width="16.85546875" style="319" customWidth="1"/>
    <col min="16173" max="16173" width="16.5703125" style="319" customWidth="1"/>
    <col min="16174" max="16384" width="9.140625" style="319"/>
  </cols>
  <sheetData>
    <row r="1" spans="1:44" ht="18.75">
      <c r="A1" s="1161" t="s">
        <v>1522</v>
      </c>
      <c r="B1" s="1161"/>
      <c r="C1" s="1161"/>
      <c r="D1" s="1161"/>
      <c r="E1" s="1161"/>
      <c r="F1" s="1161"/>
      <c r="G1" s="1161"/>
      <c r="H1" s="1161"/>
      <c r="I1" s="1161"/>
      <c r="J1" s="1161"/>
      <c r="K1" s="1161"/>
      <c r="L1" s="1161"/>
      <c r="M1" s="1161"/>
      <c r="N1" s="1161"/>
      <c r="O1" s="1161"/>
      <c r="P1" s="1161"/>
      <c r="Q1" s="1161"/>
      <c r="R1" s="1161"/>
      <c r="S1" s="1161"/>
      <c r="T1" s="320"/>
      <c r="U1" s="320"/>
      <c r="V1" s="320"/>
      <c r="W1" s="320"/>
      <c r="X1" s="320"/>
      <c r="Y1" s="320"/>
      <c r="Z1" s="320"/>
      <c r="AA1" s="320"/>
      <c r="AB1" s="321"/>
      <c r="AC1" s="321"/>
      <c r="AD1" s="321"/>
      <c r="AE1" s="321"/>
      <c r="AF1" s="321"/>
      <c r="AG1" s="318"/>
      <c r="AH1" s="318"/>
      <c r="AI1" s="318"/>
      <c r="AJ1" s="318"/>
      <c r="AK1" s="318"/>
      <c r="AL1" s="318"/>
      <c r="AM1" s="318"/>
      <c r="AN1" s="318"/>
      <c r="AO1" s="318"/>
      <c r="AP1" s="318"/>
      <c r="AQ1" s="318"/>
      <c r="AR1" s="318"/>
    </row>
    <row r="2" spans="1:44" ht="15.75" thickBot="1">
      <c r="A2" s="322" t="s">
        <v>1170</v>
      </c>
      <c r="B2" s="323"/>
      <c r="C2" s="323"/>
      <c r="D2" s="323"/>
      <c r="E2" s="323"/>
      <c r="F2" s="323"/>
      <c r="G2" s="323"/>
      <c r="H2" s="323"/>
      <c r="I2" s="323"/>
      <c r="J2" s="323"/>
      <c r="K2" s="323"/>
      <c r="L2" s="323"/>
      <c r="M2" s="323"/>
      <c r="N2" s="323"/>
      <c r="O2" s="323"/>
      <c r="P2" s="324"/>
      <c r="Q2" s="324"/>
      <c r="R2" s="324"/>
      <c r="S2" s="324"/>
      <c r="T2" s="323"/>
      <c r="U2" s="323"/>
      <c r="V2" s="325"/>
      <c r="W2" s="325"/>
      <c r="X2" s="1162" t="s">
        <v>315</v>
      </c>
      <c r="Y2" s="1162"/>
      <c r="Z2" s="1162"/>
      <c r="AA2" s="1162"/>
      <c r="AB2" s="326"/>
      <c r="AC2" s="323"/>
      <c r="AD2" s="323"/>
      <c r="AE2" s="323"/>
      <c r="AF2" s="323"/>
      <c r="AG2" s="327"/>
      <c r="AH2" s="327"/>
      <c r="AI2" s="327"/>
      <c r="AJ2" s="327"/>
      <c r="AK2" s="600"/>
      <c r="AL2" s="600"/>
      <c r="AM2" s="600"/>
      <c r="AN2" s="327"/>
      <c r="AO2" s="327"/>
      <c r="AP2" s="327"/>
      <c r="AQ2" s="318"/>
      <c r="AR2" s="318"/>
    </row>
    <row r="3" spans="1:44" ht="23.25" customHeight="1">
      <c r="A3" s="1157" t="s">
        <v>1171</v>
      </c>
      <c r="B3" s="1157" t="s">
        <v>375</v>
      </c>
      <c r="C3" s="1157" t="s">
        <v>376</v>
      </c>
      <c r="D3" s="1157" t="s">
        <v>377</v>
      </c>
      <c r="E3" s="1157"/>
      <c r="F3" s="1157"/>
      <c r="G3" s="1157"/>
      <c r="H3" s="1157"/>
      <c r="I3" s="1157"/>
      <c r="J3" s="1157"/>
      <c r="K3" s="1157"/>
      <c r="L3" s="1157" t="s">
        <v>1520</v>
      </c>
      <c r="M3" s="1157"/>
      <c r="N3" s="1157"/>
      <c r="O3" s="1157" t="s">
        <v>1521</v>
      </c>
      <c r="P3" s="1157"/>
      <c r="Q3" s="1157"/>
      <c r="R3" s="328"/>
      <c r="S3" s="328"/>
      <c r="T3" s="1163" t="s">
        <v>1172</v>
      </c>
      <c r="U3" s="1164"/>
      <c r="V3" s="605"/>
      <c r="W3" s="605"/>
      <c r="X3" s="1157" t="s">
        <v>1171</v>
      </c>
      <c r="Y3" s="1157" t="s">
        <v>379</v>
      </c>
      <c r="Z3" s="1157"/>
      <c r="AA3" s="1157"/>
      <c r="AB3" s="1157"/>
      <c r="AC3" s="1157"/>
      <c r="AD3" s="1157"/>
      <c r="AE3" s="1157"/>
      <c r="AF3" s="1157"/>
      <c r="AG3" s="1157"/>
      <c r="AH3" s="1157"/>
      <c r="AI3" s="1157"/>
      <c r="AJ3" s="1157"/>
      <c r="AK3" s="1157"/>
      <c r="AL3" s="1157"/>
      <c r="AM3" s="1157"/>
      <c r="AN3" s="329"/>
      <c r="AO3" s="330"/>
      <c r="AP3" s="327"/>
      <c r="AQ3" s="318"/>
      <c r="AR3" s="318"/>
    </row>
    <row r="4" spans="1:44" ht="23.25" customHeight="1">
      <c r="A4" s="1159"/>
      <c r="B4" s="1159"/>
      <c r="C4" s="1159"/>
      <c r="D4" s="1157" t="s">
        <v>1312</v>
      </c>
      <c r="E4" s="1160" t="s">
        <v>1172</v>
      </c>
      <c r="F4" s="1157" t="s">
        <v>212</v>
      </c>
      <c r="G4" s="1157"/>
      <c r="H4" s="1157"/>
      <c r="I4" s="1157"/>
      <c r="J4" s="1157"/>
      <c r="K4" s="1157"/>
      <c r="L4" s="1157"/>
      <c r="M4" s="1157"/>
      <c r="N4" s="1157"/>
      <c r="O4" s="1157"/>
      <c r="P4" s="1157"/>
      <c r="Q4" s="1157"/>
      <c r="R4" s="328"/>
      <c r="S4" s="328"/>
      <c r="T4" s="1165"/>
      <c r="U4" s="1154"/>
      <c r="V4" s="605"/>
      <c r="W4" s="605"/>
      <c r="X4" s="1159"/>
      <c r="Y4" s="1157" t="s">
        <v>217</v>
      </c>
      <c r="Z4" s="1157"/>
      <c r="AA4" s="1157"/>
      <c r="AB4" s="1157"/>
      <c r="AC4" s="1157"/>
      <c r="AD4" s="1157"/>
      <c r="AE4" s="1157"/>
      <c r="AF4" s="1157"/>
      <c r="AG4" s="1157"/>
      <c r="AH4" s="1160" t="s">
        <v>1172</v>
      </c>
      <c r="AI4" s="1157" t="s">
        <v>218</v>
      </c>
      <c r="AJ4" s="1157"/>
      <c r="AK4" s="1157"/>
      <c r="AL4" s="1157"/>
      <c r="AM4" s="1157"/>
      <c r="AN4" s="1153" t="s">
        <v>1172</v>
      </c>
      <c r="AO4" s="1154"/>
      <c r="AP4" s="327"/>
      <c r="AQ4" s="318"/>
      <c r="AR4" s="318"/>
    </row>
    <row r="5" spans="1:44" ht="27.75" customHeight="1">
      <c r="A5" s="1159"/>
      <c r="B5" s="1159"/>
      <c r="C5" s="1159"/>
      <c r="D5" s="1159"/>
      <c r="E5" s="1160"/>
      <c r="F5" s="1157" t="s">
        <v>1173</v>
      </c>
      <c r="G5" s="1157"/>
      <c r="H5" s="604" t="s">
        <v>1172</v>
      </c>
      <c r="I5" s="1157" t="s">
        <v>214</v>
      </c>
      <c r="J5" s="1157" t="s">
        <v>1174</v>
      </c>
      <c r="K5" s="1157" t="s">
        <v>1175</v>
      </c>
      <c r="L5" s="1157" t="s">
        <v>1312</v>
      </c>
      <c r="M5" s="1157" t="s">
        <v>212</v>
      </c>
      <c r="N5" s="1157"/>
      <c r="O5" s="1157" t="s">
        <v>1312</v>
      </c>
      <c r="P5" s="1157" t="s">
        <v>212</v>
      </c>
      <c r="Q5" s="1157"/>
      <c r="R5" s="328"/>
      <c r="S5" s="328"/>
      <c r="T5" s="1165"/>
      <c r="U5" s="1154"/>
      <c r="V5" s="605"/>
      <c r="W5" s="605"/>
      <c r="X5" s="1159"/>
      <c r="Y5" s="1157" t="s">
        <v>1312</v>
      </c>
      <c r="Z5" s="1157" t="s">
        <v>219</v>
      </c>
      <c r="AA5" s="1157"/>
      <c r="AB5" s="1157"/>
      <c r="AC5" s="604" t="s">
        <v>1172</v>
      </c>
      <c r="AD5" s="1157" t="s">
        <v>220</v>
      </c>
      <c r="AE5" s="1159"/>
      <c r="AF5" s="1159"/>
      <c r="AG5" s="1159"/>
      <c r="AH5" s="1160"/>
      <c r="AI5" s="1157" t="s">
        <v>1312</v>
      </c>
      <c r="AJ5" s="1157" t="s">
        <v>221</v>
      </c>
      <c r="AK5" s="1159"/>
      <c r="AL5" s="1157" t="s">
        <v>222</v>
      </c>
      <c r="AM5" s="1159"/>
      <c r="AN5" s="1153"/>
      <c r="AO5" s="1154"/>
      <c r="AP5" s="327"/>
      <c r="AQ5" s="318"/>
      <c r="AR5" s="318"/>
    </row>
    <row r="6" spans="1:44" ht="30" customHeight="1" thickBot="1">
      <c r="A6" s="1159"/>
      <c r="B6" s="1159"/>
      <c r="C6" s="1159"/>
      <c r="D6" s="1159"/>
      <c r="E6" s="1160"/>
      <c r="F6" s="549" t="s">
        <v>216</v>
      </c>
      <c r="G6" s="549" t="s">
        <v>1176</v>
      </c>
      <c r="H6" s="618"/>
      <c r="I6" s="1157"/>
      <c r="J6" s="1157"/>
      <c r="K6" s="1157"/>
      <c r="L6" s="1157"/>
      <c r="M6" s="599" t="s">
        <v>1177</v>
      </c>
      <c r="N6" s="599" t="s">
        <v>1178</v>
      </c>
      <c r="O6" s="1157"/>
      <c r="P6" s="599" t="s">
        <v>1177</v>
      </c>
      <c r="Q6" s="599" t="s">
        <v>1178</v>
      </c>
      <c r="R6" s="328"/>
      <c r="S6" s="328"/>
      <c r="T6" s="1166"/>
      <c r="U6" s="1156"/>
      <c r="V6" s="605"/>
      <c r="W6" s="605"/>
      <c r="X6" s="1159"/>
      <c r="Y6" s="1159"/>
      <c r="Z6" s="549">
        <v>2.5</v>
      </c>
      <c r="AA6" s="619">
        <v>2</v>
      </c>
      <c r="AB6" s="599" t="s">
        <v>364</v>
      </c>
      <c r="AC6" s="618"/>
      <c r="AD6" s="599" t="s">
        <v>1179</v>
      </c>
      <c r="AE6" s="599" t="s">
        <v>1180</v>
      </c>
      <c r="AF6" s="599" t="s">
        <v>1181</v>
      </c>
      <c r="AG6" s="599" t="s">
        <v>1182</v>
      </c>
      <c r="AH6" s="1160"/>
      <c r="AI6" s="1157"/>
      <c r="AJ6" s="619">
        <v>2</v>
      </c>
      <c r="AK6" s="599" t="s">
        <v>363</v>
      </c>
      <c r="AL6" s="599" t="s">
        <v>1183</v>
      </c>
      <c r="AM6" s="599" t="s">
        <v>1184</v>
      </c>
      <c r="AN6" s="1155"/>
      <c r="AO6" s="1156"/>
      <c r="AP6" s="327"/>
      <c r="AQ6" s="318"/>
      <c r="AR6" s="318"/>
    </row>
    <row r="7" spans="1:44" ht="30" customHeight="1" thickBot="1">
      <c r="A7" s="599">
        <v>1</v>
      </c>
      <c r="B7" s="599" t="s">
        <v>365</v>
      </c>
      <c r="C7" s="599">
        <v>3</v>
      </c>
      <c r="D7" s="599" t="s">
        <v>367</v>
      </c>
      <c r="E7" s="620" t="s">
        <v>1185</v>
      </c>
      <c r="F7" s="599">
        <v>5</v>
      </c>
      <c r="G7" s="599">
        <v>6</v>
      </c>
      <c r="H7" s="620" t="s">
        <v>1186</v>
      </c>
      <c r="I7" s="599">
        <v>7</v>
      </c>
      <c r="J7" s="599">
        <v>8</v>
      </c>
      <c r="K7" s="599">
        <v>9</v>
      </c>
      <c r="L7" s="599" t="s">
        <v>368</v>
      </c>
      <c r="M7" s="549">
        <v>11</v>
      </c>
      <c r="N7" s="549">
        <v>12</v>
      </c>
      <c r="O7" s="599" t="s">
        <v>370</v>
      </c>
      <c r="P7" s="549">
        <v>14</v>
      </c>
      <c r="Q7" s="549">
        <v>15</v>
      </c>
      <c r="R7" s="331"/>
      <c r="S7" s="331"/>
      <c r="T7" s="332" t="s">
        <v>1187</v>
      </c>
      <c r="U7" s="332" t="s">
        <v>1188</v>
      </c>
      <c r="V7" s="333"/>
      <c r="W7" s="333"/>
      <c r="X7" s="599" t="s">
        <v>1189</v>
      </c>
      <c r="Y7" s="599" t="s">
        <v>372</v>
      </c>
      <c r="Z7" s="599">
        <v>17</v>
      </c>
      <c r="AA7" s="599">
        <v>18</v>
      </c>
      <c r="AB7" s="599">
        <v>19</v>
      </c>
      <c r="AC7" s="620" t="s">
        <v>1190</v>
      </c>
      <c r="AD7" s="599">
        <v>20</v>
      </c>
      <c r="AE7" s="599">
        <v>21</v>
      </c>
      <c r="AF7" s="599">
        <v>22</v>
      </c>
      <c r="AG7" s="599">
        <v>23</v>
      </c>
      <c r="AH7" s="620" t="s">
        <v>1191</v>
      </c>
      <c r="AI7" s="599" t="s">
        <v>373</v>
      </c>
      <c r="AJ7" s="599">
        <v>25</v>
      </c>
      <c r="AK7" s="599">
        <v>26</v>
      </c>
      <c r="AL7" s="599">
        <v>27</v>
      </c>
      <c r="AM7" s="599">
        <v>28</v>
      </c>
      <c r="AN7" s="334" t="s">
        <v>1192</v>
      </c>
      <c r="AO7" s="332" t="s">
        <v>1193</v>
      </c>
      <c r="AP7" s="327"/>
      <c r="AQ7" s="318"/>
      <c r="AR7" s="318"/>
    </row>
    <row r="8" spans="1:44" ht="15" customHeight="1" thickBot="1">
      <c r="A8" s="621" t="s">
        <v>1194</v>
      </c>
      <c r="B8" s="335">
        <v>1529</v>
      </c>
      <c r="C8" s="336">
        <v>2</v>
      </c>
      <c r="D8" s="335">
        <v>1527</v>
      </c>
      <c r="E8" s="343" t="b">
        <f>B8=(C8+D8)</f>
        <v>1</v>
      </c>
      <c r="F8" s="336">
        <v>222</v>
      </c>
      <c r="G8" s="336">
        <v>1305</v>
      </c>
      <c r="H8" s="343" t="b">
        <f>D8=(F8+G8)</f>
        <v>1</v>
      </c>
      <c r="I8" s="336">
        <v>178</v>
      </c>
      <c r="J8" s="336">
        <v>13</v>
      </c>
      <c r="K8" s="336">
        <v>0</v>
      </c>
      <c r="L8" s="335">
        <f>M8+N8</f>
        <v>178</v>
      </c>
      <c r="M8" s="337">
        <v>53</v>
      </c>
      <c r="N8" s="337">
        <v>125</v>
      </c>
      <c r="O8" s="338">
        <f>SUM(P8:Q8)</f>
        <v>67</v>
      </c>
      <c r="P8" s="339">
        <v>25</v>
      </c>
      <c r="Q8" s="340">
        <v>42</v>
      </c>
      <c r="R8" s="622"/>
      <c r="S8" s="622"/>
      <c r="T8" s="623" t="b">
        <f>N8+M8=L8</f>
        <v>1</v>
      </c>
      <c r="U8" s="624" t="b">
        <f>O8=P8+Q8</f>
        <v>1</v>
      </c>
      <c r="V8" s="625"/>
      <c r="W8" s="625"/>
      <c r="X8" s="621" t="s">
        <v>1194</v>
      </c>
      <c r="Y8" s="341">
        <v>67</v>
      </c>
      <c r="Z8" s="342">
        <v>41</v>
      </c>
      <c r="AA8" s="342">
        <v>26</v>
      </c>
      <c r="AB8" s="342">
        <v>0</v>
      </c>
      <c r="AC8" s="343" t="b">
        <f>Y8=Z8+AA8+AB8</f>
        <v>1</v>
      </c>
      <c r="AD8" s="342">
        <v>0</v>
      </c>
      <c r="AE8" s="342">
        <v>0</v>
      </c>
      <c r="AF8" s="342">
        <v>26</v>
      </c>
      <c r="AG8" s="342">
        <v>41</v>
      </c>
      <c r="AH8" s="343" t="b">
        <f>Y8=AD8+AE8+AF8+AG8</f>
        <v>1</v>
      </c>
      <c r="AI8" s="341">
        <v>1460</v>
      </c>
      <c r="AJ8" s="342">
        <v>199</v>
      </c>
      <c r="AK8" s="342">
        <v>1261</v>
      </c>
      <c r="AL8" s="342">
        <v>738</v>
      </c>
      <c r="AM8" s="344">
        <v>722</v>
      </c>
      <c r="AN8" s="626" t="b">
        <f>AJ8+AK8=AL8+AM8</f>
        <v>1</v>
      </c>
      <c r="AO8" s="627" t="b">
        <f>D8=Y8+AI8</f>
        <v>1</v>
      </c>
      <c r="AP8" s="327"/>
      <c r="AQ8" s="318"/>
      <c r="AR8" s="318"/>
    </row>
    <row r="9" spans="1:44" ht="15" customHeight="1" thickBot="1">
      <c r="A9" s="621" t="s">
        <v>1195</v>
      </c>
      <c r="B9" s="345">
        <v>4151</v>
      </c>
      <c r="C9" s="346">
        <v>3</v>
      </c>
      <c r="D9" s="345">
        <v>4148</v>
      </c>
      <c r="E9" s="628" t="b">
        <f>B9=(C9+D9)</f>
        <v>1</v>
      </c>
      <c r="F9" s="346">
        <v>824</v>
      </c>
      <c r="G9" s="346">
        <v>3324</v>
      </c>
      <c r="H9" s="628" t="b">
        <f>D9=(F9+G9)</f>
        <v>1</v>
      </c>
      <c r="I9" s="346">
        <v>866</v>
      </c>
      <c r="J9" s="346">
        <v>1068</v>
      </c>
      <c r="K9" s="346">
        <v>0</v>
      </c>
      <c r="L9" s="368">
        <f>M9+N9</f>
        <v>866</v>
      </c>
      <c r="M9" s="347">
        <v>378</v>
      </c>
      <c r="N9" s="347">
        <v>488</v>
      </c>
      <c r="O9" s="348">
        <f>SUM(P9:Q9)</f>
        <v>303</v>
      </c>
      <c r="P9" s="349">
        <v>122</v>
      </c>
      <c r="Q9" s="350">
        <v>181</v>
      </c>
      <c r="R9" s="622"/>
      <c r="S9" s="622"/>
      <c r="T9" s="623" t="b">
        <f>N9+M9=L9</f>
        <v>1</v>
      </c>
      <c r="U9" s="624" t="b">
        <f>O9=P9+Q9</f>
        <v>1</v>
      </c>
      <c r="V9" s="625"/>
      <c r="W9" s="625"/>
      <c r="X9" s="621" t="s">
        <v>1195</v>
      </c>
      <c r="Y9" s="351">
        <v>485</v>
      </c>
      <c r="Z9" s="352">
        <v>0</v>
      </c>
      <c r="AA9" s="352">
        <v>485</v>
      </c>
      <c r="AB9" s="352">
        <v>0</v>
      </c>
      <c r="AC9" s="353" t="b">
        <f>Y9=Z9+AA9+AB9</f>
        <v>1</v>
      </c>
      <c r="AD9" s="352">
        <v>0</v>
      </c>
      <c r="AE9" s="352">
        <v>18</v>
      </c>
      <c r="AF9" s="352">
        <v>195</v>
      </c>
      <c r="AG9" s="352">
        <v>272</v>
      </c>
      <c r="AH9" s="353" t="b">
        <f>Y9=AD9+AE9+AF9+AG9</f>
        <v>1</v>
      </c>
      <c r="AI9" s="351">
        <v>3663</v>
      </c>
      <c r="AJ9" s="352">
        <v>120</v>
      </c>
      <c r="AK9" s="352">
        <v>3543</v>
      </c>
      <c r="AL9" s="352">
        <v>1263</v>
      </c>
      <c r="AM9" s="354">
        <v>2400</v>
      </c>
      <c r="AN9" s="626" t="b">
        <f>AJ9+AK9=AL9+AM9</f>
        <v>1</v>
      </c>
      <c r="AO9" s="627" t="b">
        <f>D9=Y9+AI9</f>
        <v>1</v>
      </c>
      <c r="AP9" s="327"/>
      <c r="AQ9" s="318"/>
      <c r="AR9" s="318"/>
    </row>
    <row r="10" spans="1:44" s="637" customFormat="1" ht="15" customHeight="1" thickBot="1">
      <c r="A10" s="629" t="s">
        <v>1196</v>
      </c>
      <c r="B10" s="355">
        <f>SUM(B8:B9)</f>
        <v>5680</v>
      </c>
      <c r="C10" s="355">
        <f>SUM(C8:C9)</f>
        <v>5</v>
      </c>
      <c r="D10" s="355">
        <f>SUM(D8:D9)</f>
        <v>5675</v>
      </c>
      <c r="E10" s="630" t="b">
        <f>B10=(C10+D10)</f>
        <v>1</v>
      </c>
      <c r="F10" s="355">
        <f>SUM(F8:F9)</f>
        <v>1046</v>
      </c>
      <c r="G10" s="355">
        <f>SUM(G8:G9)</f>
        <v>4629</v>
      </c>
      <c r="H10" s="630" t="b">
        <f>D10=(F10+G10)</f>
        <v>1</v>
      </c>
      <c r="I10" s="355">
        <f>SUM(I8:I9)</f>
        <v>1044</v>
      </c>
      <c r="J10" s="355">
        <f>SUM(J8:J9)</f>
        <v>1081</v>
      </c>
      <c r="K10" s="355">
        <f>SUM(K8:K9)</f>
        <v>0</v>
      </c>
      <c r="L10" s="355">
        <f>M10+N10</f>
        <v>1044</v>
      </c>
      <c r="M10" s="355">
        <f>SUM(M8:M9)</f>
        <v>431</v>
      </c>
      <c r="N10" s="355">
        <f>SUM(N8:N9)</f>
        <v>613</v>
      </c>
      <c r="O10" s="356">
        <f>SUM(O8:O9)</f>
        <v>370</v>
      </c>
      <c r="P10" s="356">
        <f>SUM(P8:P9)</f>
        <v>147</v>
      </c>
      <c r="Q10" s="357">
        <f>SUM(Q8:Q9)</f>
        <v>223</v>
      </c>
      <c r="R10" s="367"/>
      <c r="S10" s="367"/>
      <c r="T10" s="631" t="b">
        <f>N10+M10=L10</f>
        <v>1</v>
      </c>
      <c r="U10" s="632" t="b">
        <f>O10=P10+Q10</f>
        <v>1</v>
      </c>
      <c r="V10" s="633"/>
      <c r="W10" s="633"/>
      <c r="X10" s="629" t="s">
        <v>1196</v>
      </c>
      <c r="Y10" s="358">
        <f>SUM(Y8:Y9)</f>
        <v>552</v>
      </c>
      <c r="Z10" s="358">
        <f t="shared" ref="Z10:AM10" si="0">SUM(Z8:Z9)</f>
        <v>41</v>
      </c>
      <c r="AA10" s="358">
        <f t="shared" si="0"/>
        <v>511</v>
      </c>
      <c r="AB10" s="358">
        <f t="shared" si="0"/>
        <v>0</v>
      </c>
      <c r="AC10" s="630" t="b">
        <f>Y10=Z10+AA10+AB10</f>
        <v>1</v>
      </c>
      <c r="AD10" s="358">
        <f t="shared" si="0"/>
        <v>0</v>
      </c>
      <c r="AE10" s="358">
        <f t="shared" si="0"/>
        <v>18</v>
      </c>
      <c r="AF10" s="358">
        <f t="shared" si="0"/>
        <v>221</v>
      </c>
      <c r="AG10" s="358">
        <f t="shared" si="0"/>
        <v>313</v>
      </c>
      <c r="AH10" s="630" t="b">
        <f>Y10=AD10+AE10+AF10+AG10</f>
        <v>1</v>
      </c>
      <c r="AI10" s="358">
        <f t="shared" si="0"/>
        <v>5123</v>
      </c>
      <c r="AJ10" s="358">
        <f t="shared" si="0"/>
        <v>319</v>
      </c>
      <c r="AK10" s="358">
        <f t="shared" si="0"/>
        <v>4804</v>
      </c>
      <c r="AL10" s="358">
        <f t="shared" si="0"/>
        <v>2001</v>
      </c>
      <c r="AM10" s="359">
        <f t="shared" si="0"/>
        <v>3122</v>
      </c>
      <c r="AN10" s="634" t="b">
        <f>AJ10+AK10=AL10+AM10</f>
        <v>1</v>
      </c>
      <c r="AO10" s="632" t="b">
        <f>D10=Y10+AI10</f>
        <v>1</v>
      </c>
      <c r="AP10" s="635"/>
      <c r="AQ10" s="636"/>
      <c r="AR10" s="636"/>
    </row>
    <row r="11" spans="1:44" ht="8.25" customHeight="1">
      <c r="A11" s="360"/>
      <c r="B11" s="361"/>
      <c r="C11" s="362"/>
      <c r="D11" s="363"/>
      <c r="E11" s="363"/>
      <c r="F11" s="363"/>
      <c r="G11" s="363"/>
      <c r="H11" s="363"/>
      <c r="I11" s="363"/>
      <c r="J11" s="363"/>
      <c r="K11" s="362"/>
      <c r="L11" s="360"/>
      <c r="M11" s="360"/>
      <c r="N11" s="360"/>
      <c r="O11" s="360"/>
      <c r="P11" s="360"/>
      <c r="Q11" s="360"/>
      <c r="R11" s="360"/>
      <c r="S11" s="360"/>
      <c r="T11" s="360"/>
      <c r="U11" s="360"/>
      <c r="V11" s="360"/>
      <c r="W11" s="360"/>
      <c r="X11" s="360"/>
      <c r="Y11" s="363"/>
      <c r="Z11" s="363"/>
      <c r="AA11" s="363"/>
      <c r="AB11" s="363"/>
      <c r="AC11" s="363"/>
      <c r="AD11" s="363"/>
      <c r="AE11" s="363"/>
      <c r="AF11" s="363"/>
      <c r="AG11" s="363"/>
      <c r="AH11" s="363"/>
      <c r="AI11" s="363"/>
      <c r="AJ11" s="363"/>
      <c r="AK11" s="363"/>
      <c r="AL11" s="362"/>
      <c r="AM11" s="360"/>
      <c r="AN11" s="360"/>
      <c r="AO11" s="360"/>
      <c r="AP11" s="327"/>
      <c r="AQ11" s="318"/>
      <c r="AR11" s="318"/>
    </row>
    <row r="12" spans="1:44" ht="15.75" thickBot="1">
      <c r="A12" s="322" t="s">
        <v>1197</v>
      </c>
      <c r="B12" s="323"/>
      <c r="C12" s="323"/>
      <c r="D12" s="323"/>
      <c r="E12" s="323"/>
      <c r="F12" s="323"/>
      <c r="G12" s="323"/>
      <c r="H12" s="323"/>
      <c r="I12" s="323"/>
      <c r="J12" s="323"/>
      <c r="K12" s="323"/>
      <c r="L12" s="327"/>
      <c r="M12" s="327"/>
      <c r="N12" s="327"/>
      <c r="O12" s="360"/>
      <c r="P12" s="324"/>
      <c r="Q12" s="327"/>
      <c r="R12" s="360"/>
      <c r="S12" s="360"/>
      <c r="T12" s="327"/>
      <c r="U12" s="327"/>
      <c r="V12" s="360"/>
      <c r="W12" s="360"/>
      <c r="X12" s="1162" t="s">
        <v>316</v>
      </c>
      <c r="Y12" s="1162"/>
      <c r="Z12" s="1162"/>
      <c r="AA12" s="1162"/>
      <c r="AB12" s="327"/>
      <c r="AC12" s="327"/>
      <c r="AD12" s="327"/>
      <c r="AE12" s="327"/>
      <c r="AF12" s="364"/>
      <c r="AG12" s="365"/>
      <c r="AH12" s="365"/>
      <c r="AI12" s="327"/>
      <c r="AJ12" s="365"/>
      <c r="AK12" s="600"/>
      <c r="AL12" s="600"/>
      <c r="AM12" s="600"/>
      <c r="AN12" s="327"/>
      <c r="AO12" s="327"/>
      <c r="AP12" s="327"/>
      <c r="AQ12" s="318"/>
      <c r="AR12" s="318"/>
    </row>
    <row r="13" spans="1:44" ht="24" customHeight="1">
      <c r="A13" s="1157" t="s">
        <v>1171</v>
      </c>
      <c r="B13" s="1157" t="s">
        <v>375</v>
      </c>
      <c r="C13" s="1157" t="s">
        <v>376</v>
      </c>
      <c r="D13" s="1157" t="s">
        <v>377</v>
      </c>
      <c r="E13" s="1157"/>
      <c r="F13" s="1157"/>
      <c r="G13" s="1157"/>
      <c r="H13" s="1157"/>
      <c r="I13" s="1157"/>
      <c r="J13" s="1157"/>
      <c r="K13" s="1157"/>
      <c r="L13" s="1157" t="s">
        <v>1520</v>
      </c>
      <c r="M13" s="1157"/>
      <c r="N13" s="1157"/>
      <c r="O13" s="1157" t="s">
        <v>1521</v>
      </c>
      <c r="P13" s="1157"/>
      <c r="Q13" s="1157"/>
      <c r="R13" s="328"/>
      <c r="S13" s="328"/>
      <c r="T13" s="1163" t="s">
        <v>1172</v>
      </c>
      <c r="U13" s="1164"/>
      <c r="V13" s="605"/>
      <c r="W13" s="605"/>
      <c r="X13" s="1157" t="s">
        <v>1171</v>
      </c>
      <c r="Y13" s="1157" t="s">
        <v>379</v>
      </c>
      <c r="Z13" s="1157"/>
      <c r="AA13" s="1157"/>
      <c r="AB13" s="1157"/>
      <c r="AC13" s="1157"/>
      <c r="AD13" s="1157"/>
      <c r="AE13" s="1157"/>
      <c r="AF13" s="1157"/>
      <c r="AG13" s="1157"/>
      <c r="AH13" s="1157"/>
      <c r="AI13" s="1157"/>
      <c r="AJ13" s="1157"/>
      <c r="AK13" s="1157"/>
      <c r="AL13" s="1157"/>
      <c r="AM13" s="1157"/>
      <c r="AN13" s="329"/>
      <c r="AO13" s="330"/>
      <c r="AP13" s="327"/>
      <c r="AQ13" s="318"/>
      <c r="AR13" s="318"/>
    </row>
    <row r="14" spans="1:44" ht="19.5" customHeight="1">
      <c r="A14" s="1157"/>
      <c r="B14" s="1158"/>
      <c r="C14" s="1157"/>
      <c r="D14" s="1157" t="s">
        <v>1312</v>
      </c>
      <c r="E14" s="1160" t="s">
        <v>1172</v>
      </c>
      <c r="F14" s="1157" t="s">
        <v>212</v>
      </c>
      <c r="G14" s="1157"/>
      <c r="H14" s="1157"/>
      <c r="I14" s="1157"/>
      <c r="J14" s="1157"/>
      <c r="K14" s="1157"/>
      <c r="L14" s="1157"/>
      <c r="M14" s="1157"/>
      <c r="N14" s="1157"/>
      <c r="O14" s="1157"/>
      <c r="P14" s="1157"/>
      <c r="Q14" s="1157"/>
      <c r="R14" s="328"/>
      <c r="S14" s="328"/>
      <c r="T14" s="1165"/>
      <c r="U14" s="1154"/>
      <c r="V14" s="605"/>
      <c r="W14" s="605"/>
      <c r="X14" s="1157"/>
      <c r="Y14" s="1157" t="s">
        <v>217</v>
      </c>
      <c r="Z14" s="1157"/>
      <c r="AA14" s="1157"/>
      <c r="AB14" s="1157"/>
      <c r="AC14" s="1157"/>
      <c r="AD14" s="1157"/>
      <c r="AE14" s="1157"/>
      <c r="AF14" s="1157"/>
      <c r="AG14" s="1157"/>
      <c r="AH14" s="1160" t="s">
        <v>1172</v>
      </c>
      <c r="AI14" s="1157" t="s">
        <v>218</v>
      </c>
      <c r="AJ14" s="1157"/>
      <c r="AK14" s="1157"/>
      <c r="AL14" s="1157"/>
      <c r="AM14" s="1157"/>
      <c r="AN14" s="1153" t="s">
        <v>1172</v>
      </c>
      <c r="AO14" s="1154"/>
      <c r="AP14" s="327"/>
      <c r="AQ14" s="318"/>
      <c r="AR14" s="318"/>
    </row>
    <row r="15" spans="1:44" ht="25.5" customHeight="1">
      <c r="A15" s="1157"/>
      <c r="B15" s="1158"/>
      <c r="C15" s="1157"/>
      <c r="D15" s="1159"/>
      <c r="E15" s="1160"/>
      <c r="F15" s="1157" t="s">
        <v>1173</v>
      </c>
      <c r="G15" s="1157"/>
      <c r="H15" s="604" t="s">
        <v>1172</v>
      </c>
      <c r="I15" s="1157" t="s">
        <v>214</v>
      </c>
      <c r="J15" s="1157" t="s">
        <v>1174</v>
      </c>
      <c r="K15" s="1157" t="s">
        <v>1198</v>
      </c>
      <c r="L15" s="1157" t="s">
        <v>1312</v>
      </c>
      <c r="M15" s="1157" t="s">
        <v>212</v>
      </c>
      <c r="N15" s="1157"/>
      <c r="O15" s="1157" t="s">
        <v>1312</v>
      </c>
      <c r="P15" s="1157" t="s">
        <v>212</v>
      </c>
      <c r="Q15" s="1157"/>
      <c r="R15" s="328"/>
      <c r="S15" s="328"/>
      <c r="T15" s="1165"/>
      <c r="U15" s="1154"/>
      <c r="V15" s="605"/>
      <c r="W15" s="605"/>
      <c r="X15" s="1157"/>
      <c r="Y15" s="1157" t="s">
        <v>1312</v>
      </c>
      <c r="Z15" s="1157" t="s">
        <v>219</v>
      </c>
      <c r="AA15" s="1157"/>
      <c r="AB15" s="1157"/>
      <c r="AC15" s="604" t="s">
        <v>1172</v>
      </c>
      <c r="AD15" s="1157" t="s">
        <v>220</v>
      </c>
      <c r="AE15" s="1159"/>
      <c r="AF15" s="1159"/>
      <c r="AG15" s="1159"/>
      <c r="AH15" s="1160"/>
      <c r="AI15" s="1157" t="s">
        <v>1312</v>
      </c>
      <c r="AJ15" s="1157" t="s">
        <v>221</v>
      </c>
      <c r="AK15" s="1159"/>
      <c r="AL15" s="1157" t="s">
        <v>222</v>
      </c>
      <c r="AM15" s="1159"/>
      <c r="AN15" s="1153"/>
      <c r="AO15" s="1154"/>
      <c r="AP15" s="327"/>
      <c r="AQ15" s="318"/>
      <c r="AR15" s="318"/>
    </row>
    <row r="16" spans="1:44" ht="32.25" customHeight="1" thickBot="1">
      <c r="A16" s="1157"/>
      <c r="B16" s="1158"/>
      <c r="C16" s="1157"/>
      <c r="D16" s="1159"/>
      <c r="E16" s="1160"/>
      <c r="F16" s="549" t="s">
        <v>216</v>
      </c>
      <c r="G16" s="549" t="s">
        <v>1176</v>
      </c>
      <c r="H16" s="618"/>
      <c r="I16" s="1157"/>
      <c r="J16" s="1157"/>
      <c r="K16" s="1157"/>
      <c r="L16" s="1157"/>
      <c r="M16" s="599" t="s">
        <v>1177</v>
      </c>
      <c r="N16" s="599" t="s">
        <v>1178</v>
      </c>
      <c r="O16" s="1157"/>
      <c r="P16" s="599" t="s">
        <v>1177</v>
      </c>
      <c r="Q16" s="599" t="s">
        <v>1178</v>
      </c>
      <c r="R16" s="328"/>
      <c r="S16" s="328"/>
      <c r="T16" s="1166"/>
      <c r="U16" s="1156"/>
      <c r="V16" s="605"/>
      <c r="W16" s="605"/>
      <c r="X16" s="1157"/>
      <c r="Y16" s="1159"/>
      <c r="Z16" s="549">
        <v>2.5</v>
      </c>
      <c r="AA16" s="619">
        <v>2</v>
      </c>
      <c r="AB16" s="599" t="s">
        <v>364</v>
      </c>
      <c r="AC16" s="618"/>
      <c r="AD16" s="599" t="s">
        <v>1179</v>
      </c>
      <c r="AE16" s="599" t="s">
        <v>1180</v>
      </c>
      <c r="AF16" s="599" t="s">
        <v>1181</v>
      </c>
      <c r="AG16" s="599" t="s">
        <v>1182</v>
      </c>
      <c r="AH16" s="1160"/>
      <c r="AI16" s="1157"/>
      <c r="AJ16" s="619">
        <v>2</v>
      </c>
      <c r="AK16" s="599" t="s">
        <v>363</v>
      </c>
      <c r="AL16" s="599" t="s">
        <v>1183</v>
      </c>
      <c r="AM16" s="599" t="s">
        <v>1184</v>
      </c>
      <c r="AN16" s="1155"/>
      <c r="AO16" s="1156"/>
      <c r="AP16" s="327"/>
      <c r="AQ16" s="318"/>
      <c r="AR16" s="318"/>
    </row>
    <row r="17" spans="1:44" ht="30" customHeight="1" thickBot="1">
      <c r="A17" s="599">
        <v>1</v>
      </c>
      <c r="B17" s="599" t="s">
        <v>365</v>
      </c>
      <c r="C17" s="599">
        <v>3</v>
      </c>
      <c r="D17" s="599" t="s">
        <v>367</v>
      </c>
      <c r="E17" s="620" t="s">
        <v>1185</v>
      </c>
      <c r="F17" s="599">
        <v>5</v>
      </c>
      <c r="G17" s="599">
        <v>6</v>
      </c>
      <c r="H17" s="620" t="s">
        <v>1186</v>
      </c>
      <c r="I17" s="599">
        <v>7</v>
      </c>
      <c r="J17" s="599">
        <v>8</v>
      </c>
      <c r="K17" s="599">
        <v>9</v>
      </c>
      <c r="L17" s="599" t="s">
        <v>368</v>
      </c>
      <c r="M17" s="549">
        <v>11</v>
      </c>
      <c r="N17" s="549">
        <v>12</v>
      </c>
      <c r="O17" s="599" t="s">
        <v>370</v>
      </c>
      <c r="P17" s="549">
        <v>14</v>
      </c>
      <c r="Q17" s="549">
        <v>15</v>
      </c>
      <c r="R17" s="331"/>
      <c r="S17" s="331"/>
      <c r="T17" s="332" t="s">
        <v>1187</v>
      </c>
      <c r="U17" s="332" t="s">
        <v>1188</v>
      </c>
      <c r="V17" s="333"/>
      <c r="W17" s="333"/>
      <c r="X17" s="599" t="s">
        <v>1189</v>
      </c>
      <c r="Y17" s="599" t="s">
        <v>372</v>
      </c>
      <c r="Z17" s="599">
        <v>17</v>
      </c>
      <c r="AA17" s="599">
        <v>18</v>
      </c>
      <c r="AB17" s="599">
        <v>19</v>
      </c>
      <c r="AC17" s="620" t="s">
        <v>1190</v>
      </c>
      <c r="AD17" s="599">
        <v>20</v>
      </c>
      <c r="AE17" s="599">
        <v>21</v>
      </c>
      <c r="AF17" s="599">
        <v>22</v>
      </c>
      <c r="AG17" s="599">
        <v>23</v>
      </c>
      <c r="AH17" s="620" t="s">
        <v>1191</v>
      </c>
      <c r="AI17" s="599" t="s">
        <v>373</v>
      </c>
      <c r="AJ17" s="599">
        <v>25</v>
      </c>
      <c r="AK17" s="599">
        <v>26</v>
      </c>
      <c r="AL17" s="599">
        <v>27</v>
      </c>
      <c r="AM17" s="599">
        <v>28</v>
      </c>
      <c r="AN17" s="334" t="s">
        <v>1192</v>
      </c>
      <c r="AO17" s="332" t="s">
        <v>1193</v>
      </c>
      <c r="AP17" s="327"/>
      <c r="AQ17" s="318"/>
      <c r="AR17" s="318"/>
    </row>
    <row r="18" spans="1:44" ht="15" customHeight="1" thickBot="1">
      <c r="A18" s="621" t="s">
        <v>1194</v>
      </c>
      <c r="B18" s="335">
        <v>12689</v>
      </c>
      <c r="C18" s="336">
        <v>8</v>
      </c>
      <c r="D18" s="335">
        <v>12681</v>
      </c>
      <c r="E18" s="343" t="b">
        <f>B18=(C18+D18)</f>
        <v>1</v>
      </c>
      <c r="F18" s="336">
        <v>2478</v>
      </c>
      <c r="G18" s="336">
        <v>10203</v>
      </c>
      <c r="H18" s="343" t="b">
        <f>D18=(F18+G18)</f>
        <v>1</v>
      </c>
      <c r="I18" s="336">
        <v>1598</v>
      </c>
      <c r="J18" s="336">
        <v>1087</v>
      </c>
      <c r="K18" s="336">
        <v>0</v>
      </c>
      <c r="L18" s="335">
        <f>M18+N18</f>
        <v>1598</v>
      </c>
      <c r="M18" s="337">
        <v>806</v>
      </c>
      <c r="N18" s="337">
        <v>792</v>
      </c>
      <c r="O18" s="338">
        <f>SUM(P18:Q18)</f>
        <v>514</v>
      </c>
      <c r="P18" s="339">
        <v>246</v>
      </c>
      <c r="Q18" s="340">
        <v>268</v>
      </c>
      <c r="R18" s="622"/>
      <c r="S18" s="622"/>
      <c r="T18" s="623" t="b">
        <f>N18+M18=L18</f>
        <v>1</v>
      </c>
      <c r="U18" s="624" t="b">
        <f>O18=P18+Q18</f>
        <v>1</v>
      </c>
      <c r="V18" s="625"/>
      <c r="W18" s="625"/>
      <c r="X18" s="621" t="s">
        <v>1194</v>
      </c>
      <c r="Y18" s="341">
        <v>946</v>
      </c>
      <c r="Z18" s="342">
        <v>770</v>
      </c>
      <c r="AA18" s="342">
        <v>176</v>
      </c>
      <c r="AB18" s="342">
        <v>0</v>
      </c>
      <c r="AC18" s="343" t="b">
        <f>Y18=Z18+AA18+AB18</f>
        <v>1</v>
      </c>
      <c r="AD18" s="342">
        <v>0</v>
      </c>
      <c r="AE18" s="342">
        <v>0</v>
      </c>
      <c r="AF18" s="342">
        <v>326</v>
      </c>
      <c r="AG18" s="342">
        <v>620</v>
      </c>
      <c r="AH18" s="343" t="b">
        <f>Y18=AD18+AE18+AF18+AG18</f>
        <v>1</v>
      </c>
      <c r="AI18" s="341">
        <v>11735</v>
      </c>
      <c r="AJ18" s="342">
        <v>1465</v>
      </c>
      <c r="AK18" s="342">
        <v>10270</v>
      </c>
      <c r="AL18" s="342">
        <v>5753</v>
      </c>
      <c r="AM18" s="344">
        <v>5982</v>
      </c>
      <c r="AN18" s="626" t="b">
        <f>AJ18+AK18=AL18+AM18</f>
        <v>1</v>
      </c>
      <c r="AO18" s="627" t="b">
        <f>D18=Y18+AI18</f>
        <v>1</v>
      </c>
      <c r="AP18" s="327"/>
      <c r="AQ18" s="318"/>
      <c r="AR18" s="318"/>
    </row>
    <row r="19" spans="1:44" ht="15" customHeight="1" thickBot="1">
      <c r="A19" s="621" t="s">
        <v>1195</v>
      </c>
      <c r="B19" s="345">
        <v>16834</v>
      </c>
      <c r="C19" s="346">
        <v>6</v>
      </c>
      <c r="D19" s="345">
        <v>16828</v>
      </c>
      <c r="E19" s="628" t="b">
        <f>B19=(C19+D19)</f>
        <v>1</v>
      </c>
      <c r="F19" s="346">
        <v>3456</v>
      </c>
      <c r="G19" s="346">
        <v>13372</v>
      </c>
      <c r="H19" s="628" t="b">
        <f>D19=(F19+G19)</f>
        <v>1</v>
      </c>
      <c r="I19" s="346">
        <v>3592</v>
      </c>
      <c r="J19" s="346">
        <v>1682</v>
      </c>
      <c r="K19" s="346">
        <v>0</v>
      </c>
      <c r="L19" s="368">
        <f>M19+N19</f>
        <v>3592</v>
      </c>
      <c r="M19" s="347">
        <v>1736</v>
      </c>
      <c r="N19" s="347">
        <v>1856</v>
      </c>
      <c r="O19" s="348">
        <f>SUM(P19:Q19)</f>
        <v>1137</v>
      </c>
      <c r="P19" s="349">
        <v>464</v>
      </c>
      <c r="Q19" s="350">
        <v>673</v>
      </c>
      <c r="R19" s="622"/>
      <c r="S19" s="622"/>
      <c r="T19" s="623" t="b">
        <f>N19+M19=L19</f>
        <v>1</v>
      </c>
      <c r="U19" s="624" t="b">
        <f>O19=P19+Q19</f>
        <v>1</v>
      </c>
      <c r="V19" s="625"/>
      <c r="W19" s="625"/>
      <c r="X19" s="621" t="s">
        <v>1195</v>
      </c>
      <c r="Y19" s="351">
        <v>2097</v>
      </c>
      <c r="Z19" s="352">
        <v>0</v>
      </c>
      <c r="AA19" s="352">
        <v>2097</v>
      </c>
      <c r="AB19" s="352">
        <v>0</v>
      </c>
      <c r="AC19" s="353" t="b">
        <f>Y19=Z19+AA19+AB19</f>
        <v>1</v>
      </c>
      <c r="AD19" s="352">
        <v>0</v>
      </c>
      <c r="AE19" s="352">
        <v>198</v>
      </c>
      <c r="AF19" s="352">
        <v>878</v>
      </c>
      <c r="AG19" s="352">
        <v>1021</v>
      </c>
      <c r="AH19" s="353" t="b">
        <f>Y19=AD19+AE19+AF19+AG19</f>
        <v>1</v>
      </c>
      <c r="AI19" s="351">
        <v>14731</v>
      </c>
      <c r="AJ19" s="352">
        <v>491</v>
      </c>
      <c r="AK19" s="352">
        <v>14240</v>
      </c>
      <c r="AL19" s="352">
        <v>6533</v>
      </c>
      <c r="AM19" s="354">
        <v>8198</v>
      </c>
      <c r="AN19" s="626" t="b">
        <f>AJ19+AK19=AL19+AM19</f>
        <v>1</v>
      </c>
      <c r="AO19" s="627" t="b">
        <f>D19=Y19+AI19</f>
        <v>1</v>
      </c>
      <c r="AP19" s="327"/>
      <c r="AQ19" s="318"/>
      <c r="AR19" s="318"/>
    </row>
    <row r="20" spans="1:44" s="637" customFormat="1" ht="15" customHeight="1" thickBot="1">
      <c r="A20" s="629" t="s">
        <v>1196</v>
      </c>
      <c r="B20" s="355">
        <f>SUM(B18:B19)</f>
        <v>29523</v>
      </c>
      <c r="C20" s="355">
        <f>SUM(C18:C19)</f>
        <v>14</v>
      </c>
      <c r="D20" s="355">
        <f>SUM(D18:D19)</f>
        <v>29509</v>
      </c>
      <c r="E20" s="630" t="b">
        <f>B20=(C20+D20)</f>
        <v>1</v>
      </c>
      <c r="F20" s="355">
        <f>SUM(F18:F19)</f>
        <v>5934</v>
      </c>
      <c r="G20" s="355">
        <f>SUM(G18:G19)</f>
        <v>23575</v>
      </c>
      <c r="H20" s="630" t="b">
        <f>D20=(F20+G20)</f>
        <v>1</v>
      </c>
      <c r="I20" s="355">
        <f>SUM(I18:I19)</f>
        <v>5190</v>
      </c>
      <c r="J20" s="355">
        <f>SUM(J18:J19)</f>
        <v>2769</v>
      </c>
      <c r="K20" s="355">
        <f>SUM(K18:K19)</f>
        <v>0</v>
      </c>
      <c r="L20" s="355">
        <f>M20+N20</f>
        <v>5190</v>
      </c>
      <c r="M20" s="355">
        <f>SUM(M18:M19)</f>
        <v>2542</v>
      </c>
      <c r="N20" s="355">
        <f>SUM(N18:N19)</f>
        <v>2648</v>
      </c>
      <c r="O20" s="366">
        <f>SUM(P20:Q20)</f>
        <v>1651</v>
      </c>
      <c r="P20" s="356">
        <f>SUM(P18:P19)</f>
        <v>710</v>
      </c>
      <c r="Q20" s="357">
        <f>SUM(Q18:Q19)</f>
        <v>941</v>
      </c>
      <c r="R20" s="367"/>
      <c r="S20" s="367"/>
      <c r="T20" s="631" t="b">
        <f>N20+M20=L20</f>
        <v>1</v>
      </c>
      <c r="U20" s="632" t="b">
        <f>O20=P20+Q20</f>
        <v>1</v>
      </c>
      <c r="V20" s="633"/>
      <c r="W20" s="633"/>
      <c r="X20" s="629" t="s">
        <v>1196</v>
      </c>
      <c r="Y20" s="358">
        <f>SUM(Y18:Y19)</f>
        <v>3043</v>
      </c>
      <c r="Z20" s="358">
        <f t="shared" ref="Z20:AM20" si="1">SUM(Z18:Z19)</f>
        <v>770</v>
      </c>
      <c r="AA20" s="358">
        <f t="shared" si="1"/>
        <v>2273</v>
      </c>
      <c r="AB20" s="358">
        <f t="shared" si="1"/>
        <v>0</v>
      </c>
      <c r="AC20" s="630" t="b">
        <f>Y20=Z20+AA20+AB20</f>
        <v>1</v>
      </c>
      <c r="AD20" s="358">
        <f t="shared" si="1"/>
        <v>0</v>
      </c>
      <c r="AE20" s="358">
        <f t="shared" si="1"/>
        <v>198</v>
      </c>
      <c r="AF20" s="358">
        <f t="shared" si="1"/>
        <v>1204</v>
      </c>
      <c r="AG20" s="358">
        <f t="shared" si="1"/>
        <v>1641</v>
      </c>
      <c r="AH20" s="630" t="b">
        <f>Y20=AD20+AE20+AF20+AG20</f>
        <v>1</v>
      </c>
      <c r="AI20" s="358">
        <f t="shared" si="1"/>
        <v>26466</v>
      </c>
      <c r="AJ20" s="358">
        <f t="shared" si="1"/>
        <v>1956</v>
      </c>
      <c r="AK20" s="358">
        <f t="shared" si="1"/>
        <v>24510</v>
      </c>
      <c r="AL20" s="358">
        <f t="shared" si="1"/>
        <v>12286</v>
      </c>
      <c r="AM20" s="359">
        <f t="shared" si="1"/>
        <v>14180</v>
      </c>
      <c r="AN20" s="634" t="b">
        <f>AJ20+AK20=AL20+AM20</f>
        <v>1</v>
      </c>
      <c r="AO20" s="632" t="b">
        <f>D20=Y20+AI20</f>
        <v>1</v>
      </c>
      <c r="AP20" s="635"/>
      <c r="AQ20" s="636"/>
      <c r="AR20" s="636"/>
    </row>
    <row r="21" spans="1:44" ht="8.25" customHeight="1">
      <c r="A21" s="327"/>
      <c r="B21" s="327"/>
      <c r="C21" s="327"/>
      <c r="D21" s="327"/>
      <c r="E21" s="327"/>
      <c r="F21" s="361"/>
      <c r="G21" s="327"/>
      <c r="H21" s="327"/>
      <c r="I21" s="327"/>
      <c r="J21" s="327"/>
      <c r="K21" s="327"/>
      <c r="L21" s="327"/>
      <c r="M21" s="327"/>
      <c r="N21" s="327"/>
      <c r="O21" s="327"/>
      <c r="P21" s="327"/>
      <c r="Q21" s="327"/>
      <c r="R21" s="360"/>
      <c r="S21" s="360"/>
      <c r="T21" s="327"/>
      <c r="U21" s="327"/>
      <c r="V21" s="360"/>
      <c r="W21" s="360"/>
      <c r="X21" s="327"/>
      <c r="Y21" s="327"/>
      <c r="Z21" s="327"/>
      <c r="AA21" s="327"/>
      <c r="AB21" s="327"/>
      <c r="AC21" s="327"/>
      <c r="AD21" s="327"/>
      <c r="AE21" s="327"/>
      <c r="AF21" s="327"/>
      <c r="AG21" s="327"/>
      <c r="AH21" s="327"/>
      <c r="AI21" s="327"/>
      <c r="AJ21" s="327"/>
      <c r="AK21" s="327"/>
      <c r="AL21" s="327"/>
      <c r="AM21" s="327"/>
      <c r="AN21" s="327"/>
      <c r="AO21" s="327"/>
      <c r="AP21" s="327"/>
      <c r="AQ21" s="318"/>
      <c r="AR21" s="318"/>
    </row>
    <row r="22" spans="1:44" ht="15.75" thickBot="1">
      <c r="A22" s="322" t="s">
        <v>1199</v>
      </c>
      <c r="B22" s="323"/>
      <c r="C22" s="323"/>
      <c r="D22" s="323"/>
      <c r="E22" s="323"/>
      <c r="F22" s="323"/>
      <c r="G22" s="322"/>
      <c r="H22" s="322"/>
      <c r="I22" s="323"/>
      <c r="J22" s="323"/>
      <c r="K22" s="323"/>
      <c r="L22" s="327"/>
      <c r="M22" s="327"/>
      <c r="N22" s="327"/>
      <c r="O22" s="327"/>
      <c r="P22" s="367"/>
      <c r="Q22" s="327"/>
      <c r="R22" s="360"/>
      <c r="S22" s="360"/>
      <c r="T22" s="327"/>
      <c r="U22" s="327"/>
      <c r="V22" s="360"/>
      <c r="W22" s="360"/>
      <c r="X22" s="1162" t="s">
        <v>317</v>
      </c>
      <c r="Y22" s="1162"/>
      <c r="Z22" s="1162"/>
      <c r="AA22" s="1162"/>
      <c r="AB22" s="323"/>
      <c r="AC22" s="323"/>
      <c r="AD22" s="323"/>
      <c r="AE22" s="323"/>
      <c r="AF22" s="364"/>
      <c r="AG22" s="323"/>
      <c r="AH22" s="323"/>
      <c r="AI22" s="323"/>
      <c r="AJ22" s="327"/>
      <c r="AK22" s="600"/>
      <c r="AL22" s="600"/>
      <c r="AM22" s="600"/>
      <c r="AN22" s="323"/>
      <c r="AO22" s="327"/>
      <c r="AP22" s="327"/>
      <c r="AQ22" s="318"/>
      <c r="AR22" s="318"/>
    </row>
    <row r="23" spans="1:44" ht="24" customHeight="1">
      <c r="A23" s="1157" t="s">
        <v>1171</v>
      </c>
      <c r="B23" s="1157" t="s">
        <v>375</v>
      </c>
      <c r="C23" s="1157" t="s">
        <v>376</v>
      </c>
      <c r="D23" s="1157" t="s">
        <v>378</v>
      </c>
      <c r="E23" s="1157"/>
      <c r="F23" s="1157"/>
      <c r="G23" s="1157"/>
      <c r="H23" s="1157"/>
      <c r="I23" s="1157"/>
      <c r="J23" s="1157"/>
      <c r="K23" s="1157"/>
      <c r="L23" s="1157" t="s">
        <v>1520</v>
      </c>
      <c r="M23" s="1157"/>
      <c r="N23" s="1157"/>
      <c r="O23" s="1157" t="s">
        <v>1521</v>
      </c>
      <c r="P23" s="1157"/>
      <c r="Q23" s="1157"/>
      <c r="R23" s="328"/>
      <c r="S23" s="328"/>
      <c r="T23" s="1163" t="s">
        <v>1172</v>
      </c>
      <c r="U23" s="1164"/>
      <c r="V23" s="605"/>
      <c r="W23" s="605"/>
      <c r="X23" s="1157" t="s">
        <v>1171</v>
      </c>
      <c r="Y23" s="1157" t="s">
        <v>379</v>
      </c>
      <c r="Z23" s="1157"/>
      <c r="AA23" s="1157"/>
      <c r="AB23" s="1157"/>
      <c r="AC23" s="1157"/>
      <c r="AD23" s="1157"/>
      <c r="AE23" s="1157"/>
      <c r="AF23" s="1157"/>
      <c r="AG23" s="1157"/>
      <c r="AH23" s="1157"/>
      <c r="AI23" s="1157"/>
      <c r="AJ23" s="1157"/>
      <c r="AK23" s="1157"/>
      <c r="AL23" s="1157"/>
      <c r="AM23" s="1157"/>
      <c r="AN23" s="329"/>
      <c r="AO23" s="330"/>
      <c r="AP23" s="327"/>
      <c r="AQ23" s="318"/>
      <c r="AR23" s="318"/>
    </row>
    <row r="24" spans="1:44" ht="18.75" customHeight="1">
      <c r="A24" s="1157"/>
      <c r="B24" s="1158"/>
      <c r="C24" s="1157"/>
      <c r="D24" s="1157" t="s">
        <v>1312</v>
      </c>
      <c r="E24" s="1160" t="s">
        <v>1172</v>
      </c>
      <c r="F24" s="1157" t="s">
        <v>212</v>
      </c>
      <c r="G24" s="1157"/>
      <c r="H24" s="1157"/>
      <c r="I24" s="1157"/>
      <c r="J24" s="1157"/>
      <c r="K24" s="1157"/>
      <c r="L24" s="1157"/>
      <c r="M24" s="1157"/>
      <c r="N24" s="1157"/>
      <c r="O24" s="1157"/>
      <c r="P24" s="1157"/>
      <c r="Q24" s="1157"/>
      <c r="R24" s="328"/>
      <c r="S24" s="328"/>
      <c r="T24" s="1165"/>
      <c r="U24" s="1154"/>
      <c r="V24" s="605"/>
      <c r="W24" s="605"/>
      <c r="X24" s="1157"/>
      <c r="Y24" s="1157" t="s">
        <v>217</v>
      </c>
      <c r="Z24" s="1157"/>
      <c r="AA24" s="1157"/>
      <c r="AB24" s="1157"/>
      <c r="AC24" s="1157"/>
      <c r="AD24" s="1157"/>
      <c r="AE24" s="1157"/>
      <c r="AF24" s="1157"/>
      <c r="AG24" s="1157"/>
      <c r="AH24" s="1160" t="s">
        <v>1172</v>
      </c>
      <c r="AI24" s="1167" t="s">
        <v>218</v>
      </c>
      <c r="AJ24" s="1167"/>
      <c r="AK24" s="1167"/>
      <c r="AL24" s="1167"/>
      <c r="AM24" s="1167"/>
      <c r="AN24" s="1153" t="s">
        <v>1172</v>
      </c>
      <c r="AO24" s="1154"/>
      <c r="AP24" s="327"/>
      <c r="AQ24" s="318"/>
      <c r="AR24" s="318"/>
    </row>
    <row r="25" spans="1:44" ht="30" customHeight="1">
      <c r="A25" s="1157"/>
      <c r="B25" s="1158"/>
      <c r="C25" s="1157"/>
      <c r="D25" s="1157"/>
      <c r="E25" s="1160"/>
      <c r="F25" s="1157" t="s">
        <v>1173</v>
      </c>
      <c r="G25" s="1157"/>
      <c r="H25" s="604" t="s">
        <v>1172</v>
      </c>
      <c r="I25" s="1157" t="s">
        <v>214</v>
      </c>
      <c r="J25" s="1157" t="s">
        <v>1174</v>
      </c>
      <c r="K25" s="1157" t="s">
        <v>1198</v>
      </c>
      <c r="L25" s="1157" t="s">
        <v>1312</v>
      </c>
      <c r="M25" s="1157" t="s">
        <v>212</v>
      </c>
      <c r="N25" s="1157"/>
      <c r="O25" s="1157" t="s">
        <v>1312</v>
      </c>
      <c r="P25" s="1157" t="s">
        <v>212</v>
      </c>
      <c r="Q25" s="1157"/>
      <c r="R25" s="328"/>
      <c r="S25" s="328"/>
      <c r="T25" s="1165"/>
      <c r="U25" s="1154"/>
      <c r="V25" s="605"/>
      <c r="W25" s="605"/>
      <c r="X25" s="1157"/>
      <c r="Y25" s="1157" t="s">
        <v>1312</v>
      </c>
      <c r="Z25" s="1157" t="s">
        <v>219</v>
      </c>
      <c r="AA25" s="1157"/>
      <c r="AB25" s="1157"/>
      <c r="AC25" s="604" t="s">
        <v>1172</v>
      </c>
      <c r="AD25" s="1157" t="s">
        <v>223</v>
      </c>
      <c r="AE25" s="1157"/>
      <c r="AF25" s="1157"/>
      <c r="AG25" s="1157"/>
      <c r="AH25" s="1160"/>
      <c r="AI25" s="1157" t="s">
        <v>1312</v>
      </c>
      <c r="AJ25" s="1157" t="s">
        <v>221</v>
      </c>
      <c r="AK25" s="1157"/>
      <c r="AL25" s="1157" t="s">
        <v>222</v>
      </c>
      <c r="AM25" s="1159"/>
      <c r="AN25" s="1153"/>
      <c r="AO25" s="1154"/>
      <c r="AP25" s="327"/>
      <c r="AQ25" s="318"/>
      <c r="AR25" s="318"/>
    </row>
    <row r="26" spans="1:44" ht="29.25" thickBot="1">
      <c r="A26" s="1157"/>
      <c r="B26" s="1158"/>
      <c r="C26" s="1157"/>
      <c r="D26" s="1157"/>
      <c r="E26" s="1160"/>
      <c r="F26" s="549" t="s">
        <v>216</v>
      </c>
      <c r="G26" s="549" t="s">
        <v>1176</v>
      </c>
      <c r="H26" s="618"/>
      <c r="I26" s="1157"/>
      <c r="J26" s="1157"/>
      <c r="K26" s="1157"/>
      <c r="L26" s="1157"/>
      <c r="M26" s="599" t="s">
        <v>1177</v>
      </c>
      <c r="N26" s="599" t="s">
        <v>1178</v>
      </c>
      <c r="O26" s="1157"/>
      <c r="P26" s="599" t="s">
        <v>1177</v>
      </c>
      <c r="Q26" s="599" t="s">
        <v>1178</v>
      </c>
      <c r="R26" s="328"/>
      <c r="S26" s="328"/>
      <c r="T26" s="1166"/>
      <c r="U26" s="1156"/>
      <c r="V26" s="605"/>
      <c r="W26" s="605"/>
      <c r="X26" s="1157"/>
      <c r="Y26" s="1157"/>
      <c r="Z26" s="619">
        <v>2.5</v>
      </c>
      <c r="AA26" s="619">
        <v>2</v>
      </c>
      <c r="AB26" s="599" t="s">
        <v>364</v>
      </c>
      <c r="AC26" s="618"/>
      <c r="AD26" s="599" t="s">
        <v>1180</v>
      </c>
      <c r="AE26" s="599" t="s">
        <v>1200</v>
      </c>
      <c r="AF26" s="599" t="s">
        <v>1201</v>
      </c>
      <c r="AG26" s="599" t="s">
        <v>1202</v>
      </c>
      <c r="AH26" s="1160"/>
      <c r="AI26" s="1157"/>
      <c r="AJ26" s="619">
        <v>2</v>
      </c>
      <c r="AK26" s="599" t="s">
        <v>363</v>
      </c>
      <c r="AL26" s="599" t="s">
        <v>1183</v>
      </c>
      <c r="AM26" s="599" t="s">
        <v>1184</v>
      </c>
      <c r="AN26" s="1155"/>
      <c r="AO26" s="1156"/>
      <c r="AP26" s="327"/>
      <c r="AQ26" s="318"/>
      <c r="AR26" s="318"/>
    </row>
    <row r="27" spans="1:44" ht="30" customHeight="1" thickBot="1">
      <c r="A27" s="599">
        <v>1</v>
      </c>
      <c r="B27" s="599" t="s">
        <v>365</v>
      </c>
      <c r="C27" s="599">
        <v>3</v>
      </c>
      <c r="D27" s="599" t="s">
        <v>367</v>
      </c>
      <c r="E27" s="620" t="s">
        <v>1185</v>
      </c>
      <c r="F27" s="599">
        <v>5</v>
      </c>
      <c r="G27" s="599">
        <v>6</v>
      </c>
      <c r="H27" s="620" t="s">
        <v>1186</v>
      </c>
      <c r="I27" s="599">
        <v>7</v>
      </c>
      <c r="J27" s="599">
        <v>8</v>
      </c>
      <c r="K27" s="599">
        <v>9</v>
      </c>
      <c r="L27" s="599" t="s">
        <v>368</v>
      </c>
      <c r="M27" s="549">
        <v>11</v>
      </c>
      <c r="N27" s="549">
        <v>12</v>
      </c>
      <c r="O27" s="599" t="s">
        <v>370</v>
      </c>
      <c r="P27" s="549">
        <v>14</v>
      </c>
      <c r="Q27" s="549">
        <v>15</v>
      </c>
      <c r="R27" s="331"/>
      <c r="S27" s="331"/>
      <c r="T27" s="332" t="s">
        <v>1187</v>
      </c>
      <c r="U27" s="332" t="s">
        <v>1188</v>
      </c>
      <c r="V27" s="333"/>
      <c r="W27" s="333"/>
      <c r="X27" s="599" t="s">
        <v>1189</v>
      </c>
      <c r="Y27" s="599" t="s">
        <v>372</v>
      </c>
      <c r="Z27" s="599">
        <v>17</v>
      </c>
      <c r="AA27" s="599">
        <v>18</v>
      </c>
      <c r="AB27" s="599">
        <v>19</v>
      </c>
      <c r="AC27" s="620" t="s">
        <v>1190</v>
      </c>
      <c r="AD27" s="599">
        <v>20</v>
      </c>
      <c r="AE27" s="599">
        <v>21</v>
      </c>
      <c r="AF27" s="599">
        <v>22</v>
      </c>
      <c r="AG27" s="599">
        <v>23</v>
      </c>
      <c r="AH27" s="620" t="s">
        <v>1191</v>
      </c>
      <c r="AI27" s="599" t="s">
        <v>373</v>
      </c>
      <c r="AJ27" s="599">
        <v>25</v>
      </c>
      <c r="AK27" s="599">
        <v>26</v>
      </c>
      <c r="AL27" s="599">
        <v>27</v>
      </c>
      <c r="AM27" s="599">
        <v>28</v>
      </c>
      <c r="AN27" s="334" t="s">
        <v>1192</v>
      </c>
      <c r="AO27" s="332" t="s">
        <v>1193</v>
      </c>
      <c r="AP27" s="327"/>
      <c r="AQ27" s="318"/>
      <c r="AR27" s="318"/>
    </row>
    <row r="28" spans="1:44" ht="15" customHeight="1" thickBot="1">
      <c r="A28" s="621" t="s">
        <v>1194</v>
      </c>
      <c r="B28" s="335">
        <v>348124</v>
      </c>
      <c r="C28" s="336">
        <v>10</v>
      </c>
      <c r="D28" s="335">
        <v>348114</v>
      </c>
      <c r="E28" s="343" t="b">
        <f>B28=(C28+D28)</f>
        <v>1</v>
      </c>
      <c r="F28" s="336">
        <v>348114</v>
      </c>
      <c r="G28" s="336">
        <v>0</v>
      </c>
      <c r="H28" s="343" t="b">
        <f>D28=(F28+G28)</f>
        <v>1</v>
      </c>
      <c r="I28" s="336">
        <v>82745</v>
      </c>
      <c r="J28" s="336">
        <v>3168</v>
      </c>
      <c r="K28" s="336">
        <v>0</v>
      </c>
      <c r="L28" s="335">
        <f>M28+N28</f>
        <v>10000</v>
      </c>
      <c r="M28" s="337">
        <v>8146</v>
      </c>
      <c r="N28" s="337">
        <v>1854</v>
      </c>
      <c r="O28" s="338">
        <f>SUM(P28:Q28)</f>
        <v>7852</v>
      </c>
      <c r="P28" s="339">
        <v>4863</v>
      </c>
      <c r="Q28" s="340">
        <v>2989</v>
      </c>
      <c r="R28" s="622"/>
      <c r="S28" s="622"/>
      <c r="T28" s="623" t="b">
        <f>N28+M28=L28</f>
        <v>1</v>
      </c>
      <c r="U28" s="624" t="b">
        <f>O28=P28+Q28</f>
        <v>1</v>
      </c>
      <c r="V28" s="625"/>
      <c r="W28" s="625"/>
      <c r="X28" s="621" t="s">
        <v>1194</v>
      </c>
      <c r="Y28" s="341">
        <v>75122</v>
      </c>
      <c r="Z28" s="342">
        <v>68898</v>
      </c>
      <c r="AA28" s="342">
        <v>6224</v>
      </c>
      <c r="AB28" s="342">
        <v>0</v>
      </c>
      <c r="AC28" s="343" t="b">
        <f>Y28=Z28+AA28+AB28</f>
        <v>1</v>
      </c>
      <c r="AD28" s="342">
        <v>0</v>
      </c>
      <c r="AE28" s="342">
        <v>15104</v>
      </c>
      <c r="AF28" s="342">
        <v>20896</v>
      </c>
      <c r="AG28" s="342">
        <v>39122</v>
      </c>
      <c r="AH28" s="343" t="b">
        <f>Y28=AD28+AE28+AF28+AG28</f>
        <v>1</v>
      </c>
      <c r="AI28" s="341">
        <v>272992</v>
      </c>
      <c r="AJ28" s="342">
        <v>32837</v>
      </c>
      <c r="AK28" s="342">
        <v>240155</v>
      </c>
      <c r="AL28" s="342">
        <v>146924</v>
      </c>
      <c r="AM28" s="344">
        <v>126068</v>
      </c>
      <c r="AN28" s="626" t="b">
        <f>AJ28+AK28=AL28+AM28</f>
        <v>1</v>
      </c>
      <c r="AO28" s="627" t="b">
        <f>D28=Y28+AI28</f>
        <v>1</v>
      </c>
      <c r="AP28" s="327"/>
      <c r="AQ28" s="318"/>
      <c r="AR28" s="318"/>
    </row>
    <row r="29" spans="1:44" ht="15" customHeight="1" thickBot="1">
      <c r="A29" s="621" t="s">
        <v>1195</v>
      </c>
      <c r="B29" s="368">
        <v>68487</v>
      </c>
      <c r="C29" s="369">
        <v>8</v>
      </c>
      <c r="D29" s="368">
        <v>68479</v>
      </c>
      <c r="E29" s="353" t="b">
        <f>B29=(C29+D29)</f>
        <v>1</v>
      </c>
      <c r="F29" s="369">
        <v>68479</v>
      </c>
      <c r="G29" s="369">
        <v>0</v>
      </c>
      <c r="H29" s="353" t="b">
        <f>D29=(F29+G29)</f>
        <v>1</v>
      </c>
      <c r="I29" s="369">
        <v>15278</v>
      </c>
      <c r="J29" s="369">
        <v>4140</v>
      </c>
      <c r="K29" s="369">
        <v>0</v>
      </c>
      <c r="L29" s="368">
        <f>M29+N29</f>
        <v>2002</v>
      </c>
      <c r="M29" s="370">
        <v>1146</v>
      </c>
      <c r="N29" s="370">
        <v>856</v>
      </c>
      <c r="O29" s="371">
        <f>SUM(P29:Q29)</f>
        <v>2931</v>
      </c>
      <c r="P29" s="372">
        <v>856</v>
      </c>
      <c r="Q29" s="373">
        <v>2075</v>
      </c>
      <c r="R29" s="622"/>
      <c r="S29" s="622"/>
      <c r="T29" s="623" t="b">
        <f>N29+M29=L29</f>
        <v>1</v>
      </c>
      <c r="U29" s="624" t="b">
        <f>O29=P29+Q29</f>
        <v>1</v>
      </c>
      <c r="V29" s="625"/>
      <c r="W29" s="625"/>
      <c r="X29" s="621" t="s">
        <v>1195</v>
      </c>
      <c r="Y29" s="351">
        <v>13245</v>
      </c>
      <c r="Z29" s="352">
        <v>0</v>
      </c>
      <c r="AA29" s="352">
        <v>13245</v>
      </c>
      <c r="AB29" s="352">
        <v>0</v>
      </c>
      <c r="AC29" s="353" t="b">
        <f>Y29=Z29+AA29+AB29</f>
        <v>1</v>
      </c>
      <c r="AD29" s="352">
        <v>198</v>
      </c>
      <c r="AE29" s="352">
        <v>3285</v>
      </c>
      <c r="AF29" s="352">
        <v>3878</v>
      </c>
      <c r="AG29" s="352">
        <v>5884</v>
      </c>
      <c r="AH29" s="353" t="b">
        <f>Y29=AD29+AE29+AF29+AG29</f>
        <v>1</v>
      </c>
      <c r="AI29" s="351">
        <v>55234</v>
      </c>
      <c r="AJ29" s="352">
        <v>1795</v>
      </c>
      <c r="AK29" s="352">
        <v>53439</v>
      </c>
      <c r="AL29" s="352">
        <v>29438</v>
      </c>
      <c r="AM29" s="354">
        <v>25796</v>
      </c>
      <c r="AN29" s="626" t="b">
        <f>AJ29+AK29=AL29+AM29</f>
        <v>1</v>
      </c>
      <c r="AO29" s="627" t="b">
        <f>D29=Y29+AI29</f>
        <v>1</v>
      </c>
      <c r="AP29" s="327"/>
      <c r="AQ29" s="318"/>
      <c r="AR29" s="318"/>
    </row>
    <row r="30" spans="1:44" s="637" customFormat="1" ht="15" customHeight="1" thickBot="1">
      <c r="A30" s="629" t="s">
        <v>1196</v>
      </c>
      <c r="B30" s="355">
        <f>SUM(B28:B29)</f>
        <v>416611</v>
      </c>
      <c r="C30" s="355">
        <f>SUM(C28:C29)</f>
        <v>18</v>
      </c>
      <c r="D30" s="355">
        <f>SUM(D28:D29)</f>
        <v>416593</v>
      </c>
      <c r="E30" s="630" t="b">
        <f>B30=(C30+D30)</f>
        <v>1</v>
      </c>
      <c r="F30" s="355">
        <f>SUM(F28:F29)</f>
        <v>416593</v>
      </c>
      <c r="G30" s="355">
        <f>SUM(G28:G29)</f>
        <v>0</v>
      </c>
      <c r="H30" s="630" t="b">
        <f>D30=(F30+G30)</f>
        <v>1</v>
      </c>
      <c r="I30" s="355">
        <f>SUM(I28:I29)</f>
        <v>98023</v>
      </c>
      <c r="J30" s="355">
        <f>SUM(J28:J29)</f>
        <v>7308</v>
      </c>
      <c r="K30" s="355">
        <f>SUM(K28:K29)</f>
        <v>0</v>
      </c>
      <c r="L30" s="355">
        <f>M30+N30</f>
        <v>12002</v>
      </c>
      <c r="M30" s="355">
        <f>SUM(M28:M29)</f>
        <v>9292</v>
      </c>
      <c r="N30" s="355">
        <f>SUM(N28:N29)</f>
        <v>2710</v>
      </c>
      <c r="O30" s="356">
        <f>SUM(O28:O29)</f>
        <v>10783</v>
      </c>
      <c r="P30" s="356">
        <f>SUM(P28:P29)</f>
        <v>5719</v>
      </c>
      <c r="Q30" s="357">
        <f>SUM(Q28:Q29)</f>
        <v>5064</v>
      </c>
      <c r="R30" s="367"/>
      <c r="S30" s="367"/>
      <c r="T30" s="631" t="b">
        <f>N30+M30=L30</f>
        <v>1</v>
      </c>
      <c r="U30" s="632" t="b">
        <f>O30=P30+Q30</f>
        <v>1</v>
      </c>
      <c r="V30" s="633"/>
      <c r="W30" s="633"/>
      <c r="X30" s="629" t="s">
        <v>1196</v>
      </c>
      <c r="Y30" s="358">
        <f>SUM(Y28:Y29)</f>
        <v>88367</v>
      </c>
      <c r="Z30" s="358">
        <f t="shared" ref="Z30:AM30" si="2">SUM(Z28:Z29)</f>
        <v>68898</v>
      </c>
      <c r="AA30" s="358">
        <f t="shared" si="2"/>
        <v>19469</v>
      </c>
      <c r="AB30" s="358">
        <f t="shared" si="2"/>
        <v>0</v>
      </c>
      <c r="AC30" s="630" t="b">
        <f>Y30=Z30+AA30+AB30</f>
        <v>1</v>
      </c>
      <c r="AD30" s="358">
        <f t="shared" si="2"/>
        <v>198</v>
      </c>
      <c r="AE30" s="358">
        <f t="shared" si="2"/>
        <v>18389</v>
      </c>
      <c r="AF30" s="358">
        <f t="shared" si="2"/>
        <v>24774</v>
      </c>
      <c r="AG30" s="358">
        <f t="shared" si="2"/>
        <v>45006</v>
      </c>
      <c r="AH30" s="630" t="b">
        <f>Y30=AD30+AE30+AF30+AG30</f>
        <v>1</v>
      </c>
      <c r="AI30" s="358">
        <f t="shared" si="2"/>
        <v>328226</v>
      </c>
      <c r="AJ30" s="358">
        <f t="shared" si="2"/>
        <v>34632</v>
      </c>
      <c r="AK30" s="358">
        <f t="shared" si="2"/>
        <v>293594</v>
      </c>
      <c r="AL30" s="358">
        <f t="shared" si="2"/>
        <v>176362</v>
      </c>
      <c r="AM30" s="359">
        <f t="shared" si="2"/>
        <v>151864</v>
      </c>
      <c r="AN30" s="634" t="b">
        <f>AJ30+AK30=AL30+AM30</f>
        <v>1</v>
      </c>
      <c r="AO30" s="634" t="b">
        <f>D30=Y30+AI30</f>
        <v>1</v>
      </c>
      <c r="AP30" s="635"/>
      <c r="AQ30" s="636"/>
      <c r="AR30" s="636"/>
    </row>
    <row r="31" spans="1:44" s="376" customFormat="1" ht="8.25" customHeight="1">
      <c r="A31" s="328"/>
      <c r="B31" s="328"/>
      <c r="C31" s="328"/>
      <c r="D31" s="328"/>
      <c r="E31" s="328"/>
      <c r="F31" s="328"/>
      <c r="G31" s="328"/>
      <c r="H31" s="328"/>
      <c r="I31" s="328"/>
      <c r="J31" s="328"/>
      <c r="K31" s="328"/>
      <c r="L31" s="328"/>
      <c r="M31" s="328"/>
      <c r="N31" s="328"/>
      <c r="O31" s="328"/>
      <c r="P31" s="328"/>
      <c r="Q31" s="328"/>
      <c r="R31" s="328"/>
      <c r="S31" s="328"/>
      <c r="T31" s="328"/>
      <c r="U31" s="328"/>
      <c r="V31" s="328"/>
      <c r="W31" s="328"/>
      <c r="X31" s="328"/>
      <c r="Y31" s="328"/>
      <c r="Z31" s="328"/>
      <c r="AA31" s="328"/>
      <c r="AB31" s="328"/>
      <c r="AC31" s="328"/>
      <c r="AD31" s="328"/>
      <c r="AE31" s="328"/>
      <c r="AF31" s="328"/>
      <c r="AG31" s="328"/>
      <c r="AH31" s="328"/>
      <c r="AI31" s="328"/>
      <c r="AJ31" s="328"/>
      <c r="AK31" s="328"/>
      <c r="AL31" s="328"/>
      <c r="AM31" s="328"/>
      <c r="AN31" s="328"/>
      <c r="AO31" s="374"/>
      <c r="AP31" s="374"/>
      <c r="AQ31" s="375"/>
      <c r="AR31" s="375"/>
    </row>
    <row r="32" spans="1:44" ht="15.75" thickBot="1">
      <c r="A32" s="322" t="s">
        <v>1296</v>
      </c>
      <c r="B32" s="323"/>
      <c r="C32" s="323"/>
      <c r="D32" s="323"/>
      <c r="E32" s="323"/>
      <c r="F32" s="327"/>
      <c r="G32" s="322"/>
      <c r="H32" s="322"/>
      <c r="I32" s="323"/>
      <c r="J32" s="323"/>
      <c r="K32" s="323"/>
      <c r="L32" s="323"/>
      <c r="M32" s="323"/>
      <c r="N32" s="323"/>
      <c r="O32" s="323"/>
      <c r="P32" s="323"/>
      <c r="Q32" s="323"/>
      <c r="R32" s="367"/>
      <c r="S32" s="325"/>
      <c r="T32" s="323"/>
      <c r="U32" s="324" t="s">
        <v>1203</v>
      </c>
      <c r="V32" s="324"/>
      <c r="W32" s="323"/>
      <c r="X32" s="1162" t="s">
        <v>213</v>
      </c>
      <c r="Y32" s="1162"/>
      <c r="Z32" s="1162"/>
      <c r="AA32" s="1162"/>
      <c r="AB32" s="323"/>
      <c r="AC32" s="323"/>
      <c r="AD32" s="323"/>
      <c r="AE32" s="323"/>
      <c r="AF32" s="364"/>
      <c r="AG32" s="323"/>
      <c r="AH32" s="323"/>
      <c r="AI32" s="323"/>
      <c r="AJ32" s="327"/>
      <c r="AK32" s="600"/>
      <c r="AL32" s="600"/>
      <c r="AM32" s="600"/>
      <c r="AN32" s="323"/>
      <c r="AO32" s="327"/>
      <c r="AP32" s="327"/>
      <c r="AQ32" s="318"/>
      <c r="AR32" s="318"/>
    </row>
    <row r="33" spans="1:130" ht="29.25" customHeight="1">
      <c r="A33" s="1157" t="s">
        <v>1171</v>
      </c>
      <c r="B33" s="1157" t="s">
        <v>375</v>
      </c>
      <c r="C33" s="1157" t="s">
        <v>376</v>
      </c>
      <c r="D33" s="1157" t="s">
        <v>378</v>
      </c>
      <c r="E33" s="1157"/>
      <c r="F33" s="1157"/>
      <c r="G33" s="1157"/>
      <c r="H33" s="1157"/>
      <c r="I33" s="1157"/>
      <c r="J33" s="1157"/>
      <c r="K33" s="1157"/>
      <c r="L33" s="1157"/>
      <c r="M33" s="1157"/>
      <c r="N33" s="1157" t="s">
        <v>1520</v>
      </c>
      <c r="O33" s="1157"/>
      <c r="P33" s="1157"/>
      <c r="Q33" s="1157" t="s">
        <v>1521</v>
      </c>
      <c r="R33" s="1157"/>
      <c r="S33" s="1157"/>
      <c r="T33" s="377" t="s">
        <v>1172</v>
      </c>
      <c r="U33" s="601"/>
      <c r="V33" s="378" t="s">
        <v>1172</v>
      </c>
      <c r="W33" s="379"/>
      <c r="X33" s="1157" t="s">
        <v>1171</v>
      </c>
      <c r="Y33" s="1157" t="s">
        <v>379</v>
      </c>
      <c r="Z33" s="1157"/>
      <c r="AA33" s="1157"/>
      <c r="AB33" s="1157"/>
      <c r="AC33" s="1157"/>
      <c r="AD33" s="1157"/>
      <c r="AE33" s="1157"/>
      <c r="AF33" s="1157"/>
      <c r="AG33" s="1157"/>
      <c r="AH33" s="1157"/>
      <c r="AI33" s="1157"/>
      <c r="AJ33" s="1157"/>
      <c r="AK33" s="1157"/>
      <c r="AL33" s="1157"/>
      <c r="AM33" s="1157"/>
      <c r="AN33" s="329"/>
      <c r="AO33" s="330"/>
      <c r="AP33" s="360"/>
      <c r="AQ33" s="380"/>
      <c r="AR33" s="380"/>
      <c r="AS33" s="381"/>
      <c r="AT33" s="381"/>
      <c r="AU33" s="381"/>
      <c r="AV33" s="381"/>
      <c r="AW33" s="381"/>
      <c r="AX33" s="381"/>
      <c r="AY33" s="381"/>
      <c r="AZ33" s="381"/>
      <c r="BA33" s="381"/>
      <c r="BB33" s="381"/>
      <c r="BC33" s="381"/>
      <c r="BD33" s="381"/>
      <c r="BE33" s="381"/>
      <c r="BF33" s="381"/>
      <c r="BG33" s="381"/>
      <c r="BH33" s="381"/>
      <c r="BI33" s="381"/>
      <c r="BJ33" s="381"/>
      <c r="BK33" s="381"/>
      <c r="BL33" s="381"/>
      <c r="BM33" s="381"/>
      <c r="BN33" s="381"/>
      <c r="BO33" s="381"/>
      <c r="BP33" s="381"/>
      <c r="BQ33" s="381"/>
      <c r="BR33" s="381"/>
      <c r="BS33" s="381"/>
      <c r="BT33" s="381"/>
      <c r="BU33" s="381"/>
      <c r="BV33" s="381"/>
      <c r="BW33" s="381"/>
      <c r="BX33" s="381"/>
      <c r="BY33" s="381"/>
      <c r="BZ33" s="381"/>
      <c r="CA33" s="381"/>
      <c r="CB33" s="381"/>
      <c r="CC33" s="381"/>
      <c r="CD33" s="381"/>
      <c r="CE33" s="381"/>
      <c r="CF33" s="381"/>
      <c r="CG33" s="381"/>
      <c r="CH33" s="381"/>
      <c r="CI33" s="381"/>
      <c r="CJ33" s="381"/>
      <c r="CK33" s="381"/>
      <c r="CL33" s="381"/>
      <c r="CM33" s="381"/>
      <c r="CN33" s="381"/>
      <c r="CO33" s="381"/>
      <c r="CP33" s="381"/>
      <c r="CQ33" s="381"/>
      <c r="CR33" s="381"/>
      <c r="CS33" s="381"/>
      <c r="CT33" s="381"/>
      <c r="CU33" s="381"/>
      <c r="CV33" s="381"/>
      <c r="CW33" s="381"/>
      <c r="CX33" s="381"/>
      <c r="CY33" s="381"/>
      <c r="CZ33" s="381"/>
      <c r="DA33" s="381"/>
      <c r="DB33" s="381"/>
      <c r="DC33" s="381"/>
      <c r="DD33" s="381"/>
      <c r="DE33" s="381"/>
      <c r="DF33" s="381"/>
      <c r="DG33" s="381"/>
      <c r="DH33" s="381"/>
      <c r="DI33" s="381"/>
      <c r="DJ33" s="381"/>
      <c r="DK33" s="381"/>
      <c r="DL33" s="381"/>
      <c r="DM33" s="381"/>
      <c r="DN33" s="381"/>
      <c r="DO33" s="381"/>
      <c r="DP33" s="381"/>
      <c r="DQ33" s="381"/>
      <c r="DR33" s="381"/>
      <c r="DS33" s="381"/>
      <c r="DT33" s="381"/>
      <c r="DU33" s="381"/>
      <c r="DV33" s="381"/>
      <c r="DW33" s="381"/>
      <c r="DX33" s="381"/>
      <c r="DY33" s="381"/>
      <c r="DZ33" s="381"/>
    </row>
    <row r="34" spans="1:130" ht="24" customHeight="1">
      <c r="A34" s="1157"/>
      <c r="B34" s="1158"/>
      <c r="C34" s="1157"/>
      <c r="D34" s="1157" t="s">
        <v>1312</v>
      </c>
      <c r="E34" s="1160" t="s">
        <v>1172</v>
      </c>
      <c r="F34" s="1157" t="s">
        <v>212</v>
      </c>
      <c r="G34" s="1157"/>
      <c r="H34" s="1157"/>
      <c r="I34" s="1157"/>
      <c r="J34" s="1157"/>
      <c r="K34" s="1157"/>
      <c r="L34" s="1157"/>
      <c r="M34" s="1157"/>
      <c r="N34" s="1157"/>
      <c r="O34" s="1157"/>
      <c r="P34" s="1157"/>
      <c r="Q34" s="1157"/>
      <c r="R34" s="1157"/>
      <c r="S34" s="1157"/>
      <c r="T34" s="605"/>
      <c r="U34" s="602"/>
      <c r="V34" s="382"/>
      <c r="W34" s="360"/>
      <c r="X34" s="1157"/>
      <c r="Y34" s="1157" t="s">
        <v>217</v>
      </c>
      <c r="Z34" s="1157"/>
      <c r="AA34" s="1157"/>
      <c r="AB34" s="1157"/>
      <c r="AC34" s="1157"/>
      <c r="AD34" s="1157"/>
      <c r="AE34" s="1157"/>
      <c r="AF34" s="1157"/>
      <c r="AG34" s="1157"/>
      <c r="AH34" s="604" t="s">
        <v>1172</v>
      </c>
      <c r="AI34" s="1167" t="s">
        <v>218</v>
      </c>
      <c r="AJ34" s="1167"/>
      <c r="AK34" s="1167"/>
      <c r="AL34" s="1167"/>
      <c r="AM34" s="1167"/>
      <c r="AN34" s="605" t="s">
        <v>1172</v>
      </c>
      <c r="AO34" s="602"/>
      <c r="AP34" s="360"/>
      <c r="AQ34" s="380"/>
      <c r="AR34" s="380"/>
      <c r="AS34" s="381"/>
      <c r="AT34" s="381"/>
      <c r="AU34" s="381"/>
      <c r="AV34" s="381"/>
      <c r="AW34" s="381"/>
      <c r="AX34" s="381"/>
      <c r="AY34" s="381"/>
      <c r="AZ34" s="381"/>
      <c r="BA34" s="381"/>
      <c r="BB34" s="381"/>
      <c r="BC34" s="381"/>
      <c r="BD34" s="381"/>
      <c r="BE34" s="381"/>
      <c r="BF34" s="381"/>
      <c r="BG34" s="381"/>
      <c r="BH34" s="381"/>
      <c r="BI34" s="381"/>
      <c r="BJ34" s="381"/>
      <c r="BK34" s="381"/>
      <c r="BL34" s="381"/>
      <c r="BM34" s="381"/>
      <c r="BN34" s="381"/>
      <c r="BO34" s="381"/>
      <c r="BP34" s="381"/>
      <c r="BQ34" s="381"/>
      <c r="BR34" s="381"/>
      <c r="BS34" s="381"/>
      <c r="BT34" s="381"/>
      <c r="BU34" s="381"/>
      <c r="BV34" s="381"/>
      <c r="BW34" s="381"/>
      <c r="BX34" s="381"/>
      <c r="BY34" s="381"/>
      <c r="BZ34" s="381"/>
      <c r="CA34" s="381"/>
      <c r="CB34" s="381"/>
      <c r="CC34" s="381"/>
      <c r="CD34" s="381"/>
      <c r="CE34" s="381"/>
      <c r="CF34" s="381"/>
      <c r="CG34" s="381"/>
      <c r="CH34" s="381"/>
      <c r="CI34" s="381"/>
      <c r="CJ34" s="381"/>
      <c r="CK34" s="381"/>
      <c r="CL34" s="381"/>
      <c r="CM34" s="381"/>
      <c r="CN34" s="381"/>
      <c r="CO34" s="381"/>
      <c r="CP34" s="381"/>
      <c r="CQ34" s="381"/>
      <c r="CR34" s="381"/>
      <c r="CS34" s="381"/>
      <c r="CT34" s="381"/>
      <c r="CU34" s="381"/>
      <c r="CV34" s="381"/>
      <c r="CW34" s="381"/>
      <c r="CX34" s="381"/>
      <c r="CY34" s="381"/>
      <c r="CZ34" s="381"/>
      <c r="DA34" s="381"/>
      <c r="DB34" s="381"/>
      <c r="DC34" s="381"/>
      <c r="DD34" s="381"/>
      <c r="DE34" s="381"/>
      <c r="DF34" s="381"/>
      <c r="DG34" s="381"/>
      <c r="DH34" s="381"/>
      <c r="DI34" s="381"/>
      <c r="DJ34" s="381"/>
      <c r="DK34" s="381"/>
      <c r="DL34" s="381"/>
      <c r="DM34" s="381"/>
      <c r="DN34" s="381"/>
      <c r="DO34" s="381"/>
      <c r="DP34" s="381"/>
      <c r="DQ34" s="381"/>
      <c r="DR34" s="381"/>
      <c r="DS34" s="381"/>
      <c r="DT34" s="381"/>
      <c r="DU34" s="381"/>
      <c r="DV34" s="381"/>
      <c r="DW34" s="381"/>
      <c r="DX34" s="381"/>
      <c r="DY34" s="381"/>
      <c r="DZ34" s="381"/>
    </row>
    <row r="35" spans="1:130" ht="29.25" customHeight="1">
      <c r="A35" s="1157"/>
      <c r="B35" s="1158"/>
      <c r="C35" s="1157"/>
      <c r="D35" s="1157"/>
      <c r="E35" s="1160"/>
      <c r="F35" s="1157" t="s">
        <v>1173</v>
      </c>
      <c r="G35" s="1157"/>
      <c r="H35" s="604" t="s">
        <v>1172</v>
      </c>
      <c r="I35" s="1157" t="s">
        <v>1204</v>
      </c>
      <c r="J35" s="1157" t="s">
        <v>1205</v>
      </c>
      <c r="K35" s="1157" t="s">
        <v>215</v>
      </c>
      <c r="L35" s="1157" t="s">
        <v>1174</v>
      </c>
      <c r="M35" s="1157" t="s">
        <v>1175</v>
      </c>
      <c r="N35" s="1157" t="s">
        <v>1312</v>
      </c>
      <c r="O35" s="1157" t="s">
        <v>212</v>
      </c>
      <c r="P35" s="1157"/>
      <c r="Q35" s="1157" t="s">
        <v>1312</v>
      </c>
      <c r="R35" s="1157" t="s">
        <v>212</v>
      </c>
      <c r="S35" s="1157"/>
      <c r="T35" s="605"/>
      <c r="U35" s="602"/>
      <c r="V35" s="382"/>
      <c r="W35" s="360"/>
      <c r="X35" s="1157"/>
      <c r="Y35" s="1157" t="s">
        <v>1312</v>
      </c>
      <c r="Z35" s="1157" t="s">
        <v>219</v>
      </c>
      <c r="AA35" s="1157"/>
      <c r="AB35" s="1157"/>
      <c r="AC35" s="604" t="s">
        <v>1172</v>
      </c>
      <c r="AD35" s="1157" t="s">
        <v>223</v>
      </c>
      <c r="AE35" s="1157"/>
      <c r="AF35" s="1157"/>
      <c r="AG35" s="1157"/>
      <c r="AH35" s="604"/>
      <c r="AI35" s="1157" t="s">
        <v>1312</v>
      </c>
      <c r="AJ35" s="1157" t="s">
        <v>221</v>
      </c>
      <c r="AK35" s="1157"/>
      <c r="AL35" s="1157" t="s">
        <v>222</v>
      </c>
      <c r="AM35" s="1159"/>
      <c r="AN35" s="605"/>
      <c r="AO35" s="602"/>
      <c r="AP35" s="360"/>
      <c r="AQ35" s="380"/>
      <c r="AR35" s="380"/>
      <c r="AS35" s="381"/>
      <c r="AT35" s="381"/>
      <c r="AU35" s="381"/>
      <c r="AV35" s="381"/>
      <c r="AW35" s="381"/>
      <c r="AX35" s="381"/>
      <c r="AY35" s="381"/>
      <c r="AZ35" s="381"/>
      <c r="BA35" s="381"/>
      <c r="BB35" s="381"/>
      <c r="BC35" s="381"/>
      <c r="BD35" s="381"/>
      <c r="BE35" s="381"/>
      <c r="BF35" s="381"/>
      <c r="BG35" s="381"/>
      <c r="BH35" s="381"/>
      <c r="BI35" s="381"/>
      <c r="BJ35" s="381"/>
      <c r="BK35" s="381"/>
      <c r="BL35" s="381"/>
      <c r="BM35" s="381"/>
      <c r="BN35" s="381"/>
      <c r="BO35" s="381"/>
      <c r="BP35" s="381"/>
      <c r="BQ35" s="381"/>
      <c r="BR35" s="381"/>
      <c r="BS35" s="381"/>
      <c r="BT35" s="381"/>
      <c r="BU35" s="381"/>
      <c r="BV35" s="381"/>
      <c r="BW35" s="381"/>
      <c r="BX35" s="381"/>
      <c r="BY35" s="381"/>
      <c r="BZ35" s="381"/>
      <c r="CA35" s="381"/>
      <c r="CB35" s="381"/>
      <c r="CC35" s="381"/>
      <c r="CD35" s="381"/>
      <c r="CE35" s="381"/>
      <c r="CF35" s="381"/>
      <c r="CG35" s="381"/>
      <c r="CH35" s="381"/>
      <c r="CI35" s="381"/>
      <c r="CJ35" s="381"/>
      <c r="CK35" s="381"/>
      <c r="CL35" s="381"/>
      <c r="CM35" s="381"/>
      <c r="CN35" s="381"/>
      <c r="CO35" s="381"/>
      <c r="CP35" s="381"/>
      <c r="CQ35" s="381"/>
      <c r="CR35" s="381"/>
      <c r="CS35" s="381"/>
      <c r="CT35" s="381"/>
      <c r="CU35" s="381"/>
      <c r="CV35" s="381"/>
      <c r="CW35" s="381"/>
      <c r="CX35" s="381"/>
      <c r="CY35" s="381"/>
      <c r="CZ35" s="381"/>
      <c r="DA35" s="381"/>
      <c r="DB35" s="381"/>
      <c r="DC35" s="381"/>
      <c r="DD35" s="381"/>
      <c r="DE35" s="381"/>
      <c r="DF35" s="381"/>
      <c r="DG35" s="381"/>
      <c r="DH35" s="381"/>
      <c r="DI35" s="381"/>
      <c r="DJ35" s="381"/>
      <c r="DK35" s="381"/>
      <c r="DL35" s="381"/>
      <c r="DM35" s="381"/>
      <c r="DN35" s="381"/>
      <c r="DO35" s="381"/>
      <c r="DP35" s="381"/>
      <c r="DQ35" s="381"/>
      <c r="DR35" s="381"/>
      <c r="DS35" s="381"/>
      <c r="DT35" s="381"/>
      <c r="DU35" s="381"/>
      <c r="DV35" s="381"/>
      <c r="DW35" s="381"/>
      <c r="DX35" s="381"/>
      <c r="DY35" s="381"/>
      <c r="DZ35" s="381"/>
    </row>
    <row r="36" spans="1:130" ht="38.25" customHeight="1" thickBot="1">
      <c r="A36" s="1157"/>
      <c r="B36" s="1158"/>
      <c r="C36" s="1157"/>
      <c r="D36" s="1157"/>
      <c r="E36" s="1160"/>
      <c r="F36" s="549" t="s">
        <v>216</v>
      </c>
      <c r="G36" s="549" t="s">
        <v>1176</v>
      </c>
      <c r="H36" s="618"/>
      <c r="I36" s="1159"/>
      <c r="J36" s="1159"/>
      <c r="K36" s="1157"/>
      <c r="L36" s="1157"/>
      <c r="M36" s="1157"/>
      <c r="N36" s="1157"/>
      <c r="O36" s="599" t="s">
        <v>1177</v>
      </c>
      <c r="P36" s="599" t="s">
        <v>1178</v>
      </c>
      <c r="Q36" s="1157"/>
      <c r="R36" s="599" t="s">
        <v>1177</v>
      </c>
      <c r="S36" s="599" t="s">
        <v>1178</v>
      </c>
      <c r="T36" s="606"/>
      <c r="U36" s="603"/>
      <c r="V36" s="383"/>
      <c r="W36" s="360"/>
      <c r="X36" s="1157"/>
      <c r="Y36" s="1157"/>
      <c r="Z36" s="619">
        <v>2.5</v>
      </c>
      <c r="AA36" s="619">
        <v>2</v>
      </c>
      <c r="AB36" s="599" t="s">
        <v>364</v>
      </c>
      <c r="AC36" s="618"/>
      <c r="AD36" s="599" t="s">
        <v>1180</v>
      </c>
      <c r="AE36" s="599" t="s">
        <v>1200</v>
      </c>
      <c r="AF36" s="599" t="s">
        <v>1201</v>
      </c>
      <c r="AG36" s="599" t="s">
        <v>1202</v>
      </c>
      <c r="AH36" s="604"/>
      <c r="AI36" s="1157"/>
      <c r="AJ36" s="619">
        <v>2</v>
      </c>
      <c r="AK36" s="599" t="s">
        <v>363</v>
      </c>
      <c r="AL36" s="599" t="s">
        <v>1183</v>
      </c>
      <c r="AM36" s="599" t="s">
        <v>1184</v>
      </c>
      <c r="AN36" s="606"/>
      <c r="AO36" s="603"/>
      <c r="AP36" s="360"/>
      <c r="AQ36" s="380"/>
      <c r="AR36" s="380"/>
      <c r="AS36" s="381"/>
      <c r="AT36" s="381"/>
      <c r="AU36" s="381"/>
      <c r="AV36" s="381"/>
      <c r="AW36" s="381"/>
      <c r="AX36" s="381"/>
      <c r="AY36" s="381"/>
      <c r="AZ36" s="381"/>
      <c r="BA36" s="381"/>
      <c r="BB36" s="381"/>
      <c r="BC36" s="381"/>
      <c r="BD36" s="381"/>
      <c r="BE36" s="381"/>
      <c r="BF36" s="381"/>
      <c r="BG36" s="381"/>
      <c r="BH36" s="381"/>
      <c r="BI36" s="381"/>
      <c r="BJ36" s="381"/>
      <c r="BK36" s="381"/>
      <c r="BL36" s="381"/>
      <c r="BM36" s="381"/>
      <c r="BN36" s="381"/>
      <c r="BO36" s="381"/>
      <c r="BP36" s="381"/>
      <c r="BQ36" s="381"/>
      <c r="BR36" s="381"/>
      <c r="BS36" s="381"/>
      <c r="BT36" s="381"/>
      <c r="BU36" s="381"/>
      <c r="BV36" s="381"/>
      <c r="BW36" s="381"/>
      <c r="BX36" s="381"/>
      <c r="BY36" s="381"/>
      <c r="BZ36" s="381"/>
      <c r="CA36" s="381"/>
      <c r="CB36" s="381"/>
      <c r="CC36" s="381"/>
      <c r="CD36" s="381"/>
      <c r="CE36" s="381"/>
      <c r="CF36" s="381"/>
      <c r="CG36" s="381"/>
      <c r="CH36" s="381"/>
      <c r="CI36" s="381"/>
      <c r="CJ36" s="381"/>
      <c r="CK36" s="381"/>
      <c r="CL36" s="381"/>
      <c r="CM36" s="381"/>
      <c r="CN36" s="381"/>
      <c r="CO36" s="381"/>
      <c r="CP36" s="381"/>
      <c r="CQ36" s="381"/>
      <c r="CR36" s="381"/>
      <c r="CS36" s="381"/>
      <c r="CT36" s="381"/>
      <c r="CU36" s="381"/>
      <c r="CV36" s="381"/>
      <c r="CW36" s="381"/>
      <c r="CX36" s="381"/>
      <c r="CY36" s="381"/>
      <c r="CZ36" s="381"/>
      <c r="DA36" s="381"/>
      <c r="DB36" s="381"/>
      <c r="DC36" s="381"/>
      <c r="DD36" s="381"/>
      <c r="DE36" s="381"/>
      <c r="DF36" s="381"/>
      <c r="DG36" s="381"/>
      <c r="DH36" s="381"/>
      <c r="DI36" s="381"/>
      <c r="DJ36" s="381"/>
      <c r="DK36" s="381"/>
      <c r="DL36" s="381"/>
      <c r="DM36" s="381"/>
      <c r="DN36" s="381"/>
      <c r="DO36" s="381"/>
      <c r="DP36" s="381"/>
      <c r="DQ36" s="381"/>
      <c r="DR36" s="381"/>
      <c r="DS36" s="381"/>
      <c r="DT36" s="381"/>
      <c r="DU36" s="381"/>
      <c r="DV36" s="381"/>
      <c r="DW36" s="381"/>
      <c r="DX36" s="381"/>
      <c r="DY36" s="381"/>
      <c r="DZ36" s="381"/>
    </row>
    <row r="37" spans="1:130" ht="30" customHeight="1" thickBot="1">
      <c r="A37" s="599">
        <v>1</v>
      </c>
      <c r="B37" s="599" t="s">
        <v>365</v>
      </c>
      <c r="C37" s="599">
        <v>3</v>
      </c>
      <c r="D37" s="599" t="s">
        <v>366</v>
      </c>
      <c r="E37" s="638" t="s">
        <v>1185</v>
      </c>
      <c r="F37" s="599">
        <v>5</v>
      </c>
      <c r="G37" s="599">
        <v>6</v>
      </c>
      <c r="H37" s="638" t="s">
        <v>1186</v>
      </c>
      <c r="I37" s="599">
        <v>7</v>
      </c>
      <c r="J37" s="599">
        <v>8</v>
      </c>
      <c r="K37" s="599">
        <v>9</v>
      </c>
      <c r="L37" s="599">
        <v>10</v>
      </c>
      <c r="M37" s="549">
        <v>11</v>
      </c>
      <c r="N37" s="599" t="s">
        <v>369</v>
      </c>
      <c r="O37" s="549">
        <v>13</v>
      </c>
      <c r="P37" s="549">
        <v>14</v>
      </c>
      <c r="Q37" s="549" t="s">
        <v>457</v>
      </c>
      <c r="R37" s="549">
        <v>16</v>
      </c>
      <c r="S37" s="549">
        <v>17</v>
      </c>
      <c r="T37" s="384" t="s">
        <v>1188</v>
      </c>
      <c r="U37" s="385" t="s">
        <v>1206</v>
      </c>
      <c r="V37" s="386" t="s">
        <v>1207</v>
      </c>
      <c r="W37" s="360"/>
      <c r="X37" s="599" t="s">
        <v>1189</v>
      </c>
      <c r="Y37" s="599" t="s">
        <v>371</v>
      </c>
      <c r="Z37" s="599">
        <v>19</v>
      </c>
      <c r="AA37" s="599">
        <v>20</v>
      </c>
      <c r="AB37" s="599">
        <v>21</v>
      </c>
      <c r="AC37" s="638" t="s">
        <v>1190</v>
      </c>
      <c r="AD37" s="599">
        <v>22</v>
      </c>
      <c r="AE37" s="599">
        <v>23</v>
      </c>
      <c r="AF37" s="599">
        <v>24</v>
      </c>
      <c r="AG37" s="599">
        <v>25</v>
      </c>
      <c r="AH37" s="638" t="s">
        <v>1191</v>
      </c>
      <c r="AI37" s="599" t="s">
        <v>374</v>
      </c>
      <c r="AJ37" s="599">
        <v>27</v>
      </c>
      <c r="AK37" s="599">
        <v>28</v>
      </c>
      <c r="AL37" s="599">
        <v>29</v>
      </c>
      <c r="AM37" s="599">
        <v>30</v>
      </c>
      <c r="AN37" s="334" t="s">
        <v>1192</v>
      </c>
      <c r="AO37" s="332" t="s">
        <v>1193</v>
      </c>
      <c r="AP37" s="360"/>
      <c r="AQ37" s="380"/>
      <c r="AR37" s="380"/>
      <c r="AS37" s="381"/>
      <c r="AT37" s="381"/>
      <c r="AU37" s="381"/>
      <c r="AV37" s="381"/>
      <c r="AW37" s="381"/>
      <c r="AX37" s="381"/>
      <c r="AY37" s="381"/>
      <c r="AZ37" s="381"/>
      <c r="BA37" s="381"/>
      <c r="BB37" s="381"/>
      <c r="BC37" s="381"/>
      <c r="BD37" s="381"/>
      <c r="BE37" s="381"/>
      <c r="BF37" s="381"/>
      <c r="BG37" s="381"/>
      <c r="BH37" s="381"/>
      <c r="BI37" s="381"/>
      <c r="BJ37" s="381"/>
      <c r="BK37" s="381"/>
      <c r="BL37" s="381"/>
      <c r="BM37" s="381"/>
      <c r="BN37" s="381"/>
      <c r="BO37" s="381"/>
      <c r="BP37" s="381"/>
      <c r="BQ37" s="381"/>
      <c r="BR37" s="381"/>
      <c r="BS37" s="381"/>
      <c r="BT37" s="381"/>
      <c r="BU37" s="381"/>
      <c r="BV37" s="381"/>
      <c r="BW37" s="381"/>
      <c r="BX37" s="381"/>
      <c r="BY37" s="381"/>
      <c r="BZ37" s="381"/>
      <c r="CA37" s="381"/>
      <c r="CB37" s="381"/>
      <c r="CC37" s="381"/>
      <c r="CD37" s="381"/>
      <c r="CE37" s="381"/>
      <c r="CF37" s="381"/>
      <c r="CG37" s="381"/>
      <c r="CH37" s="381"/>
      <c r="CI37" s="381"/>
      <c r="CJ37" s="381"/>
      <c r="CK37" s="381"/>
      <c r="CL37" s="381"/>
      <c r="CM37" s="381"/>
      <c r="CN37" s="381"/>
      <c r="CO37" s="381"/>
      <c r="CP37" s="381"/>
      <c r="CQ37" s="381"/>
      <c r="CR37" s="381"/>
      <c r="CS37" s="381"/>
      <c r="CT37" s="381"/>
      <c r="CU37" s="381"/>
      <c r="CV37" s="381"/>
      <c r="CW37" s="381"/>
      <c r="CX37" s="381"/>
      <c r="CY37" s="381"/>
      <c r="CZ37" s="381"/>
      <c r="DA37" s="381"/>
      <c r="DB37" s="381"/>
      <c r="DC37" s="381"/>
      <c r="DD37" s="381"/>
      <c r="DE37" s="381"/>
      <c r="DF37" s="381"/>
      <c r="DG37" s="381"/>
      <c r="DH37" s="381"/>
      <c r="DI37" s="381"/>
      <c r="DJ37" s="381"/>
      <c r="DK37" s="381"/>
      <c r="DL37" s="381"/>
      <c r="DM37" s="381"/>
      <c r="DN37" s="381"/>
      <c r="DO37" s="381"/>
      <c r="DP37" s="381"/>
      <c r="DQ37" s="381"/>
      <c r="DR37" s="381"/>
      <c r="DS37" s="381"/>
      <c r="DT37" s="381"/>
      <c r="DU37" s="381"/>
      <c r="DV37" s="381"/>
      <c r="DW37" s="381"/>
      <c r="DX37" s="381"/>
      <c r="DY37" s="381"/>
      <c r="DZ37" s="381"/>
    </row>
    <row r="38" spans="1:130" ht="15" customHeight="1" thickBot="1">
      <c r="A38" s="639" t="s">
        <v>1194</v>
      </c>
      <c r="B38" s="640">
        <f t="shared" ref="B38:G39" si="3">B8+B18+B28</f>
        <v>362342</v>
      </c>
      <c r="C38" s="640">
        <f t="shared" si="3"/>
        <v>20</v>
      </c>
      <c r="D38" s="640">
        <f t="shared" si="3"/>
        <v>362322</v>
      </c>
      <c r="E38" s="641" t="b">
        <f>B38=(C38+D38)</f>
        <v>1</v>
      </c>
      <c r="F38" s="640">
        <f t="shared" si="3"/>
        <v>350814</v>
      </c>
      <c r="G38" s="640">
        <f t="shared" si="3"/>
        <v>11508</v>
      </c>
      <c r="H38" s="641" t="b">
        <f>D38=(F38+G38)</f>
        <v>1</v>
      </c>
      <c r="I38" s="642">
        <f>Y18+Y28+Y8</f>
        <v>76135</v>
      </c>
      <c r="J38" s="642">
        <f>AI8+AI18+AI28</f>
        <v>286187</v>
      </c>
      <c r="K38" s="640">
        <f t="shared" ref="K38:S39" si="4">I8+I18+I28</f>
        <v>84521</v>
      </c>
      <c r="L38" s="640">
        <f t="shared" si="4"/>
        <v>4268</v>
      </c>
      <c r="M38" s="640">
        <f t="shared" si="4"/>
        <v>0</v>
      </c>
      <c r="N38" s="640">
        <f t="shared" si="4"/>
        <v>11776</v>
      </c>
      <c r="O38" s="640">
        <f t="shared" si="4"/>
        <v>9005</v>
      </c>
      <c r="P38" s="640">
        <f t="shared" si="4"/>
        <v>2771</v>
      </c>
      <c r="Q38" s="640">
        <f t="shared" si="4"/>
        <v>8433</v>
      </c>
      <c r="R38" s="640">
        <f t="shared" si="4"/>
        <v>5134</v>
      </c>
      <c r="S38" s="643">
        <f t="shared" si="4"/>
        <v>3299</v>
      </c>
      <c r="T38" s="644" t="b">
        <f>N38+M38=L38</f>
        <v>0</v>
      </c>
      <c r="U38" s="624" t="b">
        <f>Q38=R38+S38</f>
        <v>1</v>
      </c>
      <c r="V38" s="645" t="b">
        <f>D38=I38+J38</f>
        <v>1</v>
      </c>
      <c r="W38" s="360"/>
      <c r="X38" s="621" t="s">
        <v>1194</v>
      </c>
      <c r="Y38" s="640">
        <f>Y8+Y18+Y28</f>
        <v>76135</v>
      </c>
      <c r="Z38" s="640">
        <f t="shared" ref="Z38:AM39" si="5">Z8+Z18+Z28</f>
        <v>69709</v>
      </c>
      <c r="AA38" s="640">
        <f t="shared" si="5"/>
        <v>6426</v>
      </c>
      <c r="AB38" s="640">
        <f t="shared" si="5"/>
        <v>0</v>
      </c>
      <c r="AC38" s="641" t="b">
        <f>Y38=Z38+AA38+AB38</f>
        <v>1</v>
      </c>
      <c r="AD38" s="640">
        <f t="shared" si="5"/>
        <v>0</v>
      </c>
      <c r="AE38" s="640">
        <f t="shared" si="5"/>
        <v>15104</v>
      </c>
      <c r="AF38" s="640">
        <f t="shared" si="5"/>
        <v>21248</v>
      </c>
      <c r="AG38" s="640">
        <f t="shared" si="5"/>
        <v>39783</v>
      </c>
      <c r="AH38" s="641" t="b">
        <f>Y38=AD38+AE38+AF38+AG38</f>
        <v>1</v>
      </c>
      <c r="AI38" s="640">
        <f t="shared" si="5"/>
        <v>286187</v>
      </c>
      <c r="AJ38" s="640">
        <f t="shared" si="5"/>
        <v>34501</v>
      </c>
      <c r="AK38" s="640">
        <f t="shared" si="5"/>
        <v>251686</v>
      </c>
      <c r="AL38" s="640">
        <f t="shared" si="5"/>
        <v>153415</v>
      </c>
      <c r="AM38" s="643">
        <f t="shared" si="5"/>
        <v>132772</v>
      </c>
      <c r="AN38" s="626" t="b">
        <f>AJ38+AK38=AL38+AM38</f>
        <v>1</v>
      </c>
      <c r="AO38" s="627" t="b">
        <f>D38=Y38+AI38</f>
        <v>1</v>
      </c>
      <c r="AP38" s="360"/>
      <c r="AQ38" s="380"/>
      <c r="AR38" s="380"/>
      <c r="AS38" s="381"/>
      <c r="AT38" s="381"/>
      <c r="AU38" s="381"/>
      <c r="AV38" s="381"/>
      <c r="AW38" s="381"/>
      <c r="AX38" s="381"/>
      <c r="AY38" s="381"/>
      <c r="AZ38" s="381"/>
      <c r="BA38" s="381"/>
      <c r="BB38" s="381"/>
      <c r="BC38" s="381"/>
      <c r="BD38" s="381"/>
      <c r="BE38" s="381"/>
      <c r="BF38" s="381"/>
      <c r="BG38" s="381"/>
      <c r="BH38" s="381"/>
      <c r="BI38" s="381"/>
      <c r="BJ38" s="381"/>
      <c r="BK38" s="381"/>
      <c r="BL38" s="381"/>
      <c r="BM38" s="381"/>
      <c r="BN38" s="381"/>
      <c r="BO38" s="381"/>
      <c r="BP38" s="381"/>
      <c r="BQ38" s="381"/>
      <c r="BR38" s="381"/>
      <c r="BS38" s="381"/>
      <c r="BT38" s="381"/>
      <c r="BU38" s="381"/>
      <c r="BV38" s="381"/>
      <c r="BW38" s="381"/>
      <c r="BX38" s="381"/>
      <c r="BY38" s="381"/>
      <c r="BZ38" s="381"/>
      <c r="CA38" s="381"/>
      <c r="CB38" s="381"/>
      <c r="CC38" s="381"/>
      <c r="CD38" s="381"/>
      <c r="CE38" s="381"/>
      <c r="CF38" s="381"/>
      <c r="CG38" s="381"/>
      <c r="CH38" s="381"/>
      <c r="CI38" s="381"/>
      <c r="CJ38" s="381"/>
      <c r="CK38" s="381"/>
      <c r="CL38" s="381"/>
      <c r="CM38" s="381"/>
      <c r="CN38" s="381"/>
      <c r="CO38" s="381"/>
      <c r="CP38" s="381"/>
      <c r="CQ38" s="381"/>
      <c r="CR38" s="381"/>
      <c r="CS38" s="381"/>
      <c r="CT38" s="381"/>
      <c r="CU38" s="381"/>
      <c r="CV38" s="381"/>
      <c r="CW38" s="381"/>
      <c r="CX38" s="381"/>
      <c r="CY38" s="381"/>
      <c r="CZ38" s="381"/>
      <c r="DA38" s="381"/>
      <c r="DB38" s="381"/>
      <c r="DC38" s="381"/>
      <c r="DD38" s="381"/>
      <c r="DE38" s="381"/>
      <c r="DF38" s="381"/>
      <c r="DG38" s="381"/>
      <c r="DH38" s="381"/>
      <c r="DI38" s="381"/>
      <c r="DJ38" s="381"/>
      <c r="DK38" s="381"/>
      <c r="DL38" s="381"/>
      <c r="DM38" s="381"/>
      <c r="DN38" s="381"/>
      <c r="DO38" s="381"/>
      <c r="DP38" s="381"/>
      <c r="DQ38" s="381"/>
      <c r="DR38" s="381"/>
      <c r="DS38" s="381"/>
      <c r="DT38" s="381"/>
      <c r="DU38" s="381"/>
      <c r="DV38" s="381"/>
      <c r="DW38" s="381"/>
      <c r="DX38" s="381"/>
      <c r="DY38" s="381"/>
      <c r="DZ38" s="381"/>
    </row>
    <row r="39" spans="1:130" ht="15" customHeight="1" thickBot="1">
      <c r="A39" s="639" t="s">
        <v>1195</v>
      </c>
      <c r="B39" s="646">
        <f t="shared" si="3"/>
        <v>89472</v>
      </c>
      <c r="C39" s="646">
        <f t="shared" si="3"/>
        <v>17</v>
      </c>
      <c r="D39" s="646">
        <f t="shared" si="3"/>
        <v>89455</v>
      </c>
      <c r="E39" s="647" t="b">
        <f>B39=(C39+D39)</f>
        <v>1</v>
      </c>
      <c r="F39" s="646">
        <f t="shared" si="3"/>
        <v>72759</v>
      </c>
      <c r="G39" s="646">
        <f t="shared" si="3"/>
        <v>16696</v>
      </c>
      <c r="H39" s="647" t="b">
        <f>D39=(F39+G39)</f>
        <v>1</v>
      </c>
      <c r="I39" s="648">
        <f>Y19+Y29+Y9</f>
        <v>15827</v>
      </c>
      <c r="J39" s="648">
        <f>AI9+AI19+AI29</f>
        <v>73628</v>
      </c>
      <c r="K39" s="646">
        <f t="shared" si="4"/>
        <v>19736</v>
      </c>
      <c r="L39" s="646">
        <f t="shared" si="4"/>
        <v>6890</v>
      </c>
      <c r="M39" s="646">
        <f t="shared" si="4"/>
        <v>0</v>
      </c>
      <c r="N39" s="646">
        <f t="shared" si="4"/>
        <v>6460</v>
      </c>
      <c r="O39" s="646">
        <f t="shared" si="4"/>
        <v>3260</v>
      </c>
      <c r="P39" s="646">
        <f t="shared" si="4"/>
        <v>3200</v>
      </c>
      <c r="Q39" s="646">
        <f t="shared" si="4"/>
        <v>4371</v>
      </c>
      <c r="R39" s="646">
        <f t="shared" si="4"/>
        <v>1442</v>
      </c>
      <c r="S39" s="649">
        <f t="shared" si="4"/>
        <v>2929</v>
      </c>
      <c r="T39" s="650" t="b">
        <f>N39+M39=L39</f>
        <v>0</v>
      </c>
      <c r="U39" s="651" t="b">
        <f>Q39=R39+S39</f>
        <v>1</v>
      </c>
      <c r="V39" s="652" t="b">
        <f>D39=I39+J39</f>
        <v>1</v>
      </c>
      <c r="W39" s="360"/>
      <c r="X39" s="621" t="s">
        <v>1195</v>
      </c>
      <c r="Y39" s="646">
        <f>Y9+Y19+Y29</f>
        <v>15827</v>
      </c>
      <c r="Z39" s="646">
        <f t="shared" si="5"/>
        <v>0</v>
      </c>
      <c r="AA39" s="646">
        <f t="shared" si="5"/>
        <v>15827</v>
      </c>
      <c r="AB39" s="646">
        <f t="shared" si="5"/>
        <v>0</v>
      </c>
      <c r="AC39" s="647" t="b">
        <f>Y39=Z39+AA39+AB39</f>
        <v>1</v>
      </c>
      <c r="AD39" s="646">
        <f t="shared" si="5"/>
        <v>198</v>
      </c>
      <c r="AE39" s="646">
        <f t="shared" si="5"/>
        <v>3501</v>
      </c>
      <c r="AF39" s="646">
        <f t="shared" si="5"/>
        <v>4951</v>
      </c>
      <c r="AG39" s="646">
        <f t="shared" si="5"/>
        <v>7177</v>
      </c>
      <c r="AH39" s="647" t="b">
        <f>Y39=AD39+AE39+AF39+AG39</f>
        <v>1</v>
      </c>
      <c r="AI39" s="646">
        <f t="shared" si="5"/>
        <v>73628</v>
      </c>
      <c r="AJ39" s="646">
        <f t="shared" si="5"/>
        <v>2406</v>
      </c>
      <c r="AK39" s="646">
        <f t="shared" si="5"/>
        <v>71222</v>
      </c>
      <c r="AL39" s="646">
        <f t="shared" si="5"/>
        <v>37234</v>
      </c>
      <c r="AM39" s="649">
        <f t="shared" si="5"/>
        <v>36394</v>
      </c>
      <c r="AN39" s="626" t="b">
        <f>AJ39+AK39=AL39+AM39</f>
        <v>1</v>
      </c>
      <c r="AO39" s="627" t="b">
        <f>D39=Y39+AI39</f>
        <v>1</v>
      </c>
      <c r="AP39" s="360"/>
      <c r="AQ39" s="380"/>
      <c r="AR39" s="380"/>
      <c r="AS39" s="381"/>
      <c r="AT39" s="381"/>
      <c r="AU39" s="381"/>
      <c r="AV39" s="381"/>
      <c r="AW39" s="381"/>
      <c r="AX39" s="381"/>
      <c r="AY39" s="381"/>
      <c r="AZ39" s="381"/>
      <c r="BA39" s="381"/>
      <c r="BB39" s="381"/>
      <c r="BC39" s="381"/>
      <c r="BD39" s="381"/>
      <c r="BE39" s="381"/>
      <c r="BF39" s="381"/>
      <c r="BG39" s="381"/>
      <c r="BH39" s="381"/>
      <c r="BI39" s="381"/>
      <c r="BJ39" s="381"/>
      <c r="BK39" s="381"/>
      <c r="BL39" s="381"/>
      <c r="BM39" s="381"/>
      <c r="BN39" s="381"/>
      <c r="BO39" s="381"/>
      <c r="BP39" s="381"/>
      <c r="BQ39" s="381"/>
      <c r="BR39" s="381"/>
      <c r="BS39" s="381"/>
      <c r="BT39" s="381"/>
      <c r="BU39" s="381"/>
      <c r="BV39" s="381"/>
      <c r="BW39" s="381"/>
      <c r="BX39" s="381"/>
      <c r="BY39" s="381"/>
      <c r="BZ39" s="381"/>
      <c r="CA39" s="381"/>
      <c r="CB39" s="381"/>
      <c r="CC39" s="381"/>
      <c r="CD39" s="381"/>
      <c r="CE39" s="381"/>
      <c r="CF39" s="381"/>
      <c r="CG39" s="381"/>
      <c r="CH39" s="381"/>
      <c r="CI39" s="381"/>
      <c r="CJ39" s="381"/>
      <c r="CK39" s="381"/>
      <c r="CL39" s="381"/>
      <c r="CM39" s="381"/>
      <c r="CN39" s="381"/>
      <c r="CO39" s="381"/>
      <c r="CP39" s="381"/>
      <c r="CQ39" s="381"/>
      <c r="CR39" s="381"/>
      <c r="CS39" s="381"/>
      <c r="CT39" s="381"/>
      <c r="CU39" s="381"/>
      <c r="CV39" s="381"/>
      <c r="CW39" s="381"/>
      <c r="CX39" s="381"/>
      <c r="CY39" s="381"/>
      <c r="CZ39" s="381"/>
      <c r="DA39" s="381"/>
      <c r="DB39" s="381"/>
      <c r="DC39" s="381"/>
      <c r="DD39" s="381"/>
      <c r="DE39" s="381"/>
      <c r="DF39" s="381"/>
      <c r="DG39" s="381"/>
      <c r="DH39" s="381"/>
      <c r="DI39" s="381"/>
      <c r="DJ39" s="381"/>
      <c r="DK39" s="381"/>
      <c r="DL39" s="381"/>
      <c r="DM39" s="381"/>
      <c r="DN39" s="381"/>
      <c r="DO39" s="381"/>
      <c r="DP39" s="381"/>
      <c r="DQ39" s="381"/>
      <c r="DR39" s="381"/>
      <c r="DS39" s="381"/>
      <c r="DT39" s="381"/>
      <c r="DU39" s="381"/>
      <c r="DV39" s="381"/>
      <c r="DW39" s="381"/>
      <c r="DX39" s="381"/>
      <c r="DY39" s="381"/>
      <c r="DZ39" s="381"/>
    </row>
    <row r="40" spans="1:130" s="637" customFormat="1" ht="15" customHeight="1" thickBot="1">
      <c r="A40" s="653" t="s">
        <v>1062</v>
      </c>
      <c r="B40" s="654">
        <f>SUM(B38:B39)</f>
        <v>451814</v>
      </c>
      <c r="C40" s="654">
        <f>SUM(C38:C39)</f>
        <v>37</v>
      </c>
      <c r="D40" s="654">
        <f>SUM(D38:D39)</f>
        <v>451777</v>
      </c>
      <c r="E40" s="630" t="b">
        <f>B40=(C40+D40)</f>
        <v>1</v>
      </c>
      <c r="F40" s="654">
        <f>SUM(F38:F39)</f>
        <v>423573</v>
      </c>
      <c r="G40" s="654">
        <f>SUM(G38:G39)</f>
        <v>28204</v>
      </c>
      <c r="H40" s="630" t="b">
        <f>D40=(F40+G40)</f>
        <v>1</v>
      </c>
      <c r="I40" s="654">
        <f t="shared" ref="I40:S40" si="6">SUM(I38:I39)</f>
        <v>91962</v>
      </c>
      <c r="J40" s="654">
        <f t="shared" si="6"/>
        <v>359815</v>
      </c>
      <c r="K40" s="654">
        <f t="shared" si="6"/>
        <v>104257</v>
      </c>
      <c r="L40" s="654">
        <f t="shared" si="6"/>
        <v>11158</v>
      </c>
      <c r="M40" s="654">
        <f t="shared" si="6"/>
        <v>0</v>
      </c>
      <c r="N40" s="655">
        <f t="shared" si="6"/>
        <v>18236</v>
      </c>
      <c r="O40" s="655">
        <f t="shared" si="6"/>
        <v>12265</v>
      </c>
      <c r="P40" s="655">
        <f t="shared" si="6"/>
        <v>5971</v>
      </c>
      <c r="Q40" s="655">
        <f t="shared" si="6"/>
        <v>12804</v>
      </c>
      <c r="R40" s="655">
        <f t="shared" si="6"/>
        <v>6576</v>
      </c>
      <c r="S40" s="656">
        <f t="shared" si="6"/>
        <v>6228</v>
      </c>
      <c r="T40" s="657" t="b">
        <f>N40+M40=L40</f>
        <v>0</v>
      </c>
      <c r="U40" s="632" t="b">
        <f>Q40=R40+S40</f>
        <v>1</v>
      </c>
      <c r="V40" s="632" t="b">
        <f>D40=I40+J40</f>
        <v>1</v>
      </c>
      <c r="W40" s="374"/>
      <c r="X40" s="629" t="s">
        <v>1196</v>
      </c>
      <c r="Y40" s="654">
        <f>SUM(Y38:Y39)</f>
        <v>91962</v>
      </c>
      <c r="Z40" s="654">
        <f t="shared" ref="Z40:AM40" si="7">SUM(Z38:Z39)</f>
        <v>69709</v>
      </c>
      <c r="AA40" s="654">
        <f t="shared" si="7"/>
        <v>22253</v>
      </c>
      <c r="AB40" s="654">
        <f t="shared" si="7"/>
        <v>0</v>
      </c>
      <c r="AC40" s="630" t="b">
        <f>Y40=Z40+AA40+AB40</f>
        <v>1</v>
      </c>
      <c r="AD40" s="654">
        <f t="shared" si="7"/>
        <v>198</v>
      </c>
      <c r="AE40" s="654">
        <f t="shared" si="7"/>
        <v>18605</v>
      </c>
      <c r="AF40" s="654">
        <f t="shared" si="7"/>
        <v>26199</v>
      </c>
      <c r="AG40" s="654">
        <f t="shared" si="7"/>
        <v>46960</v>
      </c>
      <c r="AH40" s="630" t="b">
        <f>Y40=AD40+AE40+AF40+AG40</f>
        <v>1</v>
      </c>
      <c r="AI40" s="654">
        <f t="shared" si="7"/>
        <v>359815</v>
      </c>
      <c r="AJ40" s="654">
        <f t="shared" si="7"/>
        <v>36907</v>
      </c>
      <c r="AK40" s="654">
        <f t="shared" si="7"/>
        <v>322908</v>
      </c>
      <c r="AL40" s="654">
        <f t="shared" si="7"/>
        <v>190649</v>
      </c>
      <c r="AM40" s="658">
        <f t="shared" si="7"/>
        <v>169166</v>
      </c>
      <c r="AN40" s="634" t="b">
        <f>AJ40+AK40=AL40+AM40</f>
        <v>1</v>
      </c>
      <c r="AO40" s="634" t="b">
        <f>D40=Y40+AI40</f>
        <v>1</v>
      </c>
      <c r="AP40" s="374"/>
      <c r="AQ40" s="375"/>
      <c r="AR40" s="375"/>
      <c r="AS40" s="376"/>
      <c r="AT40" s="376"/>
      <c r="AU40" s="376"/>
      <c r="AV40" s="376"/>
      <c r="AW40" s="376"/>
      <c r="AX40" s="376"/>
      <c r="AY40" s="376"/>
      <c r="AZ40" s="376"/>
      <c r="BA40" s="376"/>
      <c r="BB40" s="376"/>
      <c r="BC40" s="376"/>
      <c r="BD40" s="376"/>
      <c r="BE40" s="376"/>
      <c r="BF40" s="376"/>
      <c r="BG40" s="376"/>
      <c r="BH40" s="376"/>
      <c r="BI40" s="376"/>
      <c r="BJ40" s="376"/>
      <c r="BK40" s="376"/>
      <c r="BL40" s="376"/>
      <c r="BM40" s="376"/>
      <c r="BN40" s="376"/>
      <c r="BO40" s="376"/>
      <c r="BP40" s="376"/>
      <c r="BQ40" s="376"/>
      <c r="BR40" s="376"/>
      <c r="BS40" s="376"/>
      <c r="BT40" s="376"/>
      <c r="BU40" s="376"/>
      <c r="BV40" s="376"/>
      <c r="BW40" s="376"/>
      <c r="BX40" s="376"/>
      <c r="BY40" s="376"/>
      <c r="BZ40" s="376"/>
      <c r="CA40" s="376"/>
      <c r="CB40" s="376"/>
      <c r="CC40" s="376"/>
      <c r="CD40" s="376"/>
      <c r="CE40" s="376"/>
      <c r="CF40" s="376"/>
      <c r="CG40" s="376"/>
      <c r="CH40" s="376"/>
      <c r="CI40" s="376"/>
      <c r="CJ40" s="376"/>
      <c r="CK40" s="376"/>
      <c r="CL40" s="376"/>
      <c r="CM40" s="376"/>
      <c r="CN40" s="376"/>
      <c r="CO40" s="376"/>
      <c r="CP40" s="376"/>
      <c r="CQ40" s="376"/>
      <c r="CR40" s="376"/>
      <c r="CS40" s="376"/>
      <c r="CT40" s="376"/>
      <c r="CU40" s="376"/>
      <c r="CV40" s="376"/>
      <c r="CW40" s="376"/>
      <c r="CX40" s="376"/>
      <c r="CY40" s="376"/>
      <c r="CZ40" s="376"/>
      <c r="DA40" s="376"/>
      <c r="DB40" s="376"/>
      <c r="DC40" s="376"/>
      <c r="DD40" s="376"/>
      <c r="DE40" s="376"/>
      <c r="DF40" s="376"/>
      <c r="DG40" s="376"/>
      <c r="DH40" s="376"/>
      <c r="DI40" s="376"/>
      <c r="DJ40" s="376"/>
      <c r="DK40" s="376"/>
      <c r="DL40" s="376"/>
      <c r="DM40" s="376"/>
      <c r="DN40" s="376"/>
      <c r="DO40" s="376"/>
      <c r="DP40" s="376"/>
      <c r="DQ40" s="376"/>
      <c r="DR40" s="376"/>
      <c r="DS40" s="376"/>
      <c r="DT40" s="376"/>
      <c r="DU40" s="376"/>
      <c r="DV40" s="376"/>
      <c r="DW40" s="376"/>
      <c r="DX40" s="376"/>
      <c r="DY40" s="376"/>
      <c r="DZ40" s="376"/>
    </row>
    <row r="41" spans="1:130">
      <c r="A41" s="387"/>
      <c r="B41" s="387"/>
      <c r="C41" s="387"/>
      <c r="D41" s="387"/>
      <c r="E41" s="387"/>
      <c r="F41" s="387"/>
      <c r="G41" s="387"/>
      <c r="H41" s="387"/>
      <c r="I41" s="387"/>
      <c r="J41" s="387"/>
      <c r="K41" s="387"/>
      <c r="L41" s="387"/>
      <c r="M41" s="387"/>
    </row>
    <row r="46" spans="1:130">
      <c r="D46" s="388"/>
      <c r="E46" s="388"/>
      <c r="F46" s="388"/>
      <c r="G46" s="388"/>
      <c r="H46" s="388"/>
      <c r="I46" s="389"/>
      <c r="J46" s="389"/>
      <c r="K46" s="388"/>
    </row>
  </sheetData>
  <mergeCells count="124">
    <mergeCell ref="AD35:AG35"/>
    <mergeCell ref="AI35:AI36"/>
    <mergeCell ref="AJ35:AK35"/>
    <mergeCell ref="AL35:AM35"/>
    <mergeCell ref="X32:AA32"/>
    <mergeCell ref="A33:A36"/>
    <mergeCell ref="B33:B36"/>
    <mergeCell ref="C33:C36"/>
    <mergeCell ref="D33:M33"/>
    <mergeCell ref="N33:P34"/>
    <mergeCell ref="Q33:S34"/>
    <mergeCell ref="X33:X36"/>
    <mergeCell ref="Y33:AM33"/>
    <mergeCell ref="D34:D36"/>
    <mergeCell ref="E34:E36"/>
    <mergeCell ref="F34:M34"/>
    <mergeCell ref="Y34:AG34"/>
    <mergeCell ref="AI34:AM34"/>
    <mergeCell ref="F35:G35"/>
    <mergeCell ref="I35:I36"/>
    <mergeCell ref="J35:J36"/>
    <mergeCell ref="K35:K36"/>
    <mergeCell ref="L35:L36"/>
    <mergeCell ref="M35:M36"/>
    <mergeCell ref="X22:AA22"/>
    <mergeCell ref="A23:A26"/>
    <mergeCell ref="B23:B26"/>
    <mergeCell ref="C23:C26"/>
    <mergeCell ref="D23:K23"/>
    <mergeCell ref="L23:N24"/>
    <mergeCell ref="O23:Q24"/>
    <mergeCell ref="T23:U26"/>
    <mergeCell ref="X23:X26"/>
    <mergeCell ref="Y23:AM23"/>
    <mergeCell ref="D24:D26"/>
    <mergeCell ref="E24:E26"/>
    <mergeCell ref="F24:K24"/>
    <mergeCell ref="Y24:AG24"/>
    <mergeCell ref="AH24:AH26"/>
    <mergeCell ref="AI24:AM24"/>
    <mergeCell ref="F25:G25"/>
    <mergeCell ref="I25:I26"/>
    <mergeCell ref="J25:J26"/>
    <mergeCell ref="K25:K26"/>
    <mergeCell ref="X12:AA12"/>
    <mergeCell ref="L13:N14"/>
    <mergeCell ref="L25:L26"/>
    <mergeCell ref="M25:N25"/>
    <mergeCell ref="O25:O26"/>
    <mergeCell ref="P25:Q25"/>
    <mergeCell ref="AN14:AO16"/>
    <mergeCell ref="F15:G15"/>
    <mergeCell ref="I15:I16"/>
    <mergeCell ref="J15:J16"/>
    <mergeCell ref="K15:K16"/>
    <mergeCell ref="L15:L16"/>
    <mergeCell ref="M15:N15"/>
    <mergeCell ref="O15:O16"/>
    <mergeCell ref="P15:Q15"/>
    <mergeCell ref="Y15:Y16"/>
    <mergeCell ref="Z15:AB15"/>
    <mergeCell ref="AD15:AG15"/>
    <mergeCell ref="AI15:AI16"/>
    <mergeCell ref="AJ15:AK15"/>
    <mergeCell ref="AL15:AM15"/>
    <mergeCell ref="T13:U16"/>
    <mergeCell ref="X13:X16"/>
    <mergeCell ref="Y13:AM13"/>
    <mergeCell ref="AN4:AO6"/>
    <mergeCell ref="F5:G5"/>
    <mergeCell ref="I5:I6"/>
    <mergeCell ref="J5:J6"/>
    <mergeCell ref="K5:K6"/>
    <mergeCell ref="L5:L6"/>
    <mergeCell ref="M5:N5"/>
    <mergeCell ref="O5:O6"/>
    <mergeCell ref="P5:Q5"/>
    <mergeCell ref="Y5:Y6"/>
    <mergeCell ref="Z5:AB5"/>
    <mergeCell ref="AD5:AG5"/>
    <mergeCell ref="AI5:AI6"/>
    <mergeCell ref="AJ5:AK5"/>
    <mergeCell ref="AL5:AM5"/>
    <mergeCell ref="A1:S1"/>
    <mergeCell ref="X2:AA2"/>
    <mergeCell ref="A3:A6"/>
    <mergeCell ref="B3:B6"/>
    <mergeCell ref="C3:C6"/>
    <mergeCell ref="D3:K3"/>
    <mergeCell ref="L3:N4"/>
    <mergeCell ref="O3:Q4"/>
    <mergeCell ref="T3:U6"/>
    <mergeCell ref="X3:X6"/>
    <mergeCell ref="Y3:AM3"/>
    <mergeCell ref="D4:D6"/>
    <mergeCell ref="E4:E6"/>
    <mergeCell ref="F4:K4"/>
    <mergeCell ref="Y4:AG4"/>
    <mergeCell ref="AH4:AH6"/>
    <mergeCell ref="AI4:AM4"/>
    <mergeCell ref="AN24:AO26"/>
    <mergeCell ref="Y35:Y36"/>
    <mergeCell ref="Z35:AB35"/>
    <mergeCell ref="A13:A16"/>
    <mergeCell ref="B13:B16"/>
    <mergeCell ref="C13:C16"/>
    <mergeCell ref="D13:K13"/>
    <mergeCell ref="O13:Q14"/>
    <mergeCell ref="Y25:Y26"/>
    <mergeCell ref="Z25:AB25"/>
    <mergeCell ref="AD25:AG25"/>
    <mergeCell ref="AI25:AI26"/>
    <mergeCell ref="D14:D16"/>
    <mergeCell ref="E14:E16"/>
    <mergeCell ref="F14:K14"/>
    <mergeCell ref="Y14:AG14"/>
    <mergeCell ref="AH14:AH16"/>
    <mergeCell ref="AI14:AM14"/>
    <mergeCell ref="AJ25:AK25"/>
    <mergeCell ref="AL25:AM25"/>
    <mergeCell ref="N35:N36"/>
    <mergeCell ref="O35:P35"/>
    <mergeCell ref="Q35:Q36"/>
    <mergeCell ref="R35:S35"/>
  </mergeCells>
  <phoneticPr fontId="3" type="noConversion"/>
  <conditionalFormatting sqref="AH41:AH43 AC41:AC43 AN41:AO42 AH31:AH33 AC31:AC33 AN31:AO32 AC21:AC23 AN21:AO22 AH21:AH23 AH11:AH13 AC11:AC13 AN11:AO12">
    <cfRule type="cellIs" dxfId="17" priority="20" stopIfTrue="1" operator="equal">
      <formula>FALSE</formula>
    </cfRule>
  </conditionalFormatting>
  <conditionalFormatting sqref="V36:V43">
    <cfRule type="cellIs" dxfId="16" priority="18" stopIfTrue="1" operator="equal">
      <formula>TRUE</formula>
    </cfRule>
    <cfRule type="cellIs" dxfId="15" priority="19" stopIfTrue="1" operator="equal">
      <formula>FALSE</formula>
    </cfRule>
  </conditionalFormatting>
  <conditionalFormatting sqref="E41:E43 H41:H43 T31:U32 E31:E33 H31:H33 T21:U22 H21:H23 E21:E23 T11:U13 E11:E13 H11:H13">
    <cfRule type="cellIs" dxfId="14" priority="17" stopIfTrue="1" operator="equal">
      <formula>FALSE</formula>
    </cfRule>
  </conditionalFormatting>
  <conditionalFormatting sqref="AN13:AO13">
    <cfRule type="cellIs" priority="16" stopIfTrue="1" operator="equal">
      <formula>FALSE</formula>
    </cfRule>
  </conditionalFormatting>
  <conditionalFormatting sqref="AC11:AC13 AH11:AH13 AN11:AO12">
    <cfRule type="cellIs" dxfId="13" priority="15" stopIfTrue="1" operator="equal">
      <formula>FALSE</formula>
    </cfRule>
  </conditionalFormatting>
  <conditionalFormatting sqref="H11:H13 E11:E13 T11:U13">
    <cfRule type="cellIs" dxfId="12" priority="14" stopIfTrue="1" operator="equal">
      <formula>FALSE</formula>
    </cfRule>
  </conditionalFormatting>
  <conditionalFormatting sqref="AC21:AC23 AH21:AH23 AN21:AO22">
    <cfRule type="cellIs" dxfId="11" priority="13" stopIfTrue="1" operator="equal">
      <formula>FALSE</formula>
    </cfRule>
  </conditionalFormatting>
  <conditionalFormatting sqref="E21:E23 H21:H23 T21:U22">
    <cfRule type="cellIs" dxfId="10" priority="12" stopIfTrue="1" operator="equal">
      <formula>FALSE</formula>
    </cfRule>
  </conditionalFormatting>
  <conditionalFormatting sqref="AC31:AC33 AH31:AH33 AN31:AO32">
    <cfRule type="cellIs" dxfId="9" priority="11" stopIfTrue="1" operator="equal">
      <formula>FALSE</formula>
    </cfRule>
  </conditionalFormatting>
  <conditionalFormatting sqref="E31:E33 H31:H33 T31:U32">
    <cfRule type="cellIs" dxfId="8" priority="10" stopIfTrue="1" operator="equal">
      <formula>FALSE</formula>
    </cfRule>
  </conditionalFormatting>
  <conditionalFormatting sqref="AN41:AO42 AC41:AC43 AH41:AH43">
    <cfRule type="cellIs" dxfId="7" priority="9" stopIfTrue="1" operator="equal">
      <formula>FALSE</formula>
    </cfRule>
  </conditionalFormatting>
  <conditionalFormatting sqref="V41:V43">
    <cfRule type="cellIs" dxfId="6" priority="7" stopIfTrue="1" operator="equal">
      <formula>TRUE</formula>
    </cfRule>
    <cfRule type="cellIs" dxfId="5" priority="8" stopIfTrue="1" operator="equal">
      <formula>FALSE</formula>
    </cfRule>
  </conditionalFormatting>
  <conditionalFormatting sqref="E41:E43 H41:H43">
    <cfRule type="cellIs" dxfId="4" priority="6" stopIfTrue="1" operator="equal">
      <formula>FALSE</formula>
    </cfRule>
  </conditionalFormatting>
  <conditionalFormatting sqref="AN38:AO39 AN28:AO29 AN18:AO19 AN8:AO9 AC8:AC10 AH8:AH10 AC18:AC20 AH18:AH20 AC28:AC30 AH28:AH30 AC38:AC40 AH38:AH40">
    <cfRule type="cellIs" dxfId="3" priority="5" stopIfTrue="1" operator="equal">
      <formula>FALSE</formula>
    </cfRule>
  </conditionalFormatting>
  <conditionalFormatting sqref="V33:V40">
    <cfRule type="cellIs" dxfId="2" priority="3" stopIfTrue="1" operator="equal">
      <formula>TRUE</formula>
    </cfRule>
    <cfRule type="cellIs" dxfId="1" priority="4" stopIfTrue="1" operator="equal">
      <formula>FALSE</formula>
    </cfRule>
  </conditionalFormatting>
  <conditionalFormatting sqref="T28:U29 T18:U19 T8:U10 H8:H10 E8:E10 E18:E20 H18:H20 E38:E40 H38:H40 E28:E30 H28:H30">
    <cfRule type="cellIs" dxfId="0" priority="2" stopIfTrue="1" operator="equal">
      <formula>FALSE</formula>
    </cfRule>
  </conditionalFormatting>
  <conditionalFormatting sqref="AN10:AO10">
    <cfRule type="cellIs" priority="1" stopIfTrue="1" operator="equal">
      <formula>FALSE</formula>
    </cfRule>
  </conditionalFormatting>
  <pageMargins left="0.4" right="0.18" top="0.27" bottom="0.26" header="0.23" footer="0.19"/>
  <pageSetup paperSize="9" scale="61" orientation="landscape" r:id="rId1"/>
  <headerFooter alignWithMargins="0"/>
  <rowBreaks count="1" manualBreakCount="1">
    <brk id="45" max="41" man="1"/>
  </rowBreaks>
  <colBreaks count="1" manualBreakCount="1">
    <brk id="19" max="46" man="1"/>
  </colBreaks>
</worksheet>
</file>

<file path=xl/worksheets/sheet8.xml><?xml version="1.0" encoding="utf-8"?>
<worksheet xmlns="http://schemas.openxmlformats.org/spreadsheetml/2006/main" xmlns:r="http://schemas.openxmlformats.org/officeDocument/2006/relationships">
  <sheetPr codeName="Лист17">
    <tabColor rgb="FFFFFF00"/>
  </sheetPr>
  <dimension ref="B1:L33"/>
  <sheetViews>
    <sheetView view="pageBreakPreview" zoomScale="85" zoomScaleNormal="85" zoomScaleSheetLayoutView="85" workbookViewId="0">
      <pane ySplit="4" topLeftCell="A11" activePane="bottomLeft" state="frozen"/>
      <selection activeCell="R19" sqref="R19"/>
      <selection pane="bottomLeft" activeCell="I26" sqref="I26"/>
    </sheetView>
  </sheetViews>
  <sheetFormatPr defaultColWidth="9.140625" defaultRowHeight="12.75"/>
  <cols>
    <col min="1" max="1" width="3.7109375" style="3" customWidth="1"/>
    <col min="2" max="2" width="5.28515625" style="3" customWidth="1"/>
    <col min="3" max="3" width="20.7109375" style="3" customWidth="1"/>
    <col min="4" max="4" width="12.42578125" style="3" customWidth="1"/>
    <col min="5" max="5" width="17.28515625" style="3" customWidth="1"/>
    <col min="6" max="6" width="12.5703125" style="3" customWidth="1"/>
    <col min="7" max="7" width="17.28515625" style="3" customWidth="1"/>
    <col min="8" max="8" width="22.7109375" style="3" customWidth="1"/>
    <col min="9" max="9" width="17.85546875" style="3" customWidth="1"/>
    <col min="10" max="16384" width="9.140625" style="3"/>
  </cols>
  <sheetData>
    <row r="1" spans="2:12" s="76" customFormat="1" ht="15.75" customHeight="1">
      <c r="B1" s="79"/>
      <c r="C1" s="79"/>
      <c r="D1" s="79"/>
      <c r="E1" s="79"/>
      <c r="F1" s="79"/>
      <c r="G1" s="79"/>
      <c r="H1" s="32"/>
      <c r="I1" s="34"/>
      <c r="J1" s="34"/>
      <c r="K1" s="34"/>
      <c r="L1" s="31"/>
    </row>
    <row r="2" spans="2:12" ht="22.5" customHeight="1">
      <c r="B2" s="1168" t="s">
        <v>1524</v>
      </c>
      <c r="C2" s="1168"/>
      <c r="D2" s="1168"/>
      <c r="E2" s="1168"/>
      <c r="F2" s="1168"/>
      <c r="G2" s="1168"/>
      <c r="H2" s="1168"/>
      <c r="I2" s="1168"/>
    </row>
    <row r="3" spans="2:12" ht="60.75" customHeight="1">
      <c r="B3" s="35" t="s">
        <v>1056</v>
      </c>
      <c r="C3" s="35" t="s">
        <v>320</v>
      </c>
      <c r="D3" s="35" t="s">
        <v>1157</v>
      </c>
      <c r="E3" s="35" t="s">
        <v>224</v>
      </c>
      <c r="F3" s="35" t="s">
        <v>380</v>
      </c>
      <c r="G3" s="35" t="s">
        <v>1158</v>
      </c>
      <c r="H3" s="35" t="s">
        <v>1159</v>
      </c>
      <c r="I3" s="35" t="s">
        <v>1109</v>
      </c>
    </row>
    <row r="4" spans="2:12" ht="18" customHeight="1">
      <c r="B4" s="202">
        <v>1</v>
      </c>
      <c r="C4" s="202">
        <v>2</v>
      </c>
      <c r="D4" s="202">
        <v>3</v>
      </c>
      <c r="E4" s="202">
        <v>4</v>
      </c>
      <c r="F4" s="202">
        <v>5</v>
      </c>
      <c r="G4" s="202">
        <v>6</v>
      </c>
      <c r="H4" s="202">
        <v>7</v>
      </c>
      <c r="I4" s="202">
        <v>8</v>
      </c>
    </row>
    <row r="5" spans="2:12" ht="15">
      <c r="B5" s="598">
        <v>1</v>
      </c>
      <c r="C5" s="659" t="s">
        <v>480</v>
      </c>
      <c r="D5" s="660">
        <v>43</v>
      </c>
      <c r="E5" s="659" t="s">
        <v>481</v>
      </c>
      <c r="F5" s="659">
        <v>0.22</v>
      </c>
      <c r="G5" s="659">
        <v>2.5</v>
      </c>
      <c r="H5" s="660">
        <v>43</v>
      </c>
      <c r="I5" s="598"/>
    </row>
    <row r="6" spans="2:12" ht="15">
      <c r="B6" s="598">
        <v>2</v>
      </c>
      <c r="C6" s="659" t="s">
        <v>482</v>
      </c>
      <c r="D6" s="660">
        <v>26</v>
      </c>
      <c r="E6" s="659" t="s">
        <v>483</v>
      </c>
      <c r="F6" s="659">
        <v>0.22</v>
      </c>
      <c r="G6" s="659">
        <v>2</v>
      </c>
      <c r="H6" s="660">
        <v>10</v>
      </c>
      <c r="I6" s="598"/>
    </row>
    <row r="7" spans="2:12" ht="15">
      <c r="B7" s="598">
        <v>3</v>
      </c>
      <c r="C7" s="659" t="s">
        <v>485</v>
      </c>
      <c r="D7" s="660">
        <v>34</v>
      </c>
      <c r="E7" s="659" t="s">
        <v>486</v>
      </c>
      <c r="F7" s="659">
        <v>0.22</v>
      </c>
      <c r="G7" s="659">
        <v>2</v>
      </c>
      <c r="H7" s="660">
        <v>16</v>
      </c>
      <c r="I7" s="598"/>
      <c r="K7" s="128"/>
    </row>
    <row r="8" spans="2:12" ht="15">
      <c r="B8" s="598">
        <v>4</v>
      </c>
      <c r="C8" s="659" t="s">
        <v>487</v>
      </c>
      <c r="D8" s="660">
        <v>105</v>
      </c>
      <c r="E8" s="659" t="s">
        <v>488</v>
      </c>
      <c r="F8" s="659">
        <v>0.22</v>
      </c>
      <c r="G8" s="659">
        <v>2</v>
      </c>
      <c r="H8" s="660">
        <v>4</v>
      </c>
      <c r="I8" s="598"/>
      <c r="K8" s="128"/>
    </row>
    <row r="9" spans="2:12" ht="15">
      <c r="B9" s="598">
        <v>5</v>
      </c>
      <c r="C9" s="659" t="s">
        <v>489</v>
      </c>
      <c r="D9" s="660">
        <v>51</v>
      </c>
      <c r="E9" s="659" t="s">
        <v>488</v>
      </c>
      <c r="F9" s="659">
        <v>0.22</v>
      </c>
      <c r="G9" s="659">
        <v>1</v>
      </c>
      <c r="H9" s="660">
        <v>49</v>
      </c>
      <c r="I9" s="598"/>
    </row>
    <row r="10" spans="2:12" ht="15">
      <c r="B10" s="598">
        <v>6</v>
      </c>
      <c r="C10" s="659" t="s">
        <v>490</v>
      </c>
      <c r="D10" s="660">
        <v>60</v>
      </c>
      <c r="E10" s="659" t="s">
        <v>491</v>
      </c>
      <c r="F10" s="659">
        <v>0.22</v>
      </c>
      <c r="G10" s="659">
        <v>2</v>
      </c>
      <c r="H10" s="660">
        <v>56</v>
      </c>
      <c r="I10" s="598"/>
    </row>
    <row r="11" spans="2:12" ht="15">
      <c r="B11" s="598">
        <v>7</v>
      </c>
      <c r="C11" s="659" t="s">
        <v>492</v>
      </c>
      <c r="D11" s="660">
        <v>1124</v>
      </c>
      <c r="E11" s="659" t="s">
        <v>493</v>
      </c>
      <c r="F11" s="659">
        <v>0.22</v>
      </c>
      <c r="G11" s="659">
        <v>1</v>
      </c>
      <c r="H11" s="660" t="s">
        <v>484</v>
      </c>
      <c r="I11" s="598"/>
    </row>
    <row r="12" spans="2:12" ht="15">
      <c r="B12" s="598">
        <v>8</v>
      </c>
      <c r="C12" s="659" t="s">
        <v>1353</v>
      </c>
      <c r="D12" s="660">
        <v>28</v>
      </c>
      <c r="E12" s="659" t="s">
        <v>1354</v>
      </c>
      <c r="F12" s="659">
        <v>0.22</v>
      </c>
      <c r="G12" s="659">
        <v>1</v>
      </c>
      <c r="H12" s="660" t="s">
        <v>484</v>
      </c>
      <c r="I12" s="598"/>
    </row>
    <row r="13" spans="2:12" ht="15">
      <c r="B13" s="598">
        <v>9</v>
      </c>
      <c r="C13" s="659" t="s">
        <v>494</v>
      </c>
      <c r="D13" s="660">
        <v>58</v>
      </c>
      <c r="E13" s="659" t="s">
        <v>495</v>
      </c>
      <c r="F13" s="659">
        <v>0.22</v>
      </c>
      <c r="G13" s="659">
        <v>1</v>
      </c>
      <c r="H13" s="660" t="s">
        <v>484</v>
      </c>
      <c r="I13" s="659"/>
    </row>
    <row r="14" spans="2:12" ht="15">
      <c r="B14" s="598">
        <v>10</v>
      </c>
      <c r="C14" s="659" t="s">
        <v>496</v>
      </c>
      <c r="D14" s="660">
        <v>488</v>
      </c>
      <c r="E14" s="659" t="s">
        <v>497</v>
      </c>
      <c r="F14" s="659" t="s">
        <v>498</v>
      </c>
      <c r="G14" s="659">
        <v>2</v>
      </c>
      <c r="H14" s="660">
        <v>378</v>
      </c>
      <c r="I14" s="598"/>
    </row>
    <row r="15" spans="2:12" ht="15">
      <c r="B15" s="598">
        <v>11</v>
      </c>
      <c r="C15" s="659" t="s">
        <v>499</v>
      </c>
      <c r="D15" s="660">
        <v>4</v>
      </c>
      <c r="E15" s="659" t="s">
        <v>486</v>
      </c>
      <c r="F15" s="659">
        <v>0.4</v>
      </c>
      <c r="G15" s="659">
        <v>2</v>
      </c>
      <c r="H15" s="660">
        <v>4</v>
      </c>
      <c r="I15" s="598"/>
    </row>
    <row r="16" spans="2:12" ht="15">
      <c r="B16" s="598">
        <v>12</v>
      </c>
      <c r="C16" s="659" t="s">
        <v>499</v>
      </c>
      <c r="D16" s="660">
        <v>134</v>
      </c>
      <c r="E16" s="659" t="s">
        <v>486</v>
      </c>
      <c r="F16" s="659">
        <v>0.4</v>
      </c>
      <c r="G16" s="659">
        <v>1</v>
      </c>
      <c r="H16" s="660">
        <v>80</v>
      </c>
      <c r="I16" s="598"/>
    </row>
    <row r="17" spans="2:11" ht="15">
      <c r="B17" s="598">
        <v>13</v>
      </c>
      <c r="C17" s="659" t="s">
        <v>500</v>
      </c>
      <c r="D17" s="660">
        <v>446</v>
      </c>
      <c r="E17" s="659" t="s">
        <v>488</v>
      </c>
      <c r="F17" s="659">
        <v>0.4</v>
      </c>
      <c r="G17" s="659">
        <v>1</v>
      </c>
      <c r="H17" s="660">
        <v>244</v>
      </c>
      <c r="I17" s="598"/>
    </row>
    <row r="18" spans="2:11" ht="15">
      <c r="B18" s="598">
        <v>14</v>
      </c>
      <c r="C18" s="659" t="s">
        <v>501</v>
      </c>
      <c r="D18" s="660">
        <v>185</v>
      </c>
      <c r="E18" s="659" t="s">
        <v>502</v>
      </c>
      <c r="F18" s="659">
        <v>0.4</v>
      </c>
      <c r="G18" s="659">
        <v>1</v>
      </c>
      <c r="H18" s="660">
        <v>98</v>
      </c>
      <c r="I18" s="598"/>
      <c r="K18" s="128"/>
    </row>
    <row r="19" spans="2:11" ht="15">
      <c r="B19" s="598">
        <v>15</v>
      </c>
      <c r="C19" s="659" t="s">
        <v>503</v>
      </c>
      <c r="D19" s="660">
        <v>103</v>
      </c>
      <c r="E19" s="659" t="s">
        <v>495</v>
      </c>
      <c r="F19" s="659">
        <v>0.4</v>
      </c>
      <c r="G19" s="659">
        <v>1</v>
      </c>
      <c r="H19" s="660">
        <v>33</v>
      </c>
      <c r="I19" s="598"/>
    </row>
    <row r="20" spans="2:11" ht="15">
      <c r="B20" s="598">
        <v>16</v>
      </c>
      <c r="C20" s="659" t="s">
        <v>504</v>
      </c>
      <c r="D20" s="660">
        <v>1442</v>
      </c>
      <c r="E20" s="659" t="s">
        <v>493</v>
      </c>
      <c r="F20" s="659">
        <v>0.4</v>
      </c>
      <c r="G20" s="659">
        <v>1</v>
      </c>
      <c r="H20" s="660" t="s">
        <v>484</v>
      </c>
      <c r="I20" s="598"/>
    </row>
    <row r="21" spans="2:11" ht="15">
      <c r="B21" s="598">
        <v>17</v>
      </c>
      <c r="C21" s="659" t="s">
        <v>505</v>
      </c>
      <c r="D21" s="660">
        <v>444</v>
      </c>
      <c r="E21" s="659" t="s">
        <v>493</v>
      </c>
      <c r="F21" s="659">
        <v>0.4</v>
      </c>
      <c r="G21" s="659">
        <v>1</v>
      </c>
      <c r="H21" s="660" t="s">
        <v>484</v>
      </c>
      <c r="I21" s="598"/>
    </row>
    <row r="22" spans="2:11" ht="15">
      <c r="B22" s="598">
        <v>18</v>
      </c>
      <c r="C22" s="659" t="s">
        <v>506</v>
      </c>
      <c r="D22" s="660">
        <v>25</v>
      </c>
      <c r="E22" s="659" t="s">
        <v>491</v>
      </c>
      <c r="F22" s="659">
        <v>0.4</v>
      </c>
      <c r="G22" s="659">
        <v>1</v>
      </c>
      <c r="H22" s="660">
        <v>12</v>
      </c>
      <c r="I22" s="598"/>
    </row>
    <row r="23" spans="2:11" ht="18.75">
      <c r="B23" s="598">
        <v>19</v>
      </c>
      <c r="C23" s="598" t="s">
        <v>662</v>
      </c>
      <c r="D23" s="660">
        <v>245</v>
      </c>
      <c r="E23" s="661" t="s">
        <v>1523</v>
      </c>
      <c r="F23" s="659">
        <v>0.4</v>
      </c>
      <c r="G23" s="598">
        <v>1</v>
      </c>
      <c r="H23" s="660" t="s">
        <v>484</v>
      </c>
      <c r="I23" s="598"/>
      <c r="K23" s="129"/>
    </row>
    <row r="24" spans="2:11" ht="15">
      <c r="B24" s="598">
        <v>20</v>
      </c>
      <c r="C24" s="659" t="s">
        <v>507</v>
      </c>
      <c r="D24" s="660">
        <v>223</v>
      </c>
      <c r="E24" s="659" t="s">
        <v>508</v>
      </c>
      <c r="F24" s="659">
        <v>0.4</v>
      </c>
      <c r="G24" s="659">
        <v>0.5</v>
      </c>
      <c r="H24" s="660" t="s">
        <v>484</v>
      </c>
      <c r="I24" s="598"/>
    </row>
    <row r="25" spans="2:11" ht="15">
      <c r="B25" s="598">
        <v>21</v>
      </c>
      <c r="C25" s="659" t="s">
        <v>509</v>
      </c>
      <c r="D25" s="660">
        <v>116</v>
      </c>
      <c r="E25" s="659" t="s">
        <v>486</v>
      </c>
      <c r="F25" s="659">
        <v>0.4</v>
      </c>
      <c r="G25" s="659">
        <v>2</v>
      </c>
      <c r="H25" s="660" t="s">
        <v>484</v>
      </c>
      <c r="I25" s="598"/>
    </row>
    <row r="26" spans="2:11" ht="15">
      <c r="B26" s="598">
        <v>22</v>
      </c>
      <c r="C26" s="659" t="s">
        <v>510</v>
      </c>
      <c r="D26" s="660">
        <v>18</v>
      </c>
      <c r="E26" s="659" t="s">
        <v>486</v>
      </c>
      <c r="F26" s="659">
        <v>10</v>
      </c>
      <c r="G26" s="659">
        <v>0.5</v>
      </c>
      <c r="H26" s="660" t="s">
        <v>484</v>
      </c>
      <c r="I26" s="598"/>
    </row>
    <row r="27" spans="2:11" ht="15">
      <c r="B27" s="598">
        <v>23</v>
      </c>
      <c r="C27" s="659" t="s">
        <v>503</v>
      </c>
      <c r="D27" s="660">
        <v>28</v>
      </c>
      <c r="E27" s="659" t="s">
        <v>495</v>
      </c>
      <c r="F27" s="659">
        <v>10</v>
      </c>
      <c r="G27" s="659">
        <v>0.5</v>
      </c>
      <c r="H27" s="660" t="s">
        <v>484</v>
      </c>
      <c r="I27" s="598"/>
    </row>
    <row r="28" spans="2:11" ht="30">
      <c r="B28" s="598">
        <v>24</v>
      </c>
      <c r="C28" s="659" t="s">
        <v>511</v>
      </c>
      <c r="D28" s="660">
        <v>95</v>
      </c>
      <c r="E28" s="659" t="s">
        <v>512</v>
      </c>
      <c r="F28" s="659">
        <v>10</v>
      </c>
      <c r="G28" s="659">
        <v>0.5</v>
      </c>
      <c r="H28" s="660">
        <v>12</v>
      </c>
      <c r="I28" s="598"/>
    </row>
    <row r="29" spans="2:11" ht="15">
      <c r="B29" s="598">
        <v>25</v>
      </c>
      <c r="C29" s="659" t="s">
        <v>513</v>
      </c>
      <c r="D29" s="660">
        <v>101</v>
      </c>
      <c r="E29" s="659" t="s">
        <v>502</v>
      </c>
      <c r="F29" s="659">
        <v>10</v>
      </c>
      <c r="G29" s="659">
        <v>0.5</v>
      </c>
      <c r="H29" s="660">
        <v>5</v>
      </c>
      <c r="I29" s="598"/>
    </row>
    <row r="30" spans="2:11" ht="15">
      <c r="B30" s="598">
        <v>26</v>
      </c>
      <c r="C30" s="598" t="s">
        <v>514</v>
      </c>
      <c r="D30" s="660">
        <v>14</v>
      </c>
      <c r="E30" s="661" t="s">
        <v>508</v>
      </c>
      <c r="F30" s="598">
        <v>10</v>
      </c>
      <c r="G30" s="598">
        <v>0.5</v>
      </c>
      <c r="H30" s="660" t="s">
        <v>484</v>
      </c>
      <c r="I30" s="598"/>
    </row>
    <row r="31" spans="2:11" ht="15">
      <c r="B31" s="598">
        <v>27</v>
      </c>
      <c r="C31" s="231" t="s">
        <v>515</v>
      </c>
      <c r="D31" s="232">
        <v>40</v>
      </c>
      <c r="E31" s="659" t="s">
        <v>516</v>
      </c>
      <c r="F31" s="598">
        <v>10</v>
      </c>
      <c r="G31" s="598">
        <v>0.5</v>
      </c>
      <c r="H31" s="660" t="s">
        <v>484</v>
      </c>
      <c r="I31" s="598"/>
    </row>
    <row r="32" spans="2:11" ht="15">
      <c r="B32" s="271"/>
      <c r="C32" s="272" t="s">
        <v>517</v>
      </c>
      <c r="D32" s="271">
        <f>SUM(D5:D31)</f>
        <v>5680</v>
      </c>
      <c r="E32" s="273"/>
      <c r="F32" s="273"/>
      <c r="G32" s="273"/>
      <c r="H32" s="271">
        <f>SUM(H5:H31)</f>
        <v>1044</v>
      </c>
      <c r="I32" s="273"/>
    </row>
    <row r="33" spans="2:9" ht="15">
      <c r="B33" s="274"/>
      <c r="C33" s="275" t="s">
        <v>518</v>
      </c>
      <c r="D33" s="274">
        <f>D7+D8+D9+D10+D11+D12+D15+D16+D17+D18+D19+D20+D21+D23+D24+D25+D26+D27+D28+D29+D30+D31+D22+D13</f>
        <v>5123</v>
      </c>
      <c r="E33" s="231"/>
      <c r="F33" s="231"/>
      <c r="G33" s="231"/>
      <c r="H33" s="231"/>
      <c r="I33" s="231"/>
    </row>
  </sheetData>
  <sheetProtection insertRows="0" deleteRows="0"/>
  <mergeCells count="1">
    <mergeCell ref="B2:I2"/>
  </mergeCells>
  <phoneticPr fontId="3" type="noConversion"/>
  <pageMargins left="0" right="0" top="0" bottom="0" header="0" footer="0"/>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sheetPr codeName="Лист9">
    <tabColor rgb="FFFFFF00"/>
  </sheetPr>
  <dimension ref="A1:F16"/>
  <sheetViews>
    <sheetView view="pageBreakPreview" zoomScale="145" zoomScaleNormal="100" zoomScaleSheetLayoutView="145" workbookViewId="0">
      <selection activeCell="C5" sqref="C5"/>
    </sheetView>
  </sheetViews>
  <sheetFormatPr defaultColWidth="9.140625" defaultRowHeight="12.75"/>
  <cols>
    <col min="1" max="1" width="4" style="1" customWidth="1"/>
    <col min="2" max="2" width="19.140625" style="1" customWidth="1"/>
    <col min="3" max="3" width="23.28515625" style="1" customWidth="1"/>
    <col min="4" max="4" width="23.85546875" style="1" customWidth="1"/>
    <col min="5" max="5" width="20.28515625" style="1" customWidth="1"/>
    <col min="6" max="6" width="23.85546875" style="1" customWidth="1"/>
    <col min="7" max="7" width="8.28515625" style="1" customWidth="1"/>
    <col min="8" max="16384" width="9.140625" style="1"/>
  </cols>
  <sheetData>
    <row r="1" spans="1:6" ht="33" customHeight="1"/>
    <row r="2" spans="1:6" ht="27" customHeight="1">
      <c r="A2" s="1169" t="s">
        <v>411</v>
      </c>
      <c r="B2" s="1170"/>
      <c r="C2" s="1170"/>
      <c r="D2" s="1170"/>
      <c r="E2" s="1170"/>
      <c r="F2" s="1170"/>
    </row>
    <row r="3" spans="1:6" ht="33" customHeight="1">
      <c r="A3" s="1172" t="s">
        <v>1056</v>
      </c>
      <c r="B3" s="1172" t="s">
        <v>225</v>
      </c>
      <c r="C3" s="1171" t="s">
        <v>1525</v>
      </c>
      <c r="D3" s="1171"/>
      <c r="E3" s="1171" t="s">
        <v>1526</v>
      </c>
      <c r="F3" s="1171"/>
    </row>
    <row r="4" spans="1:6" ht="32.25" customHeight="1">
      <c r="A4" s="1172"/>
      <c r="B4" s="1172"/>
      <c r="C4" s="35" t="s">
        <v>227</v>
      </c>
      <c r="D4" s="35" t="s">
        <v>226</v>
      </c>
      <c r="E4" s="35" t="s">
        <v>227</v>
      </c>
      <c r="F4" s="35" t="s">
        <v>226</v>
      </c>
    </row>
    <row r="5" spans="1:6" ht="15">
      <c r="A5" s="202">
        <v>1</v>
      </c>
      <c r="B5" s="202">
        <v>2</v>
      </c>
      <c r="C5" s="202">
        <v>3</v>
      </c>
      <c r="D5" s="202">
        <v>4</v>
      </c>
      <c r="E5" s="202">
        <v>5</v>
      </c>
      <c r="F5" s="202">
        <v>6</v>
      </c>
    </row>
    <row r="6" spans="1:6" s="137" customFormat="1">
      <c r="A6" s="276">
        <v>1</v>
      </c>
      <c r="B6" s="662" t="s">
        <v>1112</v>
      </c>
      <c r="C6" s="663">
        <v>2236</v>
      </c>
      <c r="D6" s="664">
        <f>IF(C11=0,0,C6/C11)</f>
        <v>0.39366197183098589</v>
      </c>
      <c r="E6" s="663">
        <v>2226</v>
      </c>
      <c r="F6" s="665">
        <f>IF(E11=0,0,E6/E11)</f>
        <v>0.3917634635691658</v>
      </c>
    </row>
    <row r="7" spans="1:6" s="138" customFormat="1">
      <c r="A7" s="277">
        <v>2</v>
      </c>
      <c r="B7" s="666" t="s">
        <v>1115</v>
      </c>
      <c r="C7" s="663">
        <v>2814</v>
      </c>
      <c r="D7" s="664">
        <f>IF(C11=0,0,C7/C11)</f>
        <v>0.49542253521126761</v>
      </c>
      <c r="E7" s="663">
        <v>2818</v>
      </c>
      <c r="F7" s="665">
        <f>IF(E11=0,0,E7/E11)</f>
        <v>0.49595212953185497</v>
      </c>
    </row>
    <row r="8" spans="1:6" s="137" customFormat="1">
      <c r="A8" s="276">
        <v>3</v>
      </c>
      <c r="B8" s="662" t="s">
        <v>1116</v>
      </c>
      <c r="C8" s="663">
        <v>477</v>
      </c>
      <c r="D8" s="664">
        <f>IF(C11=0,0,C8/C11)</f>
        <v>8.3978873239436619E-2</v>
      </c>
      <c r="E8" s="663">
        <v>482</v>
      </c>
      <c r="F8" s="665">
        <f>IF(E11=0,0,E8/E11)</f>
        <v>8.4829285462865195E-2</v>
      </c>
    </row>
    <row r="9" spans="1:6" s="138" customFormat="1">
      <c r="A9" s="277">
        <v>4</v>
      </c>
      <c r="B9" s="666" t="s">
        <v>1113</v>
      </c>
      <c r="C9" s="663">
        <v>148</v>
      </c>
      <c r="D9" s="664">
        <f>IF(C11=0,0,C9/C11)</f>
        <v>2.6056338028169014E-2</v>
      </c>
      <c r="E9" s="663">
        <v>152</v>
      </c>
      <c r="F9" s="665">
        <f>IF(E11=0,0,E9/E11)</f>
        <v>2.6751143963393172E-2</v>
      </c>
    </row>
    <row r="10" spans="1:6" s="138" customFormat="1">
      <c r="A10" s="277">
        <v>5</v>
      </c>
      <c r="B10" s="662" t="s">
        <v>1114</v>
      </c>
      <c r="C10" s="663">
        <v>5</v>
      </c>
      <c r="D10" s="664">
        <f>IF(C11=0,0,C10/C11)</f>
        <v>8.8028169014084509E-4</v>
      </c>
      <c r="E10" s="663">
        <v>4</v>
      </c>
      <c r="F10" s="665">
        <f>IF(E11=0,0,E10/E11)</f>
        <v>7.0397747272087292E-4</v>
      </c>
    </row>
    <row r="11" spans="1:6" s="138" customFormat="1">
      <c r="A11" s="278"/>
      <c r="B11" s="279" t="s">
        <v>517</v>
      </c>
      <c r="C11" s="280">
        <f>SUM(C6:C10)</f>
        <v>5680</v>
      </c>
      <c r="D11" s="281">
        <f>SUM(D6:D10)</f>
        <v>1</v>
      </c>
      <c r="E11" s="280">
        <f>SUM(E6:E10)</f>
        <v>5682</v>
      </c>
      <c r="F11" s="281">
        <f>SUM(F6:F10)</f>
        <v>1</v>
      </c>
    </row>
    <row r="12" spans="1:6">
      <c r="A12" s="93"/>
      <c r="B12" s="93"/>
      <c r="C12" s="93"/>
      <c r="D12" s="93"/>
      <c r="E12" s="93"/>
      <c r="F12" s="93"/>
    </row>
    <row r="13" spans="1:6">
      <c r="A13" s="124"/>
      <c r="B13" s="124"/>
      <c r="C13" s="124"/>
      <c r="D13" s="124"/>
      <c r="E13" s="124"/>
      <c r="F13" s="124"/>
    </row>
    <row r="14" spans="1:6">
      <c r="A14" s="124"/>
      <c r="B14" s="124"/>
      <c r="C14" s="124"/>
      <c r="D14" s="124"/>
      <c r="E14" s="124"/>
      <c r="F14" s="124"/>
    </row>
    <row r="15" spans="1:6">
      <c r="A15" s="124"/>
      <c r="B15" s="124"/>
      <c r="C15" s="124"/>
      <c r="D15" s="124"/>
      <c r="E15" s="124"/>
      <c r="F15" s="124"/>
    </row>
    <row r="16" spans="1:6">
      <c r="A16" s="124"/>
      <c r="B16" s="124"/>
      <c r="C16" s="124"/>
      <c r="D16" s="124"/>
      <c r="E16" s="124"/>
      <c r="F16" s="124"/>
    </row>
  </sheetData>
  <mergeCells count="5">
    <mergeCell ref="A2:F2"/>
    <mergeCell ref="E3:F3"/>
    <mergeCell ref="C3:D3"/>
    <mergeCell ref="A3:A4"/>
    <mergeCell ref="B3:B4"/>
  </mergeCells>
  <phoneticPr fontId="3" type="noConversion"/>
  <pageMargins left="1.7716535433070868" right="0.74803149606299213" top="0.78740157480314965" bottom="0.98425196850393704" header="0.51181102362204722" footer="0.51181102362204722"/>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33</vt:i4>
      </vt:variant>
      <vt:variant>
        <vt:lpstr>Именованные диапазоны</vt:lpstr>
      </vt:variant>
      <vt:variant>
        <vt:i4>21</vt:i4>
      </vt:variant>
    </vt:vector>
  </HeadingPairs>
  <TitlesOfParts>
    <vt:vector size="54" baseType="lpstr">
      <vt:lpstr>Титульна сторінка</vt:lpstr>
      <vt:lpstr>1. Незавершене будівництво</vt:lpstr>
      <vt:lpstr>2. Джерела фінансування </vt:lpstr>
      <vt:lpstr>3. План інвестицій </vt:lpstr>
      <vt:lpstr>4. Технічний стан</vt:lpstr>
      <vt:lpstr>4.1. Характеристика мереж </vt:lpstr>
      <vt:lpstr>4.2. Облік </vt:lpstr>
      <vt:lpstr>4.2.1. Облік промспоживачів </vt:lpstr>
      <vt:lpstr>4.2.2. Облік промспоживачів</vt:lpstr>
      <vt:lpstr>4.2.3. Облік населення</vt:lpstr>
      <vt:lpstr>4.2.4. Облік населення</vt:lpstr>
      <vt:lpstr>4.3. Стан комерційного обліку </vt:lpstr>
      <vt:lpstr>4.3.1. Техн стан вимір Т</vt:lpstr>
      <vt:lpstr>4.4. Технічний облік </vt:lpstr>
      <vt:lpstr>4.5. Стан комп'ютерної техніки</vt:lpstr>
      <vt:lpstr>4.6. Стан транспорту</vt:lpstr>
      <vt:lpstr>4.6.1.</vt:lpstr>
      <vt:lpstr>4.6.2</vt:lpstr>
      <vt:lpstr>4.7. Витрати</vt:lpstr>
      <vt:lpstr>4.8. Характеристика за 5 років</vt:lpstr>
      <vt:lpstr>5. Загальний опис робіт</vt:lpstr>
      <vt:lpstr>5.1. Електричні мережі</vt:lpstr>
      <vt:lpstr>5.1.1. Обсяги робіт</vt:lpstr>
      <vt:lpstr>5.2. Зниження понаднорматива</vt:lpstr>
      <vt:lpstr>5.3. АСДТК </vt:lpstr>
      <vt:lpstr>5.3.1  </vt:lpstr>
      <vt:lpstr>5.4. Інформаційні технологі</vt:lpstr>
      <vt:lpstr>5.5. Зв'язок </vt:lpstr>
      <vt:lpstr>5.5.1 </vt:lpstr>
      <vt:lpstr>5.6. Транс</vt:lpstr>
      <vt:lpstr>5.7. Інше</vt:lpstr>
      <vt:lpstr>6. Проведення закупівлі</vt:lpstr>
      <vt:lpstr>7. Інновації</vt:lpstr>
      <vt:lpstr>'1. Незавершене будівництво'!Область_печати</vt:lpstr>
      <vt:lpstr>'3. План інвестицій '!Область_печати</vt:lpstr>
      <vt:lpstr>'4. Технічний стан'!Область_печати</vt:lpstr>
      <vt:lpstr>'4.1. Характеристика мереж '!Область_печати</vt:lpstr>
      <vt:lpstr>'4.2. Облік '!Область_печати</vt:lpstr>
      <vt:lpstr>'4.2.3. Облік населення'!Область_печати</vt:lpstr>
      <vt:lpstr>'4.2.4. Облік населення'!Область_печати</vt:lpstr>
      <vt:lpstr>'4.3. Стан комерційного обліку '!Область_печати</vt:lpstr>
      <vt:lpstr>'4.5. Стан комп''ютерної техніки'!Область_печати</vt:lpstr>
      <vt:lpstr>'4.6. Стан транспорту'!Область_печати</vt:lpstr>
      <vt:lpstr>'4.6.1.'!Область_печати</vt:lpstr>
      <vt:lpstr>'4.8. Характеристика за 5 років'!Область_печати</vt:lpstr>
      <vt:lpstr>'5. Загальний опис робіт'!Область_печати</vt:lpstr>
      <vt:lpstr>'5.1. Електричні мережі'!Область_печати</vt:lpstr>
      <vt:lpstr>'5.1.1. Обсяги робіт'!Область_печати</vt:lpstr>
      <vt:lpstr>'5.2. Зниження понаднорматива'!Область_печати</vt:lpstr>
      <vt:lpstr>'5.3. АСДТК '!Область_печати</vt:lpstr>
      <vt:lpstr>'5.4. Інформаційні технологі'!Область_печати</vt:lpstr>
      <vt:lpstr>'5.6. Транс'!Область_печати</vt:lpstr>
      <vt:lpstr>'6. Проведення закупівлі'!Область_печати</vt:lpstr>
      <vt:lpstr>'Титульна сторінка'!Область_печати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Mykola Pavliv</dc:creator>
  <cp:lastModifiedBy>volodymyr.yanchuk</cp:lastModifiedBy>
  <cp:lastPrinted>2018-07-23T13:09:48Z</cp:lastPrinted>
  <dcterms:created xsi:type="dcterms:W3CDTF">2003-02-20T10:09:41Z</dcterms:created>
  <dcterms:modified xsi:type="dcterms:W3CDTF">2018-07-23T13:09:50Z</dcterms:modified>
</cp:coreProperties>
</file>