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420" windowHeight="5190" tabRatio="862" activeTab="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звіт'!$A$1:$H$21</definedName>
    <definedName name="_xlnm.Print_Area" localSheetId="2">'2. Детальний звіт'!$A$1:$AF$89</definedName>
    <definedName name="_xlnm.Print_Area" localSheetId="0">'Загальна інформація'!$A$1:$E$29</definedName>
  </definedNames>
  <calcPr calcId="125725"/>
</workbook>
</file>

<file path=xl/calcChain.xml><?xml version="1.0" encoding="utf-8"?>
<calcChain xmlns="http://schemas.openxmlformats.org/spreadsheetml/2006/main">
  <c r="G14" i="1"/>
  <c r="Y36" i="24"/>
  <c r="Y35"/>
  <c r="V36"/>
  <c r="V35"/>
  <c r="Y10"/>
  <c r="Y11"/>
  <c r="Y12"/>
  <c r="V10"/>
  <c r="V11"/>
  <c r="V12"/>
  <c r="AD35"/>
  <c r="N10"/>
  <c r="N65" l="1"/>
  <c r="N66"/>
  <c r="N67"/>
  <c r="N68"/>
  <c r="N69"/>
  <c r="N70"/>
  <c r="N71"/>
  <c r="N72"/>
  <c r="N73"/>
  <c r="N74"/>
  <c r="N75"/>
  <c r="N76"/>
  <c r="N64"/>
  <c r="AC65" l="1"/>
  <c r="AC66"/>
  <c r="AC67"/>
  <c r="AC68"/>
  <c r="AC69"/>
  <c r="AC70"/>
  <c r="AC71"/>
  <c r="AC72"/>
  <c r="AC73"/>
  <c r="AC74"/>
  <c r="AC75"/>
  <c r="AC76"/>
  <c r="AC64"/>
  <c r="AC61"/>
  <c r="Y55"/>
  <c r="X55"/>
  <c r="S55"/>
  <c r="R55"/>
  <c r="AC55"/>
  <c r="AC54"/>
  <c r="AC52"/>
  <c r="AC51"/>
  <c r="AC49"/>
  <c r="AC44"/>
  <c r="AC45"/>
  <c r="AC46"/>
  <c r="AC47"/>
  <c r="AC48"/>
  <c r="AC36"/>
  <c r="AC35"/>
  <c r="AC28"/>
  <c r="AC29"/>
  <c r="AC30"/>
  <c r="AC31"/>
  <c r="AC32"/>
  <c r="AC27"/>
  <c r="S54"/>
  <c r="S18" l="1"/>
  <c r="S14"/>
  <c r="S13"/>
  <c r="S10"/>
  <c r="AD10"/>
  <c r="AD11"/>
  <c r="AD12"/>
  <c r="AD13"/>
  <c r="AD14"/>
  <c r="AD15"/>
  <c r="AD16"/>
  <c r="AD17"/>
  <c r="AD18"/>
  <c r="AD19"/>
  <c r="AD20"/>
  <c r="AD21"/>
  <c r="AD22"/>
  <c r="AC10"/>
  <c r="AC11"/>
  <c r="AC12"/>
  <c r="AC13"/>
  <c r="AC14"/>
  <c r="AC15"/>
  <c r="AC16"/>
  <c r="AC17"/>
  <c r="AC18"/>
  <c r="AC19"/>
  <c r="AC20"/>
  <c r="AC21"/>
  <c r="AC22"/>
  <c r="AB10"/>
  <c r="AB11"/>
  <c r="AB12"/>
  <c r="AB13"/>
  <c r="AB14"/>
  <c r="AB15"/>
  <c r="AB16"/>
  <c r="AB17"/>
  <c r="AB18"/>
  <c r="AB19"/>
  <c r="AB20"/>
  <c r="AB21"/>
  <c r="AB22"/>
  <c r="AD9"/>
  <c r="AC9"/>
  <c r="V9" l="1"/>
  <c r="P36"/>
  <c r="P35"/>
  <c r="S36"/>
  <c r="S35"/>
  <c r="Y9" l="1"/>
  <c r="P12"/>
  <c r="P11"/>
  <c r="P9"/>
  <c r="S12"/>
  <c r="S11"/>
  <c r="S9"/>
  <c r="R37"/>
  <c r="R38" s="1"/>
  <c r="L51" l="1"/>
  <c r="I51"/>
  <c r="L54"/>
  <c r="I54"/>
  <c r="L61"/>
  <c r="I61"/>
  <c r="L76"/>
  <c r="I76"/>
  <c r="L75"/>
  <c r="I75"/>
  <c r="L74"/>
  <c r="I74"/>
  <c r="L73"/>
  <c r="I73"/>
  <c r="L72"/>
  <c r="I72"/>
  <c r="L71"/>
  <c r="I71"/>
  <c r="L70"/>
  <c r="I70"/>
  <c r="L69"/>
  <c r="I69"/>
  <c r="L68"/>
  <c r="I68"/>
  <c r="L67"/>
  <c r="I67"/>
  <c r="L66"/>
  <c r="I66"/>
  <c r="L65"/>
  <c r="I65"/>
  <c r="L64"/>
  <c r="I64"/>
  <c r="AD65" l="1"/>
  <c r="AD66"/>
  <c r="AD67"/>
  <c r="AD68"/>
  <c r="AD69"/>
  <c r="AD70"/>
  <c r="AD71"/>
  <c r="AD72"/>
  <c r="AD73"/>
  <c r="AD74"/>
  <c r="AD75"/>
  <c r="AD76"/>
  <c r="AD64"/>
  <c r="AD61"/>
  <c r="AD44"/>
  <c r="AD45"/>
  <c r="AD46"/>
  <c r="AD47"/>
  <c r="AD48"/>
  <c r="AD51"/>
  <c r="AD54"/>
  <c r="AD36"/>
  <c r="AD28"/>
  <c r="AD29"/>
  <c r="AD30"/>
  <c r="AD31"/>
  <c r="AD32"/>
  <c r="AD27"/>
  <c r="AC40"/>
  <c r="AB65"/>
  <c r="AB66"/>
  <c r="AB67"/>
  <c r="AB68"/>
  <c r="AB69"/>
  <c r="AB70"/>
  <c r="AB71"/>
  <c r="AB72"/>
  <c r="AB73"/>
  <c r="AB74"/>
  <c r="AB75"/>
  <c r="AB76"/>
  <c r="AB64"/>
  <c r="AB61"/>
  <c r="AB44"/>
  <c r="AB45"/>
  <c r="AB46"/>
  <c r="AB47"/>
  <c r="AB48"/>
  <c r="AB49"/>
  <c r="AB51"/>
  <c r="AB52"/>
  <c r="AB54"/>
  <c r="AB55"/>
  <c r="AB40"/>
  <c r="AB27"/>
  <c r="AB28"/>
  <c r="AB29"/>
  <c r="AB30"/>
  <c r="AB31"/>
  <c r="AB32"/>
  <c r="AB35"/>
  <c r="AB36"/>
  <c r="AB37"/>
  <c r="L36"/>
  <c r="I36"/>
  <c r="L35"/>
  <c r="I35"/>
  <c r="L12"/>
  <c r="I12"/>
  <c r="L11"/>
  <c r="I11"/>
  <c r="AB9" l="1"/>
  <c r="L18"/>
  <c r="I18"/>
  <c r="L17"/>
  <c r="L9"/>
  <c r="I9"/>
  <c r="R52" l="1"/>
  <c r="S52"/>
  <c r="X52"/>
  <c r="Y52"/>
  <c r="L49"/>
  <c r="M49"/>
  <c r="R49"/>
  <c r="S49"/>
  <c r="T49"/>
  <c r="X49"/>
  <c r="Y49"/>
  <c r="Z49"/>
  <c r="K49"/>
  <c r="AC23"/>
  <c r="K33"/>
  <c r="L33"/>
  <c r="R33"/>
  <c r="S33"/>
  <c r="X33"/>
  <c r="Y33"/>
  <c r="AC33"/>
  <c r="G33"/>
  <c r="K52"/>
  <c r="L52"/>
  <c r="D12" i="1" l="1"/>
  <c r="C12"/>
  <c r="E12"/>
  <c r="AC41" i="24"/>
  <c r="K23" l="1"/>
  <c r="D8" i="1" s="1"/>
  <c r="L23" i="24"/>
  <c r="R23"/>
  <c r="S23"/>
  <c r="X23"/>
  <c r="Y23"/>
  <c r="G23"/>
  <c r="C8" i="1" l="1"/>
  <c r="Z56" i="24"/>
  <c r="Z78" s="1"/>
  <c r="T56" l="1"/>
  <c r="T78" s="1"/>
  <c r="K41" l="1"/>
  <c r="D10" i="1" s="1"/>
  <c r="L41" i="24"/>
  <c r="L55"/>
  <c r="K55"/>
  <c r="AC62" l="1"/>
  <c r="Y77" l="1"/>
  <c r="S77"/>
  <c r="Y62"/>
  <c r="S62"/>
  <c r="Y56"/>
  <c r="S56"/>
  <c r="Y41"/>
  <c r="S41"/>
  <c r="Y37"/>
  <c r="S37"/>
  <c r="X77"/>
  <c r="R77"/>
  <c r="X62"/>
  <c r="R62"/>
  <c r="X56"/>
  <c r="X41"/>
  <c r="R41"/>
  <c r="R56"/>
  <c r="S38" l="1"/>
  <c r="S78" s="1"/>
  <c r="Y38"/>
  <c r="Y78" s="1"/>
  <c r="X37"/>
  <c r="R78" l="1"/>
  <c r="F14" i="1"/>
  <c r="F13"/>
  <c r="F12"/>
  <c r="F11"/>
  <c r="F10"/>
  <c r="F8"/>
  <c r="E14"/>
  <c r="E13"/>
  <c r="E11"/>
  <c r="E10"/>
  <c r="E9"/>
  <c r="E8"/>
  <c r="X38" i="24"/>
  <c r="X78" s="1"/>
  <c r="L77"/>
  <c r="K77"/>
  <c r="D14" i="1" s="1"/>
  <c r="L62" i="24"/>
  <c r="K62"/>
  <c r="D13" i="1" s="1"/>
  <c r="M56" i="24"/>
  <c r="M78" s="1"/>
  <c r="L37"/>
  <c r="K37"/>
  <c r="AC37" s="1"/>
  <c r="G77"/>
  <c r="C14" i="1" s="1"/>
  <c r="G62" i="24"/>
  <c r="C13" i="1" s="1"/>
  <c r="G55" i="24"/>
  <c r="G52"/>
  <c r="G49"/>
  <c r="G41"/>
  <c r="C10" i="1" s="1"/>
  <c r="G37" i="24"/>
  <c r="E15" i="1" l="1"/>
  <c r="G56" i="24"/>
  <c r="C11" i="1" s="1"/>
  <c r="AC77" i="24"/>
  <c r="G38"/>
  <c r="C9" i="1" s="1"/>
  <c r="K38" i="24"/>
  <c r="L38"/>
  <c r="F9" i="1"/>
  <c r="F15" s="1"/>
  <c r="AC38" i="24" l="1"/>
  <c r="D9" i="1"/>
  <c r="C15"/>
  <c r="G78" i="24"/>
  <c r="H12" i="1" l="1"/>
  <c r="H10"/>
  <c r="H14"/>
  <c r="G13"/>
  <c r="G8" l="1"/>
  <c r="H8"/>
  <c r="G9"/>
  <c r="H9" l="1"/>
  <c r="H13"/>
  <c r="K56" i="24"/>
  <c r="K78" s="1"/>
  <c r="AC78" s="1"/>
  <c r="L56"/>
  <c r="L78" s="1"/>
  <c r="D11" i="1" l="1"/>
  <c r="AC56" i="24"/>
  <c r="D15" i="1" l="1"/>
  <c r="G15" s="1"/>
  <c r="H11"/>
  <c r="H15" s="1"/>
  <c r="G11"/>
</calcChain>
</file>

<file path=xl/comments1.xml><?xml version="1.0" encoding="utf-8"?>
<comments xmlns="http://schemas.openxmlformats.org/spreadsheetml/2006/main">
  <authors>
    <author>Mykola.Pavliv</author>
  </authors>
  <commentLis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Mykola.Pavliv: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Перевод ел.мережі 10 кВ на ел.мережу 20 кВ від ПС 110/10 Центральна, м.Рівне</t>
        </r>
      </text>
    </comment>
  </commentList>
</comments>
</file>

<file path=xl/sharedStrings.xml><?xml version="1.0" encoding="utf-8"?>
<sst xmlns="http://schemas.openxmlformats.org/spreadsheetml/2006/main" count="276" uniqueCount="144">
  <si>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</si>
  <si>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</si>
  <si>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</si>
  <si>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</si>
  <si>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</si>
  <si>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Будівництво, модернізація та реконструкція електричних мереж та обладнання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</si>
  <si>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</si>
  <si>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</si>
  <si>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</si>
  <si>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</si>
  <si>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</si>
  <si>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</si>
  <si>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</si>
  <si>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</si>
  <si>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</si>
  <si>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</si>
  <si>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</si>
  <si>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</si>
  <si>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</si>
  <si>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</si>
  <si>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</si>
  <si>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</si>
  <si>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</si>
  <si>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</si>
  <si>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</si>
  <si>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</si>
  <si>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</si>
  <si>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</si>
  <si>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</si>
  <si>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</si>
  <si>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</si>
  <si>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</si>
  <si>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</si>
  <si>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</si>
  <si>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</si>
  <si>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</si>
  <si>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</si>
  <si>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</si>
  <si>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</si>
  <si>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</si>
  <si>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</si>
  <si>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км</t>
  </si>
  <si>
    <t>амортизація</t>
  </si>
  <si>
    <t>Встановлення розвантажувальних ТП:</t>
  </si>
  <si>
    <t>шт</t>
  </si>
  <si>
    <t>інші доходи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</si>
  <si>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</si>
  <si>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</si>
  <si>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Закупівля програмного забезпечення, у т.ч.:</t>
  </si>
  <si>
    <t>ПАТ "Рівнеобленерго"</t>
  </si>
  <si>
    <t>Реконструкція/технічне переоснащення ПЛ-0,4 кВ самоутримним ізольованим проводом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</si>
  <si>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</si>
  <si>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</si>
  <si>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</si>
  <si>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</si>
  <si>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</si>
  <si>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</si>
  <si>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Невмержицький С.М.</t>
  </si>
  <si>
    <t>Реконструкція КЛ-10 кВ:</t>
  </si>
  <si>
    <t>Закупівля нового мережевого обладнання</t>
  </si>
  <si>
    <t>Виконано</t>
  </si>
  <si>
    <t>Причини невико-нання плану</t>
  </si>
  <si>
    <t>вартість одиниці продукції,
тис. грн
без ПДВ</t>
  </si>
  <si>
    <t>кількість</t>
  </si>
  <si>
    <t>вартість, тис. грн</t>
  </si>
  <si>
    <t>вартість одиниці продукції</t>
  </si>
  <si>
    <t xml:space="preserve"> кількість</t>
  </si>
  <si>
    <t>всього</t>
  </si>
  <si>
    <t>пер*</t>
  </si>
  <si>
    <t>пост**</t>
  </si>
  <si>
    <t>пер</t>
  </si>
  <si>
    <t>пост</t>
  </si>
  <si>
    <t>Всього:</t>
  </si>
  <si>
    <t>Заміна приладів обліку власними силами</t>
  </si>
  <si>
    <t>Обладнання для інфраструктури ІТ</t>
  </si>
  <si>
    <t>Спецмеханізми</t>
  </si>
  <si>
    <t>Бензопила SHTIL MS-361</t>
  </si>
  <si>
    <t>Висоторіз SHTIL HT-101</t>
  </si>
  <si>
    <t>Усього по програмі</t>
  </si>
  <si>
    <t>* пер - діяльність з передачі електричної енергії місцевими (локальними) електричними мережами (відповідні колонки заповнюються виключно при наданні звіту за рік).</t>
  </si>
  <si>
    <t>** пост - діяльність з постачання електричної енергії за регульованим тарифом (відповідні колонки заповнюються виключно при наданні звіту за рік).</t>
  </si>
  <si>
    <t>{Додаток 2 із змінами, внесеними згідно з Постановою Національної комісії, що здійснює державне регулювання у сферах енергетики та комунальних послуг № 1991 від 02.07.2015}</t>
  </si>
  <si>
    <t>Заплановано на 2017 рік</t>
  </si>
  <si>
    <t xml:space="preserve">Заплановано на I  квартал
(з наростаючим підсумком) </t>
  </si>
  <si>
    <t>Будівництво ПЛ-10 кВ</t>
  </si>
  <si>
    <t>Заміна 1-фазних відгалужень до житлових будинків на ізольовані</t>
  </si>
  <si>
    <t>Заміна 3-фазних відгалужень до житлових будинків на ізольовані</t>
  </si>
  <si>
    <t>Встановлення реклоузерів на ПЛ-10кВ</t>
  </si>
  <si>
    <t>Телемеханізація реклоузерів на ПЛ-10кВ</t>
  </si>
  <si>
    <t>Заміна високовольтного обладнання ПС 110/35/10 Володимирець</t>
  </si>
  <si>
    <t>Реконструкція ПС110/10 "Зоря" - "Заміна акумуляторної батареї"</t>
  </si>
  <si>
    <t>Заміна обладнання приєднання ПЛ-35 кВ "Висоцьк" на ПС 35/10 кВ "Дубровиця"</t>
  </si>
  <si>
    <t>Проектні роботи ПС110 кВ Центральна</t>
  </si>
  <si>
    <t>Техніко-економічне обґрунтування щодо визначення доцільності реконфігурації існуючих  розподільних електричних мереж з переведенням класу напруги 10 кВ на клас напруги 20 кВ електричних мереж від проектної ПС110 кВ "Центральна" в м. Рівне</t>
  </si>
  <si>
    <t>Техніко-економічне обґрунтування щодо визначення доцільності реконфігурації існуючих розподільних електричних мереж напругою10(6) кВ при їх реконструкції для ПАТ Рівнеобленерго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</si>
  <si>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</si>
  <si>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</si>
  <si>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</si>
  <si>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1-ф багатофункціональні прилади обліку електричної енергії (АСКОЕ)</t>
  </si>
  <si>
    <t>2.1.2</t>
  </si>
  <si>
    <t>3-ф багатофункціональні прилади обліку електричної енергії (АСКОЕ)</t>
  </si>
  <si>
    <t>2.1.3</t>
  </si>
  <si>
    <t>Обладнання для одно трансформаторної підстанції</t>
  </si>
  <si>
    <t>2.1.4</t>
  </si>
  <si>
    <t>Обладнання для дво трансформаторної підстанції</t>
  </si>
  <si>
    <t>2.1.5</t>
  </si>
  <si>
    <t>3-ф прилад обліку для зведення балансу</t>
  </si>
  <si>
    <t>2.1.6</t>
  </si>
  <si>
    <t>Трансформатори струму</t>
  </si>
  <si>
    <t xml:space="preserve">Побудова верхнього рівня управління ТМ комплексами </t>
  </si>
  <si>
    <t>Закупівля портативний компютер</t>
  </si>
  <si>
    <t>Закупівля БФП для середніх груп</t>
  </si>
  <si>
    <t>Закупівля блоків безперебійного живлення</t>
  </si>
  <si>
    <t>Монітори</t>
  </si>
  <si>
    <t>АП-18 на базі ГАЗ-3309, 5-містна кабіна</t>
  </si>
  <si>
    <t>Бензопила SHTIL MS-271</t>
  </si>
  <si>
    <t>Мотокоса ОLЕO-MAC 753 Т</t>
  </si>
  <si>
    <t>Кущоріз STIL FS-450</t>
  </si>
  <si>
    <t xml:space="preserve">Вимірювач опору ізоляції до 5000 В Metrel MI 2077 </t>
  </si>
  <si>
    <t xml:space="preserve">КЮРБ  (провантажувальний пристрій) </t>
  </si>
  <si>
    <t>ВАФ (прилад для перевірки схем обліку) ВАФ85М1</t>
  </si>
  <si>
    <t>Ножиці гілльотинні  Корвет – 551  </t>
  </si>
  <si>
    <t xml:space="preserve">Зварювальний напівавтомат ПДГ – 216 «Вулкан» </t>
  </si>
  <si>
    <t>Мультиметр(тестер) APPA 109n</t>
  </si>
  <si>
    <t xml:space="preserve">Прилад  перевірки  перехідного  опору   ЕР 331 </t>
  </si>
  <si>
    <t xml:space="preserve">Трасошукач 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</si>
  <si>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2017 рік</t>
    </r>
    <r>
      <rPr>
        <sz val="11"/>
        <rFont val="Times New Roman"/>
        <family val="1"/>
        <charset val="204"/>
      </rPr>
      <t>, тис. грн (без ПДВ)</t>
    </r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</si>
  <si>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I квартал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</si>
  <si>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 xml:space="preserve">Розпорядження №154 </t>
  </si>
  <si>
    <t>ТОВ ВП Електросервіс</t>
  </si>
  <si>
    <t>ТОВ БК Технорембуд ТОВ ВП Електросервіс ТОВ Рівнеелектробуд</t>
  </si>
  <si>
    <t xml:space="preserve">ТОВ БК Технорембуд ТОВ ВП Електросервіс </t>
  </si>
  <si>
    <t>Електросвіт</t>
  </si>
  <si>
    <t>ТОВ Елінн</t>
  </si>
  <si>
    <t>ПАТ ПВНДКТІ Укрзахіденергопроект</t>
  </si>
  <si>
    <t>Акт вводу ОЗ-1</t>
  </si>
  <si>
    <t>ПП Техкомплект</t>
  </si>
  <si>
    <t>ТОВ Ексім прилад</t>
  </si>
  <si>
    <r>
      <t xml:space="preserve">1. Звіт щодо виконання інвестиційної програми ПАТ "Рівнеобленерго" </t>
    </r>
    <r>
      <rPr>
        <b/>
        <sz val="14"/>
        <color indexed="10"/>
        <rFont val="Times New Roman"/>
        <family val="1"/>
        <charset val="204"/>
      </rPr>
      <t xml:space="preserve">за І квартал 2017 року </t>
    </r>
  </si>
  <si>
    <r>
      <t>Виконано за</t>
    </r>
    <r>
      <rPr>
        <sz val="11"/>
        <color rgb="FFFF0000"/>
        <rFont val="Times New Roman"/>
        <family val="1"/>
        <charset val="204"/>
      </rPr>
      <t xml:space="preserve"> І квартал </t>
    </r>
    <r>
      <rPr>
        <sz val="11"/>
        <rFont val="Times New Roman"/>
        <family val="1"/>
        <charset val="204"/>
      </rPr>
      <t>(з наростаючим підсумком), тис. грн (без ПДВ)</t>
    </r>
  </si>
  <si>
    <t>2. Детальний звіт щодо виконання інвестиційної програми ПАТ "Рівнеобленерго" за І квартал 2017 року</t>
  </si>
  <si>
    <t>"    " квітня  2017 року</t>
  </si>
  <si>
    <t>"    "  квітня   2017 року</t>
  </si>
  <si>
    <t>амортизація -130,92 інші доходи - 3732,91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</si>
</sst>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0_ ;[Red]\-#,##0.00\ "/>
    <numFmt numFmtId="166" formatCode="#,##0.0_ ;[Red]\-#,##0.0\ "/>
    <numFmt numFmtId="167" formatCode="#,##0.000_ ;[Red]\-#,##0.000\ "/>
    <numFmt numFmtId="168" formatCode="#,##0_ ;[Red]\-#,##0\ "/>
    <numFmt numFmtId="169" formatCode="0.000"/>
  </numFmts>
  <fonts count="59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2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8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9" fontId="54" fillId="0" borderId="0" applyFont="0" applyFill="0" applyBorder="0" applyAlignment="0" applyProtection="0"/>
    <xf numFmtId="0" fontId="8" fillId="0" borderId="0"/>
    <xf numFmtId="0" fontId="14" fillId="0" borderId="0"/>
  </cellStyleXfs>
  <cellXfs count="293">
    <xf numFmtId="0" fontId="0" fillId="0" borderId="0" xfId="0"/>
    <xf numFmtId="0" fontId="3" fillId="0" borderId="0" xfId="34" applyFont="1" applyBorder="1" applyProtection="1"/>
    <xf numFmtId="0" fontId="3" fillId="0" borderId="0" xfId="34" applyFont="1" applyProtection="1"/>
    <xf numFmtId="0" fontId="6" fillId="0" borderId="0" xfId="34" applyFont="1"/>
    <xf numFmtId="0" fontId="7" fillId="0" borderId="0" xfId="34" applyFont="1"/>
    <xf numFmtId="0" fontId="9" fillId="0" borderId="0" xfId="34" applyFont="1" applyAlignment="1">
      <alignment horizontal="left" indent="1"/>
    </xf>
    <xf numFmtId="0" fontId="6" fillId="0" borderId="0" xfId="34" applyFont="1" applyProtection="1"/>
    <xf numFmtId="0" fontId="6" fillId="0" borderId="0" xfId="34" applyFont="1" applyAlignment="1" applyProtection="1">
      <alignment horizontal="left" indent="1"/>
    </xf>
    <xf numFmtId="0" fontId="7" fillId="0" borderId="10" xfId="34" applyNumberFormat="1" applyFont="1" applyFill="1" applyBorder="1" applyAlignment="1" applyProtection="1">
      <alignment horizontal="center" vertical="center" wrapText="1"/>
    </xf>
    <xf numFmtId="4" fontId="7" fillId="0" borderId="10" xfId="34" applyNumberFormat="1" applyFont="1" applyFill="1" applyBorder="1" applyAlignment="1" applyProtection="1">
      <alignment horizontal="center" vertical="center"/>
    </xf>
    <xf numFmtId="10" fontId="7" fillId="0" borderId="10" xfId="34" applyNumberFormat="1" applyFont="1" applyFill="1" applyBorder="1" applyAlignment="1" applyProtection="1">
      <alignment horizontal="center" vertical="center"/>
    </xf>
    <xf numFmtId="0" fontId="7" fillId="0" borderId="0" xfId="34" applyFont="1" applyProtection="1"/>
    <xf numFmtId="0" fontId="7" fillId="0" borderId="10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0" xfId="34" applyFont="1" applyFill="1" applyBorder="1" applyAlignment="1" applyProtection="1">
      <alignment horizontal="center" vertical="center"/>
    </xf>
    <xf numFmtId="4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Fill="1" applyProtection="1"/>
    <xf numFmtId="0" fontId="7" fillId="0" borderId="0" xfId="34" applyFont="1" applyFill="1"/>
    <xf numFmtId="0" fontId="9" fillId="0" borderId="13" xfId="34" applyFont="1" applyFill="1" applyBorder="1" applyAlignment="1" applyProtection="1">
      <alignment horizontal="center" vertical="center"/>
    </xf>
    <xf numFmtId="0" fontId="12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>
      <alignment horizontal="left" vertical="center" indent="1"/>
    </xf>
    <xf numFmtId="0" fontId="9" fillId="0" borderId="11" xfId="34" applyFont="1" applyFill="1" applyBorder="1" applyAlignment="1" applyProtection="1">
      <alignment horizontal="center" vertical="center"/>
    </xf>
    <xf numFmtId="0" fontId="8" fillId="0" borderId="0" xfId="34" applyFont="1" applyFill="1"/>
    <xf numFmtId="0" fontId="8" fillId="0" borderId="0" xfId="34" applyFont="1" applyAlignment="1" applyProtection="1">
      <alignment horizontal="left" indent="4"/>
    </xf>
    <xf numFmtId="0" fontId="8" fillId="0" borderId="0" xfId="34" applyFont="1" applyProtection="1"/>
    <xf numFmtId="0" fontId="9" fillId="0" borderId="0" xfId="34" applyFont="1" applyAlignment="1"/>
    <xf numFmtId="0" fontId="9" fillId="0" borderId="0" xfId="34" applyFont="1" applyAlignment="1">
      <alignment horizontal="left" indent="4"/>
    </xf>
    <xf numFmtId="0" fontId="13" fillId="0" borderId="0" xfId="34" applyFont="1" applyFill="1" applyAlignment="1">
      <alignment horizontal="left"/>
    </xf>
    <xf numFmtId="0" fontId="14" fillId="0" borderId="0" xfId="34" applyFont="1" applyFill="1" applyProtection="1"/>
    <xf numFmtId="0" fontId="6" fillId="0" borderId="0" xfId="34" applyFont="1" applyFill="1"/>
    <xf numFmtId="0" fontId="15" fillId="0" borderId="0" xfId="34" applyFont="1" applyFill="1"/>
    <xf numFmtId="0" fontId="6" fillId="0" borderId="0" xfId="34" applyFont="1" applyFill="1" applyAlignment="1">
      <alignment horizontal="center"/>
    </xf>
    <xf numFmtId="0" fontId="16" fillId="0" borderId="0" xfId="34" applyFont="1" applyFill="1"/>
    <xf numFmtId="0" fontId="6" fillId="0" borderId="0" xfId="53" applyFont="1" applyFill="1" applyProtection="1">
      <protection hidden="1"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Alignment="1" applyProtection="1">
      <alignment horizontal="left" indent="3"/>
      <protection hidden="1"/>
    </xf>
    <xf numFmtId="0" fontId="6" fillId="0" borderId="0" xfId="53" applyFont="1" applyFill="1" applyAlignment="1" applyProtection="1">
      <protection hidden="1"/>
    </xf>
    <xf numFmtId="0" fontId="7" fillId="24" borderId="10" xfId="34" applyFont="1" applyFill="1" applyBorder="1" applyAlignment="1" applyProtection="1">
      <alignment horizontal="center" vertical="top" wrapText="1"/>
    </xf>
    <xf numFmtId="0" fontId="7" fillId="24" borderId="10" xfId="34" applyFont="1" applyFill="1" applyBorder="1" applyAlignment="1" applyProtection="1">
      <alignment horizontal="center" vertical="center"/>
    </xf>
    <xf numFmtId="0" fontId="4" fillId="0" borderId="0" xfId="53" applyFont="1" applyBorder="1" applyAlignment="1" applyProtection="1">
      <alignment horizontal="left"/>
      <protection hidden="1"/>
    </xf>
    <xf numFmtId="0" fontId="7" fillId="0" borderId="0" xfId="35" applyFont="1" applyAlignment="1">
      <alignment horizontal="center" vertical="center" wrapText="1"/>
    </xf>
    <xf numFmtId="0" fontId="7" fillId="0" borderId="0" xfId="53" applyFont="1" applyProtection="1">
      <protection hidden="1"/>
    </xf>
    <xf numFmtId="0" fontId="6" fillId="0" borderId="0" xfId="37" applyFont="1" applyFill="1"/>
    <xf numFmtId="0" fontId="4" fillId="0" borderId="0" xfId="53" applyFont="1" applyFill="1" applyBorder="1" applyAlignment="1" applyProtection="1">
      <alignment horizontal="left"/>
      <protection hidden="1"/>
    </xf>
    <xf numFmtId="0" fontId="6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center" vertical="center"/>
    </xf>
    <xf numFmtId="0" fontId="8" fillId="0" borderId="0" xfId="38" applyFont="1" applyAlignment="1" applyProtection="1">
      <alignment horizontal="center" vertical="center"/>
    </xf>
    <xf numFmtId="0" fontId="7" fillId="0" borderId="0" xfId="53" applyFont="1" applyFill="1" applyProtection="1">
      <protection hidden="1"/>
    </xf>
    <xf numFmtId="4" fontId="7" fillId="0" borderId="10" xfId="38" applyNumberFormat="1" applyFont="1" applyFill="1" applyBorder="1" applyAlignment="1" applyProtection="1">
      <alignment horizontal="center" vertical="center"/>
    </xf>
    <xf numFmtId="4" fontId="7" fillId="0" borderId="10" xfId="38" applyNumberFormat="1" applyFont="1" applyFill="1" applyBorder="1" applyAlignment="1" applyProtection="1">
      <alignment horizontal="center" vertical="center"/>
      <protection locked="0"/>
    </xf>
    <xf numFmtId="4" fontId="4" fillId="25" borderId="10" xfId="34" applyNumberFormat="1" applyFont="1" applyFill="1" applyBorder="1" applyAlignment="1" applyProtection="1">
      <alignment horizontal="center" vertical="center"/>
    </xf>
    <xf numFmtId="10" fontId="4" fillId="25" borderId="10" xfId="34" applyNumberFormat="1" applyFont="1" applyFill="1" applyBorder="1" applyAlignment="1" applyProtection="1">
      <alignment horizontal="center" vertical="center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/>
    </xf>
    <xf numFmtId="0" fontId="21" fillId="0" borderId="0" xfId="53" applyFont="1" applyAlignment="1" applyProtection="1">
      <alignment horizontal="left"/>
      <protection hidden="1"/>
    </xf>
    <xf numFmtId="0" fontId="7" fillId="0" borderId="0" xfId="38" applyFont="1" applyAlignment="1" applyProtection="1">
      <alignment horizontal="center" vertical="center"/>
    </xf>
    <xf numFmtId="0" fontId="7" fillId="0" borderId="0" xfId="53" applyFont="1" applyAlignment="1" applyProtection="1">
      <protection hidden="1"/>
    </xf>
    <xf numFmtId="14" fontId="1" fillId="25" borderId="14" xfId="34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/>
    <xf numFmtId="0" fontId="9" fillId="0" borderId="0" xfId="59" applyFont="1"/>
    <xf numFmtId="0" fontId="7" fillId="0" borderId="0" xfId="58" applyFont="1" applyFill="1" applyBorder="1"/>
    <xf numFmtId="0" fontId="9" fillId="0" borderId="10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center" vertical="center" wrapText="1"/>
    </xf>
    <xf numFmtId="0" fontId="9" fillId="0" borderId="11" xfId="52" applyFont="1" applyFill="1" applyBorder="1" applyAlignment="1" applyProtection="1">
      <alignment horizontal="left" vertical="center" wrapText="1"/>
    </xf>
    <xf numFmtId="0" fontId="39" fillId="0" borderId="10" xfId="5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left" vertical="top" wrapText="1"/>
    </xf>
    <xf numFmtId="0" fontId="39" fillId="0" borderId="10" xfId="60" applyFont="1" applyFill="1" applyBorder="1" applyAlignment="1">
      <alignment horizontal="center" vertical="center" wrapText="1"/>
    </xf>
    <xf numFmtId="0" fontId="9" fillId="0" borderId="11" xfId="54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</xf>
    <xf numFmtId="164" fontId="39" fillId="0" borderId="10" xfId="51" applyNumberFormat="1" applyFont="1" applyFill="1" applyBorder="1" applyAlignment="1">
      <alignment horizontal="center" vertical="center" wrapText="1"/>
    </xf>
    <xf numFmtId="166" fontId="4" fillId="0" borderId="10" xfId="58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center" vertical="center"/>
    </xf>
    <xf numFmtId="2" fontId="9" fillId="0" borderId="10" xfId="40" applyNumberFormat="1" applyFont="1" applyFill="1" applyBorder="1" applyAlignment="1">
      <alignment vertical="center" wrapText="1"/>
    </xf>
    <xf numFmtId="0" fontId="39" fillId="0" borderId="10" xfId="36" applyFont="1" applyFill="1" applyBorder="1" applyAlignment="1">
      <alignment horizontal="center" vertical="center"/>
    </xf>
    <xf numFmtId="0" fontId="9" fillId="0" borderId="10" xfId="36" applyFont="1" applyFill="1" applyBorder="1" applyAlignment="1">
      <alignment horizontal="left" vertical="center" wrapText="1"/>
    </xf>
    <xf numFmtId="0" fontId="39" fillId="0" borderId="10" xfId="57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left"/>
    </xf>
    <xf numFmtId="0" fontId="7" fillId="0" borderId="10" xfId="58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center" vertical="center"/>
    </xf>
    <xf numFmtId="166" fontId="7" fillId="0" borderId="10" xfId="58" applyNumberFormat="1" applyFont="1" applyFill="1" applyBorder="1" applyAlignment="1">
      <alignment horizontal="center" vertical="center" wrapText="1"/>
    </xf>
    <xf numFmtId="0" fontId="39" fillId="0" borderId="11" xfId="57" applyFont="1" applyFill="1" applyBorder="1" applyAlignment="1">
      <alignment horizontal="center" vertical="center"/>
    </xf>
    <xf numFmtId="0" fontId="39" fillId="0" borderId="11" xfId="57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" fillId="0" borderId="0" xfId="58" applyFont="1" applyFill="1" applyBorder="1" applyAlignment="1">
      <alignment vertical="center"/>
    </xf>
    <xf numFmtId="166" fontId="4" fillId="0" borderId="0" xfId="58" applyNumberFormat="1" applyFont="1" applyFill="1" applyBorder="1" applyAlignment="1">
      <alignment horizontal="center" vertical="center"/>
    </xf>
    <xf numFmtId="166" fontId="4" fillId="0" borderId="0" xfId="58" applyNumberFormat="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/>
      <protection hidden="1"/>
    </xf>
    <xf numFmtId="0" fontId="6" fillId="0" borderId="0" xfId="58" applyFont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6" fillId="0" borderId="0" xfId="58" applyFont="1" applyAlignment="1" applyProtection="1">
      <alignment horizontal="center" vertical="center"/>
    </xf>
    <xf numFmtId="0" fontId="8" fillId="0" borderId="0" xfId="58" applyFont="1" applyAlignment="1" applyProtection="1">
      <alignment horizontal="center" vertical="center"/>
    </xf>
    <xf numFmtId="0" fontId="9" fillId="0" borderId="0" xfId="53" applyFont="1" applyProtection="1">
      <protection hidden="1"/>
    </xf>
    <xf numFmtId="0" fontId="9" fillId="0" borderId="0" xfId="53" applyFont="1" applyAlignment="1" applyProtection="1">
      <protection hidden="1"/>
    </xf>
    <xf numFmtId="0" fontId="6" fillId="0" borderId="0" xfId="58" applyFont="1" applyFill="1"/>
    <xf numFmtId="0" fontId="15" fillId="0" borderId="0" xfId="58" applyFont="1" applyFill="1"/>
    <xf numFmtId="4" fontId="39" fillId="0" borderId="10" xfId="58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3" fontId="39" fillId="0" borderId="10" xfId="58" applyNumberFormat="1" applyFont="1" applyFill="1" applyBorder="1" applyAlignment="1">
      <alignment horizontal="center" vertical="center"/>
    </xf>
    <xf numFmtId="2" fontId="39" fillId="0" borderId="10" xfId="58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0" fontId="39" fillId="0" borderId="10" xfId="62" applyFont="1" applyFill="1" applyBorder="1" applyAlignment="1">
      <alignment horizontal="center" vertical="center"/>
    </xf>
    <xf numFmtId="168" fontId="39" fillId="0" borderId="10" xfId="58" applyNumberFormat="1" applyFont="1" applyFill="1" applyBorder="1" applyAlignment="1">
      <alignment horizontal="center" vertical="center" wrapText="1"/>
    </xf>
    <xf numFmtId="165" fontId="39" fillId="0" borderId="10" xfId="58" applyNumberFormat="1" applyFont="1" applyFill="1" applyBorder="1" applyAlignment="1">
      <alignment horizontal="center" vertical="center" wrapText="1"/>
    </xf>
    <xf numFmtId="168" fontId="9" fillId="0" borderId="10" xfId="58" applyNumberFormat="1" applyFont="1" applyFill="1" applyBorder="1" applyAlignment="1">
      <alignment horizontal="center" vertical="center"/>
    </xf>
    <xf numFmtId="166" fontId="9" fillId="0" borderId="10" xfId="58" applyNumberFormat="1" applyFont="1" applyFill="1" applyBorder="1" applyAlignment="1">
      <alignment horizontal="center" vertical="center"/>
    </xf>
    <xf numFmtId="165" fontId="12" fillId="0" borderId="10" xfId="58" applyNumberFormat="1" applyFont="1" applyFill="1" applyBorder="1" applyAlignment="1">
      <alignment horizontal="center" vertical="center" wrapText="1"/>
    </xf>
    <xf numFmtId="166" fontId="9" fillId="0" borderId="10" xfId="58" applyNumberFormat="1" applyFont="1" applyFill="1" applyBorder="1" applyAlignment="1">
      <alignment horizontal="center" vertical="center" wrapText="1"/>
    </xf>
    <xf numFmtId="0" fontId="43" fillId="0" borderId="10" xfId="61" applyFont="1" applyFill="1" applyBorder="1" applyAlignment="1">
      <alignment horizontal="center" vertical="center"/>
    </xf>
    <xf numFmtId="3" fontId="39" fillId="0" borderId="10" xfId="36" applyNumberFormat="1" applyFont="1" applyFill="1" applyBorder="1" applyAlignment="1">
      <alignment horizontal="center" vertical="center"/>
    </xf>
    <xf numFmtId="4" fontId="40" fillId="0" borderId="10" xfId="36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/>
    </xf>
    <xf numFmtId="4" fontId="12" fillId="0" borderId="10" xfId="58" applyNumberFormat="1" applyFont="1" applyFill="1" applyBorder="1" applyAlignment="1">
      <alignment horizontal="center"/>
    </xf>
    <xf numFmtId="2" fontId="40" fillId="0" borderId="10" xfId="58" applyNumberFormat="1" applyFont="1" applyFill="1" applyBorder="1" applyAlignment="1">
      <alignment horizontal="center"/>
    </xf>
    <xf numFmtId="1" fontId="40" fillId="0" borderId="10" xfId="58" applyNumberFormat="1" applyFont="1" applyFill="1" applyBorder="1" applyAlignment="1">
      <alignment horizontal="center"/>
    </xf>
    <xf numFmtId="4" fontId="40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 vertical="center" wrapText="1"/>
    </xf>
    <xf numFmtId="0" fontId="47" fillId="0" borderId="10" xfId="58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vertical="center"/>
    </xf>
    <xf numFmtId="167" fontId="9" fillId="0" borderId="10" xfId="58" applyNumberFormat="1" applyFont="1" applyFill="1" applyBorder="1" applyAlignment="1">
      <alignment horizontal="center" vertical="center"/>
    </xf>
    <xf numFmtId="0" fontId="9" fillId="0" borderId="0" xfId="58" applyFont="1" applyFill="1" applyAlignment="1">
      <alignment horizontal="right"/>
    </xf>
    <xf numFmtId="3" fontId="40" fillId="0" borderId="10" xfId="58" applyNumberFormat="1" applyFont="1" applyFill="1" applyBorder="1" applyAlignment="1">
      <alignment horizontal="center"/>
    </xf>
    <xf numFmtId="10" fontId="40" fillId="0" borderId="10" xfId="58" applyNumberFormat="1" applyFont="1" applyFill="1" applyBorder="1" applyAlignment="1">
      <alignment horizontal="center" vertical="center"/>
    </xf>
    <xf numFmtId="0" fontId="9" fillId="24" borderId="10" xfId="34" applyFont="1" applyFill="1" applyBorder="1" applyAlignment="1" applyProtection="1">
      <alignment horizontal="center" vertical="top" wrapText="1"/>
    </xf>
    <xf numFmtId="166" fontId="45" fillId="25" borderId="10" xfId="58" applyNumberFormat="1" applyFont="1" applyFill="1" applyBorder="1" applyAlignment="1">
      <alignment horizontal="center" vertical="center" wrapText="1"/>
    </xf>
    <xf numFmtId="165" fontId="46" fillId="25" borderId="10" xfId="58" applyNumberFormat="1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 wrapText="1"/>
    </xf>
    <xf numFmtId="4" fontId="46" fillId="25" borderId="10" xfId="58" applyNumberFormat="1" applyFont="1" applyFill="1" applyBorder="1" applyAlignment="1">
      <alignment horizontal="center" vertical="center" wrapText="1"/>
    </xf>
    <xf numFmtId="0" fontId="45" fillId="25" borderId="10" xfId="58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/>
    </xf>
    <xf numFmtId="0" fontId="4" fillId="25" borderId="10" xfId="58" applyFont="1" applyFill="1" applyBorder="1" applyAlignment="1">
      <alignment horizontal="center" vertical="center" wrapText="1"/>
    </xf>
    <xf numFmtId="0" fontId="7" fillId="25" borderId="10" xfId="58" applyFont="1" applyFill="1" applyBorder="1" applyAlignment="1">
      <alignment horizontal="center" vertical="center" wrapText="1"/>
    </xf>
    <xf numFmtId="166" fontId="45" fillId="25" borderId="10" xfId="58" applyNumberFormat="1" applyFont="1" applyFill="1" applyBorder="1" applyAlignment="1">
      <alignment horizontal="center" vertical="center"/>
    </xf>
    <xf numFmtId="165" fontId="48" fillId="25" borderId="10" xfId="58" applyNumberFormat="1" applyFont="1" applyFill="1" applyBorder="1" applyAlignment="1">
      <alignment horizontal="center" vertical="center" wrapText="1"/>
    </xf>
    <xf numFmtId="4" fontId="48" fillId="25" borderId="10" xfId="58" applyNumberFormat="1" applyFont="1" applyFill="1" applyBorder="1" applyAlignment="1">
      <alignment horizontal="center" vertical="center"/>
    </xf>
    <xf numFmtId="10" fontId="39" fillId="0" borderId="10" xfId="58" applyNumberFormat="1" applyFont="1" applyFill="1" applyBorder="1" applyAlignment="1">
      <alignment horizontal="center" vertical="center"/>
    </xf>
    <xf numFmtId="165" fontId="9" fillId="0" borderId="10" xfId="58" applyNumberFormat="1" applyFont="1" applyFill="1" applyBorder="1" applyAlignment="1">
      <alignment horizontal="center" vertical="center" wrapText="1"/>
    </xf>
    <xf numFmtId="0" fontId="50" fillId="0" borderId="0" xfId="58" applyFont="1" applyAlignment="1">
      <alignment horizontal="center"/>
    </xf>
    <xf numFmtId="0" fontId="39" fillId="0" borderId="10" xfId="39" applyNumberFormat="1" applyFont="1" applyFill="1" applyBorder="1" applyAlignment="1">
      <alignment horizontal="center" vertical="center" wrapText="1"/>
    </xf>
    <xf numFmtId="166" fontId="39" fillId="0" borderId="10" xfId="58" applyNumberFormat="1" applyFont="1" applyFill="1" applyBorder="1" applyAlignment="1">
      <alignment horizontal="center" vertical="center" wrapText="1"/>
    </xf>
    <xf numFmtId="166" fontId="48" fillId="25" borderId="10" xfId="58" applyNumberFormat="1" applyFont="1" applyFill="1" applyBorder="1" applyAlignment="1">
      <alignment horizontal="center" vertical="center" wrapText="1"/>
    </xf>
    <xf numFmtId="0" fontId="48" fillId="25" borderId="10" xfId="58" applyFont="1" applyFill="1" applyBorder="1" applyAlignment="1">
      <alignment horizontal="center" vertical="center" wrapText="1"/>
    </xf>
    <xf numFmtId="0" fontId="51" fillId="25" borderId="10" xfId="58" applyFont="1" applyFill="1" applyBorder="1" applyAlignment="1">
      <alignment horizontal="center" vertical="center" wrapText="1"/>
    </xf>
    <xf numFmtId="0" fontId="13" fillId="0" borderId="0" xfId="58" applyFont="1" applyFill="1" applyAlignment="1">
      <alignment horizontal="center" vertical="center" wrapText="1"/>
    </xf>
    <xf numFmtId="166" fontId="48" fillId="25" borderId="10" xfId="58" applyNumberFormat="1" applyFont="1" applyFill="1" applyBorder="1" applyAlignment="1">
      <alignment horizontal="center" vertical="center"/>
    </xf>
    <xf numFmtId="0" fontId="10" fillId="25" borderId="10" xfId="58" applyFont="1" applyFill="1" applyBorder="1" applyAlignment="1">
      <alignment horizontal="center" vertical="center" wrapText="1"/>
    </xf>
    <xf numFmtId="0" fontId="9" fillId="0" borderId="10" xfId="36" applyFont="1" applyFill="1" applyBorder="1" applyAlignment="1">
      <alignment vertical="center" wrapText="1"/>
    </xf>
    <xf numFmtId="0" fontId="47" fillId="0" borderId="1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2" fontId="39" fillId="0" borderId="10" xfId="36" applyNumberFormat="1" applyFont="1" applyFill="1" applyBorder="1" applyAlignment="1">
      <alignment horizontal="center" vertical="center"/>
    </xf>
    <xf numFmtId="2" fontId="39" fillId="0" borderId="10" xfId="63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/>
    </xf>
    <xf numFmtId="1" fontId="39" fillId="0" borderId="10" xfId="58" applyNumberFormat="1" applyFont="1" applyFill="1" applyBorder="1" applyAlignment="1">
      <alignment horizontal="center" vertical="center"/>
    </xf>
    <xf numFmtId="1" fontId="40" fillId="0" borderId="10" xfId="58" applyNumberFormat="1" applyFont="1" applyFill="1" applyBorder="1" applyAlignment="1">
      <alignment horizontal="center" vertical="center"/>
    </xf>
    <xf numFmtId="166" fontId="52" fillId="0" borderId="10" xfId="58" applyNumberFormat="1" applyFont="1" applyFill="1" applyBorder="1" applyAlignment="1">
      <alignment horizontal="center" vertical="center" wrapText="1"/>
    </xf>
    <xf numFmtId="0" fontId="53" fillId="0" borderId="10" xfId="58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47" fillId="0" borderId="12" xfId="58" applyFont="1" applyFill="1" applyBorder="1" applyAlignment="1">
      <alignment horizontal="center" vertical="center" wrapText="1"/>
    </xf>
    <xf numFmtId="0" fontId="39" fillId="0" borderId="12" xfId="58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/>
    </xf>
    <xf numFmtId="0" fontId="4" fillId="0" borderId="16" xfId="58" applyFont="1" applyFill="1" applyBorder="1" applyAlignment="1">
      <alignment horizontal="left" vertical="center"/>
    </xf>
    <xf numFmtId="2" fontId="39" fillId="0" borderId="10" xfId="52" applyNumberFormat="1" applyFont="1" applyFill="1" applyBorder="1" applyAlignment="1" applyProtection="1">
      <alignment horizontal="center" vertical="center" wrapText="1"/>
    </xf>
    <xf numFmtId="4" fontId="40" fillId="0" borderId="11" xfId="52" applyNumberFormat="1" applyFont="1" applyFill="1" applyBorder="1" applyAlignment="1" applyProtection="1">
      <alignment horizontal="center" vertical="center" wrapText="1"/>
    </xf>
    <xf numFmtId="2" fontId="39" fillId="0" borderId="10" xfId="54" applyNumberFormat="1" applyFont="1" applyFill="1" applyBorder="1" applyAlignment="1">
      <alignment horizontal="center" vertical="center"/>
    </xf>
    <xf numFmtId="1" fontId="39" fillId="0" borderId="10" xfId="54" applyNumberFormat="1" applyFont="1" applyFill="1" applyBorder="1" applyAlignment="1">
      <alignment horizontal="center" vertical="center"/>
    </xf>
    <xf numFmtId="3" fontId="39" fillId="0" borderId="10" xfId="54" applyNumberFormat="1" applyFont="1" applyFill="1" applyBorder="1" applyAlignment="1">
      <alignment horizontal="center" vertical="center" wrapText="1"/>
    </xf>
    <xf numFmtId="1" fontId="39" fillId="0" borderId="10" xfId="54" applyNumberFormat="1" applyFont="1" applyFill="1" applyBorder="1" applyAlignment="1">
      <alignment horizontal="center" vertical="center" wrapText="1"/>
    </xf>
    <xf numFmtId="2" fontId="39" fillId="0" borderId="10" xfId="54" applyNumberFormat="1" applyFont="1" applyFill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/>
    </xf>
    <xf numFmtId="0" fontId="7" fillId="0" borderId="12" xfId="58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left"/>
    </xf>
    <xf numFmtId="49" fontId="39" fillId="0" borderId="10" xfId="40" applyNumberFormat="1" applyFont="1" applyFill="1" applyBorder="1" applyAlignment="1">
      <alignment horizontal="center" vertical="center"/>
    </xf>
    <xf numFmtId="0" fontId="9" fillId="0" borderId="16" xfId="61" applyFont="1" applyFill="1" applyBorder="1" applyAlignment="1">
      <alignment horizontal="left" vertical="center" wrapText="1"/>
    </xf>
    <xf numFmtId="0" fontId="39" fillId="0" borderId="10" xfId="65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2" fontId="39" fillId="0" borderId="10" xfId="40" applyNumberFormat="1" applyFont="1" applyFill="1" applyBorder="1" applyAlignment="1">
      <alignment horizontal="center" vertical="center"/>
    </xf>
    <xf numFmtId="2" fontId="40" fillId="0" borderId="11" xfId="40" applyNumberFormat="1" applyFont="1" applyFill="1" applyBorder="1" applyAlignment="1">
      <alignment horizontal="center" vertical="center"/>
    </xf>
    <xf numFmtId="4" fontId="40" fillId="0" borderId="11" xfId="36" applyNumberFormat="1" applyFont="1" applyFill="1" applyBorder="1" applyAlignment="1">
      <alignment horizontal="center" vertical="center"/>
    </xf>
    <xf numFmtId="2" fontId="39" fillId="0" borderId="10" xfId="66" applyNumberFormat="1" applyFont="1" applyFill="1" applyBorder="1" applyAlignment="1">
      <alignment horizontal="center" vertical="center"/>
    </xf>
    <xf numFmtId="1" fontId="39" fillId="0" borderId="10" xfId="40" applyNumberFormat="1" applyFont="1" applyFill="1" applyBorder="1" applyAlignment="1">
      <alignment horizontal="center" vertical="center"/>
    </xf>
    <xf numFmtId="0" fontId="42" fillId="0" borderId="10" xfId="61" applyFont="1" applyFill="1" applyBorder="1" applyAlignment="1">
      <alignment horizontal="left" vertical="center" wrapText="1"/>
    </xf>
    <xf numFmtId="2" fontId="39" fillId="0" borderId="10" xfId="61" applyNumberFormat="1" applyFont="1" applyFill="1" applyBorder="1" applyAlignment="1">
      <alignment horizontal="center" vertical="center"/>
    </xf>
    <xf numFmtId="2" fontId="44" fillId="0" borderId="11" xfId="57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/>
    </xf>
    <xf numFmtId="2" fontId="39" fillId="0" borderId="10" xfId="62" applyNumberFormat="1" applyFont="1" applyFill="1" applyBorder="1" applyAlignment="1">
      <alignment horizontal="center" vertical="center"/>
    </xf>
    <xf numFmtId="2" fontId="40" fillId="0" borderId="11" xfId="62" applyNumberFormat="1" applyFont="1" applyFill="1" applyBorder="1" applyAlignment="1">
      <alignment horizontal="center" vertical="center"/>
    </xf>
    <xf numFmtId="2" fontId="44" fillId="0" borderId="11" xfId="36" applyNumberFormat="1" applyFont="1" applyFill="1" applyBorder="1" applyAlignment="1">
      <alignment horizontal="center" vertical="center"/>
    </xf>
    <xf numFmtId="0" fontId="42" fillId="0" borderId="10" xfId="36" applyFont="1" applyFill="1" applyBorder="1" applyAlignment="1">
      <alignment vertical="center" wrapText="1"/>
    </xf>
    <xf numFmtId="165" fontId="39" fillId="0" borderId="10" xfId="36" applyNumberFormat="1" applyFont="1" applyFill="1" applyBorder="1" applyAlignment="1">
      <alignment horizontal="center" vertical="center"/>
    </xf>
    <xf numFmtId="4" fontId="39" fillId="0" borderId="10" xfId="51" applyNumberFormat="1" applyFont="1" applyFill="1" applyBorder="1" applyAlignment="1">
      <alignment horizontal="center" vertical="center"/>
    </xf>
    <xf numFmtId="1" fontId="43" fillId="0" borderId="10" xfId="65" applyNumberFormat="1" applyFont="1" applyFill="1" applyBorder="1" applyAlignment="1">
      <alignment horizontal="center" vertical="center"/>
    </xf>
    <xf numFmtId="4" fontId="44" fillId="0" borderId="11" xfId="60" applyNumberFormat="1" applyFont="1" applyFill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left" vertical="center" wrapText="1"/>
    </xf>
    <xf numFmtId="2" fontId="44" fillId="0" borderId="11" xfId="40" applyNumberFormat="1" applyFont="1" applyFill="1" applyBorder="1" applyAlignment="1">
      <alignment horizontal="center" vertical="center"/>
    </xf>
    <xf numFmtId="0" fontId="42" fillId="0" borderId="10" xfId="57" applyFont="1" applyFill="1" applyBorder="1" applyAlignment="1">
      <alignment horizontal="left" vertical="center"/>
    </xf>
    <xf numFmtId="0" fontId="42" fillId="0" borderId="10" xfId="57" applyFont="1" applyFill="1" applyBorder="1" applyAlignment="1">
      <alignment horizontal="left" vertical="center" wrapText="1"/>
    </xf>
    <xf numFmtId="0" fontId="47" fillId="0" borderId="15" xfId="58" applyFont="1" applyFill="1" applyBorder="1" applyAlignment="1">
      <alignment vertical="center" wrapText="1"/>
    </xf>
    <xf numFmtId="0" fontId="39" fillId="0" borderId="10" xfId="58" applyFont="1" applyFill="1" applyBorder="1" applyAlignment="1">
      <alignment vertical="center" wrapText="1"/>
    </xf>
    <xf numFmtId="0" fontId="47" fillId="0" borderId="10" xfId="58" applyFont="1" applyFill="1" applyBorder="1" applyAlignment="1">
      <alignment vertical="center" wrapText="1"/>
    </xf>
    <xf numFmtId="4" fontId="39" fillId="0" borderId="16" xfId="52" applyNumberFormat="1" applyFont="1" applyFill="1" applyBorder="1" applyAlignment="1" applyProtection="1">
      <alignment horizontal="center" vertical="center" wrapText="1"/>
    </xf>
    <xf numFmtId="3" fontId="39" fillId="0" borderId="12" xfId="40" applyNumberFormat="1" applyFont="1" applyFill="1" applyBorder="1" applyAlignment="1">
      <alignment horizontal="center" vertical="center"/>
    </xf>
    <xf numFmtId="1" fontId="39" fillId="0" borderId="10" xfId="57" applyNumberFormat="1" applyFont="1" applyFill="1" applyBorder="1" applyAlignment="1">
      <alignment horizontal="center" vertical="center" wrapText="1"/>
    </xf>
    <xf numFmtId="4" fontId="39" fillId="0" borderId="10" xfId="54" applyNumberFormat="1" applyFont="1" applyFill="1" applyBorder="1" applyAlignment="1">
      <alignment horizontal="center" vertical="center" wrapText="1"/>
    </xf>
    <xf numFmtId="4" fontId="40" fillId="0" borderId="10" xfId="52" applyNumberFormat="1" applyFont="1" applyFill="1" applyBorder="1" applyAlignment="1" applyProtection="1">
      <alignment horizontal="center" vertical="center" wrapText="1"/>
    </xf>
    <xf numFmtId="10" fontId="39" fillId="0" borderId="10" xfId="64" applyNumberFormat="1" applyFont="1" applyFill="1" applyBorder="1" applyAlignment="1">
      <alignment horizontal="center" vertical="center"/>
    </xf>
    <xf numFmtId="10" fontId="40" fillId="0" borderId="10" xfId="64" applyNumberFormat="1" applyFont="1" applyFill="1" applyBorder="1" applyAlignment="1">
      <alignment horizontal="center" vertical="center"/>
    </xf>
    <xf numFmtId="10" fontId="9" fillId="0" borderId="10" xfId="64" applyNumberFormat="1" applyFont="1" applyFill="1" applyBorder="1" applyAlignment="1">
      <alignment horizontal="center" vertical="center" wrapText="1"/>
    </xf>
    <xf numFmtId="1" fontId="39" fillId="0" borderId="10" xfId="58" applyNumberFormat="1" applyFont="1" applyFill="1" applyBorder="1" applyAlignment="1">
      <alignment horizontal="center" vertical="center" wrapText="1"/>
    </xf>
    <xf numFmtId="1" fontId="39" fillId="0" borderId="0" xfId="58" applyNumberFormat="1" applyFont="1" applyFill="1" applyAlignment="1">
      <alignment horizontal="center" vertical="center" wrapText="1"/>
    </xf>
    <xf numFmtId="2" fontId="39" fillId="0" borderId="10" xfId="39" applyNumberFormat="1" applyFont="1" applyFill="1" applyBorder="1" applyAlignment="1">
      <alignment horizontal="center" vertical="center" wrapText="1"/>
    </xf>
    <xf numFmtId="169" fontId="39" fillId="0" borderId="10" xfId="58" applyNumberFormat="1" applyFont="1" applyFill="1" applyBorder="1" applyAlignment="1">
      <alignment horizontal="center" vertical="center"/>
    </xf>
    <xf numFmtId="0" fontId="9" fillId="0" borderId="10" xfId="40" applyFont="1" applyFill="1" applyBorder="1" applyAlignment="1">
      <alignment horizontal="left" vertical="center" wrapText="1"/>
    </xf>
    <xf numFmtId="165" fontId="7" fillId="0" borderId="10" xfId="58" applyNumberFormat="1" applyFont="1" applyFill="1" applyBorder="1" applyAlignment="1">
      <alignment horizontal="center" vertical="center" wrapText="1"/>
    </xf>
    <xf numFmtId="0" fontId="9" fillId="0" borderId="0" xfId="53" applyFont="1" applyAlignment="1" applyProtection="1">
      <alignment horizontal="left"/>
      <protection hidden="1"/>
    </xf>
    <xf numFmtId="0" fontId="10" fillId="24" borderId="10" xfId="34" applyFont="1" applyFill="1" applyBorder="1" applyAlignment="1" applyProtection="1">
      <alignment horizontal="center" vertical="center"/>
    </xf>
    <xf numFmtId="0" fontId="6" fillId="24" borderId="10" xfId="34" applyFont="1" applyFill="1" applyBorder="1"/>
    <xf numFmtId="0" fontId="4" fillId="25" borderId="12" xfId="34" applyFont="1" applyFill="1" applyBorder="1" applyAlignment="1" applyProtection="1">
      <alignment horizontal="center" vertical="center"/>
    </xf>
    <xf numFmtId="0" fontId="9" fillId="0" borderId="0" xfId="34" applyFont="1" applyFill="1" applyAlignment="1">
      <alignment horizontal="left" indent="1"/>
    </xf>
    <xf numFmtId="0" fontId="9" fillId="0" borderId="0" xfId="34" applyFont="1" applyAlignment="1">
      <alignment horizontal="left" indent="1"/>
    </xf>
    <xf numFmtId="0" fontId="21" fillId="0" borderId="0" xfId="35" applyFont="1" applyAlignment="1">
      <alignment horizontal="left"/>
    </xf>
    <xf numFmtId="0" fontId="7" fillId="0" borderId="0" xfId="35" applyFont="1" applyAlignment="1">
      <alignment horizontal="left"/>
    </xf>
    <xf numFmtId="0" fontId="9" fillId="0" borderId="0" xfId="34" applyFont="1" applyFill="1" applyAlignment="1">
      <alignment horizontal="right"/>
    </xf>
    <xf numFmtId="0" fontId="4" fillId="25" borderId="11" xfId="34" applyNumberFormat="1" applyFont="1" applyFill="1" applyBorder="1" applyAlignment="1" applyProtection="1">
      <alignment horizontal="center" vertical="center" wrapText="1"/>
    </xf>
    <xf numFmtId="0" fontId="4" fillId="25" borderId="16" xfId="34" applyNumberFormat="1" applyFont="1" applyFill="1" applyBorder="1" applyAlignment="1" applyProtection="1">
      <alignment horizontal="center" vertical="center" wrapText="1"/>
    </xf>
    <xf numFmtId="0" fontId="10" fillId="24" borderId="11" xfId="34" applyFont="1" applyFill="1" applyBorder="1" applyAlignment="1" applyProtection="1">
      <alignment horizontal="center" vertical="center" wrapText="1"/>
    </xf>
    <xf numFmtId="0" fontId="10" fillId="24" borderId="13" xfId="34" applyFont="1" applyFill="1" applyBorder="1" applyAlignment="1" applyProtection="1">
      <alignment horizontal="center" vertical="center" wrapText="1"/>
    </xf>
    <xf numFmtId="0" fontId="10" fillId="24" borderId="16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5" xfId="34" applyFont="1" applyFill="1" applyBorder="1" applyAlignment="1" applyProtection="1">
      <alignment horizontal="center" vertical="center" wrapText="1"/>
    </xf>
    <xf numFmtId="0" fontId="7" fillId="0" borderId="17" xfId="34" applyFont="1" applyFill="1" applyBorder="1" applyAlignment="1" applyProtection="1">
      <alignment horizontal="center" vertical="center" wrapText="1"/>
    </xf>
    <xf numFmtId="0" fontId="7" fillId="0" borderId="20" xfId="34" applyFont="1" applyFill="1" applyBorder="1" applyAlignment="1" applyProtection="1">
      <alignment horizontal="center" vertical="center" wrapText="1"/>
    </xf>
    <xf numFmtId="0" fontId="21" fillId="0" borderId="0" xfId="38" applyFont="1" applyAlignment="1">
      <alignment horizontal="center"/>
    </xf>
    <xf numFmtId="0" fontId="7" fillId="0" borderId="0" xfId="53" applyFont="1" applyAlignment="1" applyProtection="1">
      <alignment horizontal="left"/>
      <protection hidden="1"/>
    </xf>
    <xf numFmtId="0" fontId="21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 vertical="center" wrapText="1"/>
    </xf>
    <xf numFmtId="0" fontId="9" fillId="0" borderId="12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41" fillId="0" borderId="0" xfId="58" applyFont="1" applyFill="1" applyAlignment="1">
      <alignment horizontal="left" vertical="center" wrapText="1"/>
    </xf>
    <xf numFmtId="0" fontId="49" fillId="24" borderId="11" xfId="34" applyFont="1" applyFill="1" applyBorder="1" applyAlignment="1" applyProtection="1">
      <alignment horizontal="center" vertical="top" wrapText="1"/>
    </xf>
    <xf numFmtId="0" fontId="49" fillId="24" borderId="13" xfId="34" applyFont="1" applyFill="1" applyBorder="1" applyAlignment="1" applyProtection="1">
      <alignment horizontal="center" vertical="top" wrapText="1"/>
    </xf>
    <xf numFmtId="0" fontId="49" fillId="24" borderId="16" xfId="34" applyFont="1" applyFill="1" applyBorder="1" applyAlignment="1" applyProtection="1">
      <alignment horizontal="center" vertical="top" wrapText="1"/>
    </xf>
    <xf numFmtId="0" fontId="9" fillId="0" borderId="19" xfId="58" applyFont="1" applyFill="1" applyBorder="1" applyAlignment="1">
      <alignment horizontal="center" vertical="center" wrapText="1"/>
    </xf>
    <xf numFmtId="0" fontId="13" fillId="0" borderId="12" xfId="58" applyFont="1" applyFill="1" applyBorder="1" applyAlignment="1">
      <alignment horizontal="center" vertical="center" wrapText="1"/>
    </xf>
    <xf numFmtId="0" fontId="13" fillId="0" borderId="19" xfId="58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center" vertical="center" wrapText="1"/>
    </xf>
    <xf numFmtId="0" fontId="9" fillId="0" borderId="17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9" fillId="0" borderId="18" xfId="58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</xf>
    <xf numFmtId="0" fontId="9" fillId="0" borderId="16" xfId="58" applyFont="1" applyFill="1" applyBorder="1" applyAlignment="1">
      <alignment horizontal="center" vertical="center" wrapText="1"/>
    </xf>
    <xf numFmtId="0" fontId="46" fillId="25" borderId="10" xfId="58" applyFont="1" applyFill="1" applyBorder="1" applyAlignment="1">
      <alignment vertical="center"/>
    </xf>
    <xf numFmtId="0" fontId="10" fillId="0" borderId="11" xfId="58" applyFont="1" applyFill="1" applyBorder="1" applyAlignment="1">
      <alignment horizontal="left"/>
    </xf>
    <xf numFmtId="0" fontId="10" fillId="0" borderId="13" xfId="58" applyFont="1" applyFill="1" applyBorder="1" applyAlignment="1">
      <alignment horizontal="left"/>
    </xf>
    <xf numFmtId="0" fontId="10" fillId="0" borderId="16" xfId="58" applyFont="1" applyFill="1" applyBorder="1" applyAlignment="1">
      <alignment horizontal="left"/>
    </xf>
    <xf numFmtId="0" fontId="48" fillId="25" borderId="10" xfId="58" applyFont="1" applyFill="1" applyBorder="1" applyAlignment="1">
      <alignment vertical="center"/>
    </xf>
    <xf numFmtId="0" fontId="12" fillId="0" borderId="11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16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 vertical="center" wrapText="1"/>
    </xf>
    <xf numFmtId="0" fontId="12" fillId="0" borderId="16" xfId="58" applyFont="1" applyFill="1" applyBorder="1" applyAlignment="1">
      <alignment horizontal="left" vertical="center" wrapText="1"/>
    </xf>
    <xf numFmtId="0" fontId="40" fillId="0" borderId="11" xfId="58" applyFont="1" applyFill="1" applyBorder="1" applyAlignment="1">
      <alignment horizontal="left" vertical="center"/>
    </xf>
    <xf numFmtId="0" fontId="40" fillId="0" borderId="16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/>
    </xf>
    <xf numFmtId="0" fontId="12" fillId="0" borderId="13" xfId="58" applyFont="1" applyFill="1" applyBorder="1" applyAlignment="1">
      <alignment horizontal="left"/>
    </xf>
    <xf numFmtId="0" fontId="12" fillId="0" borderId="16" xfId="58" applyFont="1" applyFill="1" applyBorder="1" applyAlignment="1">
      <alignment horizontal="left"/>
    </xf>
    <xf numFmtId="0" fontId="9" fillId="0" borderId="11" xfId="58" applyFont="1" applyFill="1" applyBorder="1" applyAlignment="1">
      <alignment horizontal="left" vertical="center" wrapText="1"/>
    </xf>
    <xf numFmtId="0" fontId="9" fillId="0" borderId="16" xfId="58" applyFont="1" applyFill="1" applyBorder="1" applyAlignment="1">
      <alignment horizontal="left" vertical="center" wrapText="1"/>
    </xf>
    <xf numFmtId="0" fontId="46" fillId="25" borderId="10" xfId="58" applyFont="1" applyFill="1" applyBorder="1" applyAlignment="1">
      <alignment horizontal="left" vertical="center"/>
    </xf>
    <xf numFmtId="0" fontId="9" fillId="0" borderId="0" xfId="53" applyFont="1" applyAlignment="1" applyProtection="1">
      <alignment horizontal="left"/>
      <protection hidden="1"/>
    </xf>
    <xf numFmtId="0" fontId="39" fillId="0" borderId="0" xfId="58" applyFont="1" applyFill="1" applyAlignment="1">
      <alignment horizontal="left" wrapText="1"/>
    </xf>
    <xf numFmtId="0" fontId="7" fillId="0" borderId="0" xfId="58" applyFont="1" applyFill="1" applyBorder="1" applyAlignment="1">
      <alignment horizontal="left" vertical="center"/>
    </xf>
  </cellXfs>
  <cellStyles count="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2 2 2" xfId="66"/>
    <cellStyle name="Iau?iue 3" xfId="37"/>
    <cellStyle name="Iau?iue 3 2" xfId="38"/>
    <cellStyle name="Iau?iue 4" xfId="39"/>
    <cellStyle name="Iau?iue_dodatok 3" xfId="58"/>
    <cellStyle name="Iau?iue_ІП-2015 20.06.14" xfId="57"/>
    <cellStyle name="Iau?iue_ІП-2015 28.07.14" xfId="63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3" xfId="50"/>
    <cellStyle name="Обычный_IP_2008_Оригинал" xfId="51"/>
    <cellStyle name="Обычный_IP_2008_Оригинал_31199" xfId="52"/>
    <cellStyle name="Обычный_IP_2008_Оригинал_new" xfId="65"/>
    <cellStyle name="Обычный_nkre1" xfId="53"/>
    <cellStyle name="Обычный_Проект_IP_2009_260608" xfId="54"/>
    <cellStyle name="Процентный" xfId="64" builtinId="5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I9"/>
  <sheetViews>
    <sheetView zoomScaleNormal="100" zoomScaleSheetLayoutView="100" workbookViewId="0">
      <selection activeCell="C16" sqref="C16:C17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233"/>
      <c r="D1" s="233"/>
      <c r="E1" s="233"/>
      <c r="F1" s="7"/>
      <c r="G1" s="7"/>
      <c r="H1" s="7"/>
      <c r="I1" s="7"/>
    </row>
    <row r="2" spans="1:9" s="6" customFormat="1" ht="15.75" customHeight="1">
      <c r="C2" s="233"/>
      <c r="D2" s="233"/>
      <c r="E2" s="233"/>
      <c r="F2" s="233"/>
      <c r="G2" s="7"/>
      <c r="H2" s="7"/>
      <c r="I2" s="7"/>
    </row>
    <row r="3" spans="1:9" s="6" customFormat="1" ht="15.75" customHeight="1">
      <c r="C3" s="234"/>
      <c r="D3" s="234"/>
      <c r="E3" s="234"/>
      <c r="F3" s="234"/>
      <c r="G3" s="234"/>
      <c r="H3" s="234"/>
      <c r="I3" s="234"/>
    </row>
    <row r="4" spans="1:9" s="6" customFormat="1" ht="15.75" customHeight="1">
      <c r="C4" s="234"/>
      <c r="D4" s="234"/>
      <c r="E4" s="234"/>
      <c r="F4" s="234"/>
      <c r="G4" s="5"/>
      <c r="H4" s="5"/>
      <c r="I4" s="5"/>
    </row>
    <row r="6" spans="1:9" ht="26.25" customHeight="1">
      <c r="A6" s="230" t="s">
        <v>14</v>
      </c>
      <c r="B6" s="231"/>
      <c r="C6" s="231"/>
      <c r="D6" s="231"/>
      <c r="E6" s="231"/>
    </row>
    <row r="7" spans="1:9" ht="29.25" customHeight="1" thickBot="1">
      <c r="A7" s="19" t="s">
        <v>17</v>
      </c>
      <c r="B7" s="232" t="s">
        <v>49</v>
      </c>
      <c r="C7" s="232"/>
      <c r="D7" s="232"/>
      <c r="E7" s="232"/>
    </row>
    <row r="8" spans="1:9" ht="26.25" customHeight="1" thickBot="1">
      <c r="A8" s="20" t="s">
        <v>15</v>
      </c>
      <c r="B8" s="22" t="s">
        <v>8</v>
      </c>
      <c r="C8" s="59">
        <v>42736</v>
      </c>
      <c r="D8" s="18" t="s">
        <v>11</v>
      </c>
      <c r="E8" s="59">
        <v>42826</v>
      </c>
    </row>
    <row r="9" spans="1:9" ht="22.5" customHeight="1" thickBot="1">
      <c r="A9" s="21" t="s">
        <v>16</v>
      </c>
      <c r="B9" s="22" t="s">
        <v>8</v>
      </c>
      <c r="C9" s="59">
        <v>42736</v>
      </c>
      <c r="D9" s="18" t="s">
        <v>11</v>
      </c>
      <c r="E9" s="59">
        <v>43100</v>
      </c>
    </row>
  </sheetData>
  <mergeCells count="6">
    <mergeCell ref="A6:E6"/>
    <mergeCell ref="B7:E7"/>
    <mergeCell ref="C1:E1"/>
    <mergeCell ref="C2:F2"/>
    <mergeCell ref="C3:I3"/>
    <mergeCell ref="C4:F4"/>
  </mergeCells>
  <phoneticPr fontId="2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T28"/>
  <sheetViews>
    <sheetView topLeftCell="A13" zoomScale="85" zoomScaleNormal="85" zoomScaleSheetLayoutView="85" zoomScalePageLayoutView="85" workbookViewId="0">
      <selection activeCell="C30" sqref="C30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16384" width="9.140625" style="2"/>
  </cols>
  <sheetData>
    <row r="1" spans="1:10" s="23" customFormat="1" ht="18.75">
      <c r="A1" s="30"/>
      <c r="B1" s="30"/>
      <c r="C1" s="30"/>
      <c r="D1" s="30"/>
      <c r="E1" s="28"/>
      <c r="F1" s="30"/>
      <c r="G1" s="30"/>
      <c r="H1" s="30"/>
    </row>
    <row r="2" spans="1:10" s="23" customFormat="1" ht="15.75">
      <c r="A2" s="30"/>
      <c r="B2" s="30"/>
      <c r="C2" s="30"/>
      <c r="D2" s="30"/>
      <c r="E2" s="30"/>
      <c r="F2" s="30"/>
      <c r="G2" s="237"/>
      <c r="H2" s="237"/>
      <c r="I2" s="24"/>
      <c r="J2" s="25"/>
    </row>
    <row r="3" spans="1:10" s="23" customFormat="1" ht="15.75">
      <c r="A3" s="30"/>
      <c r="B3" s="30"/>
      <c r="C3" s="30"/>
      <c r="D3" s="30"/>
      <c r="E3" s="30"/>
      <c r="F3" s="26"/>
      <c r="G3" s="27"/>
      <c r="H3" s="27"/>
      <c r="I3" s="27"/>
      <c r="J3" s="25"/>
    </row>
    <row r="4" spans="1:10" ht="21" customHeight="1">
      <c r="A4" s="240" t="s">
        <v>138</v>
      </c>
      <c r="B4" s="241"/>
      <c r="C4" s="241"/>
      <c r="D4" s="241"/>
      <c r="E4" s="241"/>
      <c r="F4" s="241"/>
      <c r="G4" s="241"/>
      <c r="H4" s="242"/>
    </row>
    <row r="5" spans="1:10" s="1" customFormat="1" ht="34.5" customHeight="1">
      <c r="A5" s="243" t="s">
        <v>0</v>
      </c>
      <c r="B5" s="243" t="s">
        <v>19</v>
      </c>
      <c r="C5" s="243" t="s">
        <v>126</v>
      </c>
      <c r="D5" s="243" t="s">
        <v>127</v>
      </c>
      <c r="E5" s="245" t="s">
        <v>139</v>
      </c>
      <c r="F5" s="246"/>
      <c r="G5" s="243" t="s">
        <v>10</v>
      </c>
      <c r="H5" s="243" t="s">
        <v>53</v>
      </c>
    </row>
    <row r="6" spans="1:10" s="1" customFormat="1" ht="45" customHeight="1">
      <c r="A6" s="244"/>
      <c r="B6" s="244"/>
      <c r="C6" s="244"/>
      <c r="D6" s="244"/>
      <c r="E6" s="13" t="s">
        <v>21</v>
      </c>
      <c r="F6" s="12" t="s">
        <v>22</v>
      </c>
      <c r="G6" s="244"/>
      <c r="H6" s="244"/>
    </row>
    <row r="7" spans="1:10" s="1" customFormat="1" ht="14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10" ht="45" customHeight="1">
      <c r="A8" s="14">
        <v>1</v>
      </c>
      <c r="B8" s="8" t="s">
        <v>5</v>
      </c>
      <c r="C8" s="50">
        <f>'2. Детальний звіт'!G23</f>
        <v>63046.764555999987</v>
      </c>
      <c r="D8" s="9">
        <f>'2. Детальний звіт'!K23</f>
        <v>12843.547700000001</v>
      </c>
      <c r="E8" s="9">
        <f>'2. Детальний звіт'!R23</f>
        <v>18955.642760000002</v>
      </c>
      <c r="F8" s="9">
        <f>'2. Детальний звіт'!X23</f>
        <v>10973.17317</v>
      </c>
      <c r="G8" s="10">
        <f>E8/D8</f>
        <v>1.475888376231125</v>
      </c>
      <c r="H8" s="9">
        <f>D8-E8</f>
        <v>-6112.0950600000015</v>
      </c>
    </row>
    <row r="9" spans="1:10" ht="45" customHeight="1">
      <c r="A9" s="14">
        <v>2</v>
      </c>
      <c r="B9" s="8" t="s">
        <v>12</v>
      </c>
      <c r="C9" s="50">
        <f>'2. Детальний звіт'!G38</f>
        <v>18474.256724675</v>
      </c>
      <c r="D9" s="9">
        <f>'2. Детальний звіт'!K38</f>
        <v>393.5772</v>
      </c>
      <c r="E9" s="9">
        <f>'2. Детальний звіт'!R38</f>
        <v>456.23198000000002</v>
      </c>
      <c r="F9" s="9">
        <f>'2. Детальний звіт'!X38</f>
        <v>196.66291000000001</v>
      </c>
      <c r="G9" s="10">
        <f t="shared" ref="G9:G13" si="0">E9/D9</f>
        <v>1.1591931138287483</v>
      </c>
      <c r="H9" s="9">
        <f t="shared" ref="H9:H14" si="1">D9-E9</f>
        <v>-62.654780000000017</v>
      </c>
    </row>
    <row r="10" spans="1:10" ht="61.5" customHeight="1">
      <c r="A10" s="14">
        <v>3</v>
      </c>
      <c r="B10" s="8" t="s">
        <v>40</v>
      </c>
      <c r="C10" s="50">
        <f>'2. Детальний звіт'!G41</f>
        <v>400</v>
      </c>
      <c r="D10" s="9">
        <f>'2. Детальний звіт'!K41</f>
        <v>0</v>
      </c>
      <c r="E10" s="9">
        <f>'2. Детальний звіт'!R41</f>
        <v>0</v>
      </c>
      <c r="F10" s="9">
        <f>'2. Детальний звіт'!X41</f>
        <v>0</v>
      </c>
      <c r="G10" s="10">
        <v>0</v>
      </c>
      <c r="H10" s="9">
        <f t="shared" si="1"/>
        <v>0</v>
      </c>
    </row>
    <row r="11" spans="1:10" ht="28.5" customHeight="1">
      <c r="A11" s="14">
        <v>4</v>
      </c>
      <c r="B11" s="8" t="s">
        <v>1</v>
      </c>
      <c r="C11" s="50">
        <f>'2. Детальний звіт'!G56</f>
        <v>2663.0079999999998</v>
      </c>
      <c r="D11" s="9">
        <f>'2. Детальний звіт'!K56</f>
        <v>1347.7080000000001</v>
      </c>
      <c r="E11" s="9">
        <f>'2. Детальний звіт'!R56</f>
        <v>481.85</v>
      </c>
      <c r="F11" s="9">
        <f>'2. Детальний звіт'!X56</f>
        <v>0</v>
      </c>
      <c r="G11" s="10">
        <f t="shared" si="0"/>
        <v>0.35753293740187042</v>
      </c>
      <c r="H11" s="9">
        <f t="shared" si="1"/>
        <v>865.85800000000006</v>
      </c>
    </row>
    <row r="12" spans="1:10" ht="33.75" customHeight="1">
      <c r="A12" s="14">
        <v>5</v>
      </c>
      <c r="B12" s="8" t="s">
        <v>13</v>
      </c>
      <c r="C12" s="50">
        <f>'2. Детальний звіт'!G58</f>
        <v>0</v>
      </c>
      <c r="D12" s="9">
        <f>'2. Детальний звіт'!K58</f>
        <v>0</v>
      </c>
      <c r="E12" s="9">
        <f>'2. Детальний звіт'!R58</f>
        <v>0</v>
      </c>
      <c r="F12" s="9">
        <f>'2. Детальний звіт'!X58</f>
        <v>0</v>
      </c>
      <c r="G12" s="10">
        <v>0</v>
      </c>
      <c r="H12" s="9">
        <f t="shared" si="1"/>
        <v>0</v>
      </c>
    </row>
    <row r="13" spans="1:10" ht="29.25" customHeight="1">
      <c r="A13" s="14">
        <v>6</v>
      </c>
      <c r="B13" s="8" t="s">
        <v>20</v>
      </c>
      <c r="C13" s="51">
        <f>'2. Детальний звіт'!G62</f>
        <v>2116.6660000000002</v>
      </c>
      <c r="D13" s="15">
        <f>'2. Детальний звіт'!K62</f>
        <v>2116.6660000000002</v>
      </c>
      <c r="E13" s="15">
        <f>'2. Детальний звіт'!R62</f>
        <v>0</v>
      </c>
      <c r="F13" s="15">
        <f>'2. Детальний звіт'!X62</f>
        <v>0</v>
      </c>
      <c r="G13" s="10">
        <f t="shared" si="0"/>
        <v>0</v>
      </c>
      <c r="H13" s="9">
        <f t="shared" si="1"/>
        <v>2116.6660000000002</v>
      </c>
    </row>
    <row r="14" spans="1:10" ht="16.5" customHeight="1">
      <c r="A14" s="14">
        <v>7</v>
      </c>
      <c r="B14" s="8" t="s">
        <v>2</v>
      </c>
      <c r="C14" s="51">
        <f>'2. Детальний звіт'!G77</f>
        <v>798.30116666666663</v>
      </c>
      <c r="D14" s="15">
        <f>'2. Детальний звіт'!K77</f>
        <v>798.30116666666663</v>
      </c>
      <c r="E14" s="15">
        <f>'2. Детальний звіт'!R77</f>
        <v>798.33999999999992</v>
      </c>
      <c r="F14" s="15">
        <f>'2. Детальний звіт'!X77</f>
        <v>83.65</v>
      </c>
      <c r="G14" s="10">
        <f>E14/D14</f>
        <v>1.0000486449662793</v>
      </c>
      <c r="H14" s="9">
        <f t="shared" si="1"/>
        <v>-3.8833333333286646E-2</v>
      </c>
    </row>
    <row r="15" spans="1:10" ht="15" customHeight="1">
      <c r="A15" s="238" t="s">
        <v>6</v>
      </c>
      <c r="B15" s="239"/>
      <c r="C15" s="52">
        <f>SUM(C8:C14)</f>
        <v>87498.996447341662</v>
      </c>
      <c r="D15" s="52">
        <f t="shared" ref="D15:H15" si="2">SUM(D8:D14)</f>
        <v>17499.80006666667</v>
      </c>
      <c r="E15" s="52">
        <f t="shared" si="2"/>
        <v>20692.064740000002</v>
      </c>
      <c r="F15" s="52">
        <f t="shared" si="2"/>
        <v>11253.486080000001</v>
      </c>
      <c r="G15" s="53">
        <f>E15/D15</f>
        <v>1.1824172082636477</v>
      </c>
      <c r="H15" s="52">
        <f t="shared" si="2"/>
        <v>-3192.264673333334</v>
      </c>
    </row>
    <row r="16" spans="1:10" ht="15">
      <c r="A16" s="16"/>
      <c r="B16" s="16"/>
      <c r="C16" s="16"/>
      <c r="D16" s="16"/>
      <c r="E16" s="16"/>
      <c r="F16" s="16"/>
      <c r="G16" s="16"/>
      <c r="H16" s="16"/>
    </row>
    <row r="17" spans="1:20" s="48" customFormat="1" ht="15">
      <c r="A17" s="45"/>
      <c r="B17" s="41" t="s">
        <v>54</v>
      </c>
      <c r="C17" s="54"/>
      <c r="D17" s="54"/>
      <c r="E17" s="249" t="s">
        <v>57</v>
      </c>
      <c r="F17" s="250"/>
      <c r="G17" s="54"/>
      <c r="H17" s="247"/>
      <c r="I17" s="247"/>
      <c r="J17" s="247"/>
      <c r="K17" s="247"/>
      <c r="L17" s="247"/>
      <c r="M17" s="46"/>
      <c r="N17" s="47"/>
      <c r="O17" s="47"/>
      <c r="P17" s="47"/>
      <c r="Q17" s="47"/>
      <c r="R17" s="47"/>
      <c r="S17" s="47"/>
      <c r="T17" s="47"/>
    </row>
    <row r="18" spans="1:20" s="48" customFormat="1" ht="15">
      <c r="A18" s="49"/>
      <c r="B18" s="43" t="s">
        <v>55</v>
      </c>
      <c r="C18" s="54"/>
      <c r="D18" s="54"/>
      <c r="E18" s="250" t="s">
        <v>18</v>
      </c>
      <c r="F18" s="250"/>
      <c r="G18" s="54"/>
      <c r="H18" s="54"/>
      <c r="I18" s="55"/>
      <c r="J18" s="55"/>
      <c r="K18" s="55"/>
      <c r="L18" s="54"/>
      <c r="M18" s="46"/>
      <c r="N18" s="47"/>
      <c r="O18" s="47"/>
      <c r="P18" s="47"/>
      <c r="Q18" s="47"/>
      <c r="R18" s="47"/>
      <c r="S18" s="47"/>
      <c r="T18" s="47"/>
    </row>
    <row r="19" spans="1:20" s="48" customFormat="1" ht="15">
      <c r="A19" s="54"/>
      <c r="B19" s="4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46"/>
      <c r="N19" s="46"/>
      <c r="O19" s="47"/>
      <c r="P19" s="47"/>
      <c r="Q19" s="47"/>
      <c r="R19" s="47"/>
      <c r="S19" s="47"/>
      <c r="T19" s="47"/>
    </row>
    <row r="20" spans="1:20" s="48" customFormat="1" ht="15">
      <c r="A20" s="54"/>
      <c r="B20" s="56" t="s">
        <v>141</v>
      </c>
      <c r="C20" s="54"/>
      <c r="D20" s="57" t="s">
        <v>56</v>
      </c>
      <c r="E20" s="58"/>
      <c r="F20" s="248"/>
      <c r="G20" s="248"/>
      <c r="H20" s="54"/>
      <c r="I20" s="54"/>
      <c r="J20" s="54"/>
      <c r="K20" s="54"/>
      <c r="L20" s="54"/>
      <c r="M20" s="46"/>
      <c r="N20" s="46"/>
      <c r="O20" s="47"/>
      <c r="P20" s="47"/>
      <c r="Q20" s="47"/>
      <c r="R20" s="47"/>
      <c r="S20" s="47"/>
      <c r="T20" s="47"/>
    </row>
    <row r="21" spans="1:20" s="29" customFormat="1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20" s="31" customFormat="1" ht="15">
      <c r="A22" s="41"/>
      <c r="B22" s="42"/>
      <c r="C22" s="42"/>
      <c r="D22" s="42"/>
      <c r="E22" s="235"/>
      <c r="F22" s="235"/>
      <c r="G22" s="235"/>
      <c r="H22" s="235"/>
      <c r="I22" s="32"/>
      <c r="J22" s="30"/>
      <c r="K22" s="30"/>
      <c r="L22" s="30"/>
    </row>
    <row r="23" spans="1:20" s="33" customFormat="1" ht="15" customHeight="1">
      <c r="A23" s="43"/>
      <c r="B23" s="42"/>
      <c r="C23" s="42"/>
      <c r="D23" s="42"/>
      <c r="E23" s="236"/>
      <c r="F23" s="236"/>
      <c r="G23" s="236"/>
      <c r="H23" s="236"/>
      <c r="I23" s="32"/>
      <c r="J23" s="17"/>
      <c r="K23" s="17"/>
      <c r="L23" s="17"/>
    </row>
    <row r="24" spans="1:20" s="31" customFormat="1">
      <c r="A24" s="34"/>
      <c r="B24" s="34"/>
      <c r="C24" s="44"/>
      <c r="D24" s="44"/>
      <c r="E24" s="44"/>
      <c r="F24" s="44"/>
      <c r="G24" s="44"/>
      <c r="H24" s="44"/>
      <c r="I24" s="30"/>
      <c r="J24" s="30"/>
      <c r="K24" s="30"/>
      <c r="L24" s="30"/>
    </row>
    <row r="25" spans="1:20" s="31" customFormat="1">
      <c r="A25" s="38"/>
      <c r="B25" s="38"/>
      <c r="C25" s="38"/>
      <c r="D25" s="35"/>
      <c r="E25" s="36"/>
      <c r="F25" s="44"/>
      <c r="G25" s="44"/>
      <c r="H25" s="44"/>
      <c r="I25" s="30"/>
      <c r="J25" s="30"/>
      <c r="K25" s="30"/>
      <c r="L25" s="30"/>
    </row>
    <row r="26" spans="1:20" s="31" customFormat="1">
      <c r="A26" s="37"/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0" s="3" customFormat="1" ht="15">
      <c r="A27" s="4"/>
      <c r="B27" s="4"/>
      <c r="C27" s="4"/>
      <c r="D27" s="4"/>
      <c r="E27" s="4"/>
      <c r="F27" s="4"/>
      <c r="G27" s="4"/>
      <c r="H27" s="4"/>
    </row>
    <row r="28" spans="1:20" ht="15">
      <c r="A28" s="11"/>
      <c r="B28" s="11"/>
      <c r="C28" s="11"/>
      <c r="D28" s="11"/>
      <c r="E28" s="11"/>
      <c r="F28" s="11"/>
      <c r="G28" s="11"/>
      <c r="H28" s="11"/>
    </row>
  </sheetData>
  <mergeCells count="16">
    <mergeCell ref="E22:H22"/>
    <mergeCell ref="E23:H23"/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  <mergeCell ref="H17:L17"/>
    <mergeCell ref="F20:G20"/>
    <mergeCell ref="E17:F17"/>
    <mergeCell ref="E18:F18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95" orientation="landscape" r:id="rId1"/>
  <headerFooter alignWithMargins="0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89"/>
  <sheetViews>
    <sheetView tabSelected="1" view="pageBreakPreview" topLeftCell="A4" zoomScale="70" zoomScaleNormal="25" zoomScaleSheetLayoutView="70" zoomScalePageLayoutView="55" workbookViewId="0">
      <selection activeCell="G17" sqref="G17"/>
    </sheetView>
  </sheetViews>
  <sheetFormatPr defaultRowHeight="15"/>
  <cols>
    <col min="1" max="1" width="6.85546875" style="60" customWidth="1"/>
    <col min="2" max="2" width="35" style="60" customWidth="1"/>
    <col min="3" max="3" width="9.7109375" style="60" customWidth="1"/>
    <col min="4" max="4" width="14.85546875" style="60" customWidth="1"/>
    <col min="5" max="5" width="12.28515625" style="60" customWidth="1"/>
    <col min="6" max="6" width="11" style="60" customWidth="1"/>
    <col min="7" max="7" width="31.140625" style="60" customWidth="1"/>
    <col min="8" max="8" width="9" style="60" customWidth="1"/>
    <col min="9" max="9" width="8.85546875" style="60" customWidth="1"/>
    <col min="10" max="10" width="8.140625" style="60" customWidth="1"/>
    <col min="11" max="12" width="13.7109375" style="60" customWidth="1"/>
    <col min="13" max="13" width="8.28515625" style="60" customWidth="1"/>
    <col min="14" max="14" width="12.42578125" style="60" customWidth="1"/>
    <col min="15" max="15" width="9.42578125" style="60" customWidth="1"/>
    <col min="16" max="16" width="8.140625" style="60" customWidth="1"/>
    <col min="17" max="17" width="6.28515625" style="60" customWidth="1"/>
    <col min="18" max="18" width="18.42578125" style="60" customWidth="1"/>
    <col min="19" max="19" width="13.28515625" style="60" customWidth="1"/>
    <col min="20" max="20" width="8.7109375" style="60" customWidth="1"/>
    <col min="21" max="21" width="9.85546875" style="60" customWidth="1"/>
    <col min="22" max="22" width="10" style="60" customWidth="1"/>
    <col min="23" max="23" width="6.28515625" style="60" customWidth="1"/>
    <col min="24" max="24" width="13.42578125" style="60" customWidth="1"/>
    <col min="25" max="25" width="14.5703125" style="60" customWidth="1"/>
    <col min="26" max="26" width="9.42578125" style="60" customWidth="1"/>
    <col min="27" max="27" width="14.7109375" style="60" customWidth="1"/>
    <col min="28" max="28" width="9.42578125" style="60" customWidth="1"/>
    <col min="29" max="29" width="22.28515625" style="60" customWidth="1"/>
    <col min="30" max="30" width="12.42578125" style="60" customWidth="1"/>
    <col min="31" max="31" width="16" style="60" customWidth="1"/>
    <col min="32" max="32" width="10.7109375" style="60" customWidth="1"/>
    <col min="33" max="16384" width="9.140625" style="60"/>
  </cols>
  <sheetData>
    <row r="1" spans="1:32" ht="23.25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AD1" s="61"/>
      <c r="AE1" s="133"/>
    </row>
    <row r="2" spans="1:32" ht="25.5">
      <c r="A2" s="254" t="s">
        <v>140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6"/>
    </row>
    <row r="3" spans="1:32" s="62" customFormat="1" ht="18.75">
      <c r="A3" s="251" t="s">
        <v>0</v>
      </c>
      <c r="B3" s="258" t="s">
        <v>24</v>
      </c>
      <c r="C3" s="251" t="s">
        <v>4</v>
      </c>
      <c r="D3" s="261" t="s">
        <v>82</v>
      </c>
      <c r="E3" s="262"/>
      <c r="F3" s="262"/>
      <c r="G3" s="263"/>
      <c r="H3" s="261" t="s">
        <v>83</v>
      </c>
      <c r="I3" s="262"/>
      <c r="J3" s="262"/>
      <c r="K3" s="262"/>
      <c r="L3" s="262"/>
      <c r="M3" s="263"/>
      <c r="N3" s="267" t="s">
        <v>60</v>
      </c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51" t="s">
        <v>39</v>
      </c>
      <c r="AB3" s="268" t="s">
        <v>9</v>
      </c>
      <c r="AC3" s="268"/>
      <c r="AD3" s="251" t="s">
        <v>7</v>
      </c>
      <c r="AE3" s="251" t="s">
        <v>3</v>
      </c>
      <c r="AF3" s="251" t="s">
        <v>61</v>
      </c>
    </row>
    <row r="4" spans="1:32" s="62" customFormat="1" ht="15.75">
      <c r="A4" s="257"/>
      <c r="B4" s="259"/>
      <c r="C4" s="257"/>
      <c r="D4" s="264"/>
      <c r="E4" s="265"/>
      <c r="F4" s="265"/>
      <c r="G4" s="266"/>
      <c r="H4" s="264"/>
      <c r="I4" s="265"/>
      <c r="J4" s="265"/>
      <c r="K4" s="265"/>
      <c r="L4" s="265"/>
      <c r="M4" s="266"/>
      <c r="N4" s="269" t="s">
        <v>21</v>
      </c>
      <c r="O4" s="270"/>
      <c r="P4" s="270"/>
      <c r="Q4" s="270"/>
      <c r="R4" s="270"/>
      <c r="S4" s="270"/>
      <c r="T4" s="271"/>
      <c r="U4" s="269" t="s">
        <v>22</v>
      </c>
      <c r="V4" s="270"/>
      <c r="W4" s="270"/>
      <c r="X4" s="270"/>
      <c r="Y4" s="270"/>
      <c r="Z4" s="271"/>
      <c r="AA4" s="257"/>
      <c r="AB4" s="268"/>
      <c r="AC4" s="268"/>
      <c r="AD4" s="257"/>
      <c r="AE4" s="257"/>
      <c r="AF4" s="257"/>
    </row>
    <row r="5" spans="1:32" s="62" customFormat="1" ht="15.75">
      <c r="A5" s="257"/>
      <c r="B5" s="259"/>
      <c r="C5" s="257"/>
      <c r="D5" s="251" t="s">
        <v>23</v>
      </c>
      <c r="E5" s="251" t="s">
        <v>62</v>
      </c>
      <c r="F5" s="251" t="s">
        <v>63</v>
      </c>
      <c r="G5" s="251" t="s">
        <v>64</v>
      </c>
      <c r="H5" s="269" t="s">
        <v>63</v>
      </c>
      <c r="I5" s="270"/>
      <c r="J5" s="271"/>
      <c r="K5" s="261" t="s">
        <v>64</v>
      </c>
      <c r="L5" s="262"/>
      <c r="M5" s="263"/>
      <c r="N5" s="251" t="s">
        <v>65</v>
      </c>
      <c r="O5" s="269" t="s">
        <v>66</v>
      </c>
      <c r="P5" s="270"/>
      <c r="Q5" s="271"/>
      <c r="R5" s="269" t="s">
        <v>64</v>
      </c>
      <c r="S5" s="270"/>
      <c r="T5" s="271"/>
      <c r="U5" s="269" t="s">
        <v>66</v>
      </c>
      <c r="V5" s="270"/>
      <c r="W5" s="271"/>
      <c r="X5" s="269" t="s">
        <v>64</v>
      </c>
      <c r="Y5" s="270"/>
      <c r="Z5" s="271"/>
      <c r="AA5" s="257"/>
      <c r="AB5" s="251" t="s">
        <v>63</v>
      </c>
      <c r="AC5" s="251" t="s">
        <v>64</v>
      </c>
      <c r="AD5" s="257"/>
      <c r="AE5" s="257"/>
      <c r="AF5" s="257"/>
    </row>
    <row r="6" spans="1:32" s="62" customFormat="1" ht="15.75">
      <c r="A6" s="252"/>
      <c r="B6" s="260"/>
      <c r="C6" s="252"/>
      <c r="D6" s="252"/>
      <c r="E6" s="252"/>
      <c r="F6" s="252"/>
      <c r="G6" s="252"/>
      <c r="H6" s="63" t="s">
        <v>67</v>
      </c>
      <c r="I6" s="64" t="s">
        <v>68</v>
      </c>
      <c r="J6" s="64" t="s">
        <v>69</v>
      </c>
      <c r="K6" s="63" t="s">
        <v>67</v>
      </c>
      <c r="L6" s="63" t="s">
        <v>70</v>
      </c>
      <c r="M6" s="63" t="s">
        <v>71</v>
      </c>
      <c r="N6" s="252"/>
      <c r="O6" s="63" t="s">
        <v>67</v>
      </c>
      <c r="P6" s="64" t="s">
        <v>70</v>
      </c>
      <c r="Q6" s="64" t="s">
        <v>71</v>
      </c>
      <c r="R6" s="63" t="s">
        <v>67</v>
      </c>
      <c r="S6" s="64" t="s">
        <v>70</v>
      </c>
      <c r="T6" s="64" t="s">
        <v>71</v>
      </c>
      <c r="U6" s="63" t="s">
        <v>67</v>
      </c>
      <c r="V6" s="64" t="s">
        <v>70</v>
      </c>
      <c r="W6" s="64" t="s">
        <v>71</v>
      </c>
      <c r="X6" s="63" t="s">
        <v>67</v>
      </c>
      <c r="Y6" s="64" t="s">
        <v>70</v>
      </c>
      <c r="Z6" s="64" t="s">
        <v>71</v>
      </c>
      <c r="AA6" s="252"/>
      <c r="AB6" s="252"/>
      <c r="AC6" s="252"/>
      <c r="AD6" s="252"/>
      <c r="AE6" s="252"/>
      <c r="AF6" s="252"/>
    </row>
    <row r="7" spans="1:32" s="62" customFormat="1" ht="15.75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K7" s="136">
        <v>11</v>
      </c>
      <c r="L7" s="136">
        <v>12</v>
      </c>
      <c r="M7" s="136">
        <v>13</v>
      </c>
      <c r="N7" s="136">
        <v>14</v>
      </c>
      <c r="O7" s="136">
        <v>15</v>
      </c>
      <c r="P7" s="136">
        <v>16</v>
      </c>
      <c r="Q7" s="136">
        <v>17</v>
      </c>
      <c r="R7" s="136">
        <v>18</v>
      </c>
      <c r="S7" s="136">
        <v>19</v>
      </c>
      <c r="T7" s="136">
        <v>20</v>
      </c>
      <c r="U7" s="136">
        <v>21</v>
      </c>
      <c r="V7" s="136">
        <v>22</v>
      </c>
      <c r="W7" s="136">
        <v>23</v>
      </c>
      <c r="X7" s="136">
        <v>24</v>
      </c>
      <c r="Y7" s="136">
        <v>25</v>
      </c>
      <c r="Z7" s="136">
        <v>26</v>
      </c>
      <c r="AA7" s="136">
        <v>27</v>
      </c>
      <c r="AB7" s="136">
        <v>28</v>
      </c>
      <c r="AC7" s="136">
        <v>29</v>
      </c>
      <c r="AD7" s="136">
        <v>30</v>
      </c>
      <c r="AE7" s="136">
        <v>31</v>
      </c>
      <c r="AF7" s="136">
        <v>32</v>
      </c>
    </row>
    <row r="8" spans="1:32" s="65" customFormat="1" ht="18.75">
      <c r="A8" s="273" t="s">
        <v>25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5"/>
    </row>
    <row r="9" spans="1:32" s="65" customFormat="1" ht="105">
      <c r="A9" s="79">
        <v>1.1000000000000001</v>
      </c>
      <c r="B9" s="66" t="s">
        <v>50</v>
      </c>
      <c r="C9" s="67" t="s">
        <v>41</v>
      </c>
      <c r="D9" s="68" t="s">
        <v>42</v>
      </c>
      <c r="E9" s="177">
        <v>389.31954344281377</v>
      </c>
      <c r="F9" s="177">
        <v>85.860000000000014</v>
      </c>
      <c r="G9" s="219">
        <v>33426.975999999995</v>
      </c>
      <c r="H9" s="215">
        <v>22.213999999999999</v>
      </c>
      <c r="I9" s="105">
        <f>H9</f>
        <v>22.213999999999999</v>
      </c>
      <c r="J9" s="108"/>
      <c r="K9" s="106">
        <v>8178.1040000000012</v>
      </c>
      <c r="L9" s="106">
        <f>K9</f>
        <v>8178.1040000000012</v>
      </c>
      <c r="M9" s="69"/>
      <c r="N9" s="105"/>
      <c r="O9" s="110">
        <v>21.962</v>
      </c>
      <c r="P9" s="110">
        <f>O9</f>
        <v>21.962</v>
      </c>
      <c r="Q9" s="123"/>
      <c r="R9" s="105">
        <v>11629.705</v>
      </c>
      <c r="S9" s="105">
        <f t="shared" ref="S9:S14" si="0">R9</f>
        <v>11629.705</v>
      </c>
      <c r="T9" s="123"/>
      <c r="U9" s="110">
        <v>21.962</v>
      </c>
      <c r="V9" s="110">
        <f>U9</f>
        <v>21.962</v>
      </c>
      <c r="W9" s="123"/>
      <c r="X9" s="105">
        <v>9017.07</v>
      </c>
      <c r="Y9" s="105">
        <f>X9</f>
        <v>9017.07</v>
      </c>
      <c r="Z9" s="69"/>
      <c r="AA9" s="161" t="s">
        <v>128</v>
      </c>
      <c r="AB9" s="110">
        <f>H9-O9</f>
        <v>0.25199999999999889</v>
      </c>
      <c r="AC9" s="105">
        <f>K9-R9</f>
        <v>-3451.6009999999987</v>
      </c>
      <c r="AD9" s="220">
        <f>(N9-E9)/E9</f>
        <v>-1</v>
      </c>
      <c r="AE9" s="160" t="s">
        <v>130</v>
      </c>
      <c r="AF9" s="70"/>
    </row>
    <row r="10" spans="1:32" s="65" customFormat="1" ht="31.5">
      <c r="A10" s="79">
        <v>1.2</v>
      </c>
      <c r="B10" s="227" t="s">
        <v>84</v>
      </c>
      <c r="C10" s="67" t="s">
        <v>41</v>
      </c>
      <c r="D10" s="68" t="s">
        <v>42</v>
      </c>
      <c r="E10" s="177">
        <v>530.44205558468798</v>
      </c>
      <c r="F10" s="179">
        <v>1.907</v>
      </c>
      <c r="G10" s="178">
        <v>1011.553</v>
      </c>
      <c r="H10" s="216"/>
      <c r="I10" s="109"/>
      <c r="J10" s="108"/>
      <c r="K10" s="106"/>
      <c r="L10" s="106"/>
      <c r="M10" s="108"/>
      <c r="N10" s="105">
        <f>R10/O10</f>
        <v>530.25852123754589</v>
      </c>
      <c r="O10" s="226">
        <v>1.907</v>
      </c>
      <c r="P10" s="226">
        <v>1.907</v>
      </c>
      <c r="Q10" s="123"/>
      <c r="R10" s="105">
        <v>1011.203</v>
      </c>
      <c r="S10" s="105">
        <f t="shared" si="0"/>
        <v>1011.203</v>
      </c>
      <c r="T10" s="123"/>
      <c r="U10" s="226">
        <v>1.907</v>
      </c>
      <c r="V10" s="226">
        <f t="shared" ref="V10:V12" si="1">U10</f>
        <v>1.907</v>
      </c>
      <c r="W10" s="123"/>
      <c r="X10" s="105">
        <v>1011.203</v>
      </c>
      <c r="Y10" s="105">
        <f t="shared" ref="Y10:Y12" si="2">X10</f>
        <v>1011.203</v>
      </c>
      <c r="Z10" s="69"/>
      <c r="AA10" s="161" t="s">
        <v>128</v>
      </c>
      <c r="AB10" s="110">
        <f t="shared" ref="AB10:AB22" si="3">H10-O10</f>
        <v>-1.907</v>
      </c>
      <c r="AC10" s="105">
        <f t="shared" ref="AC10:AC22" si="4">K10-R10</f>
        <v>-1011.203</v>
      </c>
      <c r="AD10" s="220">
        <f t="shared" ref="AD10:AD22" si="5">(N10-E10)/E10</f>
        <v>-3.4600263159711579E-4</v>
      </c>
      <c r="AE10" s="160" t="s">
        <v>129</v>
      </c>
      <c r="AF10" s="70"/>
    </row>
    <row r="11" spans="1:32" s="65" customFormat="1" ht="31.5">
      <c r="A11" s="79">
        <v>1.3</v>
      </c>
      <c r="B11" s="71" t="s">
        <v>85</v>
      </c>
      <c r="C11" s="72" t="s">
        <v>44</v>
      </c>
      <c r="D11" s="68" t="s">
        <v>45</v>
      </c>
      <c r="E11" s="177">
        <v>0.99193600000000004</v>
      </c>
      <c r="F11" s="180">
        <v>2181</v>
      </c>
      <c r="G11" s="178">
        <v>2163.4124160000001</v>
      </c>
      <c r="H11" s="217">
        <v>400</v>
      </c>
      <c r="I11" s="109">
        <f t="shared" ref="I11:I12" si="6">H11</f>
        <v>400</v>
      </c>
      <c r="J11" s="108"/>
      <c r="K11" s="106">
        <v>396.77440000000001</v>
      </c>
      <c r="L11" s="106">
        <f t="shared" ref="L11:L12" si="7">K11</f>
        <v>396.77440000000001</v>
      </c>
      <c r="M11" s="108"/>
      <c r="N11" s="105"/>
      <c r="O11" s="166">
        <v>1100</v>
      </c>
      <c r="P11" s="223">
        <f>O11</f>
        <v>1100</v>
      </c>
      <c r="Q11" s="123"/>
      <c r="R11" s="110">
        <v>582.57925999999998</v>
      </c>
      <c r="S11" s="110">
        <f t="shared" si="0"/>
        <v>582.57925999999998</v>
      </c>
      <c r="T11" s="123"/>
      <c r="U11" s="166">
        <v>360</v>
      </c>
      <c r="V11" s="166">
        <f t="shared" si="1"/>
        <v>360</v>
      </c>
      <c r="W11" s="123"/>
      <c r="X11" s="105">
        <v>143.30924999999999</v>
      </c>
      <c r="Y11" s="105">
        <f t="shared" si="2"/>
        <v>143.30924999999999</v>
      </c>
      <c r="Z11" s="69"/>
      <c r="AA11" s="213"/>
      <c r="AB11" s="110">
        <f t="shared" si="3"/>
        <v>-700</v>
      </c>
      <c r="AC11" s="105">
        <f t="shared" si="4"/>
        <v>-185.80485999999996</v>
      </c>
      <c r="AD11" s="220">
        <f t="shared" si="5"/>
        <v>-1</v>
      </c>
      <c r="AE11" s="214"/>
      <c r="AF11" s="70"/>
    </row>
    <row r="12" spans="1:32" s="65" customFormat="1" ht="31.5">
      <c r="A12" s="79">
        <v>1.4</v>
      </c>
      <c r="B12" s="73" t="s">
        <v>86</v>
      </c>
      <c r="C12" s="72" t="s">
        <v>44</v>
      </c>
      <c r="D12" s="68" t="s">
        <v>45</v>
      </c>
      <c r="E12" s="177">
        <v>1.8584720000000001</v>
      </c>
      <c r="F12" s="181">
        <v>1100</v>
      </c>
      <c r="G12" s="178">
        <v>2044.3192000000001</v>
      </c>
      <c r="H12" s="217">
        <v>300</v>
      </c>
      <c r="I12" s="109">
        <f t="shared" si="6"/>
        <v>300</v>
      </c>
      <c r="J12" s="108"/>
      <c r="K12" s="106">
        <v>557.54160000000002</v>
      </c>
      <c r="L12" s="106">
        <f t="shared" si="7"/>
        <v>557.54160000000002</v>
      </c>
      <c r="M12" s="108"/>
      <c r="N12" s="105"/>
      <c r="O12" s="166">
        <v>760</v>
      </c>
      <c r="P12" s="224">
        <f>O12</f>
        <v>760</v>
      </c>
      <c r="Q12" s="123"/>
      <c r="R12" s="110">
        <v>746.25450000000001</v>
      </c>
      <c r="S12" s="110">
        <f t="shared" si="0"/>
        <v>746.25450000000001</v>
      </c>
      <c r="T12" s="123"/>
      <c r="U12" s="166">
        <v>260</v>
      </c>
      <c r="V12" s="166">
        <f t="shared" si="1"/>
        <v>260</v>
      </c>
      <c r="W12" s="123"/>
      <c r="X12" s="105">
        <v>195.70292000000001</v>
      </c>
      <c r="Y12" s="105">
        <f t="shared" si="2"/>
        <v>195.70292000000001</v>
      </c>
      <c r="Z12" s="69"/>
      <c r="AA12" s="161"/>
      <c r="AB12" s="110">
        <f t="shared" si="3"/>
        <v>-460</v>
      </c>
      <c r="AC12" s="105">
        <f t="shared" si="4"/>
        <v>-188.71289999999999</v>
      </c>
      <c r="AD12" s="220">
        <f t="shared" si="5"/>
        <v>-1</v>
      </c>
      <c r="AE12" s="160"/>
      <c r="AF12" s="70"/>
    </row>
    <row r="13" spans="1:32" s="65" customFormat="1" ht="63">
      <c r="A13" s="79">
        <v>1.5</v>
      </c>
      <c r="B13" s="74" t="s">
        <v>43</v>
      </c>
      <c r="C13" s="72" t="s">
        <v>44</v>
      </c>
      <c r="D13" s="68" t="s">
        <v>143</v>
      </c>
      <c r="E13" s="177">
        <v>482.97837499999997</v>
      </c>
      <c r="F13" s="182">
        <v>8</v>
      </c>
      <c r="G13" s="178">
        <v>3863.8269999999998</v>
      </c>
      <c r="H13" s="218"/>
      <c r="I13" s="105"/>
      <c r="J13" s="108"/>
      <c r="K13" s="106"/>
      <c r="L13" s="106"/>
      <c r="M13" s="108"/>
      <c r="N13" s="105"/>
      <c r="O13" s="166">
        <v>2</v>
      </c>
      <c r="P13" s="166">
        <v>2</v>
      </c>
      <c r="Q13" s="110"/>
      <c r="R13" s="110">
        <v>605.88800000000003</v>
      </c>
      <c r="S13" s="110">
        <f t="shared" si="0"/>
        <v>605.88800000000003</v>
      </c>
      <c r="T13" s="110"/>
      <c r="U13" s="166">
        <v>2</v>
      </c>
      <c r="V13" s="166">
        <v>2</v>
      </c>
      <c r="W13" s="111"/>
      <c r="X13" s="105">
        <v>605.88800000000003</v>
      </c>
      <c r="Y13" s="105">
        <v>605.88800000000003</v>
      </c>
      <c r="Z13" s="69"/>
      <c r="AA13" s="161" t="s">
        <v>128</v>
      </c>
      <c r="AB13" s="166">
        <f t="shared" si="3"/>
        <v>-2</v>
      </c>
      <c r="AC13" s="105">
        <f t="shared" si="4"/>
        <v>-605.88800000000003</v>
      </c>
      <c r="AD13" s="220">
        <f t="shared" si="5"/>
        <v>-1</v>
      </c>
      <c r="AE13" s="160" t="s">
        <v>131</v>
      </c>
      <c r="AF13" s="70"/>
    </row>
    <row r="14" spans="1:32" s="65" customFormat="1" ht="15.75">
      <c r="A14" s="79">
        <v>1.6</v>
      </c>
      <c r="B14" s="74" t="s">
        <v>58</v>
      </c>
      <c r="C14" s="67" t="s">
        <v>41</v>
      </c>
      <c r="D14" s="68" t="s">
        <v>42</v>
      </c>
      <c r="E14" s="177">
        <v>954.85781766381774</v>
      </c>
      <c r="F14" s="183">
        <v>3.51</v>
      </c>
      <c r="G14" s="178">
        <v>3351.5509400000001</v>
      </c>
      <c r="H14" s="218"/>
      <c r="I14" s="109"/>
      <c r="J14" s="108"/>
      <c r="K14" s="106"/>
      <c r="L14" s="106"/>
      <c r="M14" s="108"/>
      <c r="N14" s="105"/>
      <c r="O14" s="166"/>
      <c r="P14" s="166"/>
      <c r="Q14" s="126"/>
      <c r="R14" s="112">
        <v>2110.8330000000001</v>
      </c>
      <c r="S14" s="112">
        <f t="shared" si="0"/>
        <v>2110.8330000000001</v>
      </c>
      <c r="T14" s="126"/>
      <c r="U14" s="166"/>
      <c r="V14" s="166"/>
      <c r="W14" s="108"/>
      <c r="X14" s="105"/>
      <c r="Y14" s="105"/>
      <c r="Z14" s="69"/>
      <c r="AA14" s="152"/>
      <c r="AB14" s="110">
        <f t="shared" si="3"/>
        <v>0</v>
      </c>
      <c r="AC14" s="105">
        <f t="shared" si="4"/>
        <v>-2110.8330000000001</v>
      </c>
      <c r="AD14" s="220">
        <f t="shared" si="5"/>
        <v>-1</v>
      </c>
      <c r="AE14" s="160" t="s">
        <v>133</v>
      </c>
      <c r="AF14" s="70"/>
    </row>
    <row r="15" spans="1:32" s="65" customFormat="1" ht="31.5">
      <c r="A15" s="79">
        <v>1.7</v>
      </c>
      <c r="B15" s="74" t="s">
        <v>87</v>
      </c>
      <c r="C15" s="72" t="s">
        <v>44</v>
      </c>
      <c r="D15" s="68" t="s">
        <v>45</v>
      </c>
      <c r="E15" s="177">
        <v>345</v>
      </c>
      <c r="F15" s="182">
        <v>5</v>
      </c>
      <c r="G15" s="178">
        <v>1725</v>
      </c>
      <c r="H15" s="181"/>
      <c r="I15" s="109"/>
      <c r="J15" s="108"/>
      <c r="K15" s="106"/>
      <c r="L15" s="106"/>
      <c r="M15" s="108"/>
      <c r="N15" s="105"/>
      <c r="O15" s="166"/>
      <c r="P15" s="166"/>
      <c r="Q15" s="108"/>
      <c r="R15" s="112">
        <v>858.75</v>
      </c>
      <c r="S15" s="112">
        <v>858.75</v>
      </c>
      <c r="T15" s="108"/>
      <c r="U15" s="166"/>
      <c r="V15" s="166"/>
      <c r="W15" s="108"/>
      <c r="X15" s="105"/>
      <c r="Y15" s="105"/>
      <c r="Z15" s="69"/>
      <c r="AA15" s="168"/>
      <c r="AB15" s="110">
        <f t="shared" si="3"/>
        <v>0</v>
      </c>
      <c r="AC15" s="105">
        <f t="shared" si="4"/>
        <v>-858.75</v>
      </c>
      <c r="AD15" s="220">
        <f t="shared" si="5"/>
        <v>-1</v>
      </c>
      <c r="AE15" s="160" t="s">
        <v>132</v>
      </c>
      <c r="AF15" s="70"/>
    </row>
    <row r="16" spans="1:32" s="65" customFormat="1" ht="31.5">
      <c r="A16" s="79">
        <v>1.8</v>
      </c>
      <c r="B16" s="74" t="s">
        <v>88</v>
      </c>
      <c r="C16" s="72" t="s">
        <v>44</v>
      </c>
      <c r="D16" s="68" t="s">
        <v>45</v>
      </c>
      <c r="E16" s="177">
        <v>125</v>
      </c>
      <c r="F16" s="182">
        <v>5</v>
      </c>
      <c r="G16" s="178">
        <v>625</v>
      </c>
      <c r="H16" s="181"/>
      <c r="I16" s="109"/>
      <c r="J16" s="108"/>
      <c r="K16" s="106"/>
      <c r="L16" s="106"/>
      <c r="M16" s="108"/>
      <c r="N16" s="105"/>
      <c r="O16" s="166"/>
      <c r="P16" s="166"/>
      <c r="Q16" s="108"/>
      <c r="R16" s="106"/>
      <c r="S16" s="110"/>
      <c r="T16" s="108"/>
      <c r="U16" s="166"/>
      <c r="V16" s="166"/>
      <c r="W16" s="108"/>
      <c r="X16" s="105"/>
      <c r="Y16" s="105"/>
      <c r="Z16" s="69"/>
      <c r="AA16" s="152"/>
      <c r="AB16" s="110">
        <f t="shared" si="3"/>
        <v>0</v>
      </c>
      <c r="AC16" s="105">
        <f t="shared" si="4"/>
        <v>0</v>
      </c>
      <c r="AD16" s="220">
        <f t="shared" si="5"/>
        <v>-1</v>
      </c>
      <c r="AE16" s="160"/>
      <c r="AF16" s="70"/>
    </row>
    <row r="17" spans="1:32" s="65" customFormat="1" ht="47.25">
      <c r="A17" s="79">
        <v>1.9</v>
      </c>
      <c r="B17" s="74" t="s">
        <v>89</v>
      </c>
      <c r="C17" s="72" t="s">
        <v>44</v>
      </c>
      <c r="D17" s="68" t="s">
        <v>45</v>
      </c>
      <c r="E17" s="177">
        <v>10261.459999999999</v>
      </c>
      <c r="F17" s="182">
        <v>1</v>
      </c>
      <c r="G17" s="178">
        <v>10261.459999999999</v>
      </c>
      <c r="H17" s="218"/>
      <c r="I17" s="109"/>
      <c r="J17" s="108"/>
      <c r="K17" s="106">
        <v>2374.6187</v>
      </c>
      <c r="L17" s="106">
        <f t="shared" ref="L17:L18" si="8">K17</f>
        <v>2374.6187</v>
      </c>
      <c r="M17" s="108"/>
      <c r="N17" s="105"/>
      <c r="O17" s="166"/>
      <c r="P17" s="166"/>
      <c r="Q17" s="108"/>
      <c r="R17" s="106"/>
      <c r="S17" s="110"/>
      <c r="T17" s="108"/>
      <c r="U17" s="166"/>
      <c r="V17" s="166"/>
      <c r="W17" s="108"/>
      <c r="X17" s="105"/>
      <c r="Y17" s="105"/>
      <c r="Z17" s="69"/>
      <c r="AA17" s="168"/>
      <c r="AB17" s="110">
        <f t="shared" si="3"/>
        <v>0</v>
      </c>
      <c r="AC17" s="105">
        <f t="shared" si="4"/>
        <v>2374.6187</v>
      </c>
      <c r="AD17" s="220">
        <f t="shared" si="5"/>
        <v>-1</v>
      </c>
      <c r="AE17" s="169"/>
      <c r="AF17" s="70"/>
    </row>
    <row r="18" spans="1:32" s="65" customFormat="1" ht="31.5">
      <c r="A18" s="162">
        <v>1.1000000000000001</v>
      </c>
      <c r="B18" s="74" t="s">
        <v>90</v>
      </c>
      <c r="C18" s="72" t="s">
        <v>44</v>
      </c>
      <c r="D18" s="68" t="s">
        <v>45</v>
      </c>
      <c r="E18" s="177">
        <v>1336.509</v>
      </c>
      <c r="F18" s="182">
        <v>1</v>
      </c>
      <c r="G18" s="178">
        <v>1336.509</v>
      </c>
      <c r="H18" s="181">
        <v>1.1000000000000001</v>
      </c>
      <c r="I18" s="109">
        <f t="shared" ref="I18" si="9">H18</f>
        <v>1.1000000000000001</v>
      </c>
      <c r="J18" s="108"/>
      <c r="K18" s="106">
        <v>1336.509</v>
      </c>
      <c r="L18" s="106">
        <f t="shared" si="8"/>
        <v>1336.509</v>
      </c>
      <c r="M18" s="108"/>
      <c r="N18" s="105"/>
      <c r="O18" s="166"/>
      <c r="P18" s="166"/>
      <c r="Q18" s="108"/>
      <c r="R18" s="106">
        <v>656.48699999999997</v>
      </c>
      <c r="S18" s="110">
        <f>R18</f>
        <v>656.48699999999997</v>
      </c>
      <c r="T18" s="108"/>
      <c r="U18" s="166"/>
      <c r="V18" s="166"/>
      <c r="W18" s="108"/>
      <c r="X18" s="105"/>
      <c r="Y18" s="105"/>
      <c r="Z18" s="69"/>
      <c r="AA18" s="168"/>
      <c r="AB18" s="110">
        <f t="shared" si="3"/>
        <v>1.1000000000000001</v>
      </c>
      <c r="AC18" s="105">
        <f t="shared" si="4"/>
        <v>680.02200000000005</v>
      </c>
      <c r="AD18" s="220">
        <f t="shared" si="5"/>
        <v>-1</v>
      </c>
      <c r="AE18" s="169"/>
      <c r="AF18" s="70"/>
    </row>
    <row r="19" spans="1:32" s="65" customFormat="1" ht="47.25">
      <c r="A19" s="162">
        <v>1.1100000000000001</v>
      </c>
      <c r="B19" s="74" t="s">
        <v>91</v>
      </c>
      <c r="C19" s="72" t="s">
        <v>44</v>
      </c>
      <c r="D19" s="68" t="s">
        <v>45</v>
      </c>
      <c r="E19" s="177">
        <v>1327.5170000000001</v>
      </c>
      <c r="F19" s="182">
        <v>1</v>
      </c>
      <c r="G19" s="178">
        <v>1327.5170000000001</v>
      </c>
      <c r="H19" s="181"/>
      <c r="I19" s="109"/>
      <c r="J19" s="108"/>
      <c r="K19" s="106"/>
      <c r="L19" s="106"/>
      <c r="M19" s="108"/>
      <c r="N19" s="105"/>
      <c r="O19" s="166"/>
      <c r="P19" s="166"/>
      <c r="Q19" s="108"/>
      <c r="R19" s="106">
        <v>551.55600000000004</v>
      </c>
      <c r="S19" s="106">
        <v>551.55600000000004</v>
      </c>
      <c r="T19" s="108"/>
      <c r="U19" s="166"/>
      <c r="V19" s="166"/>
      <c r="W19" s="108"/>
      <c r="X19" s="105"/>
      <c r="Y19" s="105"/>
      <c r="Z19" s="69"/>
      <c r="AA19" s="168"/>
      <c r="AB19" s="110">
        <f t="shared" si="3"/>
        <v>0</v>
      </c>
      <c r="AC19" s="105">
        <f t="shared" si="4"/>
        <v>-551.55600000000004</v>
      </c>
      <c r="AD19" s="220">
        <f t="shared" si="5"/>
        <v>-1</v>
      </c>
      <c r="AE19" s="160"/>
      <c r="AF19" s="70"/>
    </row>
    <row r="20" spans="1:32" s="65" customFormat="1" ht="31.5">
      <c r="A20" s="162">
        <v>1.1200000000000001</v>
      </c>
      <c r="B20" s="74" t="s">
        <v>92</v>
      </c>
      <c r="C20" s="72" t="s">
        <v>44</v>
      </c>
      <c r="D20" s="68" t="s">
        <v>45</v>
      </c>
      <c r="E20" s="177">
        <v>1500</v>
      </c>
      <c r="F20" s="182">
        <v>1</v>
      </c>
      <c r="G20" s="178">
        <v>1500</v>
      </c>
      <c r="H20" s="181"/>
      <c r="I20" s="109"/>
      <c r="J20" s="108"/>
      <c r="K20" s="106"/>
      <c r="L20" s="106"/>
      <c r="M20" s="108"/>
      <c r="N20" s="105"/>
      <c r="O20" s="166"/>
      <c r="P20" s="166"/>
      <c r="Q20" s="108"/>
      <c r="R20" s="106"/>
      <c r="S20" s="110"/>
      <c r="T20" s="108"/>
      <c r="U20" s="166"/>
      <c r="V20" s="166"/>
      <c r="W20" s="108"/>
      <c r="X20" s="105"/>
      <c r="Y20" s="105"/>
      <c r="Z20" s="69"/>
      <c r="AA20" s="168"/>
      <c r="AB20" s="110">
        <f t="shared" si="3"/>
        <v>0</v>
      </c>
      <c r="AC20" s="105">
        <f t="shared" si="4"/>
        <v>0</v>
      </c>
      <c r="AD20" s="220">
        <f t="shared" si="5"/>
        <v>-1</v>
      </c>
      <c r="AE20" s="160"/>
      <c r="AF20" s="70"/>
    </row>
    <row r="21" spans="1:32" s="65" customFormat="1" ht="141.75">
      <c r="A21" s="162">
        <v>1.1299999999999999</v>
      </c>
      <c r="B21" s="74" t="s">
        <v>93</v>
      </c>
      <c r="C21" s="72" t="s">
        <v>44</v>
      </c>
      <c r="D21" s="68" t="s">
        <v>45</v>
      </c>
      <c r="E21" s="177">
        <v>110</v>
      </c>
      <c r="F21" s="182">
        <v>1</v>
      </c>
      <c r="G21" s="178">
        <v>110</v>
      </c>
      <c r="H21" s="218"/>
      <c r="I21" s="109"/>
      <c r="J21" s="108"/>
      <c r="K21" s="106"/>
      <c r="L21" s="106"/>
      <c r="M21" s="108"/>
      <c r="N21" s="105"/>
      <c r="O21" s="166"/>
      <c r="P21" s="166"/>
      <c r="Q21" s="108"/>
      <c r="R21" s="106">
        <v>52.927</v>
      </c>
      <c r="S21" s="106">
        <v>52.927</v>
      </c>
      <c r="T21" s="108"/>
      <c r="U21" s="166"/>
      <c r="V21" s="166"/>
      <c r="W21" s="108"/>
      <c r="X21" s="105"/>
      <c r="Y21" s="105"/>
      <c r="Z21" s="69"/>
      <c r="AA21" s="168"/>
      <c r="AB21" s="110">
        <f t="shared" si="3"/>
        <v>0</v>
      </c>
      <c r="AC21" s="105">
        <f t="shared" si="4"/>
        <v>-52.927</v>
      </c>
      <c r="AD21" s="220">
        <f t="shared" si="5"/>
        <v>-1</v>
      </c>
      <c r="AE21" s="160" t="s">
        <v>134</v>
      </c>
      <c r="AF21" s="70"/>
    </row>
    <row r="22" spans="1:32" s="65" customFormat="1" ht="126">
      <c r="A22" s="162">
        <v>1.1399999999999999</v>
      </c>
      <c r="B22" s="74" t="s">
        <v>94</v>
      </c>
      <c r="C22" s="72" t="s">
        <v>44</v>
      </c>
      <c r="D22" s="68" t="s">
        <v>45</v>
      </c>
      <c r="E22" s="177">
        <v>299.64</v>
      </c>
      <c r="F22" s="182">
        <v>1</v>
      </c>
      <c r="G22" s="178">
        <v>299.64</v>
      </c>
      <c r="H22" s="218"/>
      <c r="I22" s="109"/>
      <c r="J22" s="108"/>
      <c r="K22" s="106"/>
      <c r="L22" s="106"/>
      <c r="M22" s="108"/>
      <c r="N22" s="105"/>
      <c r="O22" s="166"/>
      <c r="P22" s="166"/>
      <c r="Q22" s="108"/>
      <c r="R22" s="106">
        <v>149.46</v>
      </c>
      <c r="S22" s="110">
        <v>149.46</v>
      </c>
      <c r="T22" s="108"/>
      <c r="U22" s="166"/>
      <c r="V22" s="166"/>
      <c r="W22" s="108"/>
      <c r="X22" s="105"/>
      <c r="Y22" s="105"/>
      <c r="Z22" s="69"/>
      <c r="AA22" s="168"/>
      <c r="AB22" s="110">
        <f t="shared" si="3"/>
        <v>0</v>
      </c>
      <c r="AC22" s="105">
        <f t="shared" si="4"/>
        <v>-149.46</v>
      </c>
      <c r="AD22" s="220">
        <f t="shared" si="5"/>
        <v>-1</v>
      </c>
      <c r="AE22" s="160"/>
      <c r="AF22" s="70"/>
    </row>
    <row r="23" spans="1:32" s="156" customFormat="1" ht="18.75">
      <c r="A23" s="276" t="s">
        <v>26</v>
      </c>
      <c r="B23" s="276"/>
      <c r="C23" s="276"/>
      <c r="D23" s="276"/>
      <c r="E23" s="276"/>
      <c r="F23" s="153"/>
      <c r="G23" s="146">
        <f>SUM(G9:G22)</f>
        <v>63046.764555999987</v>
      </c>
      <c r="H23" s="146"/>
      <c r="I23" s="146"/>
      <c r="J23" s="146"/>
      <c r="K23" s="146">
        <f t="shared" ref="K23:Y23" si="10">SUM(K9:K22)</f>
        <v>12843.547700000001</v>
      </c>
      <c r="L23" s="146">
        <f t="shared" si="10"/>
        <v>12843.547700000001</v>
      </c>
      <c r="M23" s="146"/>
      <c r="N23" s="146"/>
      <c r="O23" s="146"/>
      <c r="P23" s="146"/>
      <c r="Q23" s="146"/>
      <c r="R23" s="146">
        <f t="shared" si="10"/>
        <v>18955.642760000002</v>
      </c>
      <c r="S23" s="146">
        <f t="shared" si="10"/>
        <v>18955.642760000002</v>
      </c>
      <c r="T23" s="146"/>
      <c r="U23" s="146"/>
      <c r="V23" s="146"/>
      <c r="W23" s="146"/>
      <c r="X23" s="146">
        <f t="shared" si="10"/>
        <v>10973.17317</v>
      </c>
      <c r="Y23" s="146">
        <f t="shared" si="10"/>
        <v>10973.17317</v>
      </c>
      <c r="Z23" s="146"/>
      <c r="AA23" s="146"/>
      <c r="AB23" s="146"/>
      <c r="AC23" s="146">
        <f>SUM(AC9:AC22)</f>
        <v>-6112.0950599999987</v>
      </c>
      <c r="AD23" s="154"/>
      <c r="AE23" s="155"/>
      <c r="AF23" s="155"/>
    </row>
    <row r="24" spans="1:32" s="65" customFormat="1" ht="18.75">
      <c r="A24" s="273" t="s">
        <v>28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5"/>
    </row>
    <row r="25" spans="1:32" s="65" customFormat="1" ht="15.75">
      <c r="A25" s="175" t="s">
        <v>95</v>
      </c>
      <c r="B25" s="176"/>
      <c r="C25" s="186"/>
      <c r="D25" s="186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125"/>
      <c r="AC25" s="127"/>
      <c r="AD25" s="69"/>
      <c r="AE25" s="70"/>
      <c r="AF25" s="70"/>
    </row>
    <row r="26" spans="1:32" s="65" customFormat="1" ht="47.25">
      <c r="A26" s="187">
        <v>2.1</v>
      </c>
      <c r="B26" s="188" t="s">
        <v>96</v>
      </c>
      <c r="C26" s="189"/>
      <c r="D26" s="190"/>
      <c r="E26" s="179"/>
      <c r="F26" s="191"/>
      <c r="G26" s="192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184"/>
      <c r="AB26" s="112"/>
      <c r="AC26" s="106"/>
      <c r="AD26" s="221"/>
      <c r="AE26" s="185"/>
      <c r="AF26" s="70"/>
    </row>
    <row r="27" spans="1:32" s="65" customFormat="1" ht="47.25">
      <c r="A27" s="187" t="s">
        <v>97</v>
      </c>
      <c r="B27" s="78" t="s">
        <v>98</v>
      </c>
      <c r="C27" s="75" t="s">
        <v>44</v>
      </c>
      <c r="D27" s="68" t="s">
        <v>45</v>
      </c>
      <c r="E27" s="177">
        <v>1.5</v>
      </c>
      <c r="F27" s="121">
        <v>3921</v>
      </c>
      <c r="G27" s="193">
        <v>5881.5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184"/>
      <c r="AB27" s="112">
        <f t="shared" ref="AB27:AB37" si="11">H27-O27</f>
        <v>0</v>
      </c>
      <c r="AC27" s="106">
        <f>K27-R27</f>
        <v>0</v>
      </c>
      <c r="AD27" s="221">
        <f>(N27-E27)/E27</f>
        <v>-1</v>
      </c>
      <c r="AE27" s="185"/>
      <c r="AF27" s="70"/>
    </row>
    <row r="28" spans="1:32" s="65" customFormat="1" ht="47.25">
      <c r="A28" s="187" t="s">
        <v>99</v>
      </c>
      <c r="B28" s="78" t="s">
        <v>100</v>
      </c>
      <c r="C28" s="75" t="s">
        <v>44</v>
      </c>
      <c r="D28" s="68" t="s">
        <v>45</v>
      </c>
      <c r="E28" s="177">
        <v>3.2374999999999998</v>
      </c>
      <c r="F28" s="121">
        <v>2861</v>
      </c>
      <c r="G28" s="193">
        <v>9262.4874999999993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184"/>
      <c r="AB28" s="112">
        <f t="shared" si="11"/>
        <v>0</v>
      </c>
      <c r="AC28" s="106">
        <f t="shared" ref="AC28:AC32" si="12">K28-R28</f>
        <v>0</v>
      </c>
      <c r="AD28" s="221">
        <f t="shared" ref="AD28:AD32" si="13">(N28-E28)/E28</f>
        <v>-1</v>
      </c>
      <c r="AE28" s="185"/>
      <c r="AF28" s="70"/>
    </row>
    <row r="29" spans="1:32" s="65" customFormat="1" ht="31.5">
      <c r="A29" s="187" t="s">
        <v>101</v>
      </c>
      <c r="B29" s="78" t="s">
        <v>102</v>
      </c>
      <c r="C29" s="75" t="s">
        <v>44</v>
      </c>
      <c r="D29" s="68" t="s">
        <v>45</v>
      </c>
      <c r="E29" s="177">
        <v>10.824999999999999</v>
      </c>
      <c r="F29" s="121">
        <v>39</v>
      </c>
      <c r="G29" s="193">
        <v>422.17499999999995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184"/>
      <c r="AB29" s="112">
        <f t="shared" si="11"/>
        <v>0</v>
      </c>
      <c r="AC29" s="106">
        <f t="shared" si="12"/>
        <v>0</v>
      </c>
      <c r="AD29" s="221">
        <f t="shared" si="13"/>
        <v>-1</v>
      </c>
      <c r="AE29" s="185"/>
      <c r="AF29" s="70"/>
    </row>
    <row r="30" spans="1:32" s="65" customFormat="1" ht="31.5">
      <c r="A30" s="187" t="s">
        <v>103</v>
      </c>
      <c r="B30" s="78" t="s">
        <v>104</v>
      </c>
      <c r="C30" s="75" t="s">
        <v>44</v>
      </c>
      <c r="D30" s="68" t="s">
        <v>45</v>
      </c>
      <c r="E30" s="177">
        <v>19.125</v>
      </c>
      <c r="F30" s="121">
        <v>34</v>
      </c>
      <c r="G30" s="193">
        <v>650.25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184"/>
      <c r="AB30" s="112">
        <f t="shared" si="11"/>
        <v>0</v>
      </c>
      <c r="AC30" s="106">
        <f t="shared" si="12"/>
        <v>0</v>
      </c>
      <c r="AD30" s="221">
        <f t="shared" si="13"/>
        <v>-1</v>
      </c>
      <c r="AE30" s="185"/>
      <c r="AF30" s="70"/>
    </row>
    <row r="31" spans="1:32" s="65" customFormat="1" ht="31.5">
      <c r="A31" s="187" t="s">
        <v>105</v>
      </c>
      <c r="B31" s="78" t="s">
        <v>106</v>
      </c>
      <c r="C31" s="75" t="s">
        <v>44</v>
      </c>
      <c r="D31" s="68" t="s">
        <v>45</v>
      </c>
      <c r="E31" s="177">
        <v>2.9249999999999998</v>
      </c>
      <c r="F31" s="121">
        <v>73</v>
      </c>
      <c r="G31" s="193">
        <v>213.52499999999998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184"/>
      <c r="AB31" s="112">
        <f t="shared" si="11"/>
        <v>0</v>
      </c>
      <c r="AC31" s="106">
        <f t="shared" si="12"/>
        <v>0</v>
      </c>
      <c r="AD31" s="221">
        <f t="shared" si="13"/>
        <v>-1</v>
      </c>
      <c r="AE31" s="185"/>
      <c r="AF31" s="70"/>
    </row>
    <row r="32" spans="1:32" s="65" customFormat="1" ht="15.75">
      <c r="A32" s="187" t="s">
        <v>107</v>
      </c>
      <c r="B32" s="78" t="s">
        <v>108</v>
      </c>
      <c r="C32" s="75" t="s">
        <v>44</v>
      </c>
      <c r="D32" s="68" t="s">
        <v>45</v>
      </c>
      <c r="E32" s="177">
        <v>0.75</v>
      </c>
      <c r="F32" s="121">
        <v>219</v>
      </c>
      <c r="G32" s="193">
        <v>164.25</v>
      </c>
      <c r="H32" s="121"/>
      <c r="I32" s="121"/>
      <c r="J32" s="108"/>
      <c r="K32" s="122"/>
      <c r="L32" s="122"/>
      <c r="M32" s="108"/>
      <c r="N32" s="110"/>
      <c r="O32" s="151"/>
      <c r="P32" s="151"/>
      <c r="Q32" s="123"/>
      <c r="R32" s="105"/>
      <c r="S32" s="105"/>
      <c r="T32" s="123"/>
      <c r="U32" s="151"/>
      <c r="V32" s="151"/>
      <c r="W32" s="123"/>
      <c r="X32" s="105"/>
      <c r="Y32" s="105"/>
      <c r="Z32" s="108"/>
      <c r="AA32" s="174"/>
      <c r="AB32" s="112">
        <f t="shared" si="11"/>
        <v>0</v>
      </c>
      <c r="AC32" s="106">
        <f t="shared" si="12"/>
        <v>0</v>
      </c>
      <c r="AD32" s="221">
        <f t="shared" si="13"/>
        <v>-1</v>
      </c>
      <c r="AE32" s="173"/>
      <c r="AF32" s="70"/>
    </row>
    <row r="33" spans="1:32" s="65" customFormat="1" ht="15.75">
      <c r="A33" s="282" t="s">
        <v>72</v>
      </c>
      <c r="B33" s="283"/>
      <c r="C33" s="108"/>
      <c r="D33" s="108"/>
      <c r="E33" s="123"/>
      <c r="F33" s="123"/>
      <c r="G33" s="124">
        <f>SUM(G27:G32)</f>
        <v>16594.1875</v>
      </c>
      <c r="H33" s="124"/>
      <c r="I33" s="124"/>
      <c r="J33" s="124"/>
      <c r="K33" s="124">
        <f t="shared" ref="K33:AC33" si="14">SUM(K27:K32)</f>
        <v>0</v>
      </c>
      <c r="L33" s="124">
        <f t="shared" si="14"/>
        <v>0</v>
      </c>
      <c r="M33" s="124"/>
      <c r="N33" s="124"/>
      <c r="O33" s="124"/>
      <c r="P33" s="124"/>
      <c r="Q33" s="124"/>
      <c r="R33" s="124">
        <f t="shared" si="14"/>
        <v>0</v>
      </c>
      <c r="S33" s="124">
        <f t="shared" si="14"/>
        <v>0</v>
      </c>
      <c r="T33" s="124"/>
      <c r="U33" s="124"/>
      <c r="V33" s="124"/>
      <c r="W33" s="124"/>
      <c r="X33" s="124">
        <f t="shared" si="14"/>
        <v>0</v>
      </c>
      <c r="Y33" s="124">
        <f t="shared" si="14"/>
        <v>0</v>
      </c>
      <c r="Z33" s="124"/>
      <c r="AA33" s="124"/>
      <c r="AB33" s="125"/>
      <c r="AC33" s="124">
        <f t="shared" si="14"/>
        <v>0</v>
      </c>
      <c r="AD33" s="124"/>
      <c r="AE33" s="124"/>
      <c r="AF33" s="70"/>
    </row>
    <row r="34" spans="1:32" s="65" customFormat="1" ht="15.75">
      <c r="A34" s="277" t="s">
        <v>73</v>
      </c>
      <c r="B34" s="278"/>
      <c r="C34" s="278"/>
      <c r="D34" s="278"/>
      <c r="E34" s="279"/>
      <c r="F34" s="123"/>
      <c r="G34" s="108"/>
      <c r="H34" s="108"/>
      <c r="I34" s="108"/>
      <c r="J34" s="108"/>
      <c r="K34" s="108"/>
      <c r="L34" s="108"/>
      <c r="M34" s="108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08"/>
      <c r="AA34" s="108"/>
      <c r="AB34" s="125"/>
      <c r="AC34" s="129"/>
      <c r="AD34" s="129"/>
      <c r="AE34" s="70"/>
      <c r="AF34" s="70"/>
    </row>
    <row r="35" spans="1:32" s="65" customFormat="1" ht="47.25">
      <c r="A35" s="79">
        <v>2.2000000000000002</v>
      </c>
      <c r="B35" s="80" t="s">
        <v>46</v>
      </c>
      <c r="C35" s="75" t="s">
        <v>44</v>
      </c>
      <c r="D35" s="68" t="s">
        <v>45</v>
      </c>
      <c r="E35" s="194">
        <v>0.61169317499999998</v>
      </c>
      <c r="F35" s="195">
        <v>2181</v>
      </c>
      <c r="G35" s="193">
        <v>1334.102814675</v>
      </c>
      <c r="H35" s="111">
        <v>400</v>
      </c>
      <c r="I35" s="111">
        <f>H35</f>
        <v>400</v>
      </c>
      <c r="J35" s="108"/>
      <c r="K35" s="106">
        <v>244.67726999999999</v>
      </c>
      <c r="L35" s="106">
        <f>K35</f>
        <v>244.67726999999999</v>
      </c>
      <c r="M35" s="108"/>
      <c r="N35" s="110"/>
      <c r="O35" s="151">
        <v>640</v>
      </c>
      <c r="P35" s="161">
        <f>O35</f>
        <v>640</v>
      </c>
      <c r="Q35" s="123"/>
      <c r="R35" s="225">
        <v>229.17717999999999</v>
      </c>
      <c r="S35" s="105">
        <f>R35</f>
        <v>229.17717999999999</v>
      </c>
      <c r="T35" s="123"/>
      <c r="U35" s="111">
        <v>360</v>
      </c>
      <c r="V35" s="111">
        <f>U35</f>
        <v>360</v>
      </c>
      <c r="W35" s="123"/>
      <c r="X35" s="105">
        <v>103.75366</v>
      </c>
      <c r="Y35" s="105">
        <f>X35</f>
        <v>103.75366</v>
      </c>
      <c r="Z35" s="108"/>
      <c r="AA35" s="213"/>
      <c r="AB35" s="167">
        <f t="shared" si="11"/>
        <v>-240</v>
      </c>
      <c r="AC35" s="105">
        <f>K35-R35</f>
        <v>15.50009</v>
      </c>
      <c r="AD35" s="148">
        <f>(N35-E35)/E35</f>
        <v>-1</v>
      </c>
      <c r="AE35" s="214"/>
      <c r="AF35" s="70"/>
    </row>
    <row r="36" spans="1:32" s="65" customFormat="1" ht="47.25">
      <c r="A36" s="79">
        <v>2.2999999999999998</v>
      </c>
      <c r="B36" s="80" t="s">
        <v>51</v>
      </c>
      <c r="C36" s="75" t="s">
        <v>44</v>
      </c>
      <c r="D36" s="68" t="s">
        <v>45</v>
      </c>
      <c r="E36" s="194">
        <v>0.49633310000000003</v>
      </c>
      <c r="F36" s="180">
        <v>1100</v>
      </c>
      <c r="G36" s="193">
        <v>545.96641</v>
      </c>
      <c r="H36" s="111">
        <v>300</v>
      </c>
      <c r="I36" s="111">
        <f>H36</f>
        <v>300</v>
      </c>
      <c r="J36" s="108"/>
      <c r="K36" s="106">
        <v>148.89993000000001</v>
      </c>
      <c r="L36" s="106">
        <f>K36</f>
        <v>148.89993000000001</v>
      </c>
      <c r="M36" s="108"/>
      <c r="N36" s="110"/>
      <c r="O36" s="151">
        <v>570</v>
      </c>
      <c r="P36" s="161">
        <f>O36</f>
        <v>570</v>
      </c>
      <c r="Q36" s="123"/>
      <c r="R36" s="225">
        <v>227.0548</v>
      </c>
      <c r="S36" s="105">
        <f>R36</f>
        <v>227.0548</v>
      </c>
      <c r="T36" s="123"/>
      <c r="U36" s="111">
        <v>260</v>
      </c>
      <c r="V36" s="111">
        <f>U36</f>
        <v>260</v>
      </c>
      <c r="W36" s="123"/>
      <c r="X36" s="105">
        <v>92.90925</v>
      </c>
      <c r="Y36" s="105">
        <f>X36</f>
        <v>92.90925</v>
      </c>
      <c r="Z36" s="108"/>
      <c r="AA36" s="213"/>
      <c r="AB36" s="167">
        <f t="shared" si="11"/>
        <v>-270</v>
      </c>
      <c r="AC36" s="105">
        <f>K36-R36</f>
        <v>-78.154869999999988</v>
      </c>
      <c r="AD36" s="148">
        <f>(N36-E36)/E36</f>
        <v>-1</v>
      </c>
      <c r="AE36" s="212"/>
      <c r="AF36" s="70"/>
    </row>
    <row r="37" spans="1:32" s="65" customFormat="1" ht="15.75">
      <c r="A37" s="280" t="s">
        <v>72</v>
      </c>
      <c r="B37" s="281"/>
      <c r="C37" s="108"/>
      <c r="D37" s="108"/>
      <c r="E37" s="108"/>
      <c r="F37" s="108"/>
      <c r="G37" s="124">
        <f>SUM(G35:G36)</f>
        <v>1880.069224675</v>
      </c>
      <c r="H37" s="108"/>
      <c r="I37" s="108"/>
      <c r="J37" s="108"/>
      <c r="K37" s="125">
        <f>K36+K35</f>
        <v>393.5772</v>
      </c>
      <c r="L37" s="125">
        <f>L36+L35</f>
        <v>393.5772</v>
      </c>
      <c r="M37" s="108"/>
      <c r="N37" s="123"/>
      <c r="O37" s="123"/>
      <c r="P37" s="123"/>
      <c r="Q37" s="123"/>
      <c r="R37" s="127">
        <f>SUM(R35:R36)</f>
        <v>456.23198000000002</v>
      </c>
      <c r="S37" s="127">
        <f>SUM(S35:S36)</f>
        <v>456.23198000000002</v>
      </c>
      <c r="T37" s="127"/>
      <c r="U37" s="134"/>
      <c r="V37" s="127"/>
      <c r="W37" s="127"/>
      <c r="X37" s="127">
        <f>SUM(X35:X36)</f>
        <v>196.66291000000001</v>
      </c>
      <c r="Y37" s="127">
        <f>SUM(Y35:Y36)</f>
        <v>196.66291000000001</v>
      </c>
      <c r="Z37" s="108"/>
      <c r="AA37" s="108"/>
      <c r="AB37" s="125">
        <f t="shared" si="11"/>
        <v>0</v>
      </c>
      <c r="AC37" s="106">
        <f t="shared" ref="AC37" si="15">K37-R37</f>
        <v>-62.654780000000017</v>
      </c>
      <c r="AD37" s="148"/>
      <c r="AE37" s="70"/>
      <c r="AF37" s="70"/>
    </row>
    <row r="38" spans="1:32" s="65" customFormat="1" ht="15.75">
      <c r="A38" s="272" t="s">
        <v>27</v>
      </c>
      <c r="B38" s="272"/>
      <c r="C38" s="272"/>
      <c r="D38" s="272"/>
      <c r="E38" s="272"/>
      <c r="F38" s="142"/>
      <c r="G38" s="138">
        <f>G37+G33</f>
        <v>18474.256724675</v>
      </c>
      <c r="H38" s="139"/>
      <c r="I38" s="139"/>
      <c r="J38" s="139"/>
      <c r="K38" s="138">
        <f>K37+K33</f>
        <v>393.5772</v>
      </c>
      <c r="L38" s="138">
        <f>L37+L33</f>
        <v>393.5772</v>
      </c>
      <c r="M38" s="139"/>
      <c r="N38" s="139"/>
      <c r="O38" s="139"/>
      <c r="P38" s="139"/>
      <c r="Q38" s="139"/>
      <c r="R38" s="140">
        <f>R37+R33</f>
        <v>456.23198000000002</v>
      </c>
      <c r="S38" s="140">
        <f>S37+S33</f>
        <v>456.23198000000002</v>
      </c>
      <c r="T38" s="138"/>
      <c r="U38" s="139"/>
      <c r="V38" s="139"/>
      <c r="W38" s="139"/>
      <c r="X38" s="140">
        <f>X37+X33</f>
        <v>196.66291000000001</v>
      </c>
      <c r="Y38" s="140">
        <f>Y37+Y33</f>
        <v>196.66291000000001</v>
      </c>
      <c r="Z38" s="138"/>
      <c r="AA38" s="137"/>
      <c r="AB38" s="143"/>
      <c r="AC38" s="140">
        <f>K38-R38</f>
        <v>-62.654780000000017</v>
      </c>
      <c r="AD38" s="143"/>
      <c r="AE38" s="144"/>
      <c r="AF38" s="144"/>
    </row>
    <row r="39" spans="1:32" s="65" customFormat="1" ht="15.75">
      <c r="A39" s="284" t="s">
        <v>29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6"/>
    </row>
    <row r="40" spans="1:32" s="65" customFormat="1" ht="31.5">
      <c r="A40" s="81">
        <v>3.1</v>
      </c>
      <c r="B40" s="196" t="s">
        <v>109</v>
      </c>
      <c r="C40" s="88" t="s">
        <v>44</v>
      </c>
      <c r="D40" s="68" t="s">
        <v>45</v>
      </c>
      <c r="E40" s="197">
        <v>400</v>
      </c>
      <c r="F40" s="120">
        <v>1</v>
      </c>
      <c r="G40" s="198">
        <v>400</v>
      </c>
      <c r="H40" s="107"/>
      <c r="I40" s="107"/>
      <c r="J40" s="107"/>
      <c r="K40" s="112"/>
      <c r="L40" s="112"/>
      <c r="M40" s="82"/>
      <c r="N40" s="110"/>
      <c r="O40" s="107"/>
      <c r="P40" s="107"/>
      <c r="Q40" s="82"/>
      <c r="R40" s="105"/>
      <c r="S40" s="105"/>
      <c r="T40" s="105"/>
      <c r="U40" s="109"/>
      <c r="V40" s="109"/>
      <c r="W40" s="82"/>
      <c r="X40" s="105"/>
      <c r="Y40" s="105"/>
      <c r="Z40" s="82"/>
      <c r="AA40" s="168"/>
      <c r="AB40" s="112">
        <f>H40-O40</f>
        <v>0</v>
      </c>
      <c r="AC40" s="106">
        <f>K40-O40</f>
        <v>0</v>
      </c>
      <c r="AD40" s="135"/>
      <c r="AE40" s="171"/>
      <c r="AF40" s="82"/>
    </row>
    <row r="41" spans="1:32" s="65" customFormat="1" ht="15.75">
      <c r="A41" s="289" t="s">
        <v>30</v>
      </c>
      <c r="B41" s="289"/>
      <c r="C41" s="289"/>
      <c r="D41" s="289"/>
      <c r="E41" s="289"/>
      <c r="F41" s="142"/>
      <c r="G41" s="138">
        <f>G40</f>
        <v>400</v>
      </c>
      <c r="H41" s="139"/>
      <c r="I41" s="139"/>
      <c r="J41" s="139"/>
      <c r="K41" s="138">
        <f>K40</f>
        <v>0</v>
      </c>
      <c r="L41" s="138">
        <f>L40</f>
        <v>0</v>
      </c>
      <c r="M41" s="139"/>
      <c r="N41" s="137"/>
      <c r="O41" s="137"/>
      <c r="P41" s="137"/>
      <c r="Q41" s="137"/>
      <c r="R41" s="138">
        <f>R40</f>
        <v>0</v>
      </c>
      <c r="S41" s="138">
        <f>S40</f>
        <v>0</v>
      </c>
      <c r="T41" s="138"/>
      <c r="U41" s="137"/>
      <c r="V41" s="137"/>
      <c r="W41" s="137"/>
      <c r="X41" s="138">
        <f>X40</f>
        <v>0</v>
      </c>
      <c r="Y41" s="138">
        <f>Y40</f>
        <v>0</v>
      </c>
      <c r="Z41" s="138"/>
      <c r="AA41" s="138"/>
      <c r="AB41" s="138"/>
      <c r="AC41" s="138">
        <f t="shared" ref="AC41" si="16">AC40</f>
        <v>0</v>
      </c>
      <c r="AD41" s="138"/>
      <c r="AE41" s="144"/>
      <c r="AF41" s="144"/>
    </row>
    <row r="42" spans="1:32" s="65" customFormat="1" ht="15.75">
      <c r="A42" s="284" t="s">
        <v>31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6"/>
    </row>
    <row r="43" spans="1:32" s="65" customFormat="1" ht="15.75">
      <c r="A43" s="280" t="s">
        <v>47</v>
      </c>
      <c r="B43" s="281"/>
      <c r="C43" s="131"/>
      <c r="D43" s="132"/>
      <c r="E43" s="116"/>
      <c r="F43" s="117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5"/>
      <c r="AC43" s="115"/>
      <c r="AD43" s="128"/>
      <c r="AE43" s="128"/>
      <c r="AF43" s="128"/>
    </row>
    <row r="44" spans="1:32" s="65" customFormat="1" ht="15.75">
      <c r="A44" s="81">
        <v>4.0999999999999996</v>
      </c>
      <c r="B44" s="159" t="s">
        <v>47</v>
      </c>
      <c r="C44" s="199" t="s">
        <v>44</v>
      </c>
      <c r="D44" s="68" t="s">
        <v>45</v>
      </c>
      <c r="E44" s="200">
        <v>21.6</v>
      </c>
      <c r="F44" s="113">
        <v>37</v>
      </c>
      <c r="G44" s="201">
        <v>799.2</v>
      </c>
      <c r="H44" s="113"/>
      <c r="I44" s="114"/>
      <c r="J44" s="114"/>
      <c r="K44" s="115"/>
      <c r="L44" s="115"/>
      <c r="M44" s="115"/>
      <c r="N44" s="110"/>
      <c r="O44" s="151"/>
      <c r="P44" s="151"/>
      <c r="Q44" s="111"/>
      <c r="R44" s="105"/>
      <c r="S44" s="105"/>
      <c r="T44" s="105"/>
      <c r="U44" s="151"/>
      <c r="V44" s="151"/>
      <c r="W44" s="111"/>
      <c r="X44" s="105"/>
      <c r="Y44" s="105"/>
      <c r="Z44" s="105"/>
      <c r="AA44" s="152"/>
      <c r="AB44" s="115">
        <f t="shared" ref="AB44:AB55" si="17">H44-O44</f>
        <v>0</v>
      </c>
      <c r="AC44" s="115">
        <f t="shared" ref="AC44:AC48" si="18">K44-R44</f>
        <v>0</v>
      </c>
      <c r="AD44" s="222">
        <f t="shared" ref="AD44:AD54" si="19">(N44-E44)/E44</f>
        <v>-1</v>
      </c>
      <c r="AE44" s="170"/>
      <c r="AF44" s="70"/>
    </row>
    <row r="45" spans="1:32" s="65" customFormat="1" ht="15.75">
      <c r="A45" s="86">
        <v>4.2</v>
      </c>
      <c r="B45" s="159" t="s">
        <v>110</v>
      </c>
      <c r="C45" s="199" t="s">
        <v>44</v>
      </c>
      <c r="D45" s="68" t="s">
        <v>45</v>
      </c>
      <c r="E45" s="200">
        <v>20.9</v>
      </c>
      <c r="F45" s="113">
        <v>6</v>
      </c>
      <c r="G45" s="201">
        <v>125.39999999999999</v>
      </c>
      <c r="H45" s="113"/>
      <c r="I45" s="114"/>
      <c r="J45" s="114"/>
      <c r="K45" s="115"/>
      <c r="L45" s="115"/>
      <c r="M45" s="115"/>
      <c r="N45" s="110"/>
      <c r="O45" s="151"/>
      <c r="P45" s="151"/>
      <c r="Q45" s="111"/>
      <c r="R45" s="105"/>
      <c r="S45" s="105"/>
      <c r="T45" s="105"/>
      <c r="U45" s="151"/>
      <c r="V45" s="151"/>
      <c r="W45" s="111"/>
      <c r="X45" s="105"/>
      <c r="Y45" s="105"/>
      <c r="Z45" s="105"/>
      <c r="AA45" s="152"/>
      <c r="AB45" s="115">
        <f t="shared" si="17"/>
        <v>0</v>
      </c>
      <c r="AC45" s="115">
        <f t="shared" si="18"/>
        <v>0</v>
      </c>
      <c r="AD45" s="222">
        <f t="shared" si="19"/>
        <v>-1</v>
      </c>
      <c r="AE45" s="170"/>
      <c r="AF45" s="70"/>
    </row>
    <row r="46" spans="1:32" s="65" customFormat="1" ht="15.75">
      <c r="A46" s="81">
        <v>4.3</v>
      </c>
      <c r="B46" s="159" t="s">
        <v>111</v>
      </c>
      <c r="C46" s="199" t="s">
        <v>44</v>
      </c>
      <c r="D46" s="68" t="s">
        <v>45</v>
      </c>
      <c r="E46" s="200">
        <v>19.739999999999998</v>
      </c>
      <c r="F46" s="113">
        <v>10</v>
      </c>
      <c r="G46" s="201">
        <v>197.39999999999998</v>
      </c>
      <c r="H46" s="113"/>
      <c r="I46" s="114"/>
      <c r="J46" s="114"/>
      <c r="K46" s="115"/>
      <c r="L46" s="115"/>
      <c r="M46" s="115"/>
      <c r="N46" s="110"/>
      <c r="O46" s="151"/>
      <c r="P46" s="151"/>
      <c r="Q46" s="111"/>
      <c r="R46" s="105"/>
      <c r="S46" s="105"/>
      <c r="T46" s="105"/>
      <c r="U46" s="151"/>
      <c r="V46" s="151"/>
      <c r="W46" s="111"/>
      <c r="X46" s="105"/>
      <c r="Y46" s="105"/>
      <c r="Z46" s="105"/>
      <c r="AA46" s="152"/>
      <c r="AB46" s="115">
        <f t="shared" si="17"/>
        <v>0</v>
      </c>
      <c r="AC46" s="115">
        <f t="shared" si="18"/>
        <v>0</v>
      </c>
      <c r="AD46" s="222">
        <f t="shared" si="19"/>
        <v>-1</v>
      </c>
      <c r="AE46" s="170"/>
      <c r="AF46" s="70"/>
    </row>
    <row r="47" spans="1:32" s="65" customFormat="1" ht="31.5">
      <c r="A47" s="81">
        <v>4.4000000000000004</v>
      </c>
      <c r="B47" s="159" t="s">
        <v>112</v>
      </c>
      <c r="C47" s="199" t="s">
        <v>44</v>
      </c>
      <c r="D47" s="68" t="s">
        <v>45</v>
      </c>
      <c r="E47" s="200">
        <v>13.33</v>
      </c>
      <c r="F47" s="113">
        <v>10</v>
      </c>
      <c r="G47" s="201">
        <v>133.30000000000001</v>
      </c>
      <c r="H47" s="113"/>
      <c r="I47" s="114"/>
      <c r="J47" s="114"/>
      <c r="K47" s="115"/>
      <c r="L47" s="115"/>
      <c r="M47" s="115"/>
      <c r="N47" s="110"/>
      <c r="O47" s="151"/>
      <c r="P47" s="151"/>
      <c r="Q47" s="111"/>
      <c r="R47" s="105"/>
      <c r="S47" s="105"/>
      <c r="T47" s="85"/>
      <c r="U47" s="151"/>
      <c r="V47" s="151"/>
      <c r="W47" s="85"/>
      <c r="X47" s="105"/>
      <c r="Y47" s="105"/>
      <c r="Z47" s="85"/>
      <c r="AA47" s="152"/>
      <c r="AB47" s="115">
        <f t="shared" si="17"/>
        <v>0</v>
      </c>
      <c r="AC47" s="115">
        <f t="shared" si="18"/>
        <v>0</v>
      </c>
      <c r="AD47" s="222">
        <f t="shared" si="19"/>
        <v>-1</v>
      </c>
      <c r="AE47" s="170"/>
      <c r="AF47" s="70"/>
    </row>
    <row r="48" spans="1:32" s="65" customFormat="1" ht="15.75">
      <c r="A48" s="81">
        <v>4.5</v>
      </c>
      <c r="B48" s="159" t="s">
        <v>113</v>
      </c>
      <c r="C48" s="199" t="s">
        <v>44</v>
      </c>
      <c r="D48" s="68" t="s">
        <v>45</v>
      </c>
      <c r="E48" s="200">
        <v>6</v>
      </c>
      <c r="F48" s="113">
        <v>10</v>
      </c>
      <c r="G48" s="201">
        <v>60</v>
      </c>
      <c r="H48" s="113"/>
      <c r="I48" s="114"/>
      <c r="J48" s="114"/>
      <c r="K48" s="115"/>
      <c r="L48" s="115"/>
      <c r="M48" s="115"/>
      <c r="N48" s="110"/>
      <c r="O48" s="151"/>
      <c r="P48" s="151"/>
      <c r="Q48" s="111"/>
      <c r="R48" s="105"/>
      <c r="S48" s="105"/>
      <c r="T48" s="105"/>
      <c r="U48" s="151"/>
      <c r="V48" s="151"/>
      <c r="W48" s="111"/>
      <c r="X48" s="105"/>
      <c r="Y48" s="105"/>
      <c r="Z48" s="105"/>
      <c r="AA48" s="152"/>
      <c r="AB48" s="115">
        <f t="shared" si="17"/>
        <v>0</v>
      </c>
      <c r="AC48" s="115">
        <f t="shared" si="18"/>
        <v>0</v>
      </c>
      <c r="AD48" s="222">
        <f t="shared" si="19"/>
        <v>-1</v>
      </c>
      <c r="AE48" s="170"/>
      <c r="AF48" s="70"/>
    </row>
    <row r="49" spans="1:32" s="65" customFormat="1" ht="15.75">
      <c r="A49" s="280" t="s">
        <v>72</v>
      </c>
      <c r="B49" s="281"/>
      <c r="C49" s="83"/>
      <c r="D49" s="84"/>
      <c r="E49" s="116"/>
      <c r="F49" s="117"/>
      <c r="G49" s="118">
        <f>SUM(G44:G48)</f>
        <v>1315.3</v>
      </c>
      <c r="H49" s="119"/>
      <c r="I49" s="119"/>
      <c r="J49" s="119"/>
      <c r="K49" s="118">
        <f>SUM(K44:K48)</f>
        <v>0</v>
      </c>
      <c r="L49" s="118">
        <f t="shared" ref="L49:Z49" si="20">SUM(L44:L48)</f>
        <v>0</v>
      </c>
      <c r="M49" s="118">
        <f t="shared" si="20"/>
        <v>0</v>
      </c>
      <c r="N49" s="118"/>
      <c r="O49" s="118"/>
      <c r="P49" s="118"/>
      <c r="Q49" s="118"/>
      <c r="R49" s="118">
        <f t="shared" si="20"/>
        <v>0</v>
      </c>
      <c r="S49" s="118">
        <f t="shared" si="20"/>
        <v>0</v>
      </c>
      <c r="T49" s="118">
        <f t="shared" si="20"/>
        <v>0</v>
      </c>
      <c r="U49" s="118"/>
      <c r="V49" s="118"/>
      <c r="W49" s="118"/>
      <c r="X49" s="118">
        <f t="shared" si="20"/>
        <v>0</v>
      </c>
      <c r="Y49" s="118">
        <f t="shared" si="20"/>
        <v>0</v>
      </c>
      <c r="Z49" s="118">
        <f t="shared" si="20"/>
        <v>0</v>
      </c>
      <c r="AA49" s="118"/>
      <c r="AB49" s="115">
        <f t="shared" si="17"/>
        <v>0</v>
      </c>
      <c r="AC49" s="118">
        <f>SUM(AC44:AC48)</f>
        <v>0</v>
      </c>
      <c r="AD49" s="222"/>
      <c r="AE49" s="70"/>
      <c r="AF49" s="70"/>
    </row>
    <row r="50" spans="1:32" s="65" customFormat="1" ht="15.75">
      <c r="A50" s="280" t="s">
        <v>59</v>
      </c>
      <c r="B50" s="281"/>
      <c r="C50" s="83"/>
      <c r="D50" s="84"/>
      <c r="E50" s="116"/>
      <c r="F50" s="117"/>
      <c r="G50" s="119"/>
      <c r="H50" s="119"/>
      <c r="I50" s="119"/>
      <c r="J50" s="119"/>
      <c r="K50" s="149"/>
      <c r="L50" s="149"/>
      <c r="M50" s="119"/>
      <c r="N50" s="110"/>
      <c r="O50" s="151"/>
      <c r="P50" s="151"/>
      <c r="Q50" s="123"/>
      <c r="R50" s="105"/>
      <c r="S50" s="105"/>
      <c r="T50" s="85"/>
      <c r="U50" s="85"/>
      <c r="V50" s="85"/>
      <c r="W50" s="85"/>
      <c r="X50" s="85"/>
      <c r="Y50" s="85"/>
      <c r="Z50" s="85"/>
      <c r="AA50" s="85"/>
      <c r="AB50" s="115"/>
      <c r="AC50" s="115"/>
      <c r="AD50" s="222"/>
      <c r="AE50" s="70"/>
      <c r="AF50" s="70"/>
    </row>
    <row r="51" spans="1:32" s="65" customFormat="1" ht="31.5">
      <c r="A51" s="86">
        <v>4.5999999999999996</v>
      </c>
      <c r="B51" s="159" t="s">
        <v>74</v>
      </c>
      <c r="C51" s="199" t="s">
        <v>44</v>
      </c>
      <c r="D51" s="68" t="s">
        <v>45</v>
      </c>
      <c r="E51" s="200">
        <v>820.70799999999997</v>
      </c>
      <c r="F51" s="113">
        <v>1</v>
      </c>
      <c r="G51" s="202">
        <v>820.70799999999997</v>
      </c>
      <c r="H51" s="114">
        <v>1</v>
      </c>
      <c r="I51" s="114">
        <f>H51</f>
        <v>1</v>
      </c>
      <c r="J51" s="119"/>
      <c r="K51" s="115">
        <v>820.70799999999997</v>
      </c>
      <c r="L51" s="115">
        <f>K51</f>
        <v>820.70799999999997</v>
      </c>
      <c r="M51" s="119"/>
      <c r="N51" s="110"/>
      <c r="O51" s="151"/>
      <c r="P51" s="151"/>
      <c r="Q51" s="123"/>
      <c r="R51" s="105"/>
      <c r="S51" s="105"/>
      <c r="T51" s="85"/>
      <c r="U51" s="151"/>
      <c r="V51" s="151"/>
      <c r="W51" s="85"/>
      <c r="X51" s="105"/>
      <c r="Y51" s="105"/>
      <c r="Z51" s="85"/>
      <c r="AA51" s="152"/>
      <c r="AB51" s="114">
        <f t="shared" si="17"/>
        <v>1</v>
      </c>
      <c r="AC51" s="115">
        <f>K51-R51</f>
        <v>820.70799999999997</v>
      </c>
      <c r="AD51" s="222">
        <f t="shared" si="19"/>
        <v>-1</v>
      </c>
      <c r="AE51" s="170"/>
      <c r="AF51" s="70"/>
    </row>
    <row r="52" spans="1:32" s="65" customFormat="1" ht="15.75">
      <c r="A52" s="280" t="s">
        <v>72</v>
      </c>
      <c r="B52" s="281"/>
      <c r="C52" s="83"/>
      <c r="D52" s="84"/>
      <c r="E52" s="116"/>
      <c r="F52" s="117"/>
      <c r="G52" s="118">
        <f>G51</f>
        <v>820.70799999999997</v>
      </c>
      <c r="H52" s="119"/>
      <c r="I52" s="119"/>
      <c r="J52" s="119"/>
      <c r="K52" s="118">
        <f>K51</f>
        <v>820.70799999999997</v>
      </c>
      <c r="L52" s="118">
        <f>L51</f>
        <v>820.70799999999997</v>
      </c>
      <c r="M52" s="118"/>
      <c r="N52" s="118"/>
      <c r="O52" s="118"/>
      <c r="P52" s="118"/>
      <c r="Q52" s="118"/>
      <c r="R52" s="118">
        <f t="shared" ref="R52:Y52" si="21">R51</f>
        <v>0</v>
      </c>
      <c r="S52" s="118">
        <f t="shared" si="21"/>
        <v>0</v>
      </c>
      <c r="T52" s="118"/>
      <c r="U52" s="118"/>
      <c r="V52" s="118"/>
      <c r="W52" s="118"/>
      <c r="X52" s="118">
        <f t="shared" si="21"/>
        <v>0</v>
      </c>
      <c r="Y52" s="118">
        <f t="shared" si="21"/>
        <v>0</v>
      </c>
      <c r="Z52" s="118"/>
      <c r="AA52" s="118"/>
      <c r="AB52" s="115">
        <f t="shared" si="17"/>
        <v>0</v>
      </c>
      <c r="AC52" s="118">
        <f>AC51</f>
        <v>820.70799999999997</v>
      </c>
      <c r="AD52" s="222"/>
      <c r="AE52" s="70"/>
      <c r="AF52" s="70"/>
    </row>
    <row r="53" spans="1:32" s="65" customFormat="1" ht="15.75">
      <c r="A53" s="287" t="s">
        <v>48</v>
      </c>
      <c r="B53" s="288"/>
      <c r="C53" s="83"/>
      <c r="D53" s="84"/>
      <c r="E53" s="116"/>
      <c r="F53" s="117"/>
      <c r="G53" s="119"/>
      <c r="H53" s="119"/>
      <c r="I53" s="119"/>
      <c r="J53" s="119"/>
      <c r="K53" s="119"/>
      <c r="L53" s="119"/>
      <c r="M53" s="119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115"/>
      <c r="AC53" s="115"/>
      <c r="AD53" s="222"/>
      <c r="AE53" s="70"/>
      <c r="AF53" s="70"/>
    </row>
    <row r="54" spans="1:32" s="65" customFormat="1" ht="31.5">
      <c r="A54" s="87">
        <v>4.7</v>
      </c>
      <c r="B54" s="203" t="s">
        <v>52</v>
      </c>
      <c r="C54" s="88" t="s">
        <v>44</v>
      </c>
      <c r="D54" s="68" t="s">
        <v>45</v>
      </c>
      <c r="E54" s="204">
        <v>527</v>
      </c>
      <c r="F54" s="120">
        <v>1</v>
      </c>
      <c r="G54" s="198">
        <v>527</v>
      </c>
      <c r="H54" s="114">
        <v>1</v>
      </c>
      <c r="I54" s="114">
        <f>H54</f>
        <v>1</v>
      </c>
      <c r="J54" s="119"/>
      <c r="K54" s="152">
        <v>527</v>
      </c>
      <c r="L54" s="152">
        <f>K54</f>
        <v>527</v>
      </c>
      <c r="M54" s="119"/>
      <c r="N54" s="110"/>
      <c r="O54" s="120"/>
      <c r="P54" s="120"/>
      <c r="Q54" s="85"/>
      <c r="R54" s="115">
        <v>481.85</v>
      </c>
      <c r="S54" s="115">
        <f>R54</f>
        <v>481.85</v>
      </c>
      <c r="T54" s="85"/>
      <c r="U54" s="120"/>
      <c r="V54" s="120"/>
      <c r="W54" s="85"/>
      <c r="X54" s="115"/>
      <c r="Y54" s="115"/>
      <c r="Z54" s="85"/>
      <c r="AA54" s="168"/>
      <c r="AB54" s="114">
        <f t="shared" si="17"/>
        <v>1</v>
      </c>
      <c r="AC54" s="115">
        <f>K54-R54</f>
        <v>45.149999999999977</v>
      </c>
      <c r="AD54" s="222">
        <f t="shared" si="19"/>
        <v>-1</v>
      </c>
      <c r="AE54" s="170"/>
      <c r="AF54" s="70"/>
    </row>
    <row r="55" spans="1:32" s="65" customFormat="1" ht="15.75">
      <c r="A55" s="280" t="s">
        <v>72</v>
      </c>
      <c r="B55" s="281"/>
      <c r="C55" s="83"/>
      <c r="D55" s="84"/>
      <c r="E55" s="116"/>
      <c r="F55" s="117"/>
      <c r="G55" s="118">
        <f>G54</f>
        <v>527</v>
      </c>
      <c r="H55" s="119"/>
      <c r="I55" s="119"/>
      <c r="J55" s="119"/>
      <c r="K55" s="118">
        <f>K54</f>
        <v>527</v>
      </c>
      <c r="L55" s="118">
        <f>L54</f>
        <v>527</v>
      </c>
      <c r="M55" s="149"/>
      <c r="N55" s="228"/>
      <c r="O55" s="228"/>
      <c r="P55" s="228"/>
      <c r="Q55" s="228"/>
      <c r="R55" s="118">
        <f>SUM(R54)</f>
        <v>481.85</v>
      </c>
      <c r="S55" s="118">
        <f>SUM(S54)</f>
        <v>481.85</v>
      </c>
      <c r="T55" s="228"/>
      <c r="U55" s="228"/>
      <c r="V55" s="228"/>
      <c r="W55" s="228"/>
      <c r="X55" s="118">
        <f>SUM(X54)</f>
        <v>0</v>
      </c>
      <c r="Y55" s="118">
        <f>SUM(Y54)</f>
        <v>0</v>
      </c>
      <c r="Z55" s="85"/>
      <c r="AA55" s="85"/>
      <c r="AB55" s="115">
        <f t="shared" si="17"/>
        <v>0</v>
      </c>
      <c r="AC55" s="118">
        <f>AC54</f>
        <v>45.149999999999977</v>
      </c>
      <c r="AD55" s="172"/>
      <c r="AE55" s="70"/>
      <c r="AF55" s="70"/>
    </row>
    <row r="56" spans="1:32" s="65" customFormat="1" ht="15.75">
      <c r="A56" s="289" t="s">
        <v>32</v>
      </c>
      <c r="B56" s="289"/>
      <c r="C56" s="289"/>
      <c r="D56" s="289"/>
      <c r="E56" s="289"/>
      <c r="F56" s="145"/>
      <c r="G56" s="138">
        <f>G55+G52+G49</f>
        <v>2663.0079999999998</v>
      </c>
      <c r="H56" s="137"/>
      <c r="I56" s="137"/>
      <c r="J56" s="137"/>
      <c r="K56" s="138">
        <f>K52+K49+K55</f>
        <v>1347.7080000000001</v>
      </c>
      <c r="L56" s="138">
        <f>L52+L49+L55</f>
        <v>1347.7080000000001</v>
      </c>
      <c r="M56" s="138">
        <f t="shared" ref="M56" si="22">M52+M49</f>
        <v>0</v>
      </c>
      <c r="N56" s="137"/>
      <c r="O56" s="137"/>
      <c r="P56" s="137"/>
      <c r="Q56" s="137"/>
      <c r="R56" s="138">
        <f>R54+R51+R48+R47+R44</f>
        <v>481.85</v>
      </c>
      <c r="S56" s="138">
        <f>S54+S51+S48+S47+S44</f>
        <v>481.85</v>
      </c>
      <c r="T56" s="138">
        <f>T54+T51+T48+T47+T44</f>
        <v>0</v>
      </c>
      <c r="U56" s="137"/>
      <c r="V56" s="137"/>
      <c r="W56" s="137"/>
      <c r="X56" s="138">
        <f>X54+X51+X48+X47+X44</f>
        <v>0</v>
      </c>
      <c r="Y56" s="138">
        <f>Y54+Y51+Y48+Y47+Y44</f>
        <v>0</v>
      </c>
      <c r="Z56" s="138">
        <f>SUM(Z44:Z55)</f>
        <v>0</v>
      </c>
      <c r="AA56" s="137"/>
      <c r="AB56" s="143"/>
      <c r="AC56" s="140">
        <f>K56-R56</f>
        <v>865.85800000000006</v>
      </c>
      <c r="AD56" s="143"/>
      <c r="AE56" s="144"/>
      <c r="AF56" s="144"/>
    </row>
    <row r="57" spans="1:32" s="65" customFormat="1" ht="15.75">
      <c r="A57" s="284" t="s">
        <v>33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6"/>
    </row>
    <row r="58" spans="1:32" s="65" customFormat="1" ht="15.75">
      <c r="A58" s="272" t="s">
        <v>34</v>
      </c>
      <c r="B58" s="272"/>
      <c r="C58" s="272"/>
      <c r="D58" s="272"/>
      <c r="E58" s="272"/>
      <c r="F58" s="145"/>
      <c r="G58" s="138">
        <v>0</v>
      </c>
      <c r="H58" s="137"/>
      <c r="I58" s="137"/>
      <c r="J58" s="137"/>
      <c r="K58" s="138">
        <v>0</v>
      </c>
      <c r="L58" s="138">
        <v>0</v>
      </c>
      <c r="M58" s="138"/>
      <c r="N58" s="138"/>
      <c r="O58" s="138"/>
      <c r="P58" s="138"/>
      <c r="Q58" s="138"/>
      <c r="R58" s="138">
        <v>0</v>
      </c>
      <c r="S58" s="138">
        <v>0</v>
      </c>
      <c r="T58" s="138"/>
      <c r="U58" s="138"/>
      <c r="V58" s="138"/>
      <c r="W58" s="138"/>
      <c r="X58" s="138">
        <v>0</v>
      </c>
      <c r="Y58" s="138">
        <v>0</v>
      </c>
      <c r="Z58" s="138"/>
      <c r="AA58" s="138"/>
      <c r="AB58" s="138"/>
      <c r="AC58" s="138">
        <v>0</v>
      </c>
      <c r="AD58" s="139"/>
      <c r="AE58" s="144"/>
      <c r="AF58" s="144"/>
    </row>
    <row r="59" spans="1:32" s="65" customFormat="1" ht="15.75">
      <c r="A59" s="284" t="s">
        <v>35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6"/>
    </row>
    <row r="60" spans="1:32" s="65" customFormat="1" ht="15.75">
      <c r="A60" s="284" t="s">
        <v>75</v>
      </c>
      <c r="B60" s="286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10"/>
      <c r="AC60" s="110"/>
      <c r="AD60" s="130"/>
      <c r="AE60" s="130"/>
      <c r="AF60" s="130"/>
    </row>
    <row r="61" spans="1:32" s="65" customFormat="1" ht="31.5">
      <c r="A61" s="89">
        <v>6.1</v>
      </c>
      <c r="B61" s="90" t="s">
        <v>114</v>
      </c>
      <c r="C61" s="75" t="s">
        <v>44</v>
      </c>
      <c r="D61" s="68"/>
      <c r="E61" s="205">
        <v>1058.3330000000001</v>
      </c>
      <c r="F61" s="206">
        <v>2</v>
      </c>
      <c r="G61" s="207">
        <v>2116.6660000000002</v>
      </c>
      <c r="H61" s="114">
        <v>2</v>
      </c>
      <c r="I61" s="114">
        <f>H61</f>
        <v>2</v>
      </c>
      <c r="J61" s="76"/>
      <c r="K61" s="115">
        <v>2116.6660000000002</v>
      </c>
      <c r="L61" s="115">
        <f>K61</f>
        <v>2116.6660000000002</v>
      </c>
      <c r="M61" s="76"/>
      <c r="N61" s="110"/>
      <c r="O61" s="114"/>
      <c r="P61" s="114"/>
      <c r="Q61" s="76"/>
      <c r="R61" s="115"/>
      <c r="S61" s="115"/>
      <c r="T61" s="76"/>
      <c r="U61" s="114"/>
      <c r="V61" s="114"/>
      <c r="W61" s="76"/>
      <c r="X61" s="115"/>
      <c r="Y61" s="115"/>
      <c r="Z61" s="76"/>
      <c r="AA61" s="152"/>
      <c r="AB61" s="110">
        <f>H61-O61</f>
        <v>2</v>
      </c>
      <c r="AC61" s="110">
        <f>K61-R61</f>
        <v>2116.6660000000002</v>
      </c>
      <c r="AD61" s="220">
        <f>(N61-E61)/E61</f>
        <v>-1</v>
      </c>
      <c r="AE61" s="70"/>
      <c r="AF61" s="70"/>
    </row>
    <row r="62" spans="1:32" s="65" customFormat="1" ht="15.75">
      <c r="A62" s="272" t="s">
        <v>36</v>
      </c>
      <c r="B62" s="272"/>
      <c r="C62" s="272"/>
      <c r="D62" s="272"/>
      <c r="E62" s="272"/>
      <c r="F62" s="145"/>
      <c r="G62" s="138">
        <f>G61</f>
        <v>2116.6660000000002</v>
      </c>
      <c r="H62" s="137"/>
      <c r="I62" s="137"/>
      <c r="J62" s="137"/>
      <c r="K62" s="138">
        <f>K61</f>
        <v>2116.6660000000002</v>
      </c>
      <c r="L62" s="138">
        <f>L61</f>
        <v>2116.6660000000002</v>
      </c>
      <c r="M62" s="137"/>
      <c r="N62" s="137"/>
      <c r="O62" s="137"/>
      <c r="P62" s="137"/>
      <c r="Q62" s="137"/>
      <c r="R62" s="138">
        <f>R61</f>
        <v>0</v>
      </c>
      <c r="S62" s="138">
        <f>S61</f>
        <v>0</v>
      </c>
      <c r="T62" s="138"/>
      <c r="U62" s="137"/>
      <c r="V62" s="137"/>
      <c r="W62" s="137"/>
      <c r="X62" s="138">
        <f>X61</f>
        <v>0</v>
      </c>
      <c r="Y62" s="138">
        <f>Y61</f>
        <v>0</v>
      </c>
      <c r="Z62" s="138"/>
      <c r="AA62" s="137"/>
      <c r="AB62" s="141"/>
      <c r="AC62" s="140">
        <f>AC61</f>
        <v>2116.6660000000002</v>
      </c>
      <c r="AD62" s="143"/>
      <c r="AE62" s="144"/>
      <c r="AF62" s="144"/>
    </row>
    <row r="63" spans="1:32" s="65" customFormat="1" ht="15.75">
      <c r="A63" s="284" t="s">
        <v>37</v>
      </c>
      <c r="B63" s="285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6"/>
    </row>
    <row r="64" spans="1:32" s="65" customFormat="1" ht="30">
      <c r="A64" s="77">
        <v>7.1</v>
      </c>
      <c r="B64" s="208" t="s">
        <v>76</v>
      </c>
      <c r="C64" s="75" t="s">
        <v>44</v>
      </c>
      <c r="D64" s="68" t="s">
        <v>45</v>
      </c>
      <c r="E64" s="163">
        <v>16.89</v>
      </c>
      <c r="F64" s="164">
        <v>8</v>
      </c>
      <c r="G64" s="209">
        <v>135.12</v>
      </c>
      <c r="H64" s="111">
        <v>8</v>
      </c>
      <c r="I64" s="111">
        <f>H64</f>
        <v>8</v>
      </c>
      <c r="J64" s="69"/>
      <c r="K64" s="105">
        <v>135.12</v>
      </c>
      <c r="L64" s="105">
        <f>K64</f>
        <v>135.12</v>
      </c>
      <c r="M64" s="69"/>
      <c r="N64" s="110">
        <f>R64/O64</f>
        <v>16.89</v>
      </c>
      <c r="O64" s="107">
        <v>8</v>
      </c>
      <c r="P64" s="107">
        <v>8</v>
      </c>
      <c r="Q64" s="69"/>
      <c r="R64" s="112">
        <v>135.12</v>
      </c>
      <c r="S64" s="112">
        <v>135.12</v>
      </c>
      <c r="T64" s="108"/>
      <c r="U64" s="107"/>
      <c r="V64" s="107"/>
      <c r="W64" s="107"/>
      <c r="X64" s="112"/>
      <c r="Y64" s="112"/>
      <c r="Z64" s="107"/>
      <c r="AA64" s="152"/>
      <c r="AB64" s="110">
        <f>H64-O64</f>
        <v>0</v>
      </c>
      <c r="AC64" s="105">
        <f>K64-R64</f>
        <v>0</v>
      </c>
      <c r="AD64" s="148">
        <f>(N64-E64)/E64</f>
        <v>0</v>
      </c>
      <c r="AE64" s="160" t="s">
        <v>136</v>
      </c>
      <c r="AF64" s="70"/>
    </row>
    <row r="65" spans="1:32" s="65" customFormat="1" ht="30">
      <c r="A65" s="77">
        <v>7.2</v>
      </c>
      <c r="B65" s="210" t="s">
        <v>115</v>
      </c>
      <c r="C65" s="75" t="s">
        <v>44</v>
      </c>
      <c r="D65" s="68" t="s">
        <v>45</v>
      </c>
      <c r="E65" s="163">
        <v>13.850833333333332</v>
      </c>
      <c r="F65" s="164">
        <v>8</v>
      </c>
      <c r="G65" s="209">
        <v>110.80666666666666</v>
      </c>
      <c r="H65" s="111">
        <v>8</v>
      </c>
      <c r="I65" s="111">
        <f t="shared" ref="I65:I76" si="23">H65</f>
        <v>8</v>
      </c>
      <c r="J65" s="69"/>
      <c r="K65" s="105">
        <v>110.80666666666666</v>
      </c>
      <c r="L65" s="105">
        <f t="shared" ref="L65:L76" si="24">K65</f>
        <v>110.80666666666666</v>
      </c>
      <c r="M65" s="69"/>
      <c r="N65" s="110">
        <f t="shared" ref="N65:N76" si="25">R65/O65</f>
        <v>13.85</v>
      </c>
      <c r="O65" s="107">
        <v>8</v>
      </c>
      <c r="P65" s="107">
        <v>8</v>
      </c>
      <c r="Q65" s="69"/>
      <c r="R65" s="112">
        <v>110.8</v>
      </c>
      <c r="S65" s="112">
        <v>110.8</v>
      </c>
      <c r="T65" s="108"/>
      <c r="U65" s="107"/>
      <c r="V65" s="107"/>
      <c r="W65" s="107"/>
      <c r="X65" s="112"/>
      <c r="Y65" s="112"/>
      <c r="Z65" s="107"/>
      <c r="AA65" s="152"/>
      <c r="AB65" s="110">
        <f t="shared" ref="AB65:AB76" si="26">H65-O65</f>
        <v>0</v>
      </c>
      <c r="AC65" s="105">
        <f t="shared" ref="AC65:AC76" si="27">K65-R65</f>
        <v>6.6666666666606034E-3</v>
      </c>
      <c r="AD65" s="148">
        <f t="shared" ref="AD65:AD76" si="28">(N65-E65)/E65</f>
        <v>-6.0164851693585858E-5</v>
      </c>
      <c r="AE65" s="160" t="s">
        <v>136</v>
      </c>
      <c r="AF65" s="70"/>
    </row>
    <row r="66" spans="1:32" s="65" customFormat="1" ht="30">
      <c r="A66" s="77">
        <v>7.3</v>
      </c>
      <c r="B66" s="211" t="s">
        <v>77</v>
      </c>
      <c r="C66" s="75" t="s">
        <v>44</v>
      </c>
      <c r="D66" s="68" t="s">
        <v>45</v>
      </c>
      <c r="E66" s="163">
        <v>19.3675</v>
      </c>
      <c r="F66" s="164">
        <v>15</v>
      </c>
      <c r="G66" s="209">
        <v>290.51249999999999</v>
      </c>
      <c r="H66" s="111">
        <v>15</v>
      </c>
      <c r="I66" s="111">
        <f t="shared" si="23"/>
        <v>15</v>
      </c>
      <c r="J66" s="69"/>
      <c r="K66" s="105">
        <v>290.51249999999999</v>
      </c>
      <c r="L66" s="105">
        <f t="shared" si="24"/>
        <v>290.51249999999999</v>
      </c>
      <c r="M66" s="69"/>
      <c r="N66" s="110">
        <f t="shared" si="25"/>
        <v>19.37</v>
      </c>
      <c r="O66" s="107">
        <v>15</v>
      </c>
      <c r="P66" s="107">
        <v>15</v>
      </c>
      <c r="Q66" s="165"/>
      <c r="R66" s="112">
        <v>290.55</v>
      </c>
      <c r="S66" s="112">
        <v>290.55</v>
      </c>
      <c r="T66" s="107"/>
      <c r="U66" s="107"/>
      <c r="V66" s="107"/>
      <c r="W66" s="107"/>
      <c r="X66" s="112"/>
      <c r="Y66" s="112"/>
      <c r="Z66" s="107"/>
      <c r="AA66" s="152"/>
      <c r="AB66" s="110">
        <f t="shared" si="26"/>
        <v>0</v>
      </c>
      <c r="AC66" s="105">
        <f t="shared" si="27"/>
        <v>-3.7500000000022737E-2</v>
      </c>
      <c r="AD66" s="148">
        <f t="shared" si="28"/>
        <v>1.2908222537763155E-4</v>
      </c>
      <c r="AE66" s="160" t="s">
        <v>136</v>
      </c>
      <c r="AF66" s="70"/>
    </row>
    <row r="67" spans="1:32" s="65" customFormat="1" ht="30">
      <c r="A67" s="77">
        <v>7.4</v>
      </c>
      <c r="B67" s="208" t="s">
        <v>116</v>
      </c>
      <c r="C67" s="75" t="s">
        <v>44</v>
      </c>
      <c r="D67" s="68" t="s">
        <v>45</v>
      </c>
      <c r="E67" s="163">
        <v>16.975000000000001</v>
      </c>
      <c r="F67" s="164">
        <v>1</v>
      </c>
      <c r="G67" s="209">
        <v>16.975000000000001</v>
      </c>
      <c r="H67" s="111">
        <v>1</v>
      </c>
      <c r="I67" s="111">
        <f t="shared" si="23"/>
        <v>1</v>
      </c>
      <c r="J67" s="69"/>
      <c r="K67" s="105">
        <v>16.975000000000001</v>
      </c>
      <c r="L67" s="105">
        <f t="shared" si="24"/>
        <v>16.975000000000001</v>
      </c>
      <c r="M67" s="69"/>
      <c r="N67" s="110">
        <f t="shared" si="25"/>
        <v>16.98</v>
      </c>
      <c r="O67" s="107">
        <v>1</v>
      </c>
      <c r="P67" s="107">
        <v>1</v>
      </c>
      <c r="Q67" s="69"/>
      <c r="R67" s="112">
        <v>16.98</v>
      </c>
      <c r="S67" s="112">
        <v>16.98</v>
      </c>
      <c r="T67" s="125"/>
      <c r="U67" s="167"/>
      <c r="V67" s="167"/>
      <c r="W67" s="112"/>
      <c r="X67" s="112"/>
      <c r="Y67" s="112"/>
      <c r="Z67" s="107"/>
      <c r="AA67" s="152"/>
      <c r="AB67" s="110">
        <f t="shared" si="26"/>
        <v>0</v>
      </c>
      <c r="AC67" s="105">
        <f t="shared" si="27"/>
        <v>-4.9999999999990052E-3</v>
      </c>
      <c r="AD67" s="148">
        <f t="shared" si="28"/>
        <v>2.9455081001466892E-4</v>
      </c>
      <c r="AE67" s="160" t="s">
        <v>136</v>
      </c>
      <c r="AF67" s="70"/>
    </row>
    <row r="68" spans="1:32" s="65" customFormat="1" ht="30">
      <c r="A68" s="77">
        <v>7.5</v>
      </c>
      <c r="B68" s="211" t="s">
        <v>117</v>
      </c>
      <c r="C68" s="75" t="s">
        <v>44</v>
      </c>
      <c r="D68" s="68" t="s">
        <v>45</v>
      </c>
      <c r="E68" s="163">
        <v>18.91</v>
      </c>
      <c r="F68" s="164">
        <v>1</v>
      </c>
      <c r="G68" s="209">
        <v>18.91</v>
      </c>
      <c r="H68" s="111">
        <v>1</v>
      </c>
      <c r="I68" s="111">
        <f t="shared" si="23"/>
        <v>1</v>
      </c>
      <c r="J68" s="69"/>
      <c r="K68" s="105">
        <v>18.91</v>
      </c>
      <c r="L68" s="105">
        <f t="shared" si="24"/>
        <v>18.91</v>
      </c>
      <c r="M68" s="69"/>
      <c r="N68" s="110">
        <f t="shared" si="25"/>
        <v>18.91</v>
      </c>
      <c r="O68" s="107">
        <v>1</v>
      </c>
      <c r="P68" s="107">
        <v>1</v>
      </c>
      <c r="Q68" s="69"/>
      <c r="R68" s="112">
        <v>18.91</v>
      </c>
      <c r="S68" s="112">
        <v>18.91</v>
      </c>
      <c r="T68" s="125"/>
      <c r="U68" s="167"/>
      <c r="V68" s="167"/>
      <c r="W68" s="112"/>
      <c r="X68" s="112"/>
      <c r="Y68" s="112"/>
      <c r="Z68" s="107"/>
      <c r="AA68" s="152"/>
      <c r="AB68" s="110">
        <f t="shared" si="26"/>
        <v>0</v>
      </c>
      <c r="AC68" s="105">
        <f t="shared" si="27"/>
        <v>0</v>
      </c>
      <c r="AD68" s="148">
        <f t="shared" si="28"/>
        <v>0</v>
      </c>
      <c r="AE68" s="160" t="s">
        <v>136</v>
      </c>
      <c r="AF68" s="70"/>
    </row>
    <row r="69" spans="1:32" s="65" customFormat="1" ht="31.5">
      <c r="A69" s="77">
        <v>7.6</v>
      </c>
      <c r="B69" s="211" t="s">
        <v>118</v>
      </c>
      <c r="C69" s="75" t="s">
        <v>44</v>
      </c>
      <c r="D69" s="68" t="s">
        <v>45</v>
      </c>
      <c r="E69" s="163">
        <v>51.396999999999998</v>
      </c>
      <c r="F69" s="164">
        <v>1</v>
      </c>
      <c r="G69" s="209">
        <v>51.396999999999998</v>
      </c>
      <c r="H69" s="111">
        <v>1</v>
      </c>
      <c r="I69" s="111">
        <f t="shared" si="23"/>
        <v>1</v>
      </c>
      <c r="J69" s="69"/>
      <c r="K69" s="105">
        <v>51.396999999999998</v>
      </c>
      <c r="L69" s="105">
        <f t="shared" si="24"/>
        <v>51.396999999999998</v>
      </c>
      <c r="M69" s="69"/>
      <c r="N69" s="110">
        <f t="shared" si="25"/>
        <v>51.4</v>
      </c>
      <c r="O69" s="107">
        <v>1</v>
      </c>
      <c r="P69" s="107">
        <v>1</v>
      </c>
      <c r="Q69" s="69"/>
      <c r="R69" s="112">
        <v>51.4</v>
      </c>
      <c r="S69" s="112">
        <v>51.4</v>
      </c>
      <c r="T69" s="125"/>
      <c r="U69" s="167">
        <v>1</v>
      </c>
      <c r="V69" s="167">
        <v>1</v>
      </c>
      <c r="W69" s="112"/>
      <c r="X69" s="112">
        <v>51.4</v>
      </c>
      <c r="Y69" s="112">
        <v>51.4</v>
      </c>
      <c r="Z69" s="107"/>
      <c r="AA69" s="152" t="s">
        <v>135</v>
      </c>
      <c r="AB69" s="110">
        <f t="shared" si="26"/>
        <v>0</v>
      </c>
      <c r="AC69" s="105">
        <f t="shared" si="27"/>
        <v>-3.0000000000001137E-3</v>
      </c>
      <c r="AD69" s="148">
        <f t="shared" si="28"/>
        <v>5.8369165515499225E-5</v>
      </c>
      <c r="AE69" s="160" t="s">
        <v>137</v>
      </c>
      <c r="AF69" s="70"/>
    </row>
    <row r="70" spans="1:32" s="65" customFormat="1" ht="31.5">
      <c r="A70" s="77">
        <v>7.7</v>
      </c>
      <c r="B70" s="211" t="s">
        <v>119</v>
      </c>
      <c r="C70" s="75" t="s">
        <v>44</v>
      </c>
      <c r="D70" s="68" t="s">
        <v>45</v>
      </c>
      <c r="E70" s="163">
        <v>11</v>
      </c>
      <c r="F70" s="164">
        <v>1</v>
      </c>
      <c r="G70" s="209">
        <v>11</v>
      </c>
      <c r="H70" s="111">
        <v>1</v>
      </c>
      <c r="I70" s="111">
        <f t="shared" si="23"/>
        <v>1</v>
      </c>
      <c r="J70" s="69"/>
      <c r="K70" s="105">
        <v>11</v>
      </c>
      <c r="L70" s="105">
        <f t="shared" si="24"/>
        <v>11</v>
      </c>
      <c r="M70" s="69"/>
      <c r="N70" s="110">
        <f t="shared" si="25"/>
        <v>11</v>
      </c>
      <c r="O70" s="107">
        <v>1</v>
      </c>
      <c r="P70" s="107">
        <v>1</v>
      </c>
      <c r="Q70" s="69"/>
      <c r="R70" s="112">
        <v>11</v>
      </c>
      <c r="S70" s="112">
        <v>11</v>
      </c>
      <c r="T70" s="125"/>
      <c r="U70" s="167">
        <v>1</v>
      </c>
      <c r="V70" s="167">
        <v>1</v>
      </c>
      <c r="W70" s="112"/>
      <c r="X70" s="112">
        <v>11</v>
      </c>
      <c r="Y70" s="112">
        <v>11</v>
      </c>
      <c r="Z70" s="107"/>
      <c r="AA70" s="152" t="s">
        <v>135</v>
      </c>
      <c r="AB70" s="110">
        <f t="shared" si="26"/>
        <v>0</v>
      </c>
      <c r="AC70" s="105">
        <f t="shared" si="27"/>
        <v>0</v>
      </c>
      <c r="AD70" s="148">
        <f t="shared" si="28"/>
        <v>0</v>
      </c>
      <c r="AE70" s="160" t="s">
        <v>137</v>
      </c>
      <c r="AF70" s="70"/>
    </row>
    <row r="71" spans="1:32" s="65" customFormat="1" ht="31.5">
      <c r="A71" s="77">
        <v>7.8</v>
      </c>
      <c r="B71" s="211" t="s">
        <v>120</v>
      </c>
      <c r="C71" s="75" t="s">
        <v>44</v>
      </c>
      <c r="D71" s="68" t="s">
        <v>45</v>
      </c>
      <c r="E71" s="163">
        <v>17.55</v>
      </c>
      <c r="F71" s="164">
        <v>1</v>
      </c>
      <c r="G71" s="209">
        <v>17.55</v>
      </c>
      <c r="H71" s="111">
        <v>1</v>
      </c>
      <c r="I71" s="111">
        <f t="shared" si="23"/>
        <v>1</v>
      </c>
      <c r="J71" s="69"/>
      <c r="K71" s="105">
        <v>17.55</v>
      </c>
      <c r="L71" s="105">
        <f t="shared" si="24"/>
        <v>17.55</v>
      </c>
      <c r="M71" s="69"/>
      <c r="N71" s="110">
        <f t="shared" si="25"/>
        <v>17.55</v>
      </c>
      <c r="O71" s="107">
        <v>1</v>
      </c>
      <c r="P71" s="107">
        <v>1</v>
      </c>
      <c r="Q71" s="69"/>
      <c r="R71" s="112">
        <v>17.55</v>
      </c>
      <c r="S71" s="112">
        <v>17.55</v>
      </c>
      <c r="T71" s="125"/>
      <c r="U71" s="167"/>
      <c r="V71" s="167"/>
      <c r="W71" s="112"/>
      <c r="X71" s="112"/>
      <c r="Y71" s="112"/>
      <c r="Z71" s="107"/>
      <c r="AA71" s="152"/>
      <c r="AB71" s="110">
        <f t="shared" si="26"/>
        <v>0</v>
      </c>
      <c r="AC71" s="105">
        <f t="shared" si="27"/>
        <v>0</v>
      </c>
      <c r="AD71" s="148">
        <f t="shared" si="28"/>
        <v>0</v>
      </c>
      <c r="AE71" s="160" t="s">
        <v>137</v>
      </c>
      <c r="AF71" s="70"/>
    </row>
    <row r="72" spans="1:32" s="65" customFormat="1" ht="31.5">
      <c r="A72" s="77">
        <v>7.9</v>
      </c>
      <c r="B72" s="211" t="s">
        <v>121</v>
      </c>
      <c r="C72" s="75" t="s">
        <v>44</v>
      </c>
      <c r="D72" s="68" t="s">
        <v>45</v>
      </c>
      <c r="E72" s="163">
        <v>21.25</v>
      </c>
      <c r="F72" s="164">
        <v>1</v>
      </c>
      <c r="G72" s="209">
        <v>21.25</v>
      </c>
      <c r="H72" s="111">
        <v>1</v>
      </c>
      <c r="I72" s="111">
        <f t="shared" si="23"/>
        <v>1</v>
      </c>
      <c r="J72" s="69"/>
      <c r="K72" s="105">
        <v>21.25</v>
      </c>
      <c r="L72" s="105">
        <f t="shared" si="24"/>
        <v>21.25</v>
      </c>
      <c r="M72" s="165"/>
      <c r="N72" s="110">
        <f t="shared" si="25"/>
        <v>21.25</v>
      </c>
      <c r="O72" s="107">
        <v>1</v>
      </c>
      <c r="P72" s="107">
        <v>1</v>
      </c>
      <c r="Q72" s="107"/>
      <c r="R72" s="112">
        <v>21.25</v>
      </c>
      <c r="S72" s="112">
        <v>21.25</v>
      </c>
      <c r="T72" s="107"/>
      <c r="U72" s="107">
        <v>1</v>
      </c>
      <c r="V72" s="107">
        <v>1</v>
      </c>
      <c r="W72" s="107"/>
      <c r="X72" s="112">
        <v>21.25</v>
      </c>
      <c r="Y72" s="112">
        <v>21.25</v>
      </c>
      <c r="Z72" s="107"/>
      <c r="AA72" s="152" t="s">
        <v>135</v>
      </c>
      <c r="AB72" s="110">
        <f t="shared" si="26"/>
        <v>0</v>
      </c>
      <c r="AC72" s="105">
        <f t="shared" si="27"/>
        <v>0</v>
      </c>
      <c r="AD72" s="148">
        <f t="shared" si="28"/>
        <v>0</v>
      </c>
      <c r="AE72" s="160" t="s">
        <v>137</v>
      </c>
      <c r="AF72" s="70"/>
    </row>
    <row r="73" spans="1:32" s="65" customFormat="1" ht="31.5">
      <c r="A73" s="191">
        <v>7.1</v>
      </c>
      <c r="B73" s="211" t="s">
        <v>122</v>
      </c>
      <c r="C73" s="75" t="s">
        <v>44</v>
      </c>
      <c r="D73" s="68" t="s">
        <v>45</v>
      </c>
      <c r="E73" s="163">
        <v>14.85</v>
      </c>
      <c r="F73" s="164">
        <v>1</v>
      </c>
      <c r="G73" s="209">
        <v>14.85</v>
      </c>
      <c r="H73" s="111">
        <v>1</v>
      </c>
      <c r="I73" s="111">
        <f t="shared" si="23"/>
        <v>1</v>
      </c>
      <c r="J73" s="69"/>
      <c r="K73" s="105">
        <v>14.85</v>
      </c>
      <c r="L73" s="105">
        <f t="shared" si="24"/>
        <v>14.85</v>
      </c>
      <c r="M73" s="165"/>
      <c r="N73" s="110">
        <f t="shared" si="25"/>
        <v>14.85</v>
      </c>
      <c r="O73" s="107">
        <v>1</v>
      </c>
      <c r="P73" s="107">
        <v>1</v>
      </c>
      <c r="Q73" s="107"/>
      <c r="R73" s="107">
        <v>14.85</v>
      </c>
      <c r="S73" s="107">
        <v>14.85</v>
      </c>
      <c r="T73" s="107"/>
      <c r="U73" s="107"/>
      <c r="V73" s="107"/>
      <c r="W73" s="107"/>
      <c r="X73" s="107"/>
      <c r="Y73" s="107"/>
      <c r="Z73" s="107"/>
      <c r="AA73" s="152"/>
      <c r="AB73" s="110">
        <f t="shared" si="26"/>
        <v>0</v>
      </c>
      <c r="AC73" s="105">
        <f t="shared" si="27"/>
        <v>0</v>
      </c>
      <c r="AD73" s="148">
        <f t="shared" si="28"/>
        <v>0</v>
      </c>
      <c r="AE73" s="160" t="s">
        <v>137</v>
      </c>
      <c r="AF73" s="70"/>
    </row>
    <row r="74" spans="1:32" s="65" customFormat="1" ht="30">
      <c r="A74" s="191">
        <v>7.11</v>
      </c>
      <c r="B74" s="211" t="s">
        <v>123</v>
      </c>
      <c r="C74" s="75" t="s">
        <v>44</v>
      </c>
      <c r="D74" s="68" t="s">
        <v>45</v>
      </c>
      <c r="E74" s="163">
        <v>9.9</v>
      </c>
      <c r="F74" s="164">
        <v>1</v>
      </c>
      <c r="G74" s="209">
        <v>9.9</v>
      </c>
      <c r="H74" s="111">
        <v>1</v>
      </c>
      <c r="I74" s="111">
        <f t="shared" si="23"/>
        <v>1</v>
      </c>
      <c r="J74" s="69"/>
      <c r="K74" s="105">
        <v>9.9</v>
      </c>
      <c r="L74" s="105">
        <f t="shared" si="24"/>
        <v>9.9</v>
      </c>
      <c r="M74" s="165"/>
      <c r="N74" s="110">
        <f t="shared" si="25"/>
        <v>9.9</v>
      </c>
      <c r="O74" s="107">
        <v>1</v>
      </c>
      <c r="P74" s="107">
        <v>1</v>
      </c>
      <c r="Q74" s="107"/>
      <c r="R74" s="107">
        <v>9.9</v>
      </c>
      <c r="S74" s="107">
        <v>9.9</v>
      </c>
      <c r="T74" s="107"/>
      <c r="U74" s="107"/>
      <c r="V74" s="107"/>
      <c r="W74" s="107"/>
      <c r="X74" s="107"/>
      <c r="Y74" s="107"/>
      <c r="Z74" s="107"/>
      <c r="AA74" s="152"/>
      <c r="AB74" s="110">
        <f t="shared" si="26"/>
        <v>0</v>
      </c>
      <c r="AC74" s="105">
        <f t="shared" si="27"/>
        <v>0</v>
      </c>
      <c r="AD74" s="148">
        <f t="shared" si="28"/>
        <v>0</v>
      </c>
      <c r="AE74" s="160" t="s">
        <v>137</v>
      </c>
      <c r="AF74" s="70"/>
    </row>
    <row r="75" spans="1:32" s="65" customFormat="1" ht="31.5">
      <c r="A75" s="191">
        <v>7.12</v>
      </c>
      <c r="B75" s="211" t="s">
        <v>124</v>
      </c>
      <c r="C75" s="75" t="s">
        <v>44</v>
      </c>
      <c r="D75" s="68" t="s">
        <v>45</v>
      </c>
      <c r="E75" s="163">
        <v>7.7779999999999996</v>
      </c>
      <c r="F75" s="164">
        <v>5</v>
      </c>
      <c r="G75" s="209">
        <v>38.89</v>
      </c>
      <c r="H75" s="111">
        <v>5</v>
      </c>
      <c r="I75" s="111">
        <f t="shared" si="23"/>
        <v>5</v>
      </c>
      <c r="J75" s="69"/>
      <c r="K75" s="105">
        <v>38.89</v>
      </c>
      <c r="L75" s="105">
        <f t="shared" si="24"/>
        <v>38.89</v>
      </c>
      <c r="M75" s="165"/>
      <c r="N75" s="110">
        <f t="shared" si="25"/>
        <v>7.7780000000000005</v>
      </c>
      <c r="O75" s="107">
        <v>5</v>
      </c>
      <c r="P75" s="107">
        <v>5</v>
      </c>
      <c r="Q75" s="107"/>
      <c r="R75" s="107">
        <v>38.89</v>
      </c>
      <c r="S75" s="107">
        <v>38.89</v>
      </c>
      <c r="T75" s="107"/>
      <c r="U75" s="107"/>
      <c r="V75" s="107"/>
      <c r="W75" s="107"/>
      <c r="X75" s="107"/>
      <c r="Y75" s="107"/>
      <c r="Z75" s="107"/>
      <c r="AA75" s="152"/>
      <c r="AB75" s="110">
        <f t="shared" si="26"/>
        <v>0</v>
      </c>
      <c r="AC75" s="105">
        <f t="shared" si="27"/>
        <v>0</v>
      </c>
      <c r="AD75" s="148">
        <f t="shared" si="28"/>
        <v>1.1419110564414056E-16</v>
      </c>
      <c r="AE75" s="160" t="s">
        <v>137</v>
      </c>
      <c r="AF75" s="70"/>
    </row>
    <row r="76" spans="1:32" s="65" customFormat="1" ht="30">
      <c r="A76" s="191">
        <v>7.13</v>
      </c>
      <c r="B76" s="211" t="s">
        <v>125</v>
      </c>
      <c r="C76" s="75" t="s">
        <v>44</v>
      </c>
      <c r="D76" s="68" t="s">
        <v>45</v>
      </c>
      <c r="E76" s="163">
        <v>61.14</v>
      </c>
      <c r="F76" s="164">
        <v>1</v>
      </c>
      <c r="G76" s="209">
        <v>61.14</v>
      </c>
      <c r="H76" s="111">
        <v>1</v>
      </c>
      <c r="I76" s="111">
        <f t="shared" si="23"/>
        <v>1</v>
      </c>
      <c r="J76" s="69"/>
      <c r="K76" s="105">
        <v>61.14</v>
      </c>
      <c r="L76" s="105">
        <f t="shared" si="24"/>
        <v>61.14</v>
      </c>
      <c r="M76" s="165"/>
      <c r="N76" s="110">
        <f t="shared" si="25"/>
        <v>61.14</v>
      </c>
      <c r="O76" s="107">
        <v>1</v>
      </c>
      <c r="P76" s="107">
        <v>1</v>
      </c>
      <c r="Q76" s="107"/>
      <c r="R76" s="107">
        <v>61.14</v>
      </c>
      <c r="S76" s="107">
        <v>61.14</v>
      </c>
      <c r="T76" s="107"/>
      <c r="U76" s="107"/>
      <c r="V76" s="107"/>
      <c r="W76" s="107"/>
      <c r="X76" s="107"/>
      <c r="Y76" s="107"/>
      <c r="Z76" s="107"/>
      <c r="AA76" s="152"/>
      <c r="AB76" s="110">
        <f t="shared" si="26"/>
        <v>0</v>
      </c>
      <c r="AC76" s="105">
        <f t="shared" si="27"/>
        <v>0</v>
      </c>
      <c r="AD76" s="148">
        <f t="shared" si="28"/>
        <v>0</v>
      </c>
      <c r="AE76" s="160" t="s">
        <v>137</v>
      </c>
      <c r="AF76" s="70"/>
    </row>
    <row r="77" spans="1:32" s="65" customFormat="1" ht="15.75">
      <c r="A77" s="272" t="s">
        <v>38</v>
      </c>
      <c r="B77" s="272"/>
      <c r="C77" s="272"/>
      <c r="D77" s="272"/>
      <c r="E77" s="272"/>
      <c r="F77" s="145"/>
      <c r="G77" s="138">
        <f>SUM(G64:G76)</f>
        <v>798.30116666666663</v>
      </c>
      <c r="H77" s="137"/>
      <c r="I77" s="137"/>
      <c r="J77" s="137"/>
      <c r="K77" s="138">
        <f>SUM(K64:K76)</f>
        <v>798.30116666666663</v>
      </c>
      <c r="L77" s="138">
        <f>SUM(L64:L76)</f>
        <v>798.30116666666663</v>
      </c>
      <c r="M77" s="137"/>
      <c r="N77" s="137"/>
      <c r="O77" s="137"/>
      <c r="P77" s="137"/>
      <c r="Q77" s="137"/>
      <c r="R77" s="138">
        <f>SUM(R64:R76)</f>
        <v>798.33999999999992</v>
      </c>
      <c r="S77" s="138">
        <f>SUM(S64:S76)</f>
        <v>798.33999999999992</v>
      </c>
      <c r="T77" s="138"/>
      <c r="U77" s="137"/>
      <c r="V77" s="137"/>
      <c r="W77" s="137"/>
      <c r="X77" s="138">
        <f>SUM(X64:X76)</f>
        <v>83.65</v>
      </c>
      <c r="Y77" s="138">
        <f>SUM(Y64:Y76)</f>
        <v>83.65</v>
      </c>
      <c r="Z77" s="138"/>
      <c r="AA77" s="137"/>
      <c r="AB77" s="143"/>
      <c r="AC77" s="140">
        <f>K77-R77</f>
        <v>-3.8833333333286646E-2</v>
      </c>
      <c r="AD77" s="143"/>
      <c r="AE77" s="144"/>
      <c r="AF77" s="144"/>
    </row>
    <row r="78" spans="1:32" s="65" customFormat="1" ht="18.75">
      <c r="A78" s="276" t="s">
        <v>78</v>
      </c>
      <c r="B78" s="276"/>
      <c r="C78" s="276"/>
      <c r="D78" s="276"/>
      <c r="E78" s="276"/>
      <c r="F78" s="157"/>
      <c r="G78" s="146">
        <f>G77+G62+G58+G56+G41+G38+G23</f>
        <v>87498.996447341662</v>
      </c>
      <c r="H78" s="146"/>
      <c r="I78" s="146"/>
      <c r="J78" s="146"/>
      <c r="K78" s="146">
        <f>K77+K62+K58+K56+K41+K38+K23</f>
        <v>17499.800066666667</v>
      </c>
      <c r="L78" s="146">
        <f>L77+L62+L58+L56+L41+L38+L23</f>
        <v>17499.800066666667</v>
      </c>
      <c r="M78" s="146">
        <f>M77+M62+M58+M56+M41+M38+M23</f>
        <v>0</v>
      </c>
      <c r="N78" s="146"/>
      <c r="O78" s="146"/>
      <c r="P78" s="146"/>
      <c r="Q78" s="146"/>
      <c r="R78" s="146">
        <f>R77+R62+R58+R56+R41+R38+R23</f>
        <v>20692.064740000002</v>
      </c>
      <c r="S78" s="146">
        <f>S77+S62+S58+S56+S41+S38+S23</f>
        <v>20692.064740000002</v>
      </c>
      <c r="T78" s="146">
        <f>T77+T62+T56+T41+T38+T23</f>
        <v>0</v>
      </c>
      <c r="U78" s="146"/>
      <c r="V78" s="146"/>
      <c r="W78" s="146"/>
      <c r="X78" s="146">
        <f>X77+X62+X58+X56+X41+X38+X23</f>
        <v>11253.486080000001</v>
      </c>
      <c r="Y78" s="146">
        <f>Y77+Y62+Y58+Y56+Y41+Y38+Y23</f>
        <v>11253.486080000001</v>
      </c>
      <c r="Z78" s="146">
        <f>Z77+Z62+Z56+Z41+Z38+Z23</f>
        <v>0</v>
      </c>
      <c r="AA78" s="153"/>
      <c r="AB78" s="158"/>
      <c r="AC78" s="147">
        <f t="shared" ref="AC78" si="29">K78-R78</f>
        <v>-3192.2646733333349</v>
      </c>
      <c r="AD78" s="143"/>
      <c r="AE78" s="144"/>
      <c r="AF78" s="144"/>
    </row>
    <row r="79" spans="1:32" s="65" customFormat="1">
      <c r="A79" s="91"/>
      <c r="B79" s="91"/>
      <c r="C79" s="91"/>
      <c r="D79" s="91"/>
      <c r="E79" s="91"/>
      <c r="F79" s="92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4"/>
      <c r="AC79" s="94"/>
      <c r="AD79" s="94"/>
      <c r="AE79" s="95"/>
      <c r="AF79" s="95"/>
    </row>
    <row r="80" spans="1:32" s="65" customFormat="1">
      <c r="A80" s="292" t="s">
        <v>79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93"/>
      <c r="V80" s="93"/>
      <c r="W80" s="93"/>
      <c r="X80" s="93"/>
      <c r="Y80" s="93"/>
      <c r="Z80" s="93"/>
      <c r="AA80" s="93"/>
      <c r="AB80" s="94"/>
      <c r="AC80" s="94"/>
      <c r="AD80" s="94"/>
      <c r="AE80" s="95"/>
      <c r="AF80" s="95"/>
    </row>
    <row r="81" spans="1:32" s="65" customFormat="1">
      <c r="A81" s="292" t="s">
        <v>80</v>
      </c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93"/>
      <c r="U81" s="93"/>
      <c r="V81" s="93"/>
      <c r="W81" s="93"/>
      <c r="X81" s="93"/>
      <c r="Y81" s="93"/>
      <c r="Z81" s="93"/>
      <c r="AA81" s="93"/>
      <c r="AB81" s="94"/>
      <c r="AC81" s="94"/>
      <c r="AD81" s="94"/>
      <c r="AE81" s="95"/>
      <c r="AF81" s="95"/>
    </row>
    <row r="83" spans="1:32" s="100" customFormat="1" ht="15.75">
      <c r="A83" s="45"/>
      <c r="B83" s="96" t="s">
        <v>54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8"/>
      <c r="N83" s="150" t="s">
        <v>57</v>
      </c>
      <c r="O83" s="98"/>
      <c r="P83" s="98"/>
      <c r="Q83" s="98"/>
      <c r="R83" s="98"/>
      <c r="S83" s="98"/>
      <c r="T83" s="97"/>
      <c r="U83" s="97"/>
      <c r="V83" s="97"/>
      <c r="W83" s="97"/>
      <c r="X83" s="97"/>
      <c r="Y83" s="97"/>
      <c r="Z83" s="99"/>
      <c r="AA83" s="99"/>
      <c r="AB83" s="99"/>
      <c r="AC83" s="99"/>
      <c r="AD83" s="99"/>
      <c r="AE83" s="99"/>
      <c r="AF83" s="99"/>
    </row>
    <row r="84" spans="1:32" s="100" customFormat="1" ht="15.75">
      <c r="A84" s="49"/>
      <c r="B84" s="101" t="s">
        <v>55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8"/>
      <c r="N84" s="98" t="s">
        <v>18</v>
      </c>
      <c r="O84" s="98"/>
      <c r="P84" s="98"/>
      <c r="Q84" s="98"/>
      <c r="R84" s="98"/>
      <c r="S84" s="98"/>
      <c r="T84" s="97"/>
      <c r="U84" s="97"/>
      <c r="V84" s="97"/>
      <c r="W84" s="97"/>
      <c r="X84" s="97"/>
      <c r="Y84" s="97"/>
      <c r="Z84" s="99"/>
      <c r="AA84" s="99"/>
      <c r="AB84" s="99"/>
      <c r="AC84" s="99"/>
      <c r="AD84" s="99"/>
      <c r="AE84" s="99"/>
      <c r="AF84" s="99"/>
    </row>
    <row r="85" spans="1:32" s="100" customFormat="1" ht="15.75">
      <c r="A85" s="97"/>
      <c r="B85" s="101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9"/>
      <c r="AB85" s="99"/>
      <c r="AC85" s="99"/>
      <c r="AD85" s="99"/>
      <c r="AE85" s="99"/>
      <c r="AF85" s="99"/>
    </row>
    <row r="86" spans="1:32" s="100" customFormat="1" ht="15.75">
      <c r="A86" s="97"/>
      <c r="B86" s="229" t="s">
        <v>142</v>
      </c>
      <c r="C86" s="97"/>
      <c r="D86" s="99"/>
      <c r="E86" s="102"/>
      <c r="F86" s="290" t="s">
        <v>56</v>
      </c>
      <c r="G86" s="290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9"/>
      <c r="AB86" s="99"/>
      <c r="AC86" s="99"/>
      <c r="AD86" s="99"/>
      <c r="AE86" s="99"/>
      <c r="AF86" s="99"/>
    </row>
    <row r="87" spans="1:32" s="104" customFormat="1" ht="12.75">
      <c r="A87" s="37"/>
      <c r="B87" s="37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</row>
    <row r="89" spans="1:32" ht="15.75">
      <c r="A89" s="291" t="s">
        <v>81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</row>
  </sheetData>
  <mergeCells count="57">
    <mergeCell ref="A41:E41"/>
    <mergeCell ref="F86:G86"/>
    <mergeCell ref="A89:U89"/>
    <mergeCell ref="A62:E62"/>
    <mergeCell ref="A63:AF63"/>
    <mergeCell ref="A77:E77"/>
    <mergeCell ref="A78:E78"/>
    <mergeCell ref="A80:T80"/>
    <mergeCell ref="A81:S81"/>
    <mergeCell ref="A34:E34"/>
    <mergeCell ref="A37:B37"/>
    <mergeCell ref="A33:B33"/>
    <mergeCell ref="A39:AF39"/>
    <mergeCell ref="A60:B60"/>
    <mergeCell ref="A42:AF42"/>
    <mergeCell ref="A43:B43"/>
    <mergeCell ref="A49:B49"/>
    <mergeCell ref="A50:B50"/>
    <mergeCell ref="A52:B52"/>
    <mergeCell ref="A53:B53"/>
    <mergeCell ref="A55:B55"/>
    <mergeCell ref="A56:E56"/>
    <mergeCell ref="A57:AF57"/>
    <mergeCell ref="A58:E58"/>
    <mergeCell ref="A59:AF59"/>
    <mergeCell ref="U5:W5"/>
    <mergeCell ref="D5:D6"/>
    <mergeCell ref="AB5:AB6"/>
    <mergeCell ref="A38:E38"/>
    <mergeCell ref="H5:J5"/>
    <mergeCell ref="G5:G6"/>
    <mergeCell ref="A8:AF8"/>
    <mergeCell ref="A23:E23"/>
    <mergeCell ref="A24:AF24"/>
    <mergeCell ref="K5:M5"/>
    <mergeCell ref="N5:N6"/>
    <mergeCell ref="O5:Q5"/>
    <mergeCell ref="R5:T5"/>
    <mergeCell ref="X5:Z5"/>
    <mergeCell ref="AD3:AD6"/>
    <mergeCell ref="AE3:AE6"/>
    <mergeCell ref="AC5:AC6"/>
    <mergeCell ref="E5:E6"/>
    <mergeCell ref="F5:F6"/>
    <mergeCell ref="A1:T1"/>
    <mergeCell ref="A2:AF2"/>
    <mergeCell ref="A3:A6"/>
    <mergeCell ref="B3:B6"/>
    <mergeCell ref="C3:C6"/>
    <mergeCell ref="D3:G4"/>
    <mergeCell ref="H3:M4"/>
    <mergeCell ref="N3:Z3"/>
    <mergeCell ref="AA3:AA6"/>
    <mergeCell ref="AB3:AC4"/>
    <mergeCell ref="N4:T4"/>
    <mergeCell ref="U4:Z4"/>
    <mergeCell ref="AF3:AF6"/>
  </mergeCells>
  <pageMargins left="0.43307086614173229" right="0.19685039370078741" top="0.70866141732283472" bottom="0.35433070866141736" header="0.23622047244094491" footer="0.27559055118110237"/>
  <pageSetup paperSize="9" scale="35" orientation="landscape" r:id="rId1"/>
  <headerFooter alignWithMargins="0"/>
  <rowBreaks count="2" manualBreakCount="2">
    <brk id="40" max="31" man="1"/>
    <brk id="89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volodymyr.yanchuk</cp:lastModifiedBy>
  <cp:lastPrinted>2017-04-10T11:46:32Z</cp:lastPrinted>
  <dcterms:created xsi:type="dcterms:W3CDTF">1996-10-08T23:32:33Z</dcterms:created>
  <dcterms:modified xsi:type="dcterms:W3CDTF">2017-04-10T12:37:57Z</dcterms:modified>
</cp:coreProperties>
</file>