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ЭтаКнига" defaultThemeVersion="124226"/>
  <bookViews>
    <workbookView xWindow="120" yWindow="120" windowWidth="9420" windowHeight="5190" tabRatio="862" activeTab="1"/>
  </bookViews>
  <sheets>
    <sheet name="1. Зведений звіт" sheetId="1" r:id="rId1"/>
    <sheet name="Лист1" sheetId="2" r:id="rId2"/>
  </sheets>
  <definedNames>
    <definedName name="_xlnm.Print_Area" localSheetId="0">'1. Зведений звіт'!$A$1:$I$20</definedName>
    <definedName name="_xlnm.Print_Area" localSheetId="1">Лист1!$A$1:$O$131</definedName>
  </definedNames>
  <calcPr calcId="125725"/>
</workbook>
</file>

<file path=xl/calcChain.xml><?xml version="1.0" encoding="utf-8"?>
<calcChain xmlns="http://schemas.openxmlformats.org/spreadsheetml/2006/main">
  <c r="C15" i="1"/>
  <c r="L80" i="2"/>
  <c r="I80"/>
  <c r="I68"/>
  <c r="K68"/>
  <c r="L68"/>
  <c r="H68"/>
  <c r="J67"/>
  <c r="K66"/>
  <c r="J66"/>
  <c r="K65"/>
  <c r="J65"/>
  <c r="G66"/>
  <c r="G67"/>
  <c r="G65"/>
  <c r="H66"/>
  <c r="H65"/>
  <c r="L29"/>
  <c r="L28"/>
  <c r="I28"/>
  <c r="I29"/>
  <c r="L24"/>
  <c r="L23"/>
  <c r="I23"/>
  <c r="I24"/>
  <c r="L20"/>
  <c r="I69"/>
  <c r="I13"/>
  <c r="I12"/>
  <c r="I15"/>
  <c r="I16"/>
  <c r="I17"/>
  <c r="I18"/>
  <c r="I20"/>
  <c r="I21"/>
  <c r="I26"/>
  <c r="I27"/>
  <c r="I31"/>
  <c r="I32"/>
  <c r="I34"/>
  <c r="I35"/>
  <c r="I36"/>
  <c r="I38"/>
  <c r="I39"/>
  <c r="I41"/>
  <c r="I42"/>
  <c r="I43"/>
  <c r="I11"/>
  <c r="D14" i="1" l="1"/>
  <c r="D13"/>
  <c r="D12"/>
  <c r="D11"/>
  <c r="D10"/>
  <c r="D9"/>
  <c r="F131" i="2"/>
  <c r="F129"/>
  <c r="I129"/>
  <c r="L129"/>
  <c r="L130" s="1"/>
  <c r="M123"/>
  <c r="G123"/>
  <c r="I123"/>
  <c r="H123"/>
  <c r="F115"/>
  <c r="F116" s="1"/>
  <c r="H112"/>
  <c r="F112"/>
  <c r="I112" s="1"/>
  <c r="L115"/>
  <c r="L107"/>
  <c r="L108" s="1"/>
  <c r="I107"/>
  <c r="I108" s="1"/>
  <c r="L103"/>
  <c r="I103"/>
  <c r="L100"/>
  <c r="F100"/>
  <c r="F104" s="1"/>
  <c r="M98"/>
  <c r="I99"/>
  <c r="I98"/>
  <c r="I100" s="1"/>
  <c r="I104" s="1"/>
  <c r="H99"/>
  <c r="H98"/>
  <c r="I94"/>
  <c r="I95" s="1"/>
  <c r="F94"/>
  <c r="F95" s="1"/>
  <c r="M86"/>
  <c r="M87"/>
  <c r="M88"/>
  <c r="M89"/>
  <c r="M84"/>
  <c r="I85"/>
  <c r="I86"/>
  <c r="I87"/>
  <c r="I88"/>
  <c r="I89"/>
  <c r="I84"/>
  <c r="H85"/>
  <c r="H86"/>
  <c r="H87"/>
  <c r="H88"/>
  <c r="H89"/>
  <c r="H84"/>
  <c r="K79"/>
  <c r="L79"/>
  <c r="H79"/>
  <c r="I79"/>
  <c r="I74"/>
  <c r="K74"/>
  <c r="L74"/>
  <c r="H74"/>
  <c r="I63"/>
  <c r="K63"/>
  <c r="L63"/>
  <c r="H63"/>
  <c r="I50"/>
  <c r="K50"/>
  <c r="L50"/>
  <c r="H50"/>
  <c r="I44"/>
  <c r="K44"/>
  <c r="L44"/>
  <c r="H44"/>
  <c r="G44" l="1"/>
  <c r="L104"/>
  <c r="G112"/>
  <c r="M112" s="1"/>
  <c r="I115"/>
  <c r="F130"/>
  <c r="I130"/>
  <c r="I131"/>
  <c r="D8" i="1" l="1"/>
  <c r="D15" s="1"/>
  <c r="L131" i="2"/>
  <c r="L94"/>
  <c r="L95" s="1"/>
  <c r="M85"/>
  <c r="M99"/>
  <c r="E8" i="1" l="1"/>
  <c r="E12"/>
  <c r="E10"/>
  <c r="E13"/>
  <c r="E11"/>
  <c r="E9"/>
  <c r="E14"/>
  <c r="L116" i="2"/>
  <c r="I116"/>
  <c r="L90" l="1"/>
  <c r="L91" s="1"/>
  <c r="F90" l="1"/>
  <c r="F91" s="1"/>
  <c r="F9" i="1"/>
  <c r="F13"/>
  <c r="I90" i="2" l="1"/>
  <c r="I91" s="1"/>
  <c r="F12" i="1"/>
  <c r="F14" l="1"/>
  <c r="F10"/>
  <c r="F11" l="1"/>
  <c r="E15"/>
  <c r="F8" l="1"/>
  <c r="F15" s="1"/>
</calcChain>
</file>

<file path=xl/sharedStrings.xml><?xml version="1.0" encoding="utf-8"?>
<sst xmlns="http://schemas.openxmlformats.org/spreadsheetml/2006/main" count="295" uniqueCount="203">
  <si>
    <t>№ з/п</t>
  </si>
  <si>
    <t>Впровадження та розвиток інформаційних технологій</t>
  </si>
  <si>
    <t>Інше</t>
  </si>
  <si>
    <t>Будівництво, модернізація та реконструкція електричних мереж та обладнання</t>
  </si>
  <si>
    <t>Усього</t>
  </si>
  <si>
    <t>Заходи зі зниження нетехнічних витрат електричної енергії</t>
  </si>
  <si>
    <t>Впровадження та розвиток систем зв'язку</t>
  </si>
  <si>
    <t>Цільові програми</t>
  </si>
  <si>
    <t>Модернізація та закупівля колісної техніки</t>
  </si>
  <si>
    <t>Впровадження та розвиток автоматизованих систем диспетчерсько-технологічного керування (АСДТК)</t>
  </si>
  <si>
    <r>
      <t xml:space="preserve">Заплановано на </t>
    </r>
    <r>
      <rPr>
        <sz val="11"/>
        <color indexed="10"/>
        <rFont val="Times New Roman"/>
        <family val="1"/>
        <charset val="204"/>
      </rPr>
      <t>2017 рік</t>
    </r>
    <r>
      <rPr>
        <sz val="11"/>
        <rFont val="Times New Roman"/>
        <family val="1"/>
        <charset val="204"/>
      </rPr>
      <t>, тис. грн (без ПДВ)</t>
    </r>
  </si>
  <si>
    <t>Сума</t>
  </si>
  <si>
    <t>%</t>
  </si>
  <si>
    <t>Примітки</t>
  </si>
  <si>
    <t>Додаток №1</t>
  </si>
  <si>
    <t>Назва продукції *</t>
  </si>
  <si>
    <t>Одиниця виміру</t>
  </si>
  <si>
    <t>Заплановано на 2017 рік</t>
  </si>
  <si>
    <t>Запропоновані зміни по результатах тендерів,  фактично проведених закупках та збільшення вартості по факту виконання робіт</t>
  </si>
  <si>
    <t>Різниця між пропозицією компанії та планом на прогнозний період</t>
  </si>
  <si>
    <t>Відсоток відхилення фактичної вартості одиниці продукції від планової, %</t>
  </si>
  <si>
    <t>Джерело фінансування</t>
  </si>
  <si>
    <t>Примітка</t>
  </si>
  <si>
    <t>Вартість одиниці продукції
(тис.грн без ПДВ)</t>
  </si>
  <si>
    <t>к-сть</t>
  </si>
  <si>
    <t>Всього, 
тис.грн без ПДВ</t>
  </si>
  <si>
    <t>І. Будівництво, модернізація та реконструкція електричних мереж та обладнання</t>
  </si>
  <si>
    <t xml:space="preserve"> Реконструкція/технічне переоснащення ПЛ-0,4 кВ самоутримним ізольованим проводом</t>
  </si>
  <si>
    <t>1.1</t>
  </si>
  <si>
    <t>Всього</t>
  </si>
  <si>
    <t>шт</t>
  </si>
  <si>
    <t xml:space="preserve">Усього по розділу 1:                       </t>
  </si>
  <si>
    <t>2. Заходи зі зниження нетехнічних витрат електричної енергії</t>
  </si>
  <si>
    <t>Впровадження обліку споживання електричної енергії населенням:</t>
  </si>
  <si>
    <t>Впровадження обліку споживання електричної енергії населенню:</t>
  </si>
  <si>
    <t>1-ф багатофункціональні прилади обліку електричної енергії (АСКОЕ)</t>
  </si>
  <si>
    <t>Обладнання для дво трансформаторної підстанції</t>
  </si>
  <si>
    <t>3-ф прилад обліку для зведення балансу</t>
  </si>
  <si>
    <t>Трансформатори струму</t>
  </si>
  <si>
    <t xml:space="preserve">Усього по розділу 2:                       </t>
  </si>
  <si>
    <t>6. Модернізація та закупівля колісної техніки</t>
  </si>
  <si>
    <t>Спецмеханізми</t>
  </si>
  <si>
    <t xml:space="preserve">Усього по розділу 6:                       </t>
  </si>
  <si>
    <t xml:space="preserve">Усього по програмі                      </t>
  </si>
  <si>
    <t>* При заповненні таблиці щодо реалізації відповідних проектів будівництва, реконструкції та модернізації об'єктів компанії надавати розшифровку по кожній складовій проекту (ТМЦ, роботи тощо).</t>
  </si>
  <si>
    <t>Керівник організації                              ___________________</t>
  </si>
  <si>
    <t>Невмержицький С.М.</t>
  </si>
  <si>
    <t>(або особа, що його заміщує)                                    (підпис)</t>
  </si>
  <si>
    <t>(П. І. Б.)</t>
  </si>
  <si>
    <t>М. П.</t>
  </si>
  <si>
    <t>ТК-U-3909 ВП6</t>
  </si>
  <si>
    <t>2.1.1</t>
  </si>
  <si>
    <t>2.1.4</t>
  </si>
  <si>
    <t>4. Впровадження та розвиток інформаційних технологій</t>
  </si>
  <si>
    <t>Закупівля нових робочих станцій</t>
  </si>
  <si>
    <t xml:space="preserve">Усього по розділу 4:                       </t>
  </si>
  <si>
    <t>Березнівський РЕМ</t>
  </si>
  <si>
    <t>км</t>
  </si>
  <si>
    <t>1.2</t>
  </si>
  <si>
    <t>1.3</t>
  </si>
  <si>
    <t>Зарічненський РЕМ</t>
  </si>
  <si>
    <t>1.4</t>
  </si>
  <si>
    <t>1.5</t>
  </si>
  <si>
    <t>Корецький РЕМ</t>
  </si>
  <si>
    <t>1.6</t>
  </si>
  <si>
    <t>Млинівський РЕМ</t>
  </si>
  <si>
    <t>1.7</t>
  </si>
  <si>
    <t>1.8</t>
  </si>
  <si>
    <t>Рівненський РЕМ</t>
  </si>
  <si>
    <t>1.9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</si>
  <si>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</si>
  <si>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</si>
  <si>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</si>
  <si>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</si>
  <si>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</si>
  <si>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</si>
  <si>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</si>
  <si>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</si>
  <si>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</si>
  <si>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1.19</t>
  </si>
  <si>
    <t>1.20</t>
  </si>
  <si>
    <t>1.21</t>
  </si>
  <si>
    <t>1.22</t>
  </si>
  <si>
    <t>1.23</t>
  </si>
  <si>
    <t>1.24</t>
  </si>
  <si>
    <t>1.25</t>
  </si>
  <si>
    <t>2.1.2</t>
  </si>
  <si>
    <t>2.1.3</t>
  </si>
  <si>
    <t>"14" червня    2017 року</t>
  </si>
  <si>
    <t>ПЛ-0,4кВ від ТП-133 в с. Поліське</t>
  </si>
  <si>
    <t>ПЛ-0,4кВ від ТП-131 в с. Поліське</t>
  </si>
  <si>
    <t>ПЛ-0,4кВ від КТП-124 в с. Маринин</t>
  </si>
  <si>
    <t>Володимирецький РЕМ</t>
  </si>
  <si>
    <t>ПЛ-0,4кВ від КТП-138 в с. Іванчі</t>
  </si>
  <si>
    <t xml:space="preserve">ПЛ-0,4кВ від КТП-159 в с. Іванчі </t>
  </si>
  <si>
    <t xml:space="preserve">ПЛ-0,4кВ від ТП-40 в с.Любахи </t>
  </si>
  <si>
    <t>ПЛ-0,4 кВ від ТП-116 в с.Діброва</t>
  </si>
  <si>
    <t>Гощанський РЕМ</t>
  </si>
  <si>
    <t xml:space="preserve">ПЛ-0,4кВ від КТП-149 в с. Мощони </t>
  </si>
  <si>
    <t>ПЛ-0,4 кВ від ТП-79 в cмт. Гоща</t>
  </si>
  <si>
    <t xml:space="preserve">ПЛ 0,4 кВ від ТП-19 в c. Іванчиці </t>
  </si>
  <si>
    <t xml:space="preserve">ПЛ 0,4 кВ від ТП-244 в c. Іванчиці </t>
  </si>
  <si>
    <t>Костопільський РЕМ</t>
  </si>
  <si>
    <t xml:space="preserve">ПЛ-0,4кВ від КТП-260 в с. Корчів'я </t>
  </si>
  <si>
    <t>ПЛ-0,4кВ від КТП-64 в с.Тихе</t>
  </si>
  <si>
    <t>ПЛ-0,4кВ від ТП-1 в с. Перевередів</t>
  </si>
  <si>
    <t>ПЛ-0,4кВ від ТП-246 в с. Перевередів</t>
  </si>
  <si>
    <t>ПЛ-0,4кВ від ТП-459 в с. Торговиця</t>
  </si>
  <si>
    <t>Рівненський міський РЕМ</t>
  </si>
  <si>
    <t>ПЛ-0,4кВ від ТП-68 в м. Рівне</t>
  </si>
  <si>
    <t>ПЛ-0,4кВ від ТП-23 в м.Рівне</t>
  </si>
  <si>
    <t>Рокитненський РЕМ</t>
  </si>
  <si>
    <t>Сарненський РЕМ</t>
  </si>
  <si>
    <t>ПЛ-0,4 кВ від ТП-173 в с.Дубки</t>
  </si>
  <si>
    <t>ПЛ-0,4 кВ від ТП-280 в с.Михнівка</t>
  </si>
  <si>
    <t>ПЛ-0,4 кВ від ТП-172 в c. Люхча</t>
  </si>
  <si>
    <t>Реконструкція ПКЛ-10-0,4кВ:</t>
  </si>
  <si>
    <t>ПЛ-10кВ Ф 118-05 "Сторожів" в м.Корець</t>
  </si>
  <si>
    <r>
      <t xml:space="preserve">КЛ-10кВ м. Корець від ТП-57- ТП-141 </t>
    </r>
    <r>
      <rPr>
        <i/>
        <sz val="11"/>
        <rFont val="Arial"/>
        <family val="2"/>
        <charset val="204"/>
      </rPr>
      <t>(АСБ 3х95 - 0,967км.)</t>
    </r>
  </si>
  <si>
    <r>
      <t xml:space="preserve">КЛ-0,4 кВ  Л-3 "Банк" - ЗТП-223 в м.Корець  </t>
    </r>
    <r>
      <rPr>
        <i/>
        <sz val="11"/>
        <rFont val="Arial"/>
        <family val="2"/>
        <charset val="204"/>
      </rPr>
      <t>(АПвБВнг 4х50 - 0,45км)</t>
    </r>
  </si>
  <si>
    <t>КТП-10/0,4 кВ від КТП-295 та ЗТП-401 в с.Зоря</t>
  </si>
  <si>
    <t xml:space="preserve">КТП-10/0,4 кВ КТП-169 в с.Антопіль </t>
  </si>
  <si>
    <t xml:space="preserve">КТП-10/0,4 кВ КТП-108 та КТП-352 в с.Оржів </t>
  </si>
  <si>
    <t xml:space="preserve">КТП-10/0,4 кВ КТП-625 та КТП-166 в с.Забороль </t>
  </si>
  <si>
    <t xml:space="preserve">КТП-10/0,4 кВ від КТП-93 в с.Дубно </t>
  </si>
  <si>
    <t xml:space="preserve">КТП-10/0.4кВ від ТП-296 в с.Цепцевичі </t>
  </si>
  <si>
    <t xml:space="preserve">КТП-10/0.4кВ від ТП-507 в с.Вербче </t>
  </si>
  <si>
    <t xml:space="preserve">КТП-10/0.4кВ від ТП-193 в м.Сарни </t>
  </si>
  <si>
    <t>Виготовлення ПКД ЕМ-0,4-10кВ</t>
  </si>
  <si>
    <t>План перспективного розвитку Володимирецького району</t>
  </si>
  <si>
    <t>План перспективного розвитку м.Рівне</t>
  </si>
  <si>
    <t>Експертиза проектів</t>
  </si>
  <si>
    <t>Експертиза проекту будівництва ПС 110 Центральна</t>
  </si>
  <si>
    <t>Будівництво РТП-10/0,4кВ:</t>
  </si>
  <si>
    <t>"Реконструкція ПС  110 /10  кВ  «Радіозавод» - "Заміна  комірок КРУ 10  кВ ІІ СШ  10 кВ на комірки з вакуумними  вимикачами 10 кВ"</t>
  </si>
  <si>
    <t>"Реконструкція ПС  110 /10  кВ  «Західна» - "Заміна  комірок КРУ 10  кВ І-ІІ СШ  10 кВ на комірки з вакуумними  вимикачами 10 кВ"</t>
  </si>
  <si>
    <t>"Реконструкція ПС  110 /35/6 кВ  «ЦШК» - "Заміна  комірок КРУ 6  кВ І-ІІ СШ  6 кВ на комірки з вакуумними  вимикачами 6 кВ"</t>
  </si>
  <si>
    <t>1.26</t>
  </si>
  <si>
    <t>1.27</t>
  </si>
  <si>
    <t>1.28</t>
  </si>
  <si>
    <t>1.29</t>
  </si>
  <si>
    <t>1.30</t>
  </si>
  <si>
    <t>1.31</t>
  </si>
  <si>
    <t>1.32</t>
  </si>
  <si>
    <t>1.33</t>
  </si>
  <si>
    <t>1.34</t>
  </si>
  <si>
    <t>1.35</t>
  </si>
  <si>
    <t>1.36</t>
  </si>
  <si>
    <t>1.37</t>
  </si>
  <si>
    <t>1.38</t>
  </si>
  <si>
    <t>1.39</t>
  </si>
  <si>
    <t>1.40</t>
  </si>
  <si>
    <t>2.1.5</t>
  </si>
  <si>
    <t>2.1.6</t>
  </si>
  <si>
    <t>3-ф багатофункціональні прилади обліку електричної енергії (АСКОЕ)</t>
  </si>
  <si>
    <t>Обладнання для одно трансформаторної підстанції</t>
  </si>
  <si>
    <t>Радіомодеми MR-400 з монтажним комплектом</t>
  </si>
  <si>
    <t>3. Впровадження та розвиток АСДТК</t>
  </si>
  <si>
    <t>0,00%</t>
  </si>
  <si>
    <t xml:space="preserve">Усього по розділу 3:                       </t>
  </si>
  <si>
    <t>Закупівля портативний компютер</t>
  </si>
  <si>
    <t>Закупівля нового мережевого обладнання</t>
  </si>
  <si>
    <t>Адаптер USB over IP 16 портів  Digi AnywhereUSB 14 port USB over IP Hub with Multi-host Connections  AW-USB-14-W</t>
  </si>
  <si>
    <t>5. Впровадження та розвиток систем зв'язку</t>
  </si>
  <si>
    <t>GSM PRI шлюз</t>
  </si>
  <si>
    <t xml:space="preserve">Усього по розділу 5:                       </t>
  </si>
  <si>
    <t>ТК-G-3309 АС20(бригадний)</t>
  </si>
  <si>
    <t>КС-55727-С-02</t>
  </si>
  <si>
    <t>ТК-G-AGP-18</t>
  </si>
  <si>
    <t>7. Інше</t>
  </si>
  <si>
    <t>Висоторіз SHTIL HT-103</t>
  </si>
  <si>
    <t xml:space="preserve">Відбійний молоток Bosch Professional GSH 11E  </t>
  </si>
  <si>
    <t>Генератор зварювальний WAGN 220 DC HSB PL</t>
  </si>
  <si>
    <t>Міст змінного струму високовольтний автоматичний СА710017/3</t>
  </si>
  <si>
    <t>Мотокоса SHTIL FS-250</t>
  </si>
  <si>
    <t>Мотокоса Oleo-Mac 753 Т</t>
  </si>
  <si>
    <t>Багатофункціональний вимірювач опору заземлення ЦС4107</t>
  </si>
  <si>
    <t>Прилад для пошуку кабельних ліній Трассошукач  ПОИСК 410Д Мастер з генератором ГК-310А-2</t>
  </si>
  <si>
    <t xml:space="preserve">Вольтамперфазометр  Парма ВАФ-А-2 </t>
  </si>
  <si>
    <t xml:space="preserve">Тепловізор </t>
  </si>
  <si>
    <t>Набор для монтажа СИП НИС-1 (КВТ)</t>
  </si>
  <si>
    <t xml:space="preserve">Усього по розділу 7:                       </t>
  </si>
  <si>
    <t>Загальна сума ІП 2017</t>
  </si>
  <si>
    <t>Дубенський РЕМ</t>
  </si>
  <si>
    <t>ПЛ-0,4кВ від ТП-47 в м. Дубно</t>
  </si>
  <si>
    <t>ПЛ-0,4кВ від ТП-298 в с. Привільне</t>
  </si>
  <si>
    <t xml:space="preserve">ПЛ-0,4кВ від КТП-22 в с. Старі Коні </t>
  </si>
  <si>
    <t xml:space="preserve">ПЛ-0,4кВ від КТП-21 в с. Старі Коні </t>
  </si>
  <si>
    <t>Будівництво КЛ-10кВ:</t>
  </si>
  <si>
    <t>КЛ-10 кВ ф. 27-05 „Спецгосп” при перенесенні навантаження з ПС-35/10 кВ „Володимирець” №27 на  ПС-110/35/10 кВ „Володимирець” №122 в смт.Володимирець</t>
  </si>
  <si>
    <t xml:space="preserve">КЛ-10кВ ПС 35/10 кВ Володимирець №27 - ПС 110/35/10 кВ Володимирець №122 </t>
  </si>
  <si>
    <t xml:space="preserve">КЛ-10кВ від ПЛ-10кВ 27-02 "Хиночі" ПС 35/10 кВ Володимирець №27 - ПС 110/35/10 кВ Володимирець №122 </t>
  </si>
  <si>
    <t>1.41</t>
  </si>
  <si>
    <t>1.42</t>
  </si>
  <si>
    <t>1.43</t>
  </si>
  <si>
    <t>1.44</t>
  </si>
  <si>
    <t>1.45</t>
  </si>
  <si>
    <t>1.46</t>
  </si>
  <si>
    <t>1.47</t>
  </si>
  <si>
    <t>1.48</t>
  </si>
  <si>
    <t>Зміни до Інвестиційної програми по ПрАТ «Рівнеобленерго» на IV квартал 2017 року.</t>
  </si>
  <si>
    <t xml:space="preserve">зміни на IV квартал 2017 року </t>
  </si>
  <si>
    <t>"Реконструкція ПС  110 /35/10  кВ  «Рокитно - "Заміна  комірок КРУ 10  кВ І-ІІ СШ  10 кВ на комірки з вакуумними  вимикачами 10 кВ"</t>
  </si>
</sst>
</file>

<file path=xl/styles.xml><?xml version="1.0" encoding="utf-8"?>
<styleSheet xmlns="http://schemas.openxmlformats.org/spreadsheetml/2006/main">
  <numFmts count="5">
    <numFmt numFmtId="164" formatCode="#,##0.0_ ;[Red]\-#,##0.0\ "/>
    <numFmt numFmtId="165" formatCode="#,##0.000"/>
    <numFmt numFmtId="166" formatCode="0.0"/>
    <numFmt numFmtId="167" formatCode="#,##0.0"/>
    <numFmt numFmtId="168" formatCode="0.000"/>
  </numFmts>
  <fonts count="68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0"/>
      <name val="Arial CE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PragmaticaCTT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sz val="10"/>
      <name val="Times New Roman Cyr"/>
      <family val="1"/>
      <charset val="204"/>
    </font>
    <font>
      <sz val="11"/>
      <name val="Times New Roman Cyr"/>
      <family val="1"/>
      <charset val="204"/>
    </font>
    <font>
      <sz val="10"/>
      <name val="Arial"/>
      <family val="2"/>
      <charset val="204"/>
    </font>
    <font>
      <sz val="11"/>
      <color indexed="10"/>
      <name val="Times New Roman"/>
      <family val="1"/>
      <charset val="204"/>
    </font>
    <font>
      <sz val="10"/>
      <color indexed="8"/>
      <name val="MS Sans Serif"/>
      <family val="2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22"/>
      <name val="Times New Roman"/>
      <family val="1"/>
      <charset val="204"/>
    </font>
    <font>
      <b/>
      <sz val="20"/>
      <name val="Times New Roman"/>
      <family val="1"/>
      <charset val="204"/>
    </font>
    <font>
      <sz val="15"/>
      <name val="Times New Roman"/>
      <family val="1"/>
      <charset val="204"/>
    </font>
    <font>
      <i/>
      <sz val="16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4"/>
      <name val="Arial Cyr"/>
      <charset val="204"/>
    </font>
    <font>
      <b/>
      <i/>
      <sz val="14"/>
      <color rgb="FFFF0000"/>
      <name val="Times New Roman"/>
      <family val="1"/>
      <charset val="204"/>
    </font>
    <font>
      <i/>
      <sz val="12"/>
      <name val="Times New Roman"/>
      <family val="1"/>
      <charset val="204"/>
    </font>
    <font>
      <sz val="16"/>
      <name val="Arial Cyr"/>
      <charset val="204"/>
    </font>
    <font>
      <b/>
      <i/>
      <sz val="16"/>
      <color indexed="8"/>
      <name val="Times New Roman"/>
      <family val="1"/>
      <charset val="204"/>
    </font>
    <font>
      <b/>
      <i/>
      <sz val="16"/>
      <color indexed="10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8"/>
      <color indexed="10"/>
      <name val="Times New Roman"/>
      <family val="1"/>
      <charset val="204"/>
    </font>
    <font>
      <sz val="14"/>
      <name val="PragmaticaCTT"/>
      <charset val="204"/>
    </font>
    <font>
      <u/>
      <sz val="16"/>
      <name val="Times New Roman"/>
      <family val="1"/>
      <charset val="204"/>
    </font>
    <font>
      <sz val="14"/>
      <name val="Arial"/>
      <family val="2"/>
      <charset val="204"/>
    </font>
    <font>
      <b/>
      <i/>
      <sz val="11"/>
      <name val="Times New Roman"/>
      <family val="1"/>
      <charset val="204"/>
    </font>
    <font>
      <b/>
      <i/>
      <sz val="11"/>
      <color rgb="FFFF0000"/>
      <name val="Arial"/>
      <family val="2"/>
      <charset val="204"/>
    </font>
    <font>
      <i/>
      <sz val="11"/>
      <name val="Arial"/>
      <family val="2"/>
      <charset val="204"/>
    </font>
    <font>
      <b/>
      <i/>
      <sz val="11"/>
      <name val="Arial"/>
      <family val="2"/>
      <charset val="204"/>
    </font>
    <font>
      <b/>
      <i/>
      <sz val="11"/>
      <color rgb="FFFF0000"/>
      <name val="Arial Cyr"/>
      <charset val="204"/>
    </font>
    <font>
      <sz val="14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0"/>
      <name val="Times New Roman"/>
      <family val="1"/>
      <charset val="204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70">
    <xf numFmtId="0" fontId="0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9" borderId="0" applyNumberFormat="0" applyBorder="0" applyAlignment="0" applyProtection="0"/>
    <xf numFmtId="0" fontId="19" fillId="3" borderId="0" applyNumberFormat="0" applyBorder="0" applyAlignment="0" applyProtection="0"/>
    <xf numFmtId="0" fontId="20" fillId="20" borderId="1" applyNumberFormat="0" applyAlignment="0" applyProtection="0"/>
    <xf numFmtId="0" fontId="21" fillId="21" borderId="2" applyNumberFormat="0" applyAlignment="0" applyProtection="0"/>
    <xf numFmtId="0" fontId="22" fillId="0" borderId="0" applyNumberFormat="0" applyFill="0" applyBorder="0" applyAlignment="0" applyProtection="0"/>
    <xf numFmtId="0" fontId="23" fillId="4" borderId="0" applyNumberFormat="0" applyBorder="0" applyAlignment="0" applyProtection="0"/>
    <xf numFmtId="0" fontId="24" fillId="0" borderId="3" applyNumberFormat="0" applyFill="0" applyAlignment="0" applyProtection="0"/>
    <xf numFmtId="0" fontId="25" fillId="0" borderId="4" applyNumberFormat="0" applyFill="0" applyAlignment="0" applyProtection="0"/>
    <xf numFmtId="0" fontId="26" fillId="0" borderId="5" applyNumberFormat="0" applyFill="0" applyAlignment="0" applyProtection="0"/>
    <xf numFmtId="0" fontId="26" fillId="0" borderId="0" applyNumberFormat="0" applyFill="0" applyBorder="0" applyAlignment="0" applyProtection="0"/>
    <xf numFmtId="0" fontId="14" fillId="0" borderId="0"/>
    <xf numFmtId="0" fontId="11" fillId="0" borderId="0"/>
    <xf numFmtId="0" fontId="11" fillId="0" borderId="0"/>
    <xf numFmtId="0" fontId="2" fillId="0" borderId="0"/>
    <xf numFmtId="0" fontId="1" fillId="0" borderId="0"/>
    <xf numFmtId="0" fontId="1" fillId="0" borderId="0"/>
    <xf numFmtId="0" fontId="27" fillId="7" borderId="1" applyNumberFormat="0" applyAlignment="0" applyProtection="0"/>
    <xf numFmtId="0" fontId="28" fillId="0" borderId="6" applyNumberFormat="0" applyFill="0" applyAlignment="0" applyProtection="0"/>
    <xf numFmtId="0" fontId="29" fillId="22" borderId="0" applyNumberFormat="0" applyBorder="0" applyAlignment="0" applyProtection="0"/>
    <xf numFmtId="0" fontId="17" fillId="23" borderId="7" applyNumberFormat="0" applyFont="0" applyAlignment="0" applyProtection="0"/>
    <xf numFmtId="0" fontId="30" fillId="20" borderId="8" applyNumberFormat="0" applyAlignment="0" applyProtection="0"/>
    <xf numFmtId="0" fontId="31" fillId="0" borderId="0" applyNumberFormat="0" applyFill="0" applyBorder="0" applyAlignment="0" applyProtection="0"/>
    <xf numFmtId="0" fontId="32" fillId="0" borderId="9" applyNumberFormat="0" applyFill="0" applyAlignment="0" applyProtection="0"/>
    <xf numFmtId="0" fontId="33" fillId="0" borderId="0" applyNumberFormat="0" applyFill="0" applyBorder="0" applyAlignment="0" applyProtection="0"/>
    <xf numFmtId="0" fontId="1" fillId="0" borderId="0"/>
    <xf numFmtId="0" fontId="11" fillId="0" borderId="0"/>
    <xf numFmtId="0" fontId="4" fillId="0" borderId="0"/>
    <xf numFmtId="9" fontId="1" fillId="0" borderId="0" applyFont="0" applyFill="0" applyBorder="0" applyAlignment="0" applyProtection="0"/>
    <xf numFmtId="0" fontId="16" fillId="0" borderId="0"/>
    <xf numFmtId="0" fontId="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1" fillId="0" borderId="0"/>
  </cellStyleXfs>
  <cellXfs count="240">
    <xf numFmtId="0" fontId="0" fillId="0" borderId="0" xfId="0"/>
    <xf numFmtId="0" fontId="2" fillId="0" borderId="0" xfId="34" applyFont="1" applyBorder="1" applyProtection="1"/>
    <xf numFmtId="0" fontId="2" fillId="0" borderId="0" xfId="34" applyFont="1" applyProtection="1"/>
    <xf numFmtId="0" fontId="5" fillId="0" borderId="0" xfId="34" applyFont="1"/>
    <xf numFmtId="0" fontId="6" fillId="0" borderId="0" xfId="34" applyFont="1"/>
    <xf numFmtId="0" fontId="6" fillId="0" borderId="10" xfId="34" applyNumberFormat="1" applyFont="1" applyFill="1" applyBorder="1" applyAlignment="1" applyProtection="1">
      <alignment horizontal="center" vertical="center" wrapText="1"/>
    </xf>
    <xf numFmtId="4" fontId="6" fillId="0" borderId="10" xfId="34" applyNumberFormat="1" applyFont="1" applyFill="1" applyBorder="1" applyAlignment="1" applyProtection="1">
      <alignment horizontal="center" vertical="center"/>
    </xf>
    <xf numFmtId="0" fontId="6" fillId="0" borderId="0" xfId="34" applyFont="1" applyProtection="1"/>
    <xf numFmtId="0" fontId="6" fillId="0" borderId="10" xfId="34" applyFont="1" applyFill="1" applyBorder="1" applyAlignment="1" applyProtection="1">
      <alignment horizontal="center" vertical="center" wrapText="1"/>
    </xf>
    <xf numFmtId="0" fontId="6" fillId="0" borderId="10" xfId="34" applyFont="1" applyFill="1" applyBorder="1" applyAlignment="1" applyProtection="1">
      <alignment horizontal="center" vertical="center"/>
    </xf>
    <xf numFmtId="0" fontId="6" fillId="0" borderId="0" xfId="34" applyFont="1" applyFill="1"/>
    <xf numFmtId="0" fontId="7" fillId="0" borderId="0" xfId="34" applyFont="1" applyFill="1"/>
    <xf numFmtId="0" fontId="7" fillId="0" borderId="0" xfId="34" applyFont="1" applyAlignment="1" applyProtection="1">
      <alignment horizontal="left" indent="4"/>
    </xf>
    <xf numFmtId="0" fontId="7" fillId="0" borderId="0" xfId="34" applyFont="1" applyProtection="1"/>
    <xf numFmtId="0" fontId="8" fillId="0" borderId="0" xfId="34" applyFont="1" applyAlignment="1"/>
    <xf numFmtId="0" fontId="8" fillId="0" borderId="0" xfId="34" applyFont="1" applyAlignment="1">
      <alignment horizontal="left" indent="4"/>
    </xf>
    <xf numFmtId="0" fontId="10" fillId="0" borderId="0" xfId="34" applyFont="1" applyFill="1" applyAlignment="1">
      <alignment horizontal="left"/>
    </xf>
    <xf numFmtId="0" fontId="11" fillId="0" borderId="0" xfId="34" applyFont="1" applyFill="1" applyProtection="1"/>
    <xf numFmtId="0" fontId="5" fillId="0" borderId="0" xfId="34" applyFont="1" applyFill="1"/>
    <xf numFmtId="0" fontId="12" fillId="0" borderId="0" xfId="34" applyFont="1" applyFill="1"/>
    <xf numFmtId="0" fontId="5" fillId="0" borderId="0" xfId="34" applyFont="1" applyFill="1" applyAlignment="1">
      <alignment horizontal="center"/>
    </xf>
    <xf numFmtId="0" fontId="13" fillId="0" borderId="0" xfId="34" applyFont="1" applyFill="1"/>
    <xf numFmtId="0" fontId="5" fillId="0" borderId="0" xfId="50" applyFont="1" applyFill="1" applyProtection="1">
      <protection hidden="1"/>
    </xf>
    <xf numFmtId="0" fontId="5" fillId="0" borderId="0" xfId="50" applyFont="1" applyFill="1" applyAlignment="1" applyProtection="1">
      <alignment horizontal="left"/>
      <protection hidden="1"/>
    </xf>
    <xf numFmtId="0" fontId="5" fillId="0" borderId="0" xfId="50" applyFont="1" applyFill="1" applyAlignment="1" applyProtection="1">
      <alignment horizontal="left" indent="3"/>
      <protection hidden="1"/>
    </xf>
    <xf numFmtId="0" fontId="5" fillId="0" borderId="0" xfId="50" applyFont="1" applyFill="1" applyAlignment="1" applyProtection="1">
      <protection hidden="1"/>
    </xf>
    <xf numFmtId="0" fontId="6" fillId="24" borderId="10" xfId="34" applyFont="1" applyFill="1" applyBorder="1" applyAlignment="1" applyProtection="1">
      <alignment horizontal="center" vertical="top" wrapText="1"/>
    </xf>
    <xf numFmtId="0" fontId="6" fillId="24" borderId="10" xfId="34" applyFont="1" applyFill="1" applyBorder="1" applyAlignment="1" applyProtection="1">
      <alignment horizontal="center" vertical="center"/>
    </xf>
    <xf numFmtId="0" fontId="6" fillId="0" borderId="0" xfId="35" applyFont="1" applyAlignment="1">
      <alignment horizontal="center" vertical="center" wrapText="1"/>
    </xf>
    <xf numFmtId="0" fontId="6" fillId="0" borderId="0" xfId="50" applyFont="1" applyProtection="1">
      <protection hidden="1"/>
    </xf>
    <xf numFmtId="0" fontId="5" fillId="0" borderId="0" xfId="37" applyFont="1" applyFill="1"/>
    <xf numFmtId="0" fontId="5" fillId="0" borderId="0" xfId="38" applyFont="1" applyAlignment="1">
      <alignment horizontal="center" vertical="center" wrapText="1"/>
    </xf>
    <xf numFmtId="0" fontId="5" fillId="0" borderId="0" xfId="38" applyFont="1" applyAlignment="1" applyProtection="1">
      <alignment horizontal="center" vertical="center"/>
    </xf>
    <xf numFmtId="0" fontId="7" fillId="0" borderId="0" xfId="38" applyFont="1" applyAlignment="1" applyProtection="1">
      <alignment horizontal="center" vertical="center"/>
    </xf>
    <xf numFmtId="4" fontId="6" fillId="0" borderId="10" xfId="38" applyNumberFormat="1" applyFont="1" applyFill="1" applyBorder="1" applyAlignment="1" applyProtection="1">
      <alignment horizontal="center" vertical="center"/>
    </xf>
    <xf numFmtId="4" fontId="6" fillId="0" borderId="10" xfId="38" applyNumberFormat="1" applyFont="1" applyFill="1" applyBorder="1" applyAlignment="1" applyProtection="1">
      <alignment horizontal="center" vertical="center"/>
      <protection locked="0"/>
    </xf>
    <xf numFmtId="4" fontId="3" fillId="25" borderId="10" xfId="34" applyNumberFormat="1" applyFont="1" applyFill="1" applyBorder="1" applyAlignment="1" applyProtection="1">
      <alignment horizontal="center" vertical="center"/>
    </xf>
    <xf numFmtId="0" fontId="6" fillId="0" borderId="0" xfId="38" applyFont="1" applyAlignment="1">
      <alignment horizontal="center" vertical="center" wrapText="1"/>
    </xf>
    <xf numFmtId="0" fontId="6" fillId="0" borderId="12" xfId="34" applyFont="1" applyFill="1" applyBorder="1" applyAlignment="1" applyProtection="1">
      <alignment horizontal="center" vertical="center" wrapText="1"/>
    </xf>
    <xf numFmtId="2" fontId="6" fillId="0" borderId="10" xfId="34" applyNumberFormat="1" applyFont="1" applyFill="1" applyBorder="1" applyAlignment="1" applyProtection="1">
      <alignment horizontal="center" vertical="center"/>
    </xf>
    <xf numFmtId="2" fontId="3" fillId="25" borderId="10" xfId="34" applyNumberFormat="1" applyFont="1" applyFill="1" applyBorder="1" applyAlignment="1" applyProtection="1">
      <alignment horizontal="center" vertical="center"/>
    </xf>
    <xf numFmtId="4" fontId="6" fillId="25" borderId="10" xfId="34" applyNumberFormat="1" applyFont="1" applyFill="1" applyBorder="1" applyAlignment="1" applyProtection="1">
      <alignment horizontal="center" vertical="center"/>
    </xf>
    <xf numFmtId="4" fontId="6" fillId="25" borderId="10" xfId="34" applyNumberFormat="1" applyFont="1" applyFill="1" applyBorder="1" applyAlignment="1" applyProtection="1">
      <alignment horizontal="center" vertical="center"/>
      <protection locked="0"/>
    </xf>
    <xf numFmtId="0" fontId="3" fillId="0" borderId="0" xfId="53" applyFont="1" applyFill="1" applyBorder="1" applyAlignment="1">
      <alignment vertical="center"/>
    </xf>
    <xf numFmtId="164" fontId="3" fillId="0" borderId="0" xfId="53" applyNumberFormat="1" applyFont="1" applyFill="1" applyBorder="1" applyAlignment="1">
      <alignment horizontal="center" vertical="center"/>
    </xf>
    <xf numFmtId="164" fontId="3" fillId="0" borderId="0" xfId="53" applyNumberFormat="1" applyFont="1" applyFill="1" applyBorder="1" applyAlignment="1">
      <alignment horizontal="center" vertical="center" wrapText="1"/>
    </xf>
    <xf numFmtId="0" fontId="3" fillId="0" borderId="0" xfId="53" applyFont="1" applyFill="1" applyBorder="1" applyAlignment="1">
      <alignment horizontal="center" vertical="center" wrapText="1"/>
    </xf>
    <xf numFmtId="0" fontId="6" fillId="0" borderId="0" xfId="53" applyFont="1" applyFill="1" applyBorder="1" applyAlignment="1">
      <alignment horizontal="center" vertical="center" wrapText="1"/>
    </xf>
    <xf numFmtId="0" fontId="34" fillId="0" borderId="0" xfId="53" applyFont="1" applyFill="1" applyBorder="1" applyAlignment="1">
      <alignment horizontal="center" vertical="center" wrapText="1"/>
    </xf>
    <xf numFmtId="0" fontId="35" fillId="0" borderId="0" xfId="53" applyFont="1" applyFill="1" applyBorder="1" applyAlignment="1">
      <alignment horizontal="center" vertical="center" wrapText="1"/>
    </xf>
    <xf numFmtId="49" fontId="11" fillId="0" borderId="0" xfId="59" applyNumberFormat="1" applyFont="1" applyAlignment="1">
      <alignment horizontal="center" vertical="center" wrapText="1"/>
    </xf>
    <xf numFmtId="0" fontId="11" fillId="0" borderId="0" xfId="59" applyFont="1" applyAlignment="1">
      <alignment horizontal="center" vertical="center" wrapText="1"/>
    </xf>
    <xf numFmtId="0" fontId="11" fillId="0" borderId="0" xfId="59" applyFont="1" applyBorder="1" applyAlignment="1">
      <alignment horizontal="center" vertical="center" wrapText="1"/>
    </xf>
    <xf numFmtId="0" fontId="11" fillId="0" borderId="0" xfId="59" applyFont="1" applyBorder="1" applyAlignment="1">
      <alignment horizontal="right" vertical="center" wrapText="1"/>
    </xf>
    <xf numFmtId="49" fontId="39" fillId="26" borderId="10" xfId="59" applyNumberFormat="1" applyFont="1" applyFill="1" applyBorder="1" applyAlignment="1">
      <alignment horizontal="center" vertical="center" wrapText="1"/>
    </xf>
    <xf numFmtId="0" fontId="39" fillId="26" borderId="10" xfId="59" applyFont="1" applyFill="1" applyBorder="1" applyAlignment="1">
      <alignment horizontal="center" vertical="center" wrapText="1"/>
    </xf>
    <xf numFmtId="0" fontId="11" fillId="0" borderId="0" xfId="59" applyFont="1" applyFill="1" applyBorder="1" applyAlignment="1">
      <alignment horizontal="center" vertical="center" wrapText="1"/>
    </xf>
    <xf numFmtId="0" fontId="41" fillId="0" borderId="0" xfId="59" applyFont="1" applyBorder="1" applyAlignment="1">
      <alignment horizontal="center" vertical="center" wrapText="1"/>
    </xf>
    <xf numFmtId="0" fontId="41" fillId="0" borderId="0" xfId="59" applyFont="1" applyAlignment="1">
      <alignment horizontal="center" vertical="center" wrapText="1"/>
    </xf>
    <xf numFmtId="0" fontId="10" fillId="0" borderId="10" xfId="0" applyFont="1" applyFill="1" applyBorder="1" applyAlignment="1">
      <alignment horizontal="center"/>
    </xf>
    <xf numFmtId="0" fontId="11" fillId="0" borderId="0" xfId="59" applyFont="1" applyFill="1" applyAlignment="1">
      <alignment horizontal="center" vertical="center" wrapText="1"/>
    </xf>
    <xf numFmtId="4" fontId="10" fillId="0" borderId="10" xfId="0" applyNumberFormat="1" applyFont="1" applyFill="1" applyBorder="1" applyAlignment="1">
      <alignment horizontal="center" vertical="center"/>
    </xf>
    <xf numFmtId="49" fontId="9" fillId="28" borderId="10" xfId="38" applyNumberFormat="1" applyFont="1" applyFill="1" applyBorder="1" applyAlignment="1">
      <alignment horizontal="center" vertical="center" wrapText="1"/>
    </xf>
    <xf numFmtId="0" fontId="40" fillId="28" borderId="10" xfId="61" applyFont="1" applyFill="1" applyBorder="1" applyAlignment="1">
      <alignment horizontal="left" wrapText="1"/>
    </xf>
    <xf numFmtId="0" fontId="40" fillId="28" borderId="10" xfId="64" applyFont="1" applyFill="1" applyBorder="1" applyAlignment="1">
      <alignment horizontal="center" vertical="center"/>
    </xf>
    <xf numFmtId="165" fontId="40" fillId="28" borderId="10" xfId="38" applyNumberFormat="1" applyFont="1" applyFill="1" applyBorder="1" applyAlignment="1">
      <alignment horizontal="center" vertical="center"/>
    </xf>
    <xf numFmtId="2" fontId="40" fillId="28" borderId="10" xfId="38" applyNumberFormat="1" applyFont="1" applyFill="1" applyBorder="1" applyAlignment="1">
      <alignment horizontal="center" vertical="center"/>
    </xf>
    <xf numFmtId="166" fontId="40" fillId="28" borderId="10" xfId="38" applyNumberFormat="1" applyFont="1" applyFill="1" applyBorder="1" applyAlignment="1">
      <alignment horizontal="center" vertical="center"/>
    </xf>
    <xf numFmtId="4" fontId="40" fillId="28" borderId="10" xfId="38" applyNumberFormat="1" applyFont="1" applyFill="1" applyBorder="1" applyAlignment="1">
      <alignment horizontal="center" vertical="center"/>
    </xf>
    <xf numFmtId="4" fontId="42" fillId="28" borderId="10" xfId="38" applyNumberFormat="1" applyFont="1" applyFill="1" applyBorder="1" applyAlignment="1">
      <alignment horizontal="center" vertical="center"/>
    </xf>
    <xf numFmtId="10" fontId="40" fillId="28" borderId="10" xfId="38" applyNumberFormat="1" applyFont="1" applyFill="1" applyBorder="1" applyAlignment="1">
      <alignment horizontal="center" vertical="center"/>
    </xf>
    <xf numFmtId="0" fontId="40" fillId="28" borderId="10" xfId="38" applyFont="1" applyFill="1" applyBorder="1" applyAlignment="1">
      <alignment horizontal="center" vertical="center"/>
    </xf>
    <xf numFmtId="0" fontId="40" fillId="28" borderId="10" xfId="38" applyFont="1" applyFill="1" applyBorder="1" applyAlignment="1">
      <alignment horizontal="center"/>
    </xf>
    <xf numFmtId="0" fontId="43" fillId="0" borderId="10" xfId="0" applyFont="1" applyBorder="1" applyAlignment="1">
      <alignment wrapText="1"/>
    </xf>
    <xf numFmtId="4" fontId="45" fillId="28" borderId="10" xfId="61" applyNumberFormat="1" applyFont="1" applyFill="1" applyBorder="1" applyAlignment="1">
      <alignment horizontal="center" vertical="center"/>
    </xf>
    <xf numFmtId="4" fontId="46" fillId="28" borderId="10" xfId="61" applyNumberFormat="1" applyFont="1" applyFill="1" applyBorder="1" applyAlignment="1">
      <alignment horizontal="center" vertical="center"/>
    </xf>
    <xf numFmtId="0" fontId="34" fillId="0" borderId="10" xfId="61" applyFont="1" applyFill="1" applyBorder="1" applyAlignment="1">
      <alignment horizontal="left" vertical="center"/>
    </xf>
    <xf numFmtId="4" fontId="45" fillId="0" borderId="10" xfId="61" applyNumberFormat="1" applyFont="1" applyFill="1" applyBorder="1" applyAlignment="1">
      <alignment horizontal="center" vertical="center"/>
    </xf>
    <xf numFmtId="4" fontId="46" fillId="0" borderId="10" xfId="61" applyNumberFormat="1" applyFont="1" applyFill="1" applyBorder="1" applyAlignment="1">
      <alignment horizontal="center" vertical="center"/>
    </xf>
    <xf numFmtId="49" fontId="43" fillId="0" borderId="10" xfId="63" applyNumberFormat="1" applyFont="1" applyFill="1" applyBorder="1" applyAlignment="1">
      <alignment horizontal="center" vertical="center"/>
    </xf>
    <xf numFmtId="0" fontId="34" fillId="0" borderId="12" xfId="61" applyFont="1" applyFill="1" applyBorder="1" applyAlignment="1">
      <alignment horizontal="left" vertical="center"/>
    </xf>
    <xf numFmtId="0" fontId="48" fillId="0" borderId="10" xfId="0" applyFont="1" applyBorder="1" applyAlignment="1">
      <alignment horizontal="center" vertical="center" wrapText="1"/>
    </xf>
    <xf numFmtId="2" fontId="43" fillId="0" borderId="10" xfId="65" applyNumberFormat="1" applyFont="1" applyFill="1" applyBorder="1" applyAlignment="1" applyProtection="1">
      <alignment horizontal="center" vertical="center" wrapText="1"/>
    </xf>
    <xf numFmtId="3" fontId="43" fillId="0" borderId="10" xfId="35" applyNumberFormat="1" applyFont="1" applyFill="1" applyBorder="1" applyAlignment="1">
      <alignment horizontal="center" vertical="center"/>
    </xf>
    <xf numFmtId="4" fontId="49" fillId="0" borderId="10" xfId="36" applyNumberFormat="1" applyFont="1" applyFill="1" applyBorder="1" applyAlignment="1">
      <alignment horizontal="center" vertical="center"/>
    </xf>
    <xf numFmtId="4" fontId="43" fillId="0" borderId="10" xfId="35" applyNumberFormat="1" applyFont="1" applyFill="1" applyBorder="1" applyAlignment="1">
      <alignment horizontal="center" vertical="center"/>
    </xf>
    <xf numFmtId="10" fontId="43" fillId="0" borderId="10" xfId="35" applyNumberFormat="1" applyFont="1" applyFill="1" applyBorder="1" applyAlignment="1">
      <alignment horizontal="center" vertical="center"/>
    </xf>
    <xf numFmtId="0" fontId="47" fillId="27" borderId="11" xfId="63" applyFont="1" applyFill="1" applyBorder="1" applyAlignment="1">
      <alignment horizontal="left"/>
    </xf>
    <xf numFmtId="0" fontId="3" fillId="27" borderId="13" xfId="63" applyFont="1" applyFill="1" applyBorder="1" applyAlignment="1">
      <alignment horizontal="left"/>
    </xf>
    <xf numFmtId="0" fontId="43" fillId="0" borderId="12" xfId="61" applyFont="1" applyFill="1" applyBorder="1" applyAlignment="1">
      <alignment horizontal="center" vertical="center"/>
    </xf>
    <xf numFmtId="0" fontId="50" fillId="0" borderId="10" xfId="0" applyFont="1" applyFill="1" applyBorder="1" applyAlignment="1">
      <alignment horizontal="left" vertical="center" wrapText="1"/>
    </xf>
    <xf numFmtId="165" fontId="43" fillId="0" borderId="10" xfId="35" applyNumberFormat="1" applyFont="1" applyFill="1" applyBorder="1" applyAlignment="1">
      <alignment horizontal="center" vertical="center"/>
    </xf>
    <xf numFmtId="4" fontId="52" fillId="28" borderId="10" xfId="61" applyNumberFormat="1" applyFont="1" applyFill="1" applyBorder="1" applyAlignment="1">
      <alignment horizontal="center" vertical="center"/>
    </xf>
    <xf numFmtId="49" fontId="53" fillId="0" borderId="0" xfId="60" applyNumberFormat="1" applyFont="1" applyAlignment="1">
      <alignment horizontal="center"/>
    </xf>
    <xf numFmtId="0" fontId="53" fillId="0" borderId="0" xfId="60" applyFont="1"/>
    <xf numFmtId="0" fontId="53" fillId="0" borderId="0" xfId="60" applyFont="1" applyBorder="1" applyAlignment="1">
      <alignment horizontal="center"/>
    </xf>
    <xf numFmtId="49" fontId="41" fillId="0" borderId="0" xfId="60" applyNumberFormat="1" applyFont="1" applyAlignment="1">
      <alignment horizontal="center" vertical="center" wrapText="1"/>
    </xf>
    <xf numFmtId="0" fontId="44" fillId="0" borderId="0" xfId="60" applyFont="1" applyAlignment="1">
      <alignment horizontal="center" vertical="center" wrapText="1"/>
    </xf>
    <xf numFmtId="0" fontId="41" fillId="0" borderId="0" xfId="60" applyFont="1" applyAlignment="1">
      <alignment horizontal="center" vertical="center" wrapText="1"/>
    </xf>
    <xf numFmtId="0" fontId="41" fillId="0" borderId="0" xfId="60" applyFont="1" applyBorder="1" applyAlignment="1">
      <alignment horizontal="center" vertical="center" wrapText="1"/>
    </xf>
    <xf numFmtId="0" fontId="34" fillId="0" borderId="0" xfId="50" applyFont="1" applyBorder="1" applyAlignment="1" applyProtection="1">
      <alignment horizontal="left"/>
      <protection hidden="1"/>
    </xf>
    <xf numFmtId="0" fontId="10" fillId="0" borderId="0" xfId="60" applyFont="1" applyAlignment="1">
      <alignment horizontal="center"/>
    </xf>
    <xf numFmtId="0" fontId="35" fillId="0" borderId="0" xfId="50" applyFont="1" applyProtection="1">
      <protection hidden="1"/>
    </xf>
    <xf numFmtId="0" fontId="35" fillId="0" borderId="0" xfId="60" applyFont="1" applyAlignment="1">
      <alignment horizontal="center"/>
    </xf>
    <xf numFmtId="0" fontId="54" fillId="0" borderId="0" xfId="50" applyFont="1" applyAlignment="1" applyProtection="1">
      <alignment horizontal="left"/>
      <protection hidden="1"/>
    </xf>
    <xf numFmtId="0" fontId="35" fillId="0" borderId="0" xfId="50" applyFont="1" applyAlignment="1" applyProtection="1">
      <alignment horizontal="left" indent="3"/>
      <protection hidden="1"/>
    </xf>
    <xf numFmtId="49" fontId="55" fillId="0" borderId="0" xfId="66" applyNumberFormat="1" applyFont="1" applyAlignment="1">
      <alignment horizontal="center"/>
    </xf>
    <xf numFmtId="0" fontId="55" fillId="0" borderId="0" xfId="66" applyFont="1"/>
    <xf numFmtId="0" fontId="55" fillId="0" borderId="0" xfId="66" applyFont="1" applyBorder="1" applyAlignment="1">
      <alignment horizontal="center"/>
    </xf>
    <xf numFmtId="49" fontId="1" fillId="0" borderId="0" xfId="66" applyNumberFormat="1" applyFont="1" applyAlignment="1">
      <alignment horizontal="center"/>
    </xf>
    <xf numFmtId="0" fontId="1" fillId="0" borderId="0" xfId="66" applyFont="1"/>
    <xf numFmtId="0" fontId="1" fillId="0" borderId="21" xfId="66" applyFont="1" applyBorder="1" applyAlignment="1">
      <alignment horizontal="center"/>
    </xf>
    <xf numFmtId="0" fontId="11" fillId="0" borderId="21" xfId="59" applyFont="1" applyBorder="1" applyAlignment="1">
      <alignment horizontal="center" vertical="center" wrapText="1"/>
    </xf>
    <xf numFmtId="166" fontId="43" fillId="0" borderId="10" xfId="64" applyNumberFormat="1" applyFont="1" applyFill="1" applyBorder="1" applyAlignment="1">
      <alignment horizontal="center" vertical="center" wrapText="1"/>
    </xf>
    <xf numFmtId="2" fontId="43" fillId="0" borderId="10" xfId="57" applyNumberFormat="1" applyFont="1" applyFill="1" applyBorder="1" applyAlignment="1">
      <alignment horizontal="center" vertical="center"/>
    </xf>
    <xf numFmtId="0" fontId="43" fillId="0" borderId="10" xfId="57" applyFont="1" applyFill="1" applyBorder="1" applyAlignment="1">
      <alignment horizontal="center" vertical="center"/>
    </xf>
    <xf numFmtId="2" fontId="49" fillId="0" borderId="10" xfId="57" applyNumberFormat="1" applyFont="1" applyFill="1" applyBorder="1" applyAlignment="1">
      <alignment horizontal="center" vertical="center"/>
    </xf>
    <xf numFmtId="0" fontId="10" fillId="0" borderId="10" xfId="0" applyFont="1" applyFill="1" applyBorder="1" applyAlignment="1"/>
    <xf numFmtId="0" fontId="40" fillId="0" borderId="10" xfId="38" applyFont="1" applyFill="1" applyBorder="1" applyAlignment="1">
      <alignment horizontal="center"/>
    </xf>
    <xf numFmtId="0" fontId="10" fillId="0" borderId="12" xfId="0" applyFont="1" applyFill="1" applyBorder="1" applyAlignment="1"/>
    <xf numFmtId="0" fontId="10" fillId="0" borderId="12" xfId="0" applyFont="1" applyFill="1" applyBorder="1" applyAlignment="1">
      <alignment wrapText="1"/>
    </xf>
    <xf numFmtId="1" fontId="40" fillId="28" borderId="10" xfId="38" applyNumberFormat="1" applyFont="1" applyFill="1" applyBorder="1" applyAlignment="1">
      <alignment horizontal="center" vertical="center"/>
    </xf>
    <xf numFmtId="167" fontId="44" fillId="0" borderId="0" xfId="60" applyNumberFormat="1" applyFont="1" applyAlignment="1">
      <alignment horizontal="center" vertical="center" wrapText="1"/>
    </xf>
    <xf numFmtId="4" fontId="2" fillId="0" borderId="0" xfId="34" applyNumberFormat="1" applyFont="1" applyProtection="1"/>
    <xf numFmtId="0" fontId="56" fillId="0" borderId="10" xfId="38" applyFont="1" applyFill="1" applyBorder="1" applyAlignment="1">
      <alignment horizontal="center" vertical="center" wrapText="1"/>
    </xf>
    <xf numFmtId="0" fontId="43" fillId="0" borderId="10" xfId="64" applyFont="1" applyFill="1" applyBorder="1" applyAlignment="1">
      <alignment horizontal="center" vertical="center"/>
    </xf>
    <xf numFmtId="165" fontId="49" fillId="0" borderId="10" xfId="38" applyNumberFormat="1" applyFont="1" applyFill="1" applyBorder="1" applyAlignment="1">
      <alignment horizontal="center" vertical="center"/>
    </xf>
    <xf numFmtId="2" fontId="49" fillId="0" borderId="10" xfId="38" applyNumberFormat="1" applyFont="1" applyFill="1" applyBorder="1" applyAlignment="1">
      <alignment horizontal="center" vertical="center"/>
    </xf>
    <xf numFmtId="4" fontId="49" fillId="0" borderId="10" xfId="38" applyNumberFormat="1" applyFont="1" applyFill="1" applyBorder="1" applyAlignment="1">
      <alignment horizontal="center" vertical="center"/>
    </xf>
    <xf numFmtId="0" fontId="49" fillId="0" borderId="10" xfId="38" applyFont="1" applyFill="1" applyBorder="1" applyAlignment="1">
      <alignment horizontal="center" vertical="center" wrapText="1"/>
    </xf>
    <xf numFmtId="165" fontId="49" fillId="0" borderId="10" xfId="60" applyNumberFormat="1" applyFont="1" applyFill="1" applyBorder="1" applyAlignment="1">
      <alignment horizontal="center" vertical="center"/>
    </xf>
    <xf numFmtId="1" fontId="49" fillId="0" borderId="10" xfId="60" applyNumberFormat="1" applyFont="1" applyFill="1" applyBorder="1" applyAlignment="1">
      <alignment horizontal="center" vertical="center"/>
    </xf>
    <xf numFmtId="4" fontId="49" fillId="0" borderId="10" xfId="60" applyNumberFormat="1" applyFont="1" applyFill="1" applyBorder="1" applyAlignment="1">
      <alignment horizontal="center" vertical="center"/>
    </xf>
    <xf numFmtId="2" fontId="49" fillId="0" borderId="10" xfId="60" applyNumberFormat="1" applyFont="1" applyFill="1" applyBorder="1" applyAlignment="1">
      <alignment horizontal="center" vertical="center"/>
    </xf>
    <xf numFmtId="0" fontId="43" fillId="0" borderId="10" xfId="61" applyFont="1" applyFill="1" applyBorder="1" applyAlignment="1">
      <alignment horizontal="center" vertical="center"/>
    </xf>
    <xf numFmtId="49" fontId="43" fillId="0" borderId="10" xfId="38" applyNumberFormat="1" applyFont="1" applyFill="1" applyBorder="1" applyAlignment="1">
      <alignment horizontal="center" vertical="center"/>
    </xf>
    <xf numFmtId="4" fontId="41" fillId="0" borderId="0" xfId="60" applyNumberFormat="1" applyFont="1" applyBorder="1" applyAlignment="1">
      <alignment horizontal="center" vertical="center" wrapText="1"/>
    </xf>
    <xf numFmtId="4" fontId="41" fillId="0" borderId="0" xfId="59" applyNumberFormat="1" applyFont="1" applyBorder="1" applyAlignment="1">
      <alignment horizontal="center" vertical="center" wrapText="1"/>
    </xf>
    <xf numFmtId="0" fontId="40" fillId="0" borderId="10" xfId="38" applyFont="1" applyFill="1" applyBorder="1" applyAlignment="1">
      <alignment horizontal="left"/>
    </xf>
    <xf numFmtId="0" fontId="57" fillId="0" borderId="14" xfId="35" applyFont="1" applyFill="1" applyBorder="1" applyAlignment="1">
      <alignment horizontal="center" vertical="center" wrapText="1"/>
    </xf>
    <xf numFmtId="0" fontId="58" fillId="0" borderId="14" xfId="64" applyFont="1" applyFill="1" applyBorder="1" applyAlignment="1">
      <alignment horizontal="center" vertical="center"/>
    </xf>
    <xf numFmtId="0" fontId="58" fillId="0" borderId="10" xfId="64" applyFont="1" applyFill="1" applyBorder="1" applyAlignment="1">
      <alignment horizontal="center" vertical="center"/>
    </xf>
    <xf numFmtId="0" fontId="59" fillId="0" borderId="10" xfId="62" applyFont="1" applyFill="1" applyBorder="1" applyAlignment="1">
      <alignment horizontal="left" vertical="center" wrapText="1"/>
    </xf>
    <xf numFmtId="0" fontId="59" fillId="0" borderId="10" xfId="64" applyFont="1" applyFill="1" applyBorder="1" applyAlignment="1">
      <alignment horizontal="center" vertical="center"/>
    </xf>
    <xf numFmtId="0" fontId="57" fillId="0" borderId="10" xfId="35" applyFont="1" applyFill="1" applyBorder="1" applyAlignment="1">
      <alignment horizontal="center" vertical="center" wrapText="1"/>
    </xf>
    <xf numFmtId="0" fontId="57" fillId="0" borderId="10" xfId="35" applyFont="1" applyFill="1" applyBorder="1" applyAlignment="1">
      <alignment vertical="center" wrapText="1"/>
    </xf>
    <xf numFmtId="0" fontId="57" fillId="0" borderId="10" xfId="63" applyFont="1" applyFill="1" applyBorder="1" applyAlignment="1">
      <alignment horizontal="center" vertical="center" wrapText="1"/>
    </xf>
    <xf numFmtId="0" fontId="60" fillId="0" borderId="10" xfId="35" applyFont="1" applyFill="1" applyBorder="1" applyAlignment="1">
      <alignment horizontal="center" vertical="center" wrapText="1"/>
    </xf>
    <xf numFmtId="2" fontId="5" fillId="0" borderId="10" xfId="63" applyNumberFormat="1" applyFont="1" applyFill="1" applyBorder="1" applyAlignment="1">
      <alignment horizontal="center" vertical="center" wrapText="1"/>
    </xf>
    <xf numFmtId="0" fontId="56" fillId="0" borderId="10" xfId="57" applyFont="1" applyFill="1" applyBorder="1" applyAlignment="1">
      <alignment horizontal="center" vertical="center" wrapText="1"/>
    </xf>
    <xf numFmtId="3" fontId="40" fillId="28" borderId="10" xfId="38" applyNumberFormat="1" applyFont="1" applyFill="1" applyBorder="1" applyAlignment="1">
      <alignment horizontal="center" vertical="center"/>
    </xf>
    <xf numFmtId="0" fontId="10" fillId="0" borderId="15" xfId="56" applyFont="1" applyBorder="1" applyAlignment="1">
      <alignment horizontal="left" vertical="center" wrapText="1"/>
    </xf>
    <xf numFmtId="2" fontId="10" fillId="0" borderId="10" xfId="63" applyNumberFormat="1" applyFont="1" applyFill="1" applyBorder="1" applyAlignment="1">
      <alignment vertical="center" wrapText="1"/>
    </xf>
    <xf numFmtId="10" fontId="6" fillId="0" borderId="10" xfId="0" applyNumberFormat="1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10" fontId="6" fillId="0" borderId="10" xfId="35" applyNumberFormat="1" applyFont="1" applyFill="1" applyBorder="1" applyAlignment="1">
      <alignment horizontal="center" vertical="center"/>
    </xf>
    <xf numFmtId="49" fontId="6" fillId="0" borderId="10" xfId="35" applyNumberFormat="1" applyFont="1" applyFill="1" applyBorder="1" applyAlignment="1">
      <alignment horizontal="center" vertical="center"/>
    </xf>
    <xf numFmtId="49" fontId="10" fillId="28" borderId="10" xfId="38" applyNumberFormat="1" applyFont="1" applyFill="1" applyBorder="1" applyAlignment="1">
      <alignment horizontal="center" vertical="center" wrapText="1"/>
    </xf>
    <xf numFmtId="0" fontId="43" fillId="0" borderId="10" xfId="69" applyFont="1" applyFill="1" applyBorder="1" applyAlignment="1">
      <alignment horizontal="center" vertical="center"/>
    </xf>
    <xf numFmtId="0" fontId="61" fillId="30" borderId="10" xfId="36" applyFont="1" applyFill="1" applyBorder="1" applyAlignment="1">
      <alignment vertical="center" wrapText="1"/>
    </xf>
    <xf numFmtId="0" fontId="43" fillId="0" borderId="11" xfId="69" applyFont="1" applyFill="1" applyBorder="1" applyAlignment="1">
      <alignment horizontal="center" vertical="center"/>
    </xf>
    <xf numFmtId="1" fontId="43" fillId="0" borderId="10" xfId="57" applyNumberFormat="1" applyFont="1" applyFill="1" applyBorder="1" applyAlignment="1">
      <alignment horizontal="center" vertical="center"/>
    </xf>
    <xf numFmtId="0" fontId="10" fillId="0" borderId="10" xfId="36" applyFont="1" applyFill="1" applyBorder="1" applyAlignment="1">
      <alignment vertical="center" wrapText="1"/>
    </xf>
    <xf numFmtId="0" fontId="8" fillId="0" borderId="10" xfId="0" applyFont="1" applyFill="1" applyBorder="1" applyAlignment="1">
      <alignment vertical="center" wrapText="1"/>
    </xf>
    <xf numFmtId="0" fontId="59" fillId="0" borderId="10" xfId="62" applyFont="1" applyFill="1" applyBorder="1" applyAlignment="1">
      <alignment horizontal="center" vertical="center" wrapText="1"/>
    </xf>
    <xf numFmtId="0" fontId="59" fillId="0" borderId="15" xfId="62" applyFont="1" applyFill="1" applyBorder="1" applyAlignment="1">
      <alignment horizontal="center" vertical="center" wrapText="1"/>
    </xf>
    <xf numFmtId="0" fontId="62" fillId="0" borderId="10" xfId="0" applyFont="1" applyFill="1" applyBorder="1" applyAlignment="1">
      <alignment horizontal="left" vertical="center" wrapText="1"/>
    </xf>
    <xf numFmtId="0" fontId="61" fillId="0" borderId="10" xfId="36" applyFont="1" applyFill="1" applyBorder="1" applyAlignment="1">
      <alignment vertical="center" wrapText="1"/>
    </xf>
    <xf numFmtId="4" fontId="43" fillId="0" borderId="10" xfId="64" applyNumberFormat="1" applyFont="1" applyFill="1" applyBorder="1" applyAlignment="1">
      <alignment horizontal="center" vertical="center"/>
    </xf>
    <xf numFmtId="1" fontId="63" fillId="0" borderId="10" xfId="67" applyNumberFormat="1" applyFont="1" applyFill="1" applyBorder="1" applyAlignment="1">
      <alignment horizontal="center" vertical="center"/>
    </xf>
    <xf numFmtId="4" fontId="64" fillId="0" borderId="10" xfId="52" applyNumberFormat="1" applyFont="1" applyFill="1" applyBorder="1" applyAlignment="1">
      <alignment horizontal="center" vertical="center" wrapText="1"/>
    </xf>
    <xf numFmtId="0" fontId="40" fillId="0" borderId="10" xfId="59" applyFont="1" applyFill="1" applyBorder="1" applyAlignment="1">
      <alignment horizontal="left"/>
    </xf>
    <xf numFmtId="0" fontId="43" fillId="0" borderId="10" xfId="63" applyFont="1" applyFill="1" applyBorder="1" applyAlignment="1">
      <alignment horizontal="center" vertical="center"/>
    </xf>
    <xf numFmtId="166" fontId="43" fillId="0" borderId="10" xfId="63" applyNumberFormat="1" applyFont="1" applyFill="1" applyBorder="1" applyAlignment="1">
      <alignment horizontal="center" vertical="center"/>
    </xf>
    <xf numFmtId="2" fontId="43" fillId="0" borderId="10" xfId="63" applyNumberFormat="1" applyFont="1" applyFill="1" applyBorder="1" applyAlignment="1">
      <alignment horizontal="center" vertical="center"/>
    </xf>
    <xf numFmtId="3" fontId="43" fillId="0" borderId="10" xfId="64" applyNumberFormat="1" applyFont="1" applyFill="1" applyBorder="1" applyAlignment="1">
      <alignment horizontal="center" vertical="center"/>
    </xf>
    <xf numFmtId="2" fontId="56" fillId="0" borderId="10" xfId="63" applyNumberFormat="1" applyFont="1" applyFill="1" applyBorder="1" applyAlignment="1">
      <alignment horizontal="center" vertical="center" wrapText="1"/>
    </xf>
    <xf numFmtId="1" fontId="56" fillId="0" borderId="10" xfId="63" applyNumberFormat="1" applyFont="1" applyFill="1" applyBorder="1" applyAlignment="1">
      <alignment horizontal="center" vertical="center" wrapText="1"/>
    </xf>
    <xf numFmtId="1" fontId="56" fillId="0" borderId="10" xfId="63" applyNumberFormat="1" applyFont="1" applyFill="1" applyBorder="1" applyAlignment="1">
      <alignment horizontal="center" vertical="center"/>
    </xf>
    <xf numFmtId="2" fontId="65" fillId="0" borderId="10" xfId="63" applyNumberFormat="1" applyFont="1" applyFill="1" applyBorder="1" applyAlignment="1">
      <alignment horizontal="center" vertical="center" wrapText="1"/>
    </xf>
    <xf numFmtId="49" fontId="66" fillId="0" borderId="10" xfId="68" applyNumberFormat="1" applyFont="1" applyFill="1" applyBorder="1" applyAlignment="1">
      <alignment horizontal="center" vertical="center" wrapText="1"/>
    </xf>
    <xf numFmtId="168" fontId="56" fillId="0" borderId="10" xfId="63" applyNumberFormat="1" applyFont="1" applyFill="1" applyBorder="1" applyAlignment="1">
      <alignment horizontal="center" vertical="center"/>
    </xf>
    <xf numFmtId="0" fontId="56" fillId="0" borderId="10" xfId="67" applyFont="1" applyFill="1" applyBorder="1" applyAlignment="1">
      <alignment horizontal="center" vertical="center"/>
    </xf>
    <xf numFmtId="168" fontId="56" fillId="0" borderId="10" xfId="61" applyNumberFormat="1" applyFont="1" applyFill="1" applyBorder="1" applyAlignment="1">
      <alignment horizontal="center" vertical="center"/>
    </xf>
    <xf numFmtId="0" fontId="56" fillId="0" borderId="10" xfId="63" applyFont="1" applyFill="1" applyBorder="1" applyAlignment="1">
      <alignment horizontal="center" vertical="center" wrapText="1"/>
    </xf>
    <xf numFmtId="2" fontId="67" fillId="0" borderId="10" xfId="63" applyNumberFormat="1" applyFont="1" applyFill="1" applyBorder="1" applyAlignment="1">
      <alignment horizontal="center" vertical="center" wrapText="1"/>
    </xf>
    <xf numFmtId="0" fontId="65" fillId="0" borderId="10" xfId="63" applyFont="1" applyFill="1" applyBorder="1" applyAlignment="1">
      <alignment horizontal="center" vertical="center" wrapText="1"/>
    </xf>
    <xf numFmtId="0" fontId="41" fillId="31" borderId="0" xfId="59" applyFont="1" applyFill="1" applyBorder="1" applyAlignment="1">
      <alignment horizontal="center" vertical="center" wrapText="1"/>
    </xf>
    <xf numFmtId="0" fontId="41" fillId="31" borderId="0" xfId="59" applyFont="1" applyFill="1" applyAlignment="1">
      <alignment horizontal="center" vertical="center" wrapText="1"/>
    </xf>
    <xf numFmtId="0" fontId="40" fillId="28" borderId="12" xfId="38" applyFont="1" applyFill="1" applyBorder="1" applyAlignment="1">
      <alignment horizontal="center" vertical="center"/>
    </xf>
    <xf numFmtId="0" fontId="11" fillId="31" borderId="0" xfId="59" applyFont="1" applyFill="1" applyBorder="1" applyAlignment="1">
      <alignment horizontal="center" vertical="center" wrapText="1"/>
    </xf>
    <xf numFmtId="0" fontId="11" fillId="31" borderId="0" xfId="59" applyFont="1" applyFill="1" applyAlignment="1">
      <alignment horizontal="center" vertical="center" wrapText="1"/>
    </xf>
    <xf numFmtId="0" fontId="40" fillId="0" borderId="10" xfId="61" applyFont="1" applyFill="1" applyBorder="1" applyAlignment="1">
      <alignment horizontal="left" wrapText="1"/>
    </xf>
    <xf numFmtId="165" fontId="40" fillId="0" borderId="10" xfId="38" applyNumberFormat="1" applyFont="1" applyFill="1" applyBorder="1" applyAlignment="1">
      <alignment horizontal="center" vertical="center"/>
    </xf>
    <xf numFmtId="2" fontId="40" fillId="0" borderId="10" xfId="38" applyNumberFormat="1" applyFont="1" applyFill="1" applyBorder="1" applyAlignment="1">
      <alignment horizontal="center" vertical="center"/>
    </xf>
    <xf numFmtId="4" fontId="40" fillId="0" borderId="10" xfId="38" applyNumberFormat="1" applyFont="1" applyFill="1" applyBorder="1" applyAlignment="1">
      <alignment horizontal="center" vertical="center"/>
    </xf>
    <xf numFmtId="10" fontId="6" fillId="0" borderId="10" xfId="0" applyNumberFormat="1" applyFont="1" applyFill="1" applyBorder="1" applyAlignment="1">
      <alignment horizontal="center" vertical="center"/>
    </xf>
    <xf numFmtId="0" fontId="40" fillId="0" borderId="12" xfId="38" applyFont="1" applyFill="1" applyBorder="1" applyAlignment="1">
      <alignment horizontal="center" vertical="center"/>
    </xf>
    <xf numFmtId="0" fontId="6" fillId="0" borderId="0" xfId="35" applyFont="1" applyAlignment="1">
      <alignment horizontal="left"/>
    </xf>
    <xf numFmtId="0" fontId="8" fillId="0" borderId="0" xfId="34" applyFont="1" applyFill="1" applyAlignment="1">
      <alignment horizontal="right"/>
    </xf>
    <xf numFmtId="0" fontId="3" fillId="25" borderId="11" xfId="34" applyNumberFormat="1" applyFont="1" applyFill="1" applyBorder="1" applyAlignment="1" applyProtection="1">
      <alignment horizontal="center" vertical="center" wrapText="1"/>
    </xf>
    <xf numFmtId="0" fontId="3" fillId="25" borderId="15" xfId="34" applyNumberFormat="1" applyFont="1" applyFill="1" applyBorder="1" applyAlignment="1" applyProtection="1">
      <alignment horizontal="center" vertical="center" wrapText="1"/>
    </xf>
    <xf numFmtId="0" fontId="9" fillId="24" borderId="11" xfId="34" applyFont="1" applyFill="1" applyBorder="1" applyAlignment="1" applyProtection="1">
      <alignment horizontal="center" vertical="center" wrapText="1"/>
    </xf>
    <xf numFmtId="0" fontId="9" fillId="24" borderId="13" xfId="34" applyFont="1" applyFill="1" applyBorder="1" applyAlignment="1" applyProtection="1">
      <alignment horizontal="center" vertical="center" wrapText="1"/>
    </xf>
    <xf numFmtId="0" fontId="9" fillId="24" borderId="15" xfId="34" applyFont="1" applyFill="1" applyBorder="1" applyAlignment="1" applyProtection="1">
      <alignment horizontal="center" vertical="center" wrapText="1"/>
    </xf>
    <xf numFmtId="0" fontId="6" fillId="0" borderId="12" xfId="34" applyFont="1" applyFill="1" applyBorder="1" applyAlignment="1" applyProtection="1">
      <alignment horizontal="center" vertical="center" wrapText="1"/>
    </xf>
    <xf numFmtId="0" fontId="6" fillId="0" borderId="14" xfId="34" applyFont="1" applyFill="1" applyBorder="1" applyAlignment="1" applyProtection="1">
      <alignment horizontal="center" vertical="center" wrapText="1"/>
    </xf>
    <xf numFmtId="0" fontId="6" fillId="0" borderId="16" xfId="34" applyFont="1" applyFill="1" applyBorder="1" applyAlignment="1" applyProtection="1">
      <alignment horizontal="center" vertical="center" wrapText="1"/>
    </xf>
    <xf numFmtId="0" fontId="6" fillId="0" borderId="17" xfId="34" applyFont="1" applyFill="1" applyBorder="1" applyAlignment="1" applyProtection="1">
      <alignment horizontal="center" vertical="center" wrapText="1"/>
    </xf>
    <xf numFmtId="0" fontId="34" fillId="0" borderId="17" xfId="53" applyFont="1" applyFill="1" applyBorder="1" applyAlignment="1">
      <alignment horizontal="left" vertical="center" wrapText="1"/>
    </xf>
    <xf numFmtId="0" fontId="34" fillId="0" borderId="17" xfId="53" applyFont="1" applyFill="1" applyBorder="1" applyAlignment="1">
      <alignment horizontal="left" vertical="center"/>
    </xf>
    <xf numFmtId="0" fontId="34" fillId="0" borderId="0" xfId="53" applyFont="1" applyFill="1" applyBorder="1" applyAlignment="1">
      <alignment horizontal="left" vertical="center"/>
    </xf>
    <xf numFmtId="0" fontId="35" fillId="0" borderId="0" xfId="53" applyFont="1" applyFill="1" applyBorder="1" applyAlignment="1">
      <alignment horizontal="left" vertical="center"/>
    </xf>
    <xf numFmtId="0" fontId="34" fillId="0" borderId="0" xfId="53" applyFont="1" applyFill="1" applyAlignment="1">
      <alignment horizontal="left"/>
    </xf>
    <xf numFmtId="0" fontId="40" fillId="26" borderId="11" xfId="59" applyFont="1" applyFill="1" applyBorder="1" applyAlignment="1">
      <alignment horizontal="left"/>
    </xf>
    <xf numFmtId="0" fontId="40" fillId="26" borderId="13" xfId="59" applyFont="1" applyFill="1" applyBorder="1" applyAlignment="1">
      <alignment horizontal="left"/>
    </xf>
    <xf numFmtId="0" fontId="40" fillId="26" borderId="15" xfId="59" applyFont="1" applyFill="1" applyBorder="1" applyAlignment="1">
      <alignment horizontal="left"/>
    </xf>
    <xf numFmtId="0" fontId="38" fillId="0" borderId="10" xfId="61" applyFont="1" applyBorder="1" applyAlignment="1">
      <alignment horizontal="center" vertical="center" wrapText="1"/>
    </xf>
    <xf numFmtId="0" fontId="40" fillId="27" borderId="10" xfId="38" applyFont="1" applyFill="1" applyBorder="1" applyAlignment="1">
      <alignment horizontal="left"/>
    </xf>
    <xf numFmtId="0" fontId="10" fillId="27" borderId="10" xfId="0" applyFont="1" applyFill="1" applyBorder="1" applyAlignment="1"/>
    <xf numFmtId="0" fontId="51" fillId="28" borderId="11" xfId="61" applyFont="1" applyFill="1" applyBorder="1" applyAlignment="1">
      <alignment horizontal="left" vertical="center"/>
    </xf>
    <xf numFmtId="0" fontId="51" fillId="28" borderId="13" xfId="61" applyFont="1" applyFill="1" applyBorder="1" applyAlignment="1">
      <alignment horizontal="left" vertical="center"/>
    </xf>
    <xf numFmtId="0" fontId="51" fillId="28" borderId="15" xfId="61" applyFont="1" applyFill="1" applyBorder="1" applyAlignment="1">
      <alignment horizontal="left" vertical="center"/>
    </xf>
    <xf numFmtId="0" fontId="34" fillId="28" borderId="10" xfId="61" applyFont="1" applyFill="1" applyBorder="1" applyAlignment="1">
      <alignment horizontal="left" vertical="center"/>
    </xf>
    <xf numFmtId="0" fontId="54" fillId="0" borderId="0" xfId="60" applyFont="1" applyAlignment="1">
      <alignment horizontal="center"/>
    </xf>
    <xf numFmtId="0" fontId="35" fillId="0" borderId="0" xfId="60" applyFont="1" applyAlignment="1">
      <alignment horizontal="center"/>
    </xf>
    <xf numFmtId="0" fontId="10" fillId="0" borderId="0" xfId="60" applyFont="1"/>
    <xf numFmtId="0" fontId="47" fillId="29" borderId="11" xfId="63" applyFont="1" applyFill="1" applyBorder="1" applyAlignment="1">
      <alignment horizontal="left" vertical="center" wrapText="1"/>
    </xf>
    <xf numFmtId="0" fontId="47" fillId="29" borderId="15" xfId="63" applyFont="1" applyFill="1" applyBorder="1" applyAlignment="1">
      <alignment horizontal="left" vertical="center" wrapText="1"/>
    </xf>
    <xf numFmtId="0" fontId="36" fillId="0" borderId="18" xfId="59" applyFont="1" applyBorder="1" applyAlignment="1">
      <alignment horizontal="right" vertical="center" wrapText="1"/>
    </xf>
    <xf numFmtId="0" fontId="37" fillId="26" borderId="11" xfId="60" applyFont="1" applyFill="1" applyBorder="1" applyAlignment="1">
      <alignment horizontal="center" vertical="center" wrapText="1"/>
    </xf>
    <xf numFmtId="0" fontId="37" fillId="26" borderId="13" xfId="60" applyFont="1" applyFill="1" applyBorder="1" applyAlignment="1">
      <alignment horizontal="center" vertical="center"/>
    </xf>
    <xf numFmtId="0" fontId="37" fillId="26" borderId="18" xfId="60" applyFont="1" applyFill="1" applyBorder="1" applyAlignment="1">
      <alignment horizontal="center" vertical="center"/>
    </xf>
    <xf numFmtId="0" fontId="37" fillId="26" borderId="19" xfId="60" applyFont="1" applyFill="1" applyBorder="1" applyAlignment="1">
      <alignment horizontal="center" vertical="center"/>
    </xf>
    <xf numFmtId="49" fontId="38" fillId="0" borderId="10" xfId="59" applyNumberFormat="1" applyFont="1" applyBorder="1" applyAlignment="1">
      <alignment horizontal="center" vertical="center" wrapText="1"/>
    </xf>
    <xf numFmtId="0" fontId="38" fillId="0" borderId="10" xfId="59" applyFont="1" applyBorder="1" applyAlignment="1">
      <alignment horizontal="center" vertical="center" wrapText="1"/>
    </xf>
    <xf numFmtId="0" fontId="38" fillId="0" borderId="12" xfId="61" applyFont="1" applyBorder="1" applyAlignment="1">
      <alignment horizontal="center" vertical="center" wrapText="1"/>
    </xf>
    <xf numFmtId="0" fontId="38" fillId="0" borderId="20" xfId="61" applyFont="1" applyBorder="1" applyAlignment="1">
      <alignment horizontal="center" vertical="center" wrapText="1"/>
    </xf>
    <xf numFmtId="0" fontId="38" fillId="0" borderId="14" xfId="61" applyFont="1" applyBorder="1" applyAlignment="1">
      <alignment horizontal="center" vertical="center" wrapText="1"/>
    </xf>
    <xf numFmtId="0" fontId="38" fillId="0" borderId="10" xfId="61" applyFont="1" applyFill="1" applyBorder="1" applyAlignment="1">
      <alignment horizontal="center" vertical="center" wrapText="1"/>
    </xf>
  </cellXfs>
  <cellStyles count="70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au?iue" xfId="34"/>
    <cellStyle name="Iau?iue 2" xfId="35"/>
    <cellStyle name="Iau?iue 2 2" xfId="36"/>
    <cellStyle name="Iau?iue 2 2 2" xfId="58"/>
    <cellStyle name="Iau?iue 3" xfId="37"/>
    <cellStyle name="Iau?iue 3 2" xfId="38"/>
    <cellStyle name="Iau?iue 4" xfId="39"/>
    <cellStyle name="Iau?iue_dodatok 3" xfId="53"/>
    <cellStyle name="Iau?iue_Misyachni zvity_IP 2011Наказ" xfId="60"/>
    <cellStyle name="Iau?iue_Vukonana 010213 46884" xfId="68"/>
    <cellStyle name="Iau?iue_ІП-2015 20.06.14" xfId="69"/>
    <cellStyle name="Iau?iue_ІР2014 підрядники" xfId="62"/>
    <cellStyle name="Iau?iue_Пропозиції до ІП_2013 7 розділ" xfId="63"/>
    <cellStyle name="Input" xfId="40"/>
    <cellStyle name="Linked Cell" xfId="41"/>
    <cellStyle name="Neutral" xfId="42"/>
    <cellStyle name="Note" xfId="43"/>
    <cellStyle name="Output" xfId="44"/>
    <cellStyle name="Title" xfId="45"/>
    <cellStyle name="Total" xfId="46"/>
    <cellStyle name="Warning Text" xfId="47"/>
    <cellStyle name="Звичайний_445583" xfId="54"/>
    <cellStyle name="Обычный" xfId="0" builtinId="0"/>
    <cellStyle name="Обычный 2" xfId="48"/>
    <cellStyle name="Обычный 2 2" xfId="56"/>
    <cellStyle name="Обычный 2 4" xfId="57"/>
    <cellStyle name="Обычный 3" xfId="49"/>
    <cellStyle name="Обычный_IP_2008_Оригинал" xfId="64"/>
    <cellStyle name="Обычный_IP_2008_Оригинал_31199" xfId="65"/>
    <cellStyle name="Обычный_IP_2008_Оригинал_new" xfId="67"/>
    <cellStyle name="Обычный_IP_2010_Оригинал_32 606_151209" xfId="59"/>
    <cellStyle name="Обычный_nkre1" xfId="50"/>
    <cellStyle name="Обычный_Report_2010_32606_Січень" xfId="66"/>
    <cellStyle name="Обычный_Проект_IP_2009_260608" xfId="61"/>
    <cellStyle name="Процентный 2" xfId="51"/>
    <cellStyle name="Стиль 1" xfId="52"/>
    <cellStyle name="Стиль 1 2" xfId="5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tabColor rgb="FFFFFF00"/>
  </sheetPr>
  <dimension ref="A1:S26"/>
  <sheetViews>
    <sheetView topLeftCell="A3" zoomScale="85" zoomScaleNormal="85" zoomScaleSheetLayoutView="85" zoomScalePageLayoutView="85" workbookViewId="0">
      <selection activeCell="F8" sqref="F8"/>
    </sheetView>
  </sheetViews>
  <sheetFormatPr defaultRowHeight="12.75"/>
  <cols>
    <col min="1" max="1" width="4.7109375" style="2" customWidth="1"/>
    <col min="2" max="2" width="29.85546875" style="2" customWidth="1"/>
    <col min="3" max="3" width="16.140625" style="2" customWidth="1"/>
    <col min="4" max="4" width="18.7109375" style="2" customWidth="1"/>
    <col min="5" max="5" width="21.5703125" style="2" customWidth="1"/>
    <col min="6" max="6" width="17.28515625" style="2" customWidth="1"/>
    <col min="7" max="7" width="19.5703125" style="2" customWidth="1"/>
    <col min="8" max="16384" width="9.140625" style="2"/>
  </cols>
  <sheetData>
    <row r="1" spans="1:10" s="11" customFormat="1" ht="18.75">
      <c r="A1" s="18"/>
      <c r="B1" s="18"/>
      <c r="C1" s="18"/>
      <c r="D1" s="16"/>
      <c r="E1" s="18"/>
      <c r="F1" s="18"/>
      <c r="G1" s="18"/>
    </row>
    <row r="2" spans="1:10" s="11" customFormat="1" ht="15.75">
      <c r="A2" s="18"/>
      <c r="B2" s="18"/>
      <c r="C2" s="18"/>
      <c r="D2" s="18"/>
      <c r="E2" s="18"/>
      <c r="F2" s="199"/>
      <c r="G2" s="199"/>
      <c r="H2" s="12"/>
      <c r="I2" s="13"/>
    </row>
    <row r="3" spans="1:10" s="11" customFormat="1" ht="15.75">
      <c r="A3" s="18"/>
      <c r="B3" s="18"/>
      <c r="C3" s="18"/>
      <c r="D3" s="18"/>
      <c r="E3" s="14"/>
      <c r="F3" s="15"/>
      <c r="G3" s="15"/>
      <c r="H3" s="15"/>
      <c r="I3" s="13"/>
    </row>
    <row r="4" spans="1:10" ht="21" customHeight="1">
      <c r="A4" s="202" t="s">
        <v>200</v>
      </c>
      <c r="B4" s="203"/>
      <c r="C4" s="203"/>
      <c r="D4" s="203"/>
      <c r="E4" s="203"/>
      <c r="F4" s="203"/>
      <c r="G4" s="204"/>
    </row>
    <row r="5" spans="1:10" s="1" customFormat="1" ht="34.5" customHeight="1">
      <c r="A5" s="205" t="s">
        <v>0</v>
      </c>
      <c r="B5" s="205" t="s">
        <v>7</v>
      </c>
      <c r="C5" s="205" t="s">
        <v>10</v>
      </c>
      <c r="D5" s="207" t="s">
        <v>201</v>
      </c>
      <c r="E5" s="208"/>
      <c r="F5" s="205" t="s">
        <v>182</v>
      </c>
      <c r="G5" s="205" t="s">
        <v>13</v>
      </c>
    </row>
    <row r="6" spans="1:10" s="1" customFormat="1" ht="45" customHeight="1">
      <c r="A6" s="206"/>
      <c r="B6" s="206"/>
      <c r="C6" s="206"/>
      <c r="D6" s="38" t="s">
        <v>11</v>
      </c>
      <c r="E6" s="8" t="s">
        <v>12</v>
      </c>
      <c r="F6" s="206"/>
      <c r="G6" s="206"/>
    </row>
    <row r="7" spans="1:10" s="1" customFormat="1" ht="14.25" customHeight="1">
      <c r="A7" s="26">
        <v>1</v>
      </c>
      <c r="B7" s="26">
        <v>2</v>
      </c>
      <c r="C7" s="26">
        <v>3</v>
      </c>
      <c r="D7" s="26">
        <v>5</v>
      </c>
      <c r="E7" s="26">
        <v>6</v>
      </c>
      <c r="F7" s="26">
        <v>7</v>
      </c>
      <c r="G7" s="27">
        <v>8</v>
      </c>
    </row>
    <row r="8" spans="1:10" ht="45" customHeight="1">
      <c r="A8" s="9">
        <v>1</v>
      </c>
      <c r="B8" s="5" t="s">
        <v>3</v>
      </c>
      <c r="C8" s="34">
        <v>66400.19</v>
      </c>
      <c r="D8" s="41">
        <f>Лист1!L80</f>
        <v>99079.157333333336</v>
      </c>
      <c r="E8" s="6">
        <f>D8/D15*100</f>
        <v>69.728709520191615</v>
      </c>
      <c r="F8" s="39">
        <f t="shared" ref="F8:F14" si="0">D8+C8</f>
        <v>165479.34733333334</v>
      </c>
      <c r="G8" s="6"/>
    </row>
    <row r="9" spans="1:10" ht="45" customHeight="1">
      <c r="A9" s="9">
        <v>2</v>
      </c>
      <c r="B9" s="5" t="s">
        <v>5</v>
      </c>
      <c r="C9" s="34">
        <v>19016.669999999998</v>
      </c>
      <c r="D9" s="41">
        <f>Лист1!L91</f>
        <v>24136.845000000001</v>
      </c>
      <c r="E9" s="6">
        <f>D9/D15*100</f>
        <v>16.986731609723378</v>
      </c>
      <c r="F9" s="39">
        <f t="shared" si="0"/>
        <v>43153.514999999999</v>
      </c>
      <c r="G9" s="6"/>
      <c r="J9" s="123"/>
    </row>
    <row r="10" spans="1:10" ht="61.5" customHeight="1">
      <c r="A10" s="9">
        <v>3</v>
      </c>
      <c r="B10" s="5" t="s">
        <v>9</v>
      </c>
      <c r="C10" s="34">
        <v>400</v>
      </c>
      <c r="D10" s="41">
        <f>Лист1!L95</f>
        <v>2720</v>
      </c>
      <c r="E10" s="6">
        <f>D10/D15*100</f>
        <v>1.9142481123132535</v>
      </c>
      <c r="F10" s="39">
        <f t="shared" si="0"/>
        <v>3120</v>
      </c>
      <c r="G10" s="6"/>
    </row>
    <row r="11" spans="1:10" ht="28.5" customHeight="1">
      <c r="A11" s="9">
        <v>4</v>
      </c>
      <c r="B11" s="5" t="s">
        <v>1</v>
      </c>
      <c r="C11" s="34">
        <v>2663.01</v>
      </c>
      <c r="D11" s="41">
        <f>Лист1!L104</f>
        <v>1406.37</v>
      </c>
      <c r="E11" s="6">
        <f>D11/D15*100</f>
        <v>0.98975776386543757</v>
      </c>
      <c r="F11" s="39">
        <f t="shared" si="0"/>
        <v>4069.38</v>
      </c>
      <c r="G11" s="6"/>
    </row>
    <row r="12" spans="1:10" ht="33.75" customHeight="1">
      <c r="A12" s="9">
        <v>5</v>
      </c>
      <c r="B12" s="5" t="s">
        <v>6</v>
      </c>
      <c r="C12" s="34">
        <v>0</v>
      </c>
      <c r="D12" s="41">
        <f>Лист1!L108</f>
        <v>523</v>
      </c>
      <c r="E12" s="6">
        <f>D12/D15*100</f>
        <v>0.368070501007291</v>
      </c>
      <c r="F12" s="39">
        <f t="shared" si="0"/>
        <v>523</v>
      </c>
      <c r="G12" s="6"/>
    </row>
    <row r="13" spans="1:10" ht="29.25" customHeight="1">
      <c r="A13" s="9">
        <v>6</v>
      </c>
      <c r="B13" s="5" t="s">
        <v>8</v>
      </c>
      <c r="C13" s="35">
        <v>3520.83</v>
      </c>
      <c r="D13" s="42">
        <f>Лист1!L116</f>
        <v>13018.14</v>
      </c>
      <c r="E13" s="6">
        <f>D13/D15*100</f>
        <v>9.1617462944226666</v>
      </c>
      <c r="F13" s="39">
        <f t="shared" si="0"/>
        <v>16538.97</v>
      </c>
      <c r="G13" s="6"/>
    </row>
    <row r="14" spans="1:10" ht="16.5" customHeight="1">
      <c r="A14" s="9">
        <v>7</v>
      </c>
      <c r="B14" s="5" t="s">
        <v>2</v>
      </c>
      <c r="C14" s="35">
        <v>798.30116666666663</v>
      </c>
      <c r="D14" s="42">
        <f>Лист1!L130</f>
        <v>1208.8309999999999</v>
      </c>
      <c r="E14" s="6">
        <f>D14/D15*100</f>
        <v>0.85073619847637583</v>
      </c>
      <c r="F14" s="39">
        <f t="shared" si="0"/>
        <v>2007.1321666666665</v>
      </c>
      <c r="G14" s="6"/>
    </row>
    <row r="15" spans="1:10" ht="15" customHeight="1">
      <c r="A15" s="200" t="s">
        <v>4</v>
      </c>
      <c r="B15" s="201"/>
      <c r="C15" s="36">
        <f>SUM(C8:C14)</f>
        <v>92799.001166666669</v>
      </c>
      <c r="D15" s="36">
        <f>SUM(D8:D14)</f>
        <v>142092.34333333332</v>
      </c>
      <c r="E15" s="36">
        <f t="shared" ref="E15" si="1">SUM(E8:E14)</f>
        <v>100.00000000000003</v>
      </c>
      <c r="F15" s="40">
        <f>SUM(F8:F14)</f>
        <v>234891.34450000004</v>
      </c>
      <c r="G15" s="36"/>
      <c r="H15" s="1"/>
      <c r="I15" s="1"/>
    </row>
    <row r="16" spans="1:10" ht="42" customHeight="1">
      <c r="A16" s="209"/>
      <c r="B16" s="210"/>
      <c r="C16" s="210"/>
      <c r="D16" s="210"/>
      <c r="E16" s="210"/>
      <c r="F16" s="210"/>
      <c r="G16" s="210"/>
      <c r="H16" s="211"/>
      <c r="I16" s="211"/>
    </row>
    <row r="17" spans="1:19" s="33" customFormat="1" ht="15">
      <c r="A17" s="43"/>
      <c r="B17" s="43"/>
      <c r="C17" s="43"/>
      <c r="D17" s="43"/>
      <c r="E17" s="44"/>
      <c r="F17" s="45"/>
      <c r="G17" s="46"/>
      <c r="H17" s="47"/>
      <c r="I17" s="47"/>
      <c r="J17" s="37"/>
      <c r="K17" s="37"/>
      <c r="L17" s="31"/>
      <c r="M17" s="31"/>
      <c r="N17" s="32"/>
      <c r="O17" s="32"/>
      <c r="P17" s="32"/>
      <c r="Q17" s="32"/>
      <c r="R17" s="32"/>
      <c r="S17" s="32"/>
    </row>
    <row r="18" spans="1:19" s="33" customFormat="1" ht="20.25">
      <c r="A18" s="211"/>
      <c r="B18" s="211"/>
      <c r="C18" s="211"/>
      <c r="D18" s="211"/>
      <c r="E18" s="211"/>
      <c r="F18" s="211"/>
      <c r="G18" s="211"/>
      <c r="H18" s="211"/>
      <c r="I18" s="211"/>
      <c r="J18" s="37"/>
      <c r="K18" s="37"/>
      <c r="L18" s="31"/>
      <c r="M18" s="31"/>
      <c r="N18" s="32"/>
      <c r="O18" s="32"/>
      <c r="P18" s="32"/>
      <c r="Q18" s="32"/>
      <c r="R18" s="32"/>
      <c r="S18" s="32"/>
    </row>
    <row r="19" spans="1:19" s="17" customFormat="1" ht="15" customHeight="1">
      <c r="A19" s="212"/>
      <c r="B19" s="212"/>
      <c r="C19" s="212"/>
      <c r="D19" s="212"/>
      <c r="E19" s="212"/>
      <c r="F19" s="212"/>
      <c r="G19" s="48"/>
      <c r="H19" s="49"/>
      <c r="I19" s="49"/>
    </row>
    <row r="20" spans="1:19" s="19" customFormat="1" ht="20.25">
      <c r="A20" s="213"/>
      <c r="B20" s="213"/>
      <c r="C20" s="213"/>
      <c r="D20" s="213"/>
      <c r="E20" s="213"/>
      <c r="F20" s="213"/>
      <c r="G20" s="213"/>
      <c r="H20" s="213"/>
      <c r="I20" s="213"/>
      <c r="J20" s="18"/>
      <c r="K20" s="18"/>
    </row>
    <row r="21" spans="1:19" s="21" customFormat="1" ht="15" customHeight="1">
      <c r="A21" s="29"/>
      <c r="B21" s="28"/>
      <c r="C21" s="28"/>
      <c r="D21" s="198"/>
      <c r="E21" s="198"/>
      <c r="F21" s="198"/>
      <c r="G21" s="198"/>
      <c r="H21" s="20"/>
      <c r="I21" s="10"/>
      <c r="J21" s="10"/>
      <c r="K21" s="10"/>
    </row>
    <row r="22" spans="1:19" s="19" customFormat="1">
      <c r="A22" s="22"/>
      <c r="B22" s="22"/>
      <c r="C22" s="30"/>
      <c r="D22" s="30"/>
      <c r="E22" s="30"/>
      <c r="F22" s="30"/>
      <c r="G22" s="30"/>
      <c r="H22" s="18"/>
      <c r="I22" s="18"/>
      <c r="J22" s="18"/>
      <c r="K22" s="18"/>
    </row>
    <row r="23" spans="1:19" s="19" customFormat="1">
      <c r="A23" s="25"/>
      <c r="B23" s="25"/>
      <c r="C23" s="25"/>
      <c r="D23" s="23"/>
      <c r="E23" s="30"/>
      <c r="F23" s="30"/>
      <c r="G23" s="30"/>
      <c r="H23" s="18"/>
      <c r="I23" s="18"/>
      <c r="J23" s="18"/>
      <c r="K23" s="18"/>
    </row>
    <row r="24" spans="1:19" s="19" customFormat="1">
      <c r="A24" s="24"/>
      <c r="B24" s="24"/>
      <c r="C24" s="18"/>
      <c r="D24" s="18"/>
      <c r="E24" s="18"/>
      <c r="F24" s="18"/>
      <c r="G24" s="18"/>
      <c r="H24" s="18"/>
      <c r="I24" s="18"/>
      <c r="J24" s="18"/>
      <c r="K24" s="18"/>
    </row>
    <row r="25" spans="1:19" s="3" customFormat="1" ht="15">
      <c r="A25" s="4"/>
      <c r="B25" s="4"/>
      <c r="C25" s="4"/>
      <c r="D25" s="4"/>
      <c r="E25" s="4"/>
      <c r="F25" s="4"/>
      <c r="G25" s="4"/>
    </row>
    <row r="26" spans="1:19" ht="15">
      <c r="A26" s="7"/>
      <c r="B26" s="7"/>
      <c r="C26" s="7"/>
      <c r="D26" s="7"/>
      <c r="E26" s="7"/>
      <c r="F26" s="7"/>
      <c r="G26" s="7"/>
    </row>
  </sheetData>
  <mergeCells count="14">
    <mergeCell ref="D21:G21"/>
    <mergeCell ref="F2:G2"/>
    <mergeCell ref="A15:B15"/>
    <mergeCell ref="A4:G4"/>
    <mergeCell ref="B5:B6"/>
    <mergeCell ref="A5:A6"/>
    <mergeCell ref="C5:C6"/>
    <mergeCell ref="F5:F6"/>
    <mergeCell ref="G5:G6"/>
    <mergeCell ref="D5:E5"/>
    <mergeCell ref="A16:I16"/>
    <mergeCell ref="A18:I18"/>
    <mergeCell ref="A19:F19"/>
    <mergeCell ref="A20:I20"/>
  </mergeCells>
  <phoneticPr fontId="0" type="noConversion"/>
  <pageMargins left="0.47244094488188981" right="0.15748031496062992" top="0.31496062992125984" bottom="0.35433070866141736" header="0.23622047244094491" footer="0.31496062992125984"/>
  <pageSetup paperSize="9" scale="9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W143"/>
  <sheetViews>
    <sheetView tabSelected="1" view="pageBreakPreview" topLeftCell="A61" zoomScale="60" zoomScaleNormal="55" workbookViewId="0">
      <selection activeCell="B76" sqref="B76"/>
    </sheetView>
  </sheetViews>
  <sheetFormatPr defaultRowHeight="12.75"/>
  <cols>
    <col min="1" max="1" width="7.7109375" style="50" customWidth="1"/>
    <col min="2" max="2" width="78" style="51" customWidth="1"/>
    <col min="3" max="3" width="13" style="51" customWidth="1"/>
    <col min="4" max="4" width="15.42578125" style="51" customWidth="1"/>
    <col min="5" max="5" width="12" style="51" customWidth="1"/>
    <col min="6" max="6" width="18.85546875" style="51" customWidth="1"/>
    <col min="7" max="7" width="15.42578125" style="51" customWidth="1"/>
    <col min="8" max="8" width="12" style="51" customWidth="1"/>
    <col min="9" max="9" width="22.42578125" style="51" customWidth="1"/>
    <col min="10" max="10" width="18.42578125" style="51" customWidth="1"/>
    <col min="11" max="11" width="12.85546875" style="51" customWidth="1"/>
    <col min="12" max="12" width="17.28515625" style="51" customWidth="1"/>
    <col min="13" max="13" width="18.42578125" style="51" customWidth="1"/>
    <col min="14" max="14" width="39.140625" style="51" customWidth="1"/>
    <col min="15" max="15" width="19.7109375" style="112" customWidth="1"/>
    <col min="16" max="16" width="25.7109375" style="52" customWidth="1"/>
    <col min="17" max="17" width="29" style="52" customWidth="1"/>
    <col min="18" max="18" width="32.140625" style="52" customWidth="1"/>
    <col min="19" max="19" width="31.7109375" style="52" customWidth="1"/>
    <col min="20" max="23" width="9.140625" style="52"/>
    <col min="24" max="16384" width="9.140625" style="51"/>
  </cols>
  <sheetData>
    <row r="1" spans="1:23" ht="37.5" customHeight="1">
      <c r="N1" s="229" t="s">
        <v>14</v>
      </c>
      <c r="O1" s="229"/>
    </row>
    <row r="2" spans="1:23" ht="30" customHeight="1">
      <c r="A2" s="230" t="s">
        <v>200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2"/>
      <c r="O2" s="233"/>
    </row>
    <row r="3" spans="1:23" ht="81.75" customHeight="1">
      <c r="A3" s="234" t="s">
        <v>0</v>
      </c>
      <c r="B3" s="235" t="s">
        <v>15</v>
      </c>
      <c r="C3" s="217" t="s">
        <v>16</v>
      </c>
      <c r="D3" s="217" t="s">
        <v>17</v>
      </c>
      <c r="E3" s="217"/>
      <c r="F3" s="217"/>
      <c r="G3" s="217" t="s">
        <v>18</v>
      </c>
      <c r="H3" s="217"/>
      <c r="I3" s="217"/>
      <c r="J3" s="217" t="s">
        <v>19</v>
      </c>
      <c r="K3" s="217"/>
      <c r="L3" s="217"/>
      <c r="M3" s="236" t="s">
        <v>20</v>
      </c>
      <c r="N3" s="239" t="s">
        <v>21</v>
      </c>
      <c r="O3" s="217" t="s">
        <v>22</v>
      </c>
      <c r="P3" s="53"/>
    </row>
    <row r="4" spans="1:23" ht="15.75" customHeight="1">
      <c r="A4" s="234"/>
      <c r="B4" s="235"/>
      <c r="C4" s="217"/>
      <c r="D4" s="217" t="s">
        <v>23</v>
      </c>
      <c r="E4" s="217" t="s">
        <v>24</v>
      </c>
      <c r="F4" s="217" t="s">
        <v>25</v>
      </c>
      <c r="G4" s="217" t="s">
        <v>23</v>
      </c>
      <c r="H4" s="217" t="s">
        <v>24</v>
      </c>
      <c r="I4" s="217" t="s">
        <v>25</v>
      </c>
      <c r="J4" s="217" t="s">
        <v>23</v>
      </c>
      <c r="K4" s="217" t="s">
        <v>24</v>
      </c>
      <c r="L4" s="217" t="s">
        <v>25</v>
      </c>
      <c r="M4" s="237"/>
      <c r="N4" s="239"/>
      <c r="O4" s="217"/>
    </row>
    <row r="5" spans="1:23" ht="36.75" customHeight="1">
      <c r="A5" s="234"/>
      <c r="B5" s="235"/>
      <c r="C5" s="217"/>
      <c r="D5" s="217"/>
      <c r="E5" s="217"/>
      <c r="F5" s="217"/>
      <c r="G5" s="217"/>
      <c r="H5" s="217"/>
      <c r="I5" s="217"/>
      <c r="J5" s="217"/>
      <c r="K5" s="217"/>
      <c r="L5" s="217"/>
      <c r="M5" s="237"/>
      <c r="N5" s="239"/>
      <c r="O5" s="217"/>
    </row>
    <row r="6" spans="1:23" ht="78" customHeight="1">
      <c r="A6" s="234"/>
      <c r="B6" s="235"/>
      <c r="C6" s="217"/>
      <c r="D6" s="217"/>
      <c r="E6" s="217"/>
      <c r="F6" s="217"/>
      <c r="G6" s="217"/>
      <c r="H6" s="217"/>
      <c r="I6" s="217"/>
      <c r="J6" s="217"/>
      <c r="K6" s="217"/>
      <c r="L6" s="217"/>
      <c r="M6" s="238"/>
      <c r="N6" s="239"/>
      <c r="O6" s="217"/>
    </row>
    <row r="7" spans="1:23" s="56" customFormat="1" ht="24" customHeight="1">
      <c r="A7" s="54">
        <v>1</v>
      </c>
      <c r="B7" s="55">
        <v>2</v>
      </c>
      <c r="C7" s="55">
        <v>3</v>
      </c>
      <c r="D7" s="55">
        <v>4</v>
      </c>
      <c r="E7" s="55">
        <v>5</v>
      </c>
      <c r="F7" s="55">
        <v>6</v>
      </c>
      <c r="G7" s="55">
        <v>7</v>
      </c>
      <c r="H7" s="55">
        <v>8</v>
      </c>
      <c r="I7" s="55">
        <v>9</v>
      </c>
      <c r="J7" s="55">
        <v>10</v>
      </c>
      <c r="K7" s="55">
        <v>11</v>
      </c>
      <c r="L7" s="55">
        <v>12</v>
      </c>
      <c r="M7" s="55">
        <v>13</v>
      </c>
      <c r="N7" s="55">
        <v>14</v>
      </c>
      <c r="O7" s="55">
        <v>15</v>
      </c>
    </row>
    <row r="8" spans="1:23" s="58" customFormat="1" ht="24.75" customHeight="1">
      <c r="A8" s="214" t="s">
        <v>26</v>
      </c>
      <c r="B8" s="215"/>
      <c r="C8" s="215"/>
      <c r="D8" s="215"/>
      <c r="E8" s="215"/>
      <c r="F8" s="215"/>
      <c r="G8" s="215"/>
      <c r="H8" s="215"/>
      <c r="I8" s="215"/>
      <c r="J8" s="215"/>
      <c r="K8" s="215"/>
      <c r="L8" s="215"/>
      <c r="M8" s="215"/>
      <c r="N8" s="215"/>
      <c r="O8" s="216"/>
      <c r="P8" s="57"/>
      <c r="Q8" s="57"/>
      <c r="R8" s="57"/>
      <c r="S8" s="57"/>
      <c r="T8" s="57"/>
      <c r="U8" s="57"/>
      <c r="V8" s="57"/>
      <c r="W8" s="57"/>
    </row>
    <row r="9" spans="1:23" s="58" customFormat="1" ht="19.5">
      <c r="A9" s="218" t="s">
        <v>27</v>
      </c>
      <c r="B9" s="219"/>
      <c r="C9" s="219"/>
      <c r="D9" s="219"/>
      <c r="E9" s="219"/>
      <c r="F9" s="219"/>
      <c r="G9" s="219"/>
      <c r="H9" s="219"/>
      <c r="I9" s="219"/>
      <c r="J9" s="219"/>
      <c r="K9" s="219"/>
      <c r="L9" s="219"/>
      <c r="M9" s="219"/>
      <c r="N9" s="219"/>
      <c r="O9" s="219"/>
      <c r="P9" s="57"/>
      <c r="Q9" s="57"/>
      <c r="R9" s="57"/>
      <c r="S9" s="57"/>
      <c r="T9" s="57"/>
      <c r="U9" s="57"/>
      <c r="V9" s="57"/>
      <c r="W9" s="57"/>
    </row>
    <row r="10" spans="1:23" s="58" customFormat="1" ht="19.5">
      <c r="A10" s="138"/>
      <c r="B10" s="139" t="s">
        <v>56</v>
      </c>
      <c r="C10" s="140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57"/>
      <c r="Q10" s="57"/>
      <c r="R10" s="57"/>
      <c r="S10" s="57"/>
      <c r="T10" s="57"/>
      <c r="U10" s="57"/>
      <c r="V10" s="57"/>
      <c r="W10" s="57"/>
    </row>
    <row r="11" spans="1:23" s="58" customFormat="1" ht="18.75">
      <c r="A11" s="135" t="s">
        <v>28</v>
      </c>
      <c r="B11" s="142" t="s">
        <v>89</v>
      </c>
      <c r="C11" s="141" t="s">
        <v>57</v>
      </c>
      <c r="D11" s="117"/>
      <c r="E11" s="117"/>
      <c r="F11" s="117"/>
      <c r="G11" s="176">
        <v>387.1</v>
      </c>
      <c r="H11" s="149">
        <v>5.5679999999999996</v>
      </c>
      <c r="I11" s="176">
        <f>H11*G11</f>
        <v>2155.3728000000001</v>
      </c>
      <c r="J11" s="176">
        <v>387.1</v>
      </c>
      <c r="K11" s="149">
        <v>5.5679999999999996</v>
      </c>
      <c r="L11" s="176">
        <v>2155.3728000000001</v>
      </c>
      <c r="M11" s="153">
        <v>0</v>
      </c>
      <c r="N11" s="117"/>
      <c r="O11" s="117"/>
      <c r="P11" s="57"/>
      <c r="Q11" s="57"/>
      <c r="R11" s="57"/>
      <c r="S11" s="57"/>
      <c r="T11" s="57"/>
      <c r="U11" s="57"/>
      <c r="V11" s="57"/>
      <c r="W11" s="57"/>
    </row>
    <row r="12" spans="1:23" s="58" customFormat="1" ht="18.75">
      <c r="A12" s="135" t="s">
        <v>58</v>
      </c>
      <c r="B12" s="142" t="s">
        <v>90</v>
      </c>
      <c r="C12" s="141" t="s">
        <v>57</v>
      </c>
      <c r="D12" s="117"/>
      <c r="E12" s="117"/>
      <c r="F12" s="117"/>
      <c r="G12" s="176">
        <v>387.2</v>
      </c>
      <c r="H12" s="149">
        <v>6.9489999999999998</v>
      </c>
      <c r="I12" s="176">
        <f t="shared" ref="I12:I43" si="0">H12*G12</f>
        <v>2690.6527999999998</v>
      </c>
      <c r="J12" s="176">
        <v>387.2</v>
      </c>
      <c r="K12" s="149">
        <v>6.9489999999999998</v>
      </c>
      <c r="L12" s="176">
        <v>2690.6527999999998</v>
      </c>
      <c r="M12" s="153">
        <v>0</v>
      </c>
      <c r="N12" s="117"/>
      <c r="O12" s="117"/>
      <c r="P12" s="57"/>
      <c r="Q12" s="57"/>
      <c r="R12" s="57"/>
      <c r="S12" s="57"/>
      <c r="T12" s="57"/>
      <c r="U12" s="57"/>
      <c r="V12" s="57"/>
      <c r="W12" s="57"/>
    </row>
    <row r="13" spans="1:23" s="58" customFormat="1" ht="18.75">
      <c r="A13" s="135" t="s">
        <v>59</v>
      </c>
      <c r="B13" s="142" t="s">
        <v>91</v>
      </c>
      <c r="C13" s="143" t="s">
        <v>57</v>
      </c>
      <c r="D13" s="117"/>
      <c r="E13" s="117"/>
      <c r="F13" s="117"/>
      <c r="G13" s="176">
        <v>387.5</v>
      </c>
      <c r="H13" s="149">
        <v>5.218</v>
      </c>
      <c r="I13" s="176">
        <f>2021.975+1.27</f>
        <v>2023.2449999999999</v>
      </c>
      <c r="J13" s="185">
        <v>387.5</v>
      </c>
      <c r="K13" s="149">
        <v>5.218</v>
      </c>
      <c r="L13" s="176">
        <v>2023.2449999999999</v>
      </c>
      <c r="M13" s="153">
        <v>0</v>
      </c>
      <c r="N13" s="117"/>
      <c r="O13" s="117"/>
      <c r="P13" s="57"/>
      <c r="Q13" s="57"/>
      <c r="R13" s="57"/>
      <c r="S13" s="57"/>
      <c r="T13" s="57"/>
      <c r="U13" s="57"/>
      <c r="V13" s="57"/>
      <c r="W13" s="57"/>
    </row>
    <row r="14" spans="1:23" s="58" customFormat="1" ht="18.75">
      <c r="A14" s="135"/>
      <c r="B14" s="144" t="s">
        <v>92</v>
      </c>
      <c r="C14" s="145"/>
      <c r="D14" s="117"/>
      <c r="E14" s="117"/>
      <c r="F14" s="117"/>
      <c r="G14" s="179"/>
      <c r="H14" s="186"/>
      <c r="I14" s="176"/>
      <c r="J14" s="179"/>
      <c r="K14" s="186"/>
      <c r="L14" s="176"/>
      <c r="M14" s="153"/>
      <c r="N14" s="117"/>
      <c r="O14" s="117"/>
      <c r="P14" s="57"/>
      <c r="Q14" s="57"/>
      <c r="R14" s="57"/>
      <c r="S14" s="57"/>
      <c r="T14" s="57"/>
      <c r="U14" s="57"/>
      <c r="V14" s="57"/>
      <c r="W14" s="57"/>
    </row>
    <row r="15" spans="1:23" s="58" customFormat="1" ht="18.75">
      <c r="A15" s="135" t="s">
        <v>61</v>
      </c>
      <c r="B15" s="142" t="s">
        <v>93</v>
      </c>
      <c r="C15" s="141" t="s">
        <v>57</v>
      </c>
      <c r="D15" s="117"/>
      <c r="E15" s="117"/>
      <c r="F15" s="117"/>
      <c r="G15" s="176">
        <v>386.4</v>
      </c>
      <c r="H15" s="183">
        <v>3.633</v>
      </c>
      <c r="I15" s="176">
        <f t="shared" si="0"/>
        <v>1403.7911999999999</v>
      </c>
      <c r="J15" s="176">
        <v>386.4</v>
      </c>
      <c r="K15" s="183">
        <v>3.633</v>
      </c>
      <c r="L15" s="176">
        <v>1403.7911999999999</v>
      </c>
      <c r="M15" s="153">
        <v>0</v>
      </c>
      <c r="N15" s="117"/>
      <c r="O15" s="117"/>
      <c r="P15" s="57"/>
      <c r="Q15" s="57"/>
      <c r="R15" s="57"/>
      <c r="S15" s="57"/>
      <c r="T15" s="57"/>
      <c r="U15" s="57"/>
      <c r="V15" s="57"/>
      <c r="W15" s="57"/>
    </row>
    <row r="16" spans="1:23" s="58" customFormat="1" ht="18.75">
      <c r="A16" s="135" t="s">
        <v>62</v>
      </c>
      <c r="B16" s="142" t="s">
        <v>94</v>
      </c>
      <c r="C16" s="141" t="s">
        <v>57</v>
      </c>
      <c r="D16" s="117"/>
      <c r="E16" s="117"/>
      <c r="F16" s="117"/>
      <c r="G16" s="176">
        <v>386.5</v>
      </c>
      <c r="H16" s="183">
        <v>2.9409999999999998</v>
      </c>
      <c r="I16" s="176">
        <f t="shared" si="0"/>
        <v>1136.6965</v>
      </c>
      <c r="J16" s="176">
        <v>386.5</v>
      </c>
      <c r="K16" s="183">
        <v>2.9409999999999998</v>
      </c>
      <c r="L16" s="176">
        <v>1136.6965</v>
      </c>
      <c r="M16" s="153">
        <v>0</v>
      </c>
      <c r="N16" s="117"/>
      <c r="O16" s="117"/>
      <c r="P16" s="57"/>
      <c r="Q16" s="57"/>
      <c r="R16" s="57"/>
      <c r="S16" s="57"/>
      <c r="T16" s="57"/>
      <c r="U16" s="57"/>
      <c r="V16" s="57"/>
      <c r="W16" s="57"/>
    </row>
    <row r="17" spans="1:23" s="58" customFormat="1" ht="18.75">
      <c r="A17" s="135" t="s">
        <v>64</v>
      </c>
      <c r="B17" s="142" t="s">
        <v>95</v>
      </c>
      <c r="C17" s="141" t="s">
        <v>57</v>
      </c>
      <c r="D17" s="117"/>
      <c r="E17" s="117"/>
      <c r="F17" s="117"/>
      <c r="G17" s="176">
        <v>390</v>
      </c>
      <c r="H17" s="182">
        <v>2.71</v>
      </c>
      <c r="I17" s="176">
        <f t="shared" si="0"/>
        <v>1056.9000000000001</v>
      </c>
      <c r="J17" s="176">
        <v>390</v>
      </c>
      <c r="K17" s="182">
        <v>2.71</v>
      </c>
      <c r="L17" s="176">
        <v>1056.9000000000001</v>
      </c>
      <c r="M17" s="153">
        <v>0</v>
      </c>
      <c r="N17" s="117"/>
      <c r="O17" s="117"/>
      <c r="P17" s="57"/>
      <c r="Q17" s="57"/>
      <c r="R17" s="57"/>
      <c r="S17" s="57"/>
      <c r="T17" s="57"/>
      <c r="U17" s="57"/>
      <c r="V17" s="57"/>
      <c r="W17" s="57"/>
    </row>
    <row r="18" spans="1:23" s="58" customFormat="1" ht="18.75">
      <c r="A18" s="135" t="s">
        <v>66</v>
      </c>
      <c r="B18" s="142" t="s">
        <v>96</v>
      </c>
      <c r="C18" s="141" t="s">
        <v>57</v>
      </c>
      <c r="D18" s="117"/>
      <c r="E18" s="117"/>
      <c r="F18" s="117"/>
      <c r="G18" s="176">
        <v>389.2</v>
      </c>
      <c r="H18" s="183">
        <v>8.94</v>
      </c>
      <c r="I18" s="176">
        <f t="shared" si="0"/>
        <v>3479.4479999999999</v>
      </c>
      <c r="J18" s="176">
        <v>389.2</v>
      </c>
      <c r="K18" s="183">
        <v>8.94</v>
      </c>
      <c r="L18" s="176">
        <v>3479.4479999999999</v>
      </c>
      <c r="M18" s="153">
        <v>0</v>
      </c>
      <c r="N18" s="117"/>
      <c r="O18" s="117"/>
      <c r="P18" s="57"/>
      <c r="Q18" s="57"/>
      <c r="R18" s="57"/>
      <c r="S18" s="57"/>
      <c r="T18" s="57"/>
      <c r="U18" s="57"/>
      <c r="V18" s="57"/>
      <c r="W18" s="57"/>
    </row>
    <row r="19" spans="1:23" s="58" customFormat="1" ht="18.75">
      <c r="A19" s="135"/>
      <c r="B19" s="146" t="s">
        <v>97</v>
      </c>
      <c r="C19" s="117"/>
      <c r="D19" s="117"/>
      <c r="E19" s="117"/>
      <c r="F19" s="117"/>
      <c r="G19" s="148"/>
      <c r="H19" s="149"/>
      <c r="I19" s="176"/>
      <c r="J19" s="148"/>
      <c r="K19" s="149"/>
      <c r="L19" s="176"/>
      <c r="M19" s="153"/>
      <c r="N19" s="117"/>
      <c r="O19" s="117"/>
      <c r="P19" s="57"/>
      <c r="Q19" s="57"/>
      <c r="R19" s="57"/>
      <c r="S19" s="57"/>
      <c r="T19" s="57"/>
      <c r="U19" s="57"/>
      <c r="V19" s="57"/>
      <c r="W19" s="57"/>
    </row>
    <row r="20" spans="1:23" s="58" customFormat="1" ht="18.75">
      <c r="A20" s="135" t="s">
        <v>67</v>
      </c>
      <c r="B20" s="142" t="s">
        <v>98</v>
      </c>
      <c r="C20" s="141" t="s">
        <v>57</v>
      </c>
      <c r="D20" s="117"/>
      <c r="E20" s="117"/>
      <c r="F20" s="117"/>
      <c r="G20" s="176">
        <v>390.1</v>
      </c>
      <c r="H20" s="181">
        <v>4.0999999999999996</v>
      </c>
      <c r="I20" s="176">
        <f t="shared" si="0"/>
        <v>1599.4099999999999</v>
      </c>
      <c r="J20" s="176">
        <v>390.1</v>
      </c>
      <c r="K20" s="181">
        <v>4.0999999999999996</v>
      </c>
      <c r="L20" s="176">
        <f t="shared" ref="L20" si="1">K20*J20</f>
        <v>1599.4099999999999</v>
      </c>
      <c r="M20" s="153">
        <v>0</v>
      </c>
      <c r="N20" s="117"/>
      <c r="O20" s="117"/>
      <c r="P20" s="57"/>
      <c r="Q20" s="57"/>
      <c r="R20" s="57"/>
      <c r="S20" s="57"/>
      <c r="T20" s="57"/>
      <c r="U20" s="57"/>
      <c r="V20" s="57"/>
      <c r="W20" s="57"/>
    </row>
    <row r="21" spans="1:23" s="58" customFormat="1" ht="18.75">
      <c r="A21" s="135" t="s">
        <v>69</v>
      </c>
      <c r="B21" s="142" t="s">
        <v>99</v>
      </c>
      <c r="C21" s="141" t="s">
        <v>57</v>
      </c>
      <c r="D21" s="117"/>
      <c r="E21" s="117"/>
      <c r="F21" s="117"/>
      <c r="G21" s="176">
        <v>386.4</v>
      </c>
      <c r="H21" s="182">
        <v>2.71</v>
      </c>
      <c r="I21" s="176">
        <f t="shared" si="0"/>
        <v>1047.144</v>
      </c>
      <c r="J21" s="176">
        <v>386.4</v>
      </c>
      <c r="K21" s="182">
        <v>2.71</v>
      </c>
      <c r="L21" s="176">
        <v>1047.144</v>
      </c>
      <c r="M21" s="153">
        <v>0</v>
      </c>
      <c r="N21" s="117"/>
      <c r="O21" s="117"/>
      <c r="P21" s="57"/>
      <c r="Q21" s="57"/>
      <c r="R21" s="57"/>
      <c r="S21" s="57"/>
      <c r="T21" s="57"/>
      <c r="U21" s="57"/>
      <c r="V21" s="57"/>
      <c r="W21" s="57"/>
    </row>
    <row r="22" spans="1:23" s="58" customFormat="1" ht="18.75">
      <c r="A22" s="135"/>
      <c r="B22" s="147" t="s">
        <v>183</v>
      </c>
      <c r="C22" s="141"/>
      <c r="D22" s="117"/>
      <c r="E22" s="117"/>
      <c r="F22" s="117"/>
      <c r="G22" s="176"/>
      <c r="H22" s="182"/>
      <c r="I22" s="176"/>
      <c r="J22" s="176"/>
      <c r="K22" s="182"/>
      <c r="L22" s="176"/>
      <c r="M22" s="153"/>
      <c r="N22" s="117"/>
      <c r="O22" s="117"/>
      <c r="P22" s="57"/>
      <c r="Q22" s="57"/>
      <c r="R22" s="57"/>
      <c r="S22" s="57"/>
      <c r="T22" s="57"/>
      <c r="U22" s="57"/>
      <c r="V22" s="57"/>
      <c r="W22" s="57"/>
    </row>
    <row r="23" spans="1:23" s="188" customFormat="1" ht="18.75">
      <c r="A23" s="135" t="s">
        <v>70</v>
      </c>
      <c r="B23" s="142" t="s">
        <v>184</v>
      </c>
      <c r="C23" s="141" t="s">
        <v>57</v>
      </c>
      <c r="D23" s="117"/>
      <c r="E23" s="117"/>
      <c r="F23" s="117"/>
      <c r="G23" s="176">
        <v>388.15</v>
      </c>
      <c r="H23" s="182">
        <v>3.3079999999999998</v>
      </c>
      <c r="I23" s="176">
        <f t="shared" si="0"/>
        <v>1284.0001999999999</v>
      </c>
      <c r="J23" s="176">
        <v>388.15</v>
      </c>
      <c r="K23" s="182">
        <v>3.3079999999999998</v>
      </c>
      <c r="L23" s="176">
        <f t="shared" ref="L23:L24" si="2">K23*J23</f>
        <v>1284.0001999999999</v>
      </c>
      <c r="M23" s="153">
        <v>0</v>
      </c>
      <c r="N23" s="117"/>
      <c r="O23" s="117"/>
      <c r="P23" s="187"/>
      <c r="Q23" s="187"/>
      <c r="R23" s="187"/>
      <c r="S23" s="187"/>
      <c r="T23" s="187"/>
      <c r="U23" s="187"/>
      <c r="V23" s="187"/>
      <c r="W23" s="187"/>
    </row>
    <row r="24" spans="1:23" s="188" customFormat="1" ht="18.75">
      <c r="A24" s="135" t="s">
        <v>71</v>
      </c>
      <c r="B24" s="142" t="s">
        <v>185</v>
      </c>
      <c r="C24" s="141" t="s">
        <v>57</v>
      </c>
      <c r="D24" s="117"/>
      <c r="E24" s="117"/>
      <c r="F24" s="117"/>
      <c r="G24" s="176">
        <v>388.15</v>
      </c>
      <c r="H24" s="182">
        <v>3.9209999999999998</v>
      </c>
      <c r="I24" s="176">
        <f t="shared" si="0"/>
        <v>1521.9361499999998</v>
      </c>
      <c r="J24" s="176">
        <v>388.15</v>
      </c>
      <c r="K24" s="182">
        <v>3.9209999999999998</v>
      </c>
      <c r="L24" s="176">
        <f t="shared" si="2"/>
        <v>1521.9361499999998</v>
      </c>
      <c r="M24" s="153">
        <v>0</v>
      </c>
      <c r="N24" s="117"/>
      <c r="O24" s="117"/>
      <c r="P24" s="187"/>
      <c r="Q24" s="187"/>
      <c r="R24" s="187"/>
      <c r="S24" s="187"/>
      <c r="T24" s="187"/>
      <c r="U24" s="187"/>
      <c r="V24" s="187"/>
      <c r="W24" s="187"/>
    </row>
    <row r="25" spans="1:23" s="58" customFormat="1" ht="18.75">
      <c r="A25" s="135"/>
      <c r="B25" s="147" t="s">
        <v>60</v>
      </c>
      <c r="C25" s="117"/>
      <c r="D25" s="117"/>
      <c r="E25" s="117"/>
      <c r="F25" s="117"/>
      <c r="G25" s="179"/>
      <c r="H25" s="149"/>
      <c r="I25" s="176"/>
      <c r="J25" s="179"/>
      <c r="K25" s="149"/>
      <c r="L25" s="176"/>
      <c r="M25" s="153"/>
      <c r="N25" s="117"/>
      <c r="O25" s="117"/>
      <c r="P25" s="57"/>
      <c r="Q25" s="57"/>
      <c r="R25" s="57"/>
      <c r="S25" s="57"/>
      <c r="T25" s="57"/>
      <c r="U25" s="57"/>
      <c r="V25" s="57"/>
      <c r="W25" s="57"/>
    </row>
    <row r="26" spans="1:23" s="58" customFormat="1" ht="18.75">
      <c r="A26" s="135" t="s">
        <v>72</v>
      </c>
      <c r="B26" s="142" t="s">
        <v>100</v>
      </c>
      <c r="C26" s="141" t="s">
        <v>57</v>
      </c>
      <c r="D26" s="117"/>
      <c r="E26" s="117"/>
      <c r="F26" s="117"/>
      <c r="G26" s="176">
        <v>390.3</v>
      </c>
      <c r="H26" s="183">
        <v>4.5049999999999999</v>
      </c>
      <c r="I26" s="176">
        <f t="shared" si="0"/>
        <v>1758.3015</v>
      </c>
      <c r="J26" s="176">
        <v>390.3</v>
      </c>
      <c r="K26" s="183">
        <v>4.5049999999999999</v>
      </c>
      <c r="L26" s="176">
        <v>1758.3015</v>
      </c>
      <c r="M26" s="153">
        <v>0</v>
      </c>
      <c r="N26" s="117"/>
      <c r="O26" s="117"/>
      <c r="P26" s="57"/>
      <c r="Q26" s="57"/>
      <c r="R26" s="57"/>
      <c r="S26" s="57"/>
      <c r="T26" s="57"/>
      <c r="U26" s="57"/>
      <c r="V26" s="57"/>
      <c r="W26" s="57"/>
    </row>
    <row r="27" spans="1:23" s="58" customFormat="1" ht="18.75">
      <c r="A27" s="135" t="s">
        <v>73</v>
      </c>
      <c r="B27" s="142" t="s">
        <v>101</v>
      </c>
      <c r="C27" s="141" t="s">
        <v>57</v>
      </c>
      <c r="D27" s="117"/>
      <c r="E27" s="117"/>
      <c r="F27" s="117"/>
      <c r="G27" s="176">
        <v>389.2</v>
      </c>
      <c r="H27" s="183">
        <v>5.0949999999999998</v>
      </c>
      <c r="I27" s="176">
        <f t="shared" si="0"/>
        <v>1982.9739999999999</v>
      </c>
      <c r="J27" s="176">
        <v>389.2</v>
      </c>
      <c r="K27" s="183">
        <v>5.0949999999999998</v>
      </c>
      <c r="L27" s="176">
        <v>1982.9739999999999</v>
      </c>
      <c r="M27" s="153">
        <v>0</v>
      </c>
      <c r="N27" s="117"/>
      <c r="O27" s="117"/>
      <c r="P27" s="57"/>
      <c r="Q27" s="57"/>
      <c r="R27" s="57"/>
      <c r="S27" s="57"/>
      <c r="T27" s="57"/>
      <c r="U27" s="57"/>
      <c r="V27" s="57"/>
      <c r="W27" s="57"/>
    </row>
    <row r="28" spans="1:23" s="188" customFormat="1" ht="18.75">
      <c r="A28" s="135" t="s">
        <v>74</v>
      </c>
      <c r="B28" s="142" t="s">
        <v>186</v>
      </c>
      <c r="C28" s="141" t="s">
        <v>57</v>
      </c>
      <c r="D28" s="117"/>
      <c r="E28" s="117"/>
      <c r="F28" s="117"/>
      <c r="G28" s="176">
        <v>388.15</v>
      </c>
      <c r="H28" s="183">
        <v>3.57</v>
      </c>
      <c r="I28" s="176">
        <f t="shared" si="0"/>
        <v>1385.6954999999998</v>
      </c>
      <c r="J28" s="176">
        <v>388.15</v>
      </c>
      <c r="K28" s="183">
        <v>3.57</v>
      </c>
      <c r="L28" s="176">
        <f t="shared" ref="L28:L29" si="3">K28*J28</f>
        <v>1385.6954999999998</v>
      </c>
      <c r="M28" s="153">
        <v>0</v>
      </c>
      <c r="N28" s="117"/>
      <c r="O28" s="117"/>
      <c r="P28" s="187"/>
      <c r="Q28" s="187"/>
      <c r="R28" s="187"/>
      <c r="S28" s="187"/>
      <c r="T28" s="187"/>
      <c r="U28" s="187"/>
      <c r="V28" s="187"/>
      <c r="W28" s="187"/>
    </row>
    <row r="29" spans="1:23" s="188" customFormat="1" ht="18.75">
      <c r="A29" s="135" t="s">
        <v>75</v>
      </c>
      <c r="B29" s="142" t="s">
        <v>187</v>
      </c>
      <c r="C29" s="141" t="s">
        <v>57</v>
      </c>
      <c r="D29" s="117"/>
      <c r="E29" s="117"/>
      <c r="F29" s="117"/>
      <c r="G29" s="176">
        <v>388.15</v>
      </c>
      <c r="H29" s="183">
        <v>2.75</v>
      </c>
      <c r="I29" s="176">
        <f t="shared" si="0"/>
        <v>1067.4124999999999</v>
      </c>
      <c r="J29" s="176">
        <v>388.15</v>
      </c>
      <c r="K29" s="183">
        <v>2.75</v>
      </c>
      <c r="L29" s="176">
        <f t="shared" si="3"/>
        <v>1067.4124999999999</v>
      </c>
      <c r="M29" s="153">
        <v>0</v>
      </c>
      <c r="N29" s="117"/>
      <c r="O29" s="117"/>
      <c r="P29" s="187"/>
      <c r="Q29" s="187"/>
      <c r="R29" s="187"/>
      <c r="S29" s="187"/>
      <c r="T29" s="187"/>
      <c r="U29" s="187"/>
      <c r="V29" s="187"/>
      <c r="W29" s="187"/>
    </row>
    <row r="30" spans="1:23" s="58" customFormat="1" ht="18.75">
      <c r="A30" s="135"/>
      <c r="B30" s="147" t="s">
        <v>102</v>
      </c>
      <c r="C30" s="117"/>
      <c r="D30" s="117"/>
      <c r="E30" s="117"/>
      <c r="F30" s="117"/>
      <c r="G30" s="179"/>
      <c r="H30" s="149"/>
      <c r="I30" s="176"/>
      <c r="J30" s="179"/>
      <c r="K30" s="149"/>
      <c r="L30" s="176"/>
      <c r="M30" s="153"/>
      <c r="N30" s="117"/>
      <c r="O30" s="117"/>
      <c r="P30" s="57"/>
      <c r="Q30" s="57"/>
      <c r="R30" s="57"/>
      <c r="S30" s="57"/>
      <c r="T30" s="57"/>
      <c r="U30" s="57"/>
      <c r="V30" s="57"/>
      <c r="W30" s="57"/>
    </row>
    <row r="31" spans="1:23" s="58" customFormat="1" ht="18.75">
      <c r="A31" s="135" t="s">
        <v>76</v>
      </c>
      <c r="B31" s="142" t="s">
        <v>103</v>
      </c>
      <c r="C31" s="141" t="s">
        <v>57</v>
      </c>
      <c r="D31" s="117"/>
      <c r="E31" s="117"/>
      <c r="F31" s="117"/>
      <c r="G31" s="176">
        <v>390.25</v>
      </c>
      <c r="H31" s="181">
        <v>2.2349999999999999</v>
      </c>
      <c r="I31" s="176">
        <f t="shared" si="0"/>
        <v>872.2087499999999</v>
      </c>
      <c r="J31" s="176">
        <v>390.25</v>
      </c>
      <c r="K31" s="181">
        <v>2.2349999999999999</v>
      </c>
      <c r="L31" s="176">
        <v>872.2087499999999</v>
      </c>
      <c r="M31" s="153">
        <v>0</v>
      </c>
      <c r="N31" s="117"/>
      <c r="O31" s="117"/>
      <c r="P31" s="57"/>
      <c r="Q31" s="57"/>
      <c r="R31" s="57"/>
      <c r="S31" s="57"/>
      <c r="T31" s="57"/>
      <c r="U31" s="57"/>
      <c r="V31" s="57"/>
      <c r="W31" s="57"/>
    </row>
    <row r="32" spans="1:23" s="58" customFormat="1" ht="18.75">
      <c r="A32" s="135" t="s">
        <v>77</v>
      </c>
      <c r="B32" s="142" t="s">
        <v>104</v>
      </c>
      <c r="C32" s="141" t="s">
        <v>57</v>
      </c>
      <c r="D32" s="117"/>
      <c r="E32" s="117"/>
      <c r="F32" s="117"/>
      <c r="G32" s="176">
        <v>386.2</v>
      </c>
      <c r="H32" s="181">
        <v>2.464</v>
      </c>
      <c r="I32" s="176">
        <f t="shared" si="0"/>
        <v>951.59679999999992</v>
      </c>
      <c r="J32" s="176">
        <v>386.2</v>
      </c>
      <c r="K32" s="181">
        <v>2.464</v>
      </c>
      <c r="L32" s="176">
        <v>951.59679999999992</v>
      </c>
      <c r="M32" s="153">
        <v>0</v>
      </c>
      <c r="N32" s="117"/>
      <c r="O32" s="117"/>
      <c r="P32" s="57"/>
      <c r="Q32" s="57"/>
      <c r="R32" s="57"/>
      <c r="S32" s="57"/>
      <c r="T32" s="57"/>
      <c r="U32" s="57"/>
      <c r="V32" s="57"/>
      <c r="W32" s="57"/>
    </row>
    <row r="33" spans="1:23" s="58" customFormat="1" ht="18.75">
      <c r="A33" s="135"/>
      <c r="B33" s="147" t="s">
        <v>65</v>
      </c>
      <c r="C33" s="117"/>
      <c r="D33" s="117"/>
      <c r="E33" s="117"/>
      <c r="F33" s="117"/>
      <c r="G33" s="179"/>
      <c r="H33" s="149"/>
      <c r="I33" s="176"/>
      <c r="J33" s="179"/>
      <c r="K33" s="149"/>
      <c r="L33" s="176"/>
      <c r="M33" s="153"/>
      <c r="N33" s="117"/>
      <c r="O33" s="117"/>
      <c r="P33" s="57"/>
      <c r="Q33" s="57"/>
      <c r="R33" s="57"/>
      <c r="S33" s="57"/>
      <c r="T33" s="57"/>
      <c r="U33" s="57"/>
      <c r="V33" s="57"/>
      <c r="W33" s="57"/>
    </row>
    <row r="34" spans="1:23" s="58" customFormat="1" ht="18.75">
      <c r="A34" s="135" t="s">
        <v>78</v>
      </c>
      <c r="B34" s="142" t="s">
        <v>105</v>
      </c>
      <c r="C34" s="141" t="s">
        <v>57</v>
      </c>
      <c r="D34" s="117"/>
      <c r="E34" s="117"/>
      <c r="F34" s="117"/>
      <c r="G34" s="176">
        <v>386.4</v>
      </c>
      <c r="H34" s="181">
        <v>2.1539999999999999</v>
      </c>
      <c r="I34" s="176">
        <f t="shared" si="0"/>
        <v>832.30559999999991</v>
      </c>
      <c r="J34" s="176">
        <v>386.4</v>
      </c>
      <c r="K34" s="181">
        <v>2.1539999999999999</v>
      </c>
      <c r="L34" s="176">
        <v>832.30559999999991</v>
      </c>
      <c r="M34" s="153">
        <v>0</v>
      </c>
      <c r="N34" s="117"/>
      <c r="O34" s="117"/>
      <c r="P34" s="57"/>
      <c r="Q34" s="57"/>
      <c r="R34" s="57"/>
      <c r="S34" s="57"/>
      <c r="T34" s="57"/>
      <c r="U34" s="57"/>
      <c r="V34" s="57"/>
      <c r="W34" s="57"/>
    </row>
    <row r="35" spans="1:23" s="58" customFormat="1" ht="18.75">
      <c r="A35" s="135" t="s">
        <v>79</v>
      </c>
      <c r="B35" s="142" t="s">
        <v>106</v>
      </c>
      <c r="C35" s="141" t="s">
        <v>57</v>
      </c>
      <c r="D35" s="117"/>
      <c r="E35" s="117"/>
      <c r="F35" s="117"/>
      <c r="G35" s="176">
        <v>386.5</v>
      </c>
      <c r="H35" s="181">
        <v>2.1150000000000002</v>
      </c>
      <c r="I35" s="176">
        <f t="shared" si="0"/>
        <v>817.4475000000001</v>
      </c>
      <c r="J35" s="176">
        <v>386.5</v>
      </c>
      <c r="K35" s="181">
        <v>2.1150000000000002</v>
      </c>
      <c r="L35" s="176">
        <v>817.4475000000001</v>
      </c>
      <c r="M35" s="153">
        <v>0</v>
      </c>
      <c r="N35" s="117"/>
      <c r="O35" s="117"/>
      <c r="P35" s="57"/>
      <c r="Q35" s="57"/>
      <c r="R35" s="57"/>
      <c r="S35" s="57"/>
      <c r="T35" s="57"/>
      <c r="U35" s="57"/>
      <c r="V35" s="57"/>
      <c r="W35" s="57"/>
    </row>
    <row r="36" spans="1:23" s="58" customFormat="1" ht="18.75">
      <c r="A36" s="135" t="s">
        <v>80</v>
      </c>
      <c r="B36" s="142" t="s">
        <v>107</v>
      </c>
      <c r="C36" s="141" t="s">
        <v>57</v>
      </c>
      <c r="D36" s="117"/>
      <c r="E36" s="117"/>
      <c r="F36" s="117"/>
      <c r="G36" s="176">
        <v>386.4</v>
      </c>
      <c r="H36" s="181">
        <v>3.7080000000000002</v>
      </c>
      <c r="I36" s="176">
        <f t="shared" si="0"/>
        <v>1432.7711999999999</v>
      </c>
      <c r="J36" s="176">
        <v>386.4</v>
      </c>
      <c r="K36" s="181">
        <v>3.7080000000000002</v>
      </c>
      <c r="L36" s="176">
        <v>1432.7711999999999</v>
      </c>
      <c r="M36" s="153">
        <v>0</v>
      </c>
      <c r="N36" s="117"/>
      <c r="O36" s="117"/>
      <c r="P36" s="57"/>
      <c r="Q36" s="57"/>
      <c r="R36" s="57"/>
      <c r="S36" s="57"/>
      <c r="T36" s="57"/>
      <c r="U36" s="57"/>
      <c r="V36" s="57"/>
      <c r="W36" s="57"/>
    </row>
    <row r="37" spans="1:23" s="58" customFormat="1" ht="18.75">
      <c r="A37" s="135"/>
      <c r="B37" s="147" t="s">
        <v>108</v>
      </c>
      <c r="C37" s="117"/>
      <c r="D37" s="117"/>
      <c r="E37" s="117"/>
      <c r="F37" s="117"/>
      <c r="G37" s="179"/>
      <c r="H37" s="149"/>
      <c r="I37" s="176"/>
      <c r="J37" s="179"/>
      <c r="K37" s="149"/>
      <c r="L37" s="176"/>
      <c r="M37" s="153"/>
      <c r="N37" s="117"/>
      <c r="O37" s="117"/>
      <c r="P37" s="57"/>
      <c r="Q37" s="57"/>
      <c r="R37" s="57"/>
      <c r="S37" s="57"/>
      <c r="T37" s="57"/>
      <c r="U37" s="57"/>
      <c r="V37" s="57"/>
      <c r="W37" s="57"/>
    </row>
    <row r="38" spans="1:23" s="58" customFormat="1" ht="18.75">
      <c r="A38" s="135" t="s">
        <v>81</v>
      </c>
      <c r="B38" s="142" t="s">
        <v>109</v>
      </c>
      <c r="C38" s="141" t="s">
        <v>57</v>
      </c>
      <c r="D38" s="117"/>
      <c r="E38" s="117"/>
      <c r="F38" s="117"/>
      <c r="G38" s="176">
        <v>390.2</v>
      </c>
      <c r="H38" s="181">
        <v>0.755</v>
      </c>
      <c r="I38" s="176">
        <f t="shared" si="0"/>
        <v>294.601</v>
      </c>
      <c r="J38" s="176">
        <v>390.2</v>
      </c>
      <c r="K38" s="181">
        <v>0.755</v>
      </c>
      <c r="L38" s="176">
        <v>294.601</v>
      </c>
      <c r="M38" s="153">
        <v>0</v>
      </c>
      <c r="N38" s="117"/>
      <c r="O38" s="117"/>
      <c r="P38" s="57"/>
      <c r="Q38" s="57"/>
      <c r="R38" s="57"/>
      <c r="S38" s="57"/>
      <c r="T38" s="57"/>
      <c r="U38" s="57"/>
      <c r="V38" s="57"/>
      <c r="W38" s="57"/>
    </row>
    <row r="39" spans="1:23" s="58" customFormat="1" ht="18.75">
      <c r="A39" s="135" t="s">
        <v>82</v>
      </c>
      <c r="B39" s="142" t="s">
        <v>110</v>
      </c>
      <c r="C39" s="141" t="s">
        <v>57</v>
      </c>
      <c r="D39" s="117"/>
      <c r="E39" s="117"/>
      <c r="F39" s="117"/>
      <c r="G39" s="176">
        <v>386.4</v>
      </c>
      <c r="H39" s="181">
        <v>0.86499999999999999</v>
      </c>
      <c r="I39" s="176">
        <f t="shared" si="0"/>
        <v>334.23599999999999</v>
      </c>
      <c r="J39" s="176">
        <v>386.4</v>
      </c>
      <c r="K39" s="181">
        <v>0.86499999999999999</v>
      </c>
      <c r="L39" s="176">
        <v>334.23599999999999</v>
      </c>
      <c r="M39" s="153">
        <v>0</v>
      </c>
      <c r="N39" s="117"/>
      <c r="O39" s="117"/>
      <c r="P39" s="57"/>
      <c r="Q39" s="57"/>
      <c r="R39" s="57"/>
      <c r="S39" s="57"/>
      <c r="T39" s="57"/>
      <c r="U39" s="57"/>
      <c r="V39" s="57"/>
      <c r="W39" s="57"/>
    </row>
    <row r="40" spans="1:23" s="58" customFormat="1" ht="18.75">
      <c r="A40" s="135"/>
      <c r="B40" s="147" t="s">
        <v>112</v>
      </c>
      <c r="C40" s="117"/>
      <c r="D40" s="117"/>
      <c r="E40" s="117"/>
      <c r="F40" s="117"/>
      <c r="G40" s="179"/>
      <c r="H40" s="149"/>
      <c r="I40" s="176"/>
      <c r="J40" s="179"/>
      <c r="K40" s="149"/>
      <c r="L40" s="176"/>
      <c r="M40" s="153"/>
      <c r="N40" s="117"/>
      <c r="O40" s="117"/>
      <c r="P40" s="57"/>
      <c r="Q40" s="57"/>
      <c r="R40" s="57"/>
      <c r="S40" s="57"/>
      <c r="T40" s="57"/>
      <c r="U40" s="57"/>
      <c r="V40" s="57"/>
      <c r="W40" s="57"/>
    </row>
    <row r="41" spans="1:23" s="58" customFormat="1" ht="18.75">
      <c r="A41" s="135" t="s">
        <v>83</v>
      </c>
      <c r="B41" s="142" t="s">
        <v>113</v>
      </c>
      <c r="C41" s="141" t="s">
        <v>57</v>
      </c>
      <c r="D41" s="117"/>
      <c r="E41" s="117"/>
      <c r="F41" s="117"/>
      <c r="G41" s="176">
        <v>390.1</v>
      </c>
      <c r="H41" s="181">
        <v>3.67</v>
      </c>
      <c r="I41" s="176">
        <f t="shared" si="0"/>
        <v>1431.6670000000001</v>
      </c>
      <c r="J41" s="176">
        <v>390.1</v>
      </c>
      <c r="K41" s="181">
        <v>3.67</v>
      </c>
      <c r="L41" s="176">
        <v>1431.6670000000001</v>
      </c>
      <c r="M41" s="153">
        <v>0</v>
      </c>
      <c r="N41" s="117"/>
      <c r="O41" s="117"/>
      <c r="P41" s="57"/>
      <c r="Q41" s="57"/>
      <c r="R41" s="57"/>
      <c r="S41" s="57"/>
      <c r="T41" s="57"/>
      <c r="U41" s="57"/>
      <c r="V41" s="57"/>
      <c r="W41" s="57"/>
    </row>
    <row r="42" spans="1:23" s="58" customFormat="1" ht="18.75">
      <c r="A42" s="135" t="s">
        <v>84</v>
      </c>
      <c r="B42" s="142" t="s">
        <v>114</v>
      </c>
      <c r="C42" s="141" t="s">
        <v>57</v>
      </c>
      <c r="D42" s="117"/>
      <c r="E42" s="117"/>
      <c r="F42" s="117"/>
      <c r="G42" s="176">
        <v>390.1</v>
      </c>
      <c r="H42" s="181">
        <v>4.29</v>
      </c>
      <c r="I42" s="176">
        <f t="shared" si="0"/>
        <v>1673.5290000000002</v>
      </c>
      <c r="J42" s="176">
        <v>390.1</v>
      </c>
      <c r="K42" s="181">
        <v>4.29</v>
      </c>
      <c r="L42" s="176">
        <v>1673.5290000000002</v>
      </c>
      <c r="M42" s="153">
        <v>0</v>
      </c>
      <c r="N42" s="117"/>
      <c r="O42" s="117"/>
      <c r="P42" s="57"/>
      <c r="Q42" s="57"/>
      <c r="R42" s="57"/>
      <c r="S42" s="57"/>
      <c r="T42" s="57"/>
      <c r="U42" s="57"/>
      <c r="V42" s="57"/>
      <c r="W42" s="57"/>
    </row>
    <row r="43" spans="1:23" s="58" customFormat="1" ht="18.75">
      <c r="A43" s="135" t="s">
        <v>85</v>
      </c>
      <c r="B43" s="142" t="s">
        <v>115</v>
      </c>
      <c r="C43" s="141" t="s">
        <v>57</v>
      </c>
      <c r="D43" s="117"/>
      <c r="E43" s="117"/>
      <c r="F43" s="117"/>
      <c r="G43" s="176">
        <v>386.5</v>
      </c>
      <c r="H43" s="184">
        <v>5.25</v>
      </c>
      <c r="I43" s="176">
        <f t="shared" si="0"/>
        <v>2029.125</v>
      </c>
      <c r="J43" s="176">
        <v>386.5</v>
      </c>
      <c r="K43" s="184">
        <v>5.25</v>
      </c>
      <c r="L43" s="176">
        <v>2029.125</v>
      </c>
      <c r="M43" s="153">
        <v>0</v>
      </c>
      <c r="N43" s="117"/>
      <c r="O43" s="117"/>
      <c r="P43" s="57"/>
      <c r="Q43" s="57"/>
      <c r="R43" s="57"/>
      <c r="S43" s="57"/>
      <c r="T43" s="57"/>
      <c r="U43" s="57"/>
      <c r="V43" s="57"/>
      <c r="W43" s="57"/>
    </row>
    <row r="44" spans="1:23" ht="19.5">
      <c r="A44" s="62"/>
      <c r="B44" s="63" t="s">
        <v>29</v>
      </c>
      <c r="C44" s="64"/>
      <c r="D44" s="65"/>
      <c r="E44" s="66"/>
      <c r="F44" s="68"/>
      <c r="G44" s="66">
        <f>I44/H44</f>
        <v>388.14938345607123</v>
      </c>
      <c r="H44" s="66">
        <f>SUM(H11:H43)</f>
        <v>93.423999999999992</v>
      </c>
      <c r="I44" s="66">
        <f t="shared" ref="I44:L44" si="4">SUM(I11:I43)</f>
        <v>36262.467999999993</v>
      </c>
      <c r="J44" s="66"/>
      <c r="K44" s="66">
        <f t="shared" si="4"/>
        <v>93.423999999999992</v>
      </c>
      <c r="L44" s="66">
        <f t="shared" si="4"/>
        <v>36262.467999999993</v>
      </c>
      <c r="M44" s="70"/>
      <c r="N44" s="71"/>
      <c r="O44" s="72"/>
    </row>
    <row r="45" spans="1:23" ht="19.5">
      <c r="A45" s="218" t="s">
        <v>116</v>
      </c>
      <c r="B45" s="219"/>
      <c r="C45" s="219"/>
      <c r="D45" s="219"/>
      <c r="E45" s="219"/>
      <c r="F45" s="219"/>
      <c r="G45" s="219"/>
      <c r="H45" s="219"/>
      <c r="I45" s="219"/>
      <c r="J45" s="219"/>
      <c r="K45" s="219"/>
      <c r="L45" s="219"/>
      <c r="M45" s="219"/>
      <c r="N45" s="219"/>
      <c r="O45" s="219"/>
    </row>
    <row r="46" spans="1:23" ht="19.5">
      <c r="A46" s="138"/>
      <c r="B46" s="147" t="s">
        <v>63</v>
      </c>
      <c r="C46" s="117"/>
      <c r="D46" s="117"/>
      <c r="E46" s="117"/>
      <c r="F46" s="117"/>
      <c r="G46" s="117"/>
      <c r="H46" s="117"/>
      <c r="I46" s="117"/>
      <c r="J46" s="117"/>
      <c r="K46" s="117"/>
      <c r="L46" s="117"/>
      <c r="M46" s="59"/>
      <c r="N46" s="117"/>
      <c r="O46" s="117"/>
    </row>
    <row r="47" spans="1:23" ht="18.75">
      <c r="A47" s="135" t="s">
        <v>137</v>
      </c>
      <c r="B47" s="142" t="s">
        <v>117</v>
      </c>
      <c r="C47" s="141" t="s">
        <v>57</v>
      </c>
      <c r="D47" s="117"/>
      <c r="E47" s="117"/>
      <c r="F47" s="117"/>
      <c r="G47" s="176">
        <v>623.05977710233128</v>
      </c>
      <c r="H47" s="176">
        <v>0.32900000000000001</v>
      </c>
      <c r="I47" s="176">
        <v>204.98666666666699</v>
      </c>
      <c r="J47" s="176">
        <v>623.05977710233128</v>
      </c>
      <c r="K47" s="176">
        <v>0.32900000000000001</v>
      </c>
      <c r="L47" s="176">
        <v>204.98666666666699</v>
      </c>
      <c r="M47" s="153">
        <v>0</v>
      </c>
      <c r="N47" s="117"/>
      <c r="O47" s="117"/>
    </row>
    <row r="48" spans="1:23" ht="18.75">
      <c r="A48" s="135" t="s">
        <v>138</v>
      </c>
      <c r="B48" s="142" t="s">
        <v>118</v>
      </c>
      <c r="C48" s="141" t="s">
        <v>57</v>
      </c>
      <c r="D48" s="117"/>
      <c r="E48" s="117"/>
      <c r="F48" s="117"/>
      <c r="G48" s="176">
        <v>744.57083764219237</v>
      </c>
      <c r="H48" s="176">
        <v>0.96699999999999997</v>
      </c>
      <c r="I48" s="176">
        <v>720</v>
      </c>
      <c r="J48" s="176">
        <v>744.57083764219237</v>
      </c>
      <c r="K48" s="176">
        <v>0.96699999999999997</v>
      </c>
      <c r="L48" s="176">
        <v>720</v>
      </c>
      <c r="M48" s="153">
        <v>0</v>
      </c>
      <c r="N48" s="117"/>
      <c r="O48" s="117"/>
    </row>
    <row r="49" spans="1:23" ht="18.75">
      <c r="A49" s="135" t="s">
        <v>139</v>
      </c>
      <c r="B49" s="142" t="s">
        <v>119</v>
      </c>
      <c r="C49" s="141" t="s">
        <v>57</v>
      </c>
      <c r="D49" s="117"/>
      <c r="E49" s="117"/>
      <c r="F49" s="117"/>
      <c r="G49" s="176">
        <v>1088.8888888888889</v>
      </c>
      <c r="H49" s="176">
        <v>0.45</v>
      </c>
      <c r="I49" s="176">
        <v>490</v>
      </c>
      <c r="J49" s="176">
        <v>1088.8888888888889</v>
      </c>
      <c r="K49" s="176">
        <v>0.45</v>
      </c>
      <c r="L49" s="176">
        <v>490</v>
      </c>
      <c r="M49" s="153">
        <v>0</v>
      </c>
      <c r="N49" s="117"/>
      <c r="O49" s="117"/>
    </row>
    <row r="50" spans="1:23" ht="19.5">
      <c r="A50" s="62"/>
      <c r="B50" s="63" t="s">
        <v>29</v>
      </c>
      <c r="C50" s="64"/>
      <c r="D50" s="65"/>
      <c r="E50" s="66"/>
      <c r="F50" s="68"/>
      <c r="G50" s="66"/>
      <c r="H50" s="66">
        <f>SUM(H47:H49)</f>
        <v>1.746</v>
      </c>
      <c r="I50" s="66">
        <f t="shared" ref="I50:L50" si="5">SUM(I47:I49)</f>
        <v>1414.9866666666671</v>
      </c>
      <c r="J50" s="66"/>
      <c r="K50" s="66">
        <f t="shared" si="5"/>
        <v>1.746</v>
      </c>
      <c r="L50" s="66">
        <f t="shared" si="5"/>
        <v>1414.9866666666671</v>
      </c>
      <c r="M50" s="70"/>
      <c r="N50" s="71"/>
      <c r="O50" s="72"/>
    </row>
    <row r="51" spans="1:23" ht="19.5">
      <c r="A51" s="218" t="s">
        <v>133</v>
      </c>
      <c r="B51" s="219"/>
      <c r="C51" s="219"/>
      <c r="D51" s="219"/>
      <c r="E51" s="219"/>
      <c r="F51" s="219"/>
      <c r="G51" s="219"/>
      <c r="H51" s="219"/>
      <c r="I51" s="219"/>
      <c r="J51" s="219"/>
      <c r="K51" s="219"/>
      <c r="L51" s="219"/>
      <c r="M51" s="219"/>
      <c r="N51" s="219"/>
      <c r="O51" s="219"/>
    </row>
    <row r="52" spans="1:23" ht="19.5">
      <c r="A52" s="138"/>
      <c r="B52" s="146" t="s">
        <v>68</v>
      </c>
      <c r="C52" s="117"/>
      <c r="D52" s="117"/>
      <c r="E52" s="117"/>
      <c r="F52" s="117"/>
      <c r="G52" s="117"/>
      <c r="H52" s="117"/>
      <c r="I52" s="117"/>
      <c r="J52" s="117"/>
      <c r="K52" s="117"/>
      <c r="L52" s="117"/>
      <c r="M52" s="117"/>
      <c r="N52" s="117"/>
      <c r="O52" s="117"/>
    </row>
    <row r="53" spans="1:23" ht="18.75">
      <c r="A53" s="135" t="s">
        <v>140</v>
      </c>
      <c r="B53" s="142" t="s">
        <v>120</v>
      </c>
      <c r="C53" s="125" t="s">
        <v>30</v>
      </c>
      <c r="D53" s="117"/>
      <c r="E53" s="117"/>
      <c r="F53" s="117"/>
      <c r="G53" s="176">
        <v>326.48</v>
      </c>
      <c r="H53" s="178">
        <v>1</v>
      </c>
      <c r="I53" s="176">
        <v>326.48</v>
      </c>
      <c r="J53" s="176">
        <v>326.48</v>
      </c>
      <c r="K53" s="178">
        <v>1</v>
      </c>
      <c r="L53" s="176">
        <v>326.48</v>
      </c>
      <c r="M53" s="153">
        <v>0</v>
      </c>
      <c r="N53" s="117"/>
      <c r="O53" s="117"/>
    </row>
    <row r="54" spans="1:23" ht="18.75">
      <c r="A54" s="135" t="s">
        <v>141</v>
      </c>
      <c r="B54" s="142" t="s">
        <v>121</v>
      </c>
      <c r="C54" s="125" t="s">
        <v>30</v>
      </c>
      <c r="D54" s="117"/>
      <c r="E54" s="117"/>
      <c r="F54" s="117"/>
      <c r="G54" s="176">
        <v>180.44</v>
      </c>
      <c r="H54" s="178">
        <v>1</v>
      </c>
      <c r="I54" s="176">
        <v>180.44</v>
      </c>
      <c r="J54" s="176">
        <v>180.44</v>
      </c>
      <c r="K54" s="178">
        <v>1</v>
      </c>
      <c r="L54" s="176">
        <v>180.44</v>
      </c>
      <c r="M54" s="153">
        <v>0</v>
      </c>
      <c r="N54" s="117"/>
      <c r="O54" s="117"/>
    </row>
    <row r="55" spans="1:23" ht="18.75">
      <c r="A55" s="135" t="s">
        <v>142</v>
      </c>
      <c r="B55" s="142" t="s">
        <v>122</v>
      </c>
      <c r="C55" s="125" t="s">
        <v>30</v>
      </c>
      <c r="D55" s="117"/>
      <c r="E55" s="117"/>
      <c r="F55" s="117"/>
      <c r="G55" s="176">
        <v>162.49</v>
      </c>
      <c r="H55" s="178">
        <v>1</v>
      </c>
      <c r="I55" s="176">
        <v>162.49</v>
      </c>
      <c r="J55" s="176">
        <v>162.49</v>
      </c>
      <c r="K55" s="178">
        <v>1</v>
      </c>
      <c r="L55" s="176">
        <v>162.49</v>
      </c>
      <c r="M55" s="153">
        <v>0</v>
      </c>
      <c r="N55" s="117"/>
      <c r="O55" s="117"/>
    </row>
    <row r="56" spans="1:23" ht="18.75">
      <c r="A56" s="135" t="s">
        <v>143</v>
      </c>
      <c r="B56" s="142" t="s">
        <v>123</v>
      </c>
      <c r="C56" s="125" t="s">
        <v>30</v>
      </c>
      <c r="D56" s="117"/>
      <c r="E56" s="117"/>
      <c r="F56" s="117"/>
      <c r="G56" s="176">
        <v>1002.1199999999999</v>
      </c>
      <c r="H56" s="178">
        <v>1</v>
      </c>
      <c r="I56" s="176">
        <v>1002.1199999999999</v>
      </c>
      <c r="J56" s="176">
        <v>1002.1199999999999</v>
      </c>
      <c r="K56" s="178">
        <v>1</v>
      </c>
      <c r="L56" s="176">
        <v>1002.1199999999999</v>
      </c>
      <c r="M56" s="153">
        <v>0</v>
      </c>
      <c r="N56" s="117"/>
      <c r="O56" s="117"/>
    </row>
    <row r="57" spans="1:23" ht="18.75">
      <c r="A57" s="135"/>
      <c r="B57" s="146" t="s">
        <v>111</v>
      </c>
      <c r="C57" s="117"/>
      <c r="D57" s="117"/>
      <c r="E57" s="117"/>
      <c r="F57" s="117"/>
      <c r="G57" s="179"/>
      <c r="H57" s="180"/>
      <c r="I57" s="179"/>
      <c r="J57" s="179"/>
      <c r="K57" s="180"/>
      <c r="L57" s="179"/>
      <c r="M57" s="154"/>
      <c r="N57" s="117"/>
      <c r="O57" s="117"/>
    </row>
    <row r="58" spans="1:23" ht="18.75">
      <c r="A58" s="135" t="s">
        <v>144</v>
      </c>
      <c r="B58" s="142" t="s">
        <v>124</v>
      </c>
      <c r="C58" s="125" t="s">
        <v>30</v>
      </c>
      <c r="D58" s="117"/>
      <c r="E58" s="117"/>
      <c r="F58" s="117"/>
      <c r="G58" s="176">
        <v>362.98</v>
      </c>
      <c r="H58" s="178">
        <v>1</v>
      </c>
      <c r="I58" s="176">
        <v>362.98</v>
      </c>
      <c r="J58" s="176">
        <v>362.98</v>
      </c>
      <c r="K58" s="178">
        <v>1</v>
      </c>
      <c r="L58" s="176">
        <v>362.98</v>
      </c>
      <c r="M58" s="153">
        <v>0</v>
      </c>
      <c r="N58" s="117"/>
      <c r="O58" s="117"/>
    </row>
    <row r="59" spans="1:23" ht="18.75">
      <c r="A59" s="135"/>
      <c r="B59" s="146" t="s">
        <v>112</v>
      </c>
      <c r="C59" s="117"/>
      <c r="D59" s="117"/>
      <c r="E59" s="117"/>
      <c r="F59" s="117"/>
      <c r="G59" s="179"/>
      <c r="H59" s="180"/>
      <c r="I59" s="179"/>
      <c r="J59" s="179"/>
      <c r="K59" s="180"/>
      <c r="L59" s="179"/>
      <c r="M59" s="154"/>
      <c r="N59" s="117"/>
      <c r="O59" s="117"/>
    </row>
    <row r="60" spans="1:23" ht="18.75">
      <c r="A60" s="135" t="s">
        <v>145</v>
      </c>
      <c r="B60" s="142" t="s">
        <v>125</v>
      </c>
      <c r="C60" s="125" t="s">
        <v>30</v>
      </c>
      <c r="D60" s="117"/>
      <c r="E60" s="117"/>
      <c r="F60" s="117"/>
      <c r="G60" s="176">
        <v>176.63</v>
      </c>
      <c r="H60" s="178">
        <v>1</v>
      </c>
      <c r="I60" s="176">
        <v>176.63</v>
      </c>
      <c r="J60" s="176">
        <v>176.63</v>
      </c>
      <c r="K60" s="178">
        <v>1</v>
      </c>
      <c r="L60" s="176">
        <v>176.63</v>
      </c>
      <c r="M60" s="153">
        <v>0</v>
      </c>
      <c r="N60" s="117"/>
      <c r="O60" s="117"/>
    </row>
    <row r="61" spans="1:23" ht="18.75">
      <c r="A61" s="135" t="s">
        <v>146</v>
      </c>
      <c r="B61" s="142" t="s">
        <v>126</v>
      </c>
      <c r="C61" s="125" t="s">
        <v>30</v>
      </c>
      <c r="D61" s="117"/>
      <c r="E61" s="117"/>
      <c r="F61" s="117"/>
      <c r="G61" s="176">
        <v>501.83</v>
      </c>
      <c r="H61" s="178">
        <v>1</v>
      </c>
      <c r="I61" s="176">
        <v>501.83</v>
      </c>
      <c r="J61" s="176">
        <v>501.83</v>
      </c>
      <c r="K61" s="178">
        <v>1</v>
      </c>
      <c r="L61" s="176">
        <v>501.83</v>
      </c>
      <c r="M61" s="153">
        <v>0</v>
      </c>
      <c r="N61" s="117"/>
      <c r="O61" s="117"/>
    </row>
    <row r="62" spans="1:23" ht="18.75">
      <c r="A62" s="135" t="s">
        <v>147</v>
      </c>
      <c r="B62" s="142" t="s">
        <v>127</v>
      </c>
      <c r="C62" s="125" t="s">
        <v>30</v>
      </c>
      <c r="D62" s="117"/>
      <c r="E62" s="117"/>
      <c r="F62" s="117"/>
      <c r="G62" s="176">
        <v>817.3</v>
      </c>
      <c r="H62" s="178">
        <v>1</v>
      </c>
      <c r="I62" s="176">
        <v>817.3</v>
      </c>
      <c r="J62" s="176">
        <v>817.3</v>
      </c>
      <c r="K62" s="178">
        <v>1</v>
      </c>
      <c r="L62" s="176">
        <v>817.3</v>
      </c>
      <c r="M62" s="153">
        <v>0</v>
      </c>
      <c r="N62" s="117"/>
      <c r="O62" s="117"/>
    </row>
    <row r="63" spans="1:23" ht="19.5">
      <c r="A63" s="157"/>
      <c r="B63" s="63" t="s">
        <v>29</v>
      </c>
      <c r="C63" s="64"/>
      <c r="D63" s="65"/>
      <c r="E63" s="66"/>
      <c r="F63" s="68"/>
      <c r="G63" s="66"/>
      <c r="H63" s="66">
        <f>SUM(H53:H62)</f>
        <v>8</v>
      </c>
      <c r="I63" s="66">
        <f t="shared" ref="I63:L63" si="6">SUM(I53:I62)</f>
        <v>3530.2699999999995</v>
      </c>
      <c r="J63" s="66"/>
      <c r="K63" s="66">
        <f t="shared" si="6"/>
        <v>8</v>
      </c>
      <c r="L63" s="66">
        <f t="shared" si="6"/>
        <v>3530.2699999999995</v>
      </c>
      <c r="M63" s="70"/>
      <c r="N63" s="71"/>
      <c r="O63" s="72"/>
    </row>
    <row r="64" spans="1:23" s="60" customFormat="1" ht="19.5">
      <c r="A64" s="218" t="s">
        <v>188</v>
      </c>
      <c r="B64" s="219"/>
      <c r="C64" s="219"/>
      <c r="D64" s="219"/>
      <c r="E64" s="219"/>
      <c r="F64" s="219"/>
      <c r="G64" s="219"/>
      <c r="H64" s="219"/>
      <c r="I64" s="219"/>
      <c r="J64" s="219"/>
      <c r="K64" s="219"/>
      <c r="L64" s="219"/>
      <c r="M64" s="219"/>
      <c r="N64" s="219"/>
      <c r="O64" s="219"/>
      <c r="P64" s="56"/>
      <c r="Q64" s="56"/>
      <c r="R64" s="56"/>
      <c r="S64" s="56"/>
      <c r="T64" s="56"/>
      <c r="U64" s="56"/>
      <c r="V64" s="56"/>
      <c r="W64" s="56"/>
    </row>
    <row r="65" spans="1:23" s="191" customFormat="1" ht="58.5">
      <c r="A65" s="135" t="s">
        <v>148</v>
      </c>
      <c r="B65" s="192" t="s">
        <v>189</v>
      </c>
      <c r="C65" s="141" t="s">
        <v>57</v>
      </c>
      <c r="D65" s="193"/>
      <c r="E65" s="194"/>
      <c r="F65" s="195"/>
      <c r="G65" s="194">
        <f>I65/H65</f>
        <v>418.84057971014494</v>
      </c>
      <c r="H65" s="194">
        <f>0.784+1.976</f>
        <v>2.76</v>
      </c>
      <c r="I65" s="194">
        <v>1156</v>
      </c>
      <c r="J65" s="194">
        <f>L65/K65</f>
        <v>418.84057971014494</v>
      </c>
      <c r="K65" s="194">
        <f>0.784+1.976</f>
        <v>2.76</v>
      </c>
      <c r="L65" s="194">
        <v>1156</v>
      </c>
      <c r="M65" s="196">
        <v>0</v>
      </c>
      <c r="N65" s="197"/>
      <c r="O65" s="118"/>
      <c r="P65" s="190"/>
      <c r="Q65" s="190"/>
      <c r="R65" s="190"/>
      <c r="S65" s="190"/>
      <c r="T65" s="190"/>
      <c r="U65" s="190"/>
      <c r="V65" s="190"/>
      <c r="W65" s="190"/>
    </row>
    <row r="66" spans="1:23" s="191" customFormat="1" ht="39">
      <c r="A66" s="135" t="s">
        <v>149</v>
      </c>
      <c r="B66" s="192" t="s">
        <v>191</v>
      </c>
      <c r="C66" s="141" t="s">
        <v>57</v>
      </c>
      <c r="D66" s="193"/>
      <c r="E66" s="194"/>
      <c r="F66" s="195"/>
      <c r="G66" s="194">
        <f t="shared" ref="G66:G67" si="7">I66/H66</f>
        <v>500.34602076124565</v>
      </c>
      <c r="H66" s="194">
        <f>2.475+0.415</f>
        <v>2.89</v>
      </c>
      <c r="I66" s="194">
        <v>1446</v>
      </c>
      <c r="J66" s="194">
        <f t="shared" ref="J66:J67" si="8">L66/K66</f>
        <v>500.34602076124565</v>
      </c>
      <c r="K66" s="194">
        <f>2.475+0.415</f>
        <v>2.89</v>
      </c>
      <c r="L66" s="194">
        <v>1446</v>
      </c>
      <c r="M66" s="196">
        <v>0</v>
      </c>
      <c r="N66" s="197"/>
      <c r="O66" s="118"/>
      <c r="P66" s="190"/>
      <c r="Q66" s="190"/>
      <c r="R66" s="190"/>
      <c r="S66" s="190"/>
      <c r="T66" s="190"/>
      <c r="U66" s="190"/>
      <c r="V66" s="190"/>
      <c r="W66" s="190"/>
    </row>
    <row r="67" spans="1:23" s="191" customFormat="1" ht="39">
      <c r="A67" s="135" t="s">
        <v>150</v>
      </c>
      <c r="B67" s="192" t="s">
        <v>190</v>
      </c>
      <c r="C67" s="141" t="s">
        <v>57</v>
      </c>
      <c r="D67" s="193"/>
      <c r="E67" s="194"/>
      <c r="F67" s="195"/>
      <c r="G67" s="194">
        <f t="shared" si="7"/>
        <v>1567.9682179341658</v>
      </c>
      <c r="H67" s="194">
        <v>0.88100000000000001</v>
      </c>
      <c r="I67" s="194">
        <v>1381.38</v>
      </c>
      <c r="J67" s="194">
        <f t="shared" si="8"/>
        <v>1567.9682179341658</v>
      </c>
      <c r="K67" s="194">
        <v>0.88100000000000001</v>
      </c>
      <c r="L67" s="194">
        <v>1381.38</v>
      </c>
      <c r="M67" s="196">
        <v>0</v>
      </c>
      <c r="N67" s="197"/>
      <c r="O67" s="118"/>
      <c r="P67" s="190"/>
      <c r="Q67" s="190"/>
      <c r="R67" s="190"/>
      <c r="S67" s="190"/>
      <c r="T67" s="190"/>
      <c r="U67" s="190"/>
      <c r="V67" s="190"/>
      <c r="W67" s="190"/>
    </row>
    <row r="68" spans="1:23" ht="19.5">
      <c r="A68" s="157"/>
      <c r="B68" s="63"/>
      <c r="C68" s="64"/>
      <c r="D68" s="65"/>
      <c r="E68" s="66"/>
      <c r="F68" s="68"/>
      <c r="G68" s="66"/>
      <c r="H68" s="66">
        <f>H67+H66+H65</f>
        <v>6.5309999999999997</v>
      </c>
      <c r="I68" s="66">
        <f t="shared" ref="I68:L68" si="9">I67+I66+I65</f>
        <v>3983.38</v>
      </c>
      <c r="J68" s="66"/>
      <c r="K68" s="66">
        <f t="shared" si="9"/>
        <v>6.5309999999999997</v>
      </c>
      <c r="L68" s="66">
        <f t="shared" si="9"/>
        <v>3983.38</v>
      </c>
      <c r="M68" s="70"/>
      <c r="N68" s="189"/>
      <c r="O68" s="72"/>
    </row>
    <row r="69" spans="1:23" ht="18.75">
      <c r="A69" s="135" t="s">
        <v>151</v>
      </c>
      <c r="B69" s="164" t="s">
        <v>128</v>
      </c>
      <c r="C69" s="125" t="s">
        <v>30</v>
      </c>
      <c r="D69" s="117"/>
      <c r="E69" s="117"/>
      <c r="F69" s="117"/>
      <c r="G69" s="176">
        <v>29.893466666666669</v>
      </c>
      <c r="H69" s="177">
        <v>145</v>
      </c>
      <c r="I69" s="176">
        <f>H69*G69</f>
        <v>4334.5526666666674</v>
      </c>
      <c r="J69" s="176">
        <v>29.893466666666669</v>
      </c>
      <c r="K69" s="177">
        <v>145</v>
      </c>
      <c r="L69" s="176">
        <v>4334.5526666666674</v>
      </c>
      <c r="M69" s="153">
        <v>0</v>
      </c>
      <c r="N69" s="119"/>
      <c r="O69" s="117"/>
    </row>
    <row r="70" spans="1:23" ht="18.75">
      <c r="A70" s="135" t="s">
        <v>192</v>
      </c>
      <c r="B70" s="164" t="s">
        <v>129</v>
      </c>
      <c r="C70" s="125" t="s">
        <v>30</v>
      </c>
      <c r="D70" s="130"/>
      <c r="E70" s="131"/>
      <c r="F70" s="132"/>
      <c r="G70" s="176">
        <v>400</v>
      </c>
      <c r="H70" s="177">
        <v>1</v>
      </c>
      <c r="I70" s="176">
        <v>400</v>
      </c>
      <c r="J70" s="176">
        <v>400</v>
      </c>
      <c r="K70" s="177">
        <v>1</v>
      </c>
      <c r="L70" s="176">
        <v>400</v>
      </c>
      <c r="M70" s="153">
        <v>0</v>
      </c>
      <c r="N70" s="73"/>
      <c r="O70" s="117"/>
    </row>
    <row r="71" spans="1:23" ht="33" customHeight="1">
      <c r="A71" s="135" t="s">
        <v>193</v>
      </c>
      <c r="B71" s="164" t="s">
        <v>130</v>
      </c>
      <c r="C71" s="125" t="s">
        <v>30</v>
      </c>
      <c r="D71" s="130"/>
      <c r="E71" s="133"/>
      <c r="F71" s="132"/>
      <c r="G71" s="176">
        <v>400</v>
      </c>
      <c r="H71" s="177">
        <v>1</v>
      </c>
      <c r="I71" s="176">
        <v>400</v>
      </c>
      <c r="J71" s="176">
        <v>400</v>
      </c>
      <c r="K71" s="177">
        <v>1</v>
      </c>
      <c r="L71" s="176">
        <v>400</v>
      </c>
      <c r="M71" s="153">
        <v>0</v>
      </c>
      <c r="N71" s="120"/>
      <c r="O71" s="117"/>
    </row>
    <row r="72" spans="1:23" ht="33" customHeight="1">
      <c r="A72" s="135" t="s">
        <v>194</v>
      </c>
      <c r="B72" s="165" t="s">
        <v>131</v>
      </c>
      <c r="C72" s="125" t="s">
        <v>30</v>
      </c>
      <c r="D72" s="130"/>
      <c r="E72" s="131"/>
      <c r="F72" s="132"/>
      <c r="G72" s="176">
        <v>4.5</v>
      </c>
      <c r="H72" s="177">
        <v>103</v>
      </c>
      <c r="I72" s="176">
        <v>463.5</v>
      </c>
      <c r="J72" s="176">
        <v>4.5</v>
      </c>
      <c r="K72" s="177">
        <v>103</v>
      </c>
      <c r="L72" s="176">
        <v>463.5</v>
      </c>
      <c r="M72" s="153">
        <v>0</v>
      </c>
      <c r="N72" s="73"/>
      <c r="O72" s="61"/>
    </row>
    <row r="73" spans="1:23" ht="18.75">
      <c r="A73" s="135" t="s">
        <v>195</v>
      </c>
      <c r="B73" s="165" t="s">
        <v>132</v>
      </c>
      <c r="C73" s="134"/>
      <c r="D73" s="130"/>
      <c r="E73" s="133"/>
      <c r="F73" s="132"/>
      <c r="G73" s="176">
        <v>350</v>
      </c>
      <c r="H73" s="177">
        <v>1</v>
      </c>
      <c r="I73" s="176">
        <v>350</v>
      </c>
      <c r="J73" s="176">
        <v>350</v>
      </c>
      <c r="K73" s="177">
        <v>1</v>
      </c>
      <c r="L73" s="176">
        <v>350</v>
      </c>
      <c r="M73" s="153">
        <v>0</v>
      </c>
      <c r="N73" s="73"/>
      <c r="O73" s="61"/>
    </row>
    <row r="74" spans="1:23" ht="19.5">
      <c r="A74" s="157"/>
      <c r="B74" s="63" t="s">
        <v>29</v>
      </c>
      <c r="C74" s="64"/>
      <c r="D74" s="65"/>
      <c r="E74" s="121"/>
      <c r="F74" s="66"/>
      <c r="G74" s="67"/>
      <c r="H74" s="121">
        <f>SUM(H69:H73)</f>
        <v>251</v>
      </c>
      <c r="I74" s="66">
        <f t="shared" ref="I74:L74" si="10">SUM(I69:I73)</f>
        <v>5948.0526666666674</v>
      </c>
      <c r="J74" s="121"/>
      <c r="K74" s="121">
        <f t="shared" si="10"/>
        <v>251</v>
      </c>
      <c r="L74" s="66">
        <f t="shared" si="10"/>
        <v>5948.0526666666674</v>
      </c>
      <c r="M74" s="70"/>
      <c r="N74" s="71"/>
      <c r="O74" s="72"/>
    </row>
    <row r="75" spans="1:23" ht="31.5">
      <c r="A75" s="135" t="s">
        <v>196</v>
      </c>
      <c r="B75" s="163" t="s">
        <v>134</v>
      </c>
      <c r="C75" s="125" t="s">
        <v>30</v>
      </c>
      <c r="D75" s="126"/>
      <c r="E75" s="127"/>
      <c r="F75" s="128"/>
      <c r="G75" s="176">
        <v>470</v>
      </c>
      <c r="H75" s="177">
        <v>25</v>
      </c>
      <c r="I75" s="176">
        <v>11750</v>
      </c>
      <c r="J75" s="176">
        <v>470</v>
      </c>
      <c r="K75" s="177">
        <v>25</v>
      </c>
      <c r="L75" s="176">
        <v>11750</v>
      </c>
      <c r="M75" s="153">
        <v>0</v>
      </c>
      <c r="N75" s="129"/>
      <c r="O75" s="118"/>
    </row>
    <row r="76" spans="1:23" ht="31.5">
      <c r="A76" s="135" t="s">
        <v>197</v>
      </c>
      <c r="B76" s="163" t="s">
        <v>135</v>
      </c>
      <c r="C76" s="125" t="s">
        <v>30</v>
      </c>
      <c r="D76" s="126"/>
      <c r="E76" s="127"/>
      <c r="F76" s="128"/>
      <c r="G76" s="176">
        <v>470</v>
      </c>
      <c r="H76" s="177">
        <v>19</v>
      </c>
      <c r="I76" s="176">
        <v>8930</v>
      </c>
      <c r="J76" s="176">
        <v>470</v>
      </c>
      <c r="K76" s="177">
        <v>19</v>
      </c>
      <c r="L76" s="176">
        <v>8930</v>
      </c>
      <c r="M76" s="153">
        <v>0</v>
      </c>
      <c r="N76" s="129"/>
      <c r="O76" s="118"/>
    </row>
    <row r="77" spans="1:23" ht="31.5">
      <c r="A77" s="135" t="s">
        <v>198</v>
      </c>
      <c r="B77" s="163" t="s">
        <v>136</v>
      </c>
      <c r="C77" s="125" t="s">
        <v>30</v>
      </c>
      <c r="D77" s="126"/>
      <c r="E77" s="127"/>
      <c r="F77" s="128"/>
      <c r="G77" s="176">
        <v>470</v>
      </c>
      <c r="H77" s="177">
        <v>32</v>
      </c>
      <c r="I77" s="176">
        <v>15040</v>
      </c>
      <c r="J77" s="176">
        <v>470</v>
      </c>
      <c r="K77" s="177">
        <v>32</v>
      </c>
      <c r="L77" s="176">
        <v>15040</v>
      </c>
      <c r="M77" s="153">
        <v>0</v>
      </c>
      <c r="N77" s="129"/>
      <c r="O77" s="118"/>
    </row>
    <row r="78" spans="1:23" ht="31.5">
      <c r="A78" s="135" t="s">
        <v>199</v>
      </c>
      <c r="B78" s="163" t="s">
        <v>202</v>
      </c>
      <c r="C78" s="125" t="s">
        <v>30</v>
      </c>
      <c r="D78" s="126"/>
      <c r="E78" s="127"/>
      <c r="F78" s="128"/>
      <c r="G78" s="176">
        <v>470</v>
      </c>
      <c r="H78" s="177">
        <v>26</v>
      </c>
      <c r="I78" s="176">
        <v>12220</v>
      </c>
      <c r="J78" s="176">
        <v>470</v>
      </c>
      <c r="K78" s="177">
        <v>26</v>
      </c>
      <c r="L78" s="176">
        <v>12220</v>
      </c>
      <c r="M78" s="153">
        <v>0</v>
      </c>
      <c r="N78" s="129"/>
      <c r="O78" s="118"/>
    </row>
    <row r="79" spans="1:23" ht="19.5">
      <c r="A79" s="62"/>
      <c r="B79" s="63" t="s">
        <v>29</v>
      </c>
      <c r="C79" s="64"/>
      <c r="D79" s="65"/>
      <c r="E79" s="66"/>
      <c r="F79" s="68"/>
      <c r="G79" s="67"/>
      <c r="H79" s="121">
        <f>SUM(H75:H78)</f>
        <v>102</v>
      </c>
      <c r="I79" s="68">
        <f>SUM(I75:I78)</f>
        <v>47940</v>
      </c>
      <c r="J79" s="68"/>
      <c r="K79" s="150">
        <f t="shared" ref="K79:L79" si="11">SUM(K75:K78)</f>
        <v>102</v>
      </c>
      <c r="L79" s="68">
        <f t="shared" si="11"/>
        <v>47940</v>
      </c>
      <c r="M79" s="70"/>
      <c r="N79" s="71"/>
      <c r="O79" s="72"/>
    </row>
    <row r="80" spans="1:23" ht="20.25">
      <c r="A80" s="223" t="s">
        <v>31</v>
      </c>
      <c r="B80" s="223"/>
      <c r="C80" s="223"/>
      <c r="D80" s="223"/>
      <c r="E80" s="223"/>
      <c r="F80" s="74"/>
      <c r="G80" s="74"/>
      <c r="H80" s="74"/>
      <c r="I80" s="74">
        <f>I79+I74+I63+I50+I44+I68</f>
        <v>99079.157333333336</v>
      </c>
      <c r="J80" s="74"/>
      <c r="K80" s="74"/>
      <c r="L80" s="74">
        <f>L79+L74+L63+L50+L44+L68</f>
        <v>99079.157333333336</v>
      </c>
      <c r="M80" s="75"/>
      <c r="N80" s="75"/>
      <c r="O80" s="75"/>
    </row>
    <row r="81" spans="1:15" ht="19.5">
      <c r="A81" s="214" t="s">
        <v>32</v>
      </c>
      <c r="B81" s="215"/>
      <c r="C81" s="215"/>
      <c r="D81" s="215"/>
      <c r="E81" s="215"/>
      <c r="F81" s="215"/>
      <c r="G81" s="215"/>
      <c r="H81" s="215"/>
      <c r="I81" s="215"/>
      <c r="J81" s="215"/>
      <c r="K81" s="215"/>
      <c r="L81" s="215"/>
      <c r="M81" s="215"/>
      <c r="N81" s="215"/>
      <c r="O81" s="216"/>
    </row>
    <row r="82" spans="1:15" ht="20.25">
      <c r="A82" s="227" t="s">
        <v>33</v>
      </c>
      <c r="B82" s="228"/>
      <c r="C82" s="76"/>
      <c r="D82" s="76"/>
      <c r="E82" s="76"/>
      <c r="F82" s="77"/>
      <c r="G82" s="77"/>
      <c r="H82" s="77"/>
      <c r="I82" s="77"/>
      <c r="J82" s="77"/>
      <c r="K82" s="77"/>
      <c r="L82" s="77"/>
      <c r="M82" s="78"/>
      <c r="N82" s="78"/>
      <c r="O82" s="78"/>
    </row>
    <row r="83" spans="1:15" ht="37.5">
      <c r="A83" s="79">
        <v>2.1</v>
      </c>
      <c r="B83" s="151" t="s">
        <v>34</v>
      </c>
      <c r="C83" s="80"/>
      <c r="D83" s="76"/>
      <c r="E83" s="76"/>
      <c r="F83" s="77"/>
      <c r="G83" s="77"/>
      <c r="H83" s="77"/>
      <c r="I83" s="77"/>
      <c r="J83" s="77"/>
      <c r="K83" s="77"/>
      <c r="L83" s="77"/>
      <c r="M83" s="78"/>
      <c r="N83" s="78"/>
      <c r="O83" s="78"/>
    </row>
    <row r="84" spans="1:15" ht="37.5">
      <c r="A84" s="79" t="s">
        <v>51</v>
      </c>
      <c r="B84" s="152" t="s">
        <v>35</v>
      </c>
      <c r="C84" s="113" t="s">
        <v>30</v>
      </c>
      <c r="D84" s="82">
        <v>1.5</v>
      </c>
      <c r="E84" s="83">
        <v>3921</v>
      </c>
      <c r="F84" s="84">
        <v>5881.5</v>
      </c>
      <c r="G84" s="82">
        <v>1.5</v>
      </c>
      <c r="H84" s="83">
        <f>E84+K84</f>
        <v>14819</v>
      </c>
      <c r="I84" s="85">
        <f>F84+L84</f>
        <v>22228.5</v>
      </c>
      <c r="J84" s="85">
        <v>1.5</v>
      </c>
      <c r="K84" s="83">
        <v>10898</v>
      </c>
      <c r="L84" s="85">
        <v>16347</v>
      </c>
      <c r="M84" s="155">
        <f>(G84-D84)/D84</f>
        <v>0</v>
      </c>
      <c r="N84" s="124"/>
      <c r="O84" s="78"/>
    </row>
    <row r="85" spans="1:15" ht="37.5">
      <c r="A85" s="79" t="s">
        <v>86</v>
      </c>
      <c r="B85" s="152" t="s">
        <v>154</v>
      </c>
      <c r="C85" s="113" t="s">
        <v>30</v>
      </c>
      <c r="D85" s="82">
        <v>3.2374999999999998</v>
      </c>
      <c r="E85" s="83">
        <v>2861</v>
      </c>
      <c r="F85" s="84">
        <v>9262.4874999999993</v>
      </c>
      <c r="G85" s="82">
        <v>3.2374999999999998</v>
      </c>
      <c r="H85" s="83">
        <f t="shared" ref="H85:H89" si="12">E85+K85</f>
        <v>4419</v>
      </c>
      <c r="I85" s="85">
        <f t="shared" ref="I85:I89" si="13">F85+L85</f>
        <v>14306.512499999999</v>
      </c>
      <c r="J85" s="85">
        <v>3.2374999999999998</v>
      </c>
      <c r="K85" s="83">
        <v>1558</v>
      </c>
      <c r="L85" s="85">
        <v>5044.0249999999996</v>
      </c>
      <c r="M85" s="155">
        <f t="shared" ref="M85:M89" si="14">(G85-D85)/D85</f>
        <v>0</v>
      </c>
      <c r="N85" s="124"/>
      <c r="O85" s="78"/>
    </row>
    <row r="86" spans="1:15" ht="20.25">
      <c r="A86" s="79" t="s">
        <v>87</v>
      </c>
      <c r="B86" s="152" t="s">
        <v>155</v>
      </c>
      <c r="C86" s="113" t="s">
        <v>30</v>
      </c>
      <c r="D86" s="82">
        <v>10.824999999999999</v>
      </c>
      <c r="E86" s="83">
        <v>39</v>
      </c>
      <c r="F86" s="84">
        <v>422.17499999999995</v>
      </c>
      <c r="G86" s="82">
        <v>10.824999999999999</v>
      </c>
      <c r="H86" s="83">
        <f t="shared" si="12"/>
        <v>80</v>
      </c>
      <c r="I86" s="85">
        <f t="shared" si="13"/>
        <v>866.02</v>
      </c>
      <c r="J86" s="85">
        <v>10.825487804878049</v>
      </c>
      <c r="K86" s="83">
        <v>41</v>
      </c>
      <c r="L86" s="85">
        <v>443.84500000000003</v>
      </c>
      <c r="M86" s="155">
        <f t="shared" si="14"/>
        <v>0</v>
      </c>
      <c r="N86" s="124"/>
      <c r="O86" s="78"/>
    </row>
    <row r="87" spans="1:15" ht="20.25">
      <c r="A87" s="79" t="s">
        <v>52</v>
      </c>
      <c r="B87" s="152" t="s">
        <v>36</v>
      </c>
      <c r="C87" s="113" t="s">
        <v>30</v>
      </c>
      <c r="D87" s="82">
        <v>19.125</v>
      </c>
      <c r="E87" s="83">
        <v>34</v>
      </c>
      <c r="F87" s="84">
        <v>650.25</v>
      </c>
      <c r="G87" s="82">
        <v>19.125</v>
      </c>
      <c r="H87" s="83">
        <f t="shared" si="12"/>
        <v>120</v>
      </c>
      <c r="I87" s="85">
        <f t="shared" si="13"/>
        <v>2295</v>
      </c>
      <c r="J87" s="85">
        <v>19.125</v>
      </c>
      <c r="K87" s="83">
        <v>86</v>
      </c>
      <c r="L87" s="85">
        <v>1644.75</v>
      </c>
      <c r="M87" s="155">
        <f t="shared" si="14"/>
        <v>0</v>
      </c>
      <c r="N87" s="124"/>
      <c r="O87" s="78"/>
    </row>
    <row r="88" spans="1:15" ht="20.25">
      <c r="A88" s="79" t="s">
        <v>152</v>
      </c>
      <c r="B88" s="152" t="s">
        <v>37</v>
      </c>
      <c r="C88" s="113" t="s">
        <v>30</v>
      </c>
      <c r="D88" s="82">
        <v>2.9249999999999998</v>
      </c>
      <c r="E88" s="83">
        <v>73</v>
      </c>
      <c r="F88" s="84">
        <v>213.52499999999998</v>
      </c>
      <c r="G88" s="82">
        <v>2.9249999999999998</v>
      </c>
      <c r="H88" s="83">
        <f t="shared" si="12"/>
        <v>200</v>
      </c>
      <c r="I88" s="85">
        <f t="shared" si="13"/>
        <v>585</v>
      </c>
      <c r="J88" s="85">
        <v>2.9249999999999998</v>
      </c>
      <c r="K88" s="83">
        <v>127</v>
      </c>
      <c r="L88" s="85">
        <v>371.47499999999997</v>
      </c>
      <c r="M88" s="155">
        <f t="shared" si="14"/>
        <v>0</v>
      </c>
      <c r="N88" s="124"/>
      <c r="O88" s="78"/>
    </row>
    <row r="89" spans="1:15" ht="20.25">
      <c r="A89" s="79" t="s">
        <v>153</v>
      </c>
      <c r="B89" s="152" t="s">
        <v>38</v>
      </c>
      <c r="C89" s="113" t="s">
        <v>30</v>
      </c>
      <c r="D89" s="82">
        <v>0.75</v>
      </c>
      <c r="E89" s="83">
        <v>219</v>
      </c>
      <c r="F89" s="84">
        <v>164.25</v>
      </c>
      <c r="G89" s="82">
        <v>0.75</v>
      </c>
      <c r="H89" s="83">
        <f t="shared" si="12"/>
        <v>600</v>
      </c>
      <c r="I89" s="85">
        <f t="shared" si="13"/>
        <v>450</v>
      </c>
      <c r="J89" s="85">
        <v>0.75</v>
      </c>
      <c r="K89" s="83">
        <v>381</v>
      </c>
      <c r="L89" s="85">
        <v>285.75</v>
      </c>
      <c r="M89" s="155">
        <f t="shared" si="14"/>
        <v>0</v>
      </c>
      <c r="N89" s="124"/>
      <c r="O89" s="78"/>
    </row>
    <row r="90" spans="1:15" ht="19.5">
      <c r="A90" s="62"/>
      <c r="B90" s="63" t="s">
        <v>29</v>
      </c>
      <c r="C90" s="64"/>
      <c r="D90" s="65"/>
      <c r="E90" s="66"/>
      <c r="F90" s="68">
        <f t="shared" ref="F90:I90" si="15">SUM(F84:F89)</f>
        <v>16594.1875</v>
      </c>
      <c r="G90" s="68"/>
      <c r="H90" s="150"/>
      <c r="I90" s="68">
        <f t="shared" si="15"/>
        <v>40731.032499999994</v>
      </c>
      <c r="J90" s="69"/>
      <c r="K90" s="69"/>
      <c r="L90" s="69">
        <f>SUM(L84:L89)</f>
        <v>24136.845000000001</v>
      </c>
      <c r="M90" s="70"/>
      <c r="N90" s="71"/>
      <c r="O90" s="72"/>
    </row>
    <row r="91" spans="1:15" ht="20.25">
      <c r="A91" s="223" t="s">
        <v>39</v>
      </c>
      <c r="B91" s="223"/>
      <c r="C91" s="223"/>
      <c r="D91" s="223"/>
      <c r="E91" s="223"/>
      <c r="F91" s="74">
        <f>F90</f>
        <v>16594.1875</v>
      </c>
      <c r="G91" s="74"/>
      <c r="H91" s="74"/>
      <c r="I91" s="74">
        <f>I90</f>
        <v>40731.032499999994</v>
      </c>
      <c r="J91" s="74"/>
      <c r="K91" s="74"/>
      <c r="L91" s="74">
        <f>L90</f>
        <v>24136.845000000001</v>
      </c>
      <c r="M91" s="75"/>
      <c r="N91" s="75"/>
      <c r="O91" s="75"/>
    </row>
    <row r="92" spans="1:15" ht="19.5">
      <c r="A92" s="214" t="s">
        <v>157</v>
      </c>
      <c r="B92" s="215"/>
      <c r="C92" s="215"/>
      <c r="D92" s="215"/>
      <c r="E92" s="215"/>
      <c r="F92" s="215"/>
      <c r="G92" s="215"/>
      <c r="H92" s="215"/>
      <c r="I92" s="215"/>
      <c r="J92" s="215"/>
      <c r="K92" s="215"/>
      <c r="L92" s="215"/>
      <c r="M92" s="215"/>
      <c r="N92" s="215"/>
      <c r="O92" s="216"/>
    </row>
    <row r="93" spans="1:15" ht="20.25">
      <c r="A93" s="89">
        <v>3.1</v>
      </c>
      <c r="B93" s="90" t="s">
        <v>156</v>
      </c>
      <c r="C93" s="81" t="s">
        <v>30</v>
      </c>
      <c r="D93" s="114"/>
      <c r="E93" s="115"/>
      <c r="F93" s="116"/>
      <c r="G93" s="85">
        <v>160</v>
      </c>
      <c r="H93" s="83">
        <v>17</v>
      </c>
      <c r="I93" s="85">
        <v>2720</v>
      </c>
      <c r="J93" s="91">
        <v>160</v>
      </c>
      <c r="K93" s="83">
        <v>17</v>
      </c>
      <c r="L93" s="85">
        <v>2720</v>
      </c>
      <c r="M93" s="156" t="s">
        <v>158</v>
      </c>
      <c r="N93" s="124"/>
      <c r="O93" s="78"/>
    </row>
    <row r="94" spans="1:15" ht="19.5">
      <c r="A94" s="62"/>
      <c r="B94" s="63" t="s">
        <v>29</v>
      </c>
      <c r="C94" s="64"/>
      <c r="D94" s="65"/>
      <c r="E94" s="66"/>
      <c r="F94" s="68">
        <f>F93</f>
        <v>0</v>
      </c>
      <c r="G94" s="68"/>
      <c r="H94" s="68"/>
      <c r="I94" s="68">
        <f>I93</f>
        <v>2720</v>
      </c>
      <c r="J94" s="69"/>
      <c r="K94" s="69"/>
      <c r="L94" s="69">
        <f>L93</f>
        <v>2720</v>
      </c>
      <c r="M94" s="70"/>
      <c r="N94" s="71"/>
      <c r="O94" s="72"/>
    </row>
    <row r="95" spans="1:15" ht="20.25">
      <c r="A95" s="223" t="s">
        <v>159</v>
      </c>
      <c r="B95" s="223"/>
      <c r="C95" s="223"/>
      <c r="D95" s="223"/>
      <c r="E95" s="223"/>
      <c r="F95" s="74">
        <f>F94</f>
        <v>0</v>
      </c>
      <c r="G95" s="74"/>
      <c r="H95" s="74"/>
      <c r="I95" s="74">
        <f>I94</f>
        <v>2720</v>
      </c>
      <c r="J95" s="74"/>
      <c r="K95" s="74"/>
      <c r="L95" s="74">
        <f>L94</f>
        <v>2720</v>
      </c>
      <c r="M95" s="75"/>
      <c r="N95" s="75"/>
      <c r="O95" s="75"/>
    </row>
    <row r="96" spans="1:15" ht="19.5">
      <c r="A96" s="214" t="s">
        <v>53</v>
      </c>
      <c r="B96" s="215"/>
      <c r="C96" s="215"/>
      <c r="D96" s="215"/>
      <c r="E96" s="215"/>
      <c r="F96" s="215"/>
      <c r="G96" s="215"/>
      <c r="H96" s="215"/>
      <c r="I96" s="215"/>
      <c r="J96" s="215"/>
      <c r="K96" s="215"/>
      <c r="L96" s="215"/>
      <c r="M96" s="215"/>
      <c r="N96" s="215"/>
      <c r="O96" s="216"/>
    </row>
    <row r="97" spans="1:23" ht="20.25">
      <c r="A97" s="87" t="s">
        <v>54</v>
      </c>
      <c r="B97" s="88"/>
      <c r="C97" s="76"/>
      <c r="D97" s="76"/>
      <c r="E97" s="76"/>
      <c r="F97" s="77"/>
      <c r="G97" s="77"/>
      <c r="H97" s="77"/>
      <c r="I97" s="77"/>
      <c r="J97" s="77"/>
      <c r="K97" s="77"/>
      <c r="L97" s="77"/>
      <c r="M97" s="78"/>
      <c r="N97" s="78"/>
      <c r="O97" s="78"/>
    </row>
    <row r="98" spans="1:23" ht="20.25">
      <c r="A98" s="158">
        <v>4.0999999999999996</v>
      </c>
      <c r="B98" s="159" t="s">
        <v>54</v>
      </c>
      <c r="C98" s="81" t="s">
        <v>30</v>
      </c>
      <c r="D98" s="114">
        <v>21.6</v>
      </c>
      <c r="E98" s="161">
        <v>37</v>
      </c>
      <c r="F98" s="114">
        <v>799.2</v>
      </c>
      <c r="G98" s="85">
        <v>21.6</v>
      </c>
      <c r="H98" s="115">
        <f>E98+K98</f>
        <v>91</v>
      </c>
      <c r="I98" s="85">
        <f>L98+F98</f>
        <v>1965.6000000000001</v>
      </c>
      <c r="J98" s="85">
        <v>21.6</v>
      </c>
      <c r="K98" s="83">
        <v>54</v>
      </c>
      <c r="L98" s="85">
        <v>1166.4000000000001</v>
      </c>
      <c r="M98" s="86">
        <f>(G98-D98)/D98</f>
        <v>0</v>
      </c>
      <c r="N98" s="78"/>
      <c r="O98" s="78"/>
    </row>
    <row r="99" spans="1:23" ht="20.25">
      <c r="A99" s="160">
        <v>4.2</v>
      </c>
      <c r="B99" s="159" t="s">
        <v>160</v>
      </c>
      <c r="C99" s="81" t="s">
        <v>30</v>
      </c>
      <c r="D99" s="114">
        <v>20.9</v>
      </c>
      <c r="E99" s="115">
        <v>6</v>
      </c>
      <c r="F99" s="116">
        <v>125.39999999999999</v>
      </c>
      <c r="G99" s="85">
        <v>20.9</v>
      </c>
      <c r="H99" s="115">
        <f>E99+K99</f>
        <v>15</v>
      </c>
      <c r="I99" s="85">
        <f>L99+F99</f>
        <v>313.5</v>
      </c>
      <c r="J99" s="85">
        <v>20.9</v>
      </c>
      <c r="K99" s="83">
        <v>9</v>
      </c>
      <c r="L99" s="85">
        <v>188.1</v>
      </c>
      <c r="M99" s="86">
        <f>(G99-D99)/D99</f>
        <v>0</v>
      </c>
      <c r="N99" s="124"/>
      <c r="O99" s="78"/>
    </row>
    <row r="100" spans="1:23" ht="19.5">
      <c r="A100" s="62"/>
      <c r="B100" s="63" t="s">
        <v>29</v>
      </c>
      <c r="C100" s="64"/>
      <c r="D100" s="65"/>
      <c r="E100" s="66"/>
      <c r="F100" s="68">
        <f>SUM(F98:F99)</f>
        <v>924.6</v>
      </c>
      <c r="G100" s="68"/>
      <c r="H100" s="68"/>
      <c r="I100" s="68">
        <f>SUM(I98:I99)</f>
        <v>2279.1000000000004</v>
      </c>
      <c r="J100" s="69"/>
      <c r="K100" s="69"/>
      <c r="L100" s="69">
        <f>SUM(L98:L99)</f>
        <v>1354.5</v>
      </c>
      <c r="M100" s="70"/>
      <c r="N100" s="71"/>
      <c r="O100" s="72"/>
    </row>
    <row r="101" spans="1:23" ht="20.25">
      <c r="A101" s="87" t="s">
        <v>161</v>
      </c>
      <c r="B101" s="88"/>
      <c r="C101" s="76"/>
      <c r="D101" s="76"/>
      <c r="E101" s="76"/>
      <c r="F101" s="77"/>
      <c r="G101" s="77"/>
      <c r="H101" s="77"/>
      <c r="I101" s="77"/>
      <c r="J101" s="77"/>
      <c r="K101" s="77"/>
      <c r="L101" s="77"/>
      <c r="M101" s="78"/>
      <c r="N101" s="78"/>
      <c r="O101" s="78"/>
    </row>
    <row r="102" spans="1:23" s="60" customFormat="1" ht="37.5">
      <c r="A102" s="160">
        <v>4.3</v>
      </c>
      <c r="B102" s="162" t="s">
        <v>162</v>
      </c>
      <c r="C102" s="81" t="s">
        <v>30</v>
      </c>
      <c r="D102" s="76"/>
      <c r="E102" s="76"/>
      <c r="F102" s="77"/>
      <c r="G102" s="85">
        <v>51.87</v>
      </c>
      <c r="H102" s="83">
        <v>1</v>
      </c>
      <c r="I102" s="85">
        <v>51.87</v>
      </c>
      <c r="J102" s="85">
        <v>51.87</v>
      </c>
      <c r="K102" s="83">
        <v>1</v>
      </c>
      <c r="L102" s="85">
        <v>51.87</v>
      </c>
      <c r="M102" s="86">
        <v>0</v>
      </c>
      <c r="N102" s="78"/>
      <c r="O102" s="78"/>
      <c r="P102" s="56"/>
      <c r="Q102" s="56"/>
      <c r="R102" s="56"/>
      <c r="S102" s="56"/>
      <c r="T102" s="56"/>
      <c r="U102" s="56"/>
      <c r="V102" s="56"/>
      <c r="W102" s="56"/>
    </row>
    <row r="103" spans="1:23" ht="19.5">
      <c r="A103" s="62"/>
      <c r="B103" s="63" t="s">
        <v>29</v>
      </c>
      <c r="C103" s="64"/>
      <c r="D103" s="65"/>
      <c r="E103" s="66"/>
      <c r="F103" s="68"/>
      <c r="G103" s="68"/>
      <c r="H103" s="68"/>
      <c r="I103" s="68">
        <f>I102</f>
        <v>51.87</v>
      </c>
      <c r="J103" s="69"/>
      <c r="K103" s="69"/>
      <c r="L103" s="69">
        <f>L102</f>
        <v>51.87</v>
      </c>
      <c r="M103" s="70"/>
      <c r="N103" s="71"/>
      <c r="O103" s="72"/>
    </row>
    <row r="104" spans="1:23" ht="20.25">
      <c r="A104" s="223" t="s">
        <v>55</v>
      </c>
      <c r="B104" s="223"/>
      <c r="C104" s="223"/>
      <c r="D104" s="223"/>
      <c r="E104" s="223"/>
      <c r="F104" s="74">
        <f t="shared" ref="F104:I104" si="16">F103+F100</f>
        <v>924.6</v>
      </c>
      <c r="G104" s="74"/>
      <c r="H104" s="74"/>
      <c r="I104" s="74">
        <f t="shared" si="16"/>
        <v>2330.9700000000003</v>
      </c>
      <c r="J104" s="74"/>
      <c r="K104" s="74"/>
      <c r="L104" s="74">
        <f>L103+L100</f>
        <v>1406.37</v>
      </c>
      <c r="M104" s="75"/>
      <c r="N104" s="75"/>
      <c r="O104" s="75"/>
    </row>
    <row r="105" spans="1:23" ht="19.5">
      <c r="A105" s="214" t="s">
        <v>163</v>
      </c>
      <c r="B105" s="215"/>
      <c r="C105" s="215"/>
      <c r="D105" s="215"/>
      <c r="E105" s="215"/>
      <c r="F105" s="215"/>
      <c r="G105" s="215"/>
      <c r="H105" s="215"/>
      <c r="I105" s="215"/>
      <c r="J105" s="215"/>
      <c r="K105" s="215"/>
      <c r="L105" s="215"/>
      <c r="M105" s="215"/>
      <c r="N105" s="215"/>
      <c r="O105" s="216"/>
    </row>
    <row r="106" spans="1:23" ht="20.25">
      <c r="A106" s="89">
        <v>5.0999999999999996</v>
      </c>
      <c r="B106" s="90" t="s">
        <v>164</v>
      </c>
      <c r="C106" s="81" t="s">
        <v>30</v>
      </c>
      <c r="D106" s="76"/>
      <c r="E106" s="76"/>
      <c r="F106" s="77"/>
      <c r="G106" s="85">
        <v>523</v>
      </c>
      <c r="H106" s="83">
        <v>1</v>
      </c>
      <c r="I106" s="85">
        <v>523</v>
      </c>
      <c r="J106" s="85">
        <v>523</v>
      </c>
      <c r="K106" s="83">
        <v>1</v>
      </c>
      <c r="L106" s="85">
        <v>523</v>
      </c>
      <c r="M106" s="86">
        <v>0</v>
      </c>
      <c r="N106" s="124"/>
      <c r="O106" s="78"/>
    </row>
    <row r="107" spans="1:23" ht="19.5">
      <c r="A107" s="62"/>
      <c r="B107" s="63" t="s">
        <v>29</v>
      </c>
      <c r="C107" s="64"/>
      <c r="D107" s="65"/>
      <c r="E107" s="66"/>
      <c r="F107" s="68"/>
      <c r="G107" s="68"/>
      <c r="H107" s="68"/>
      <c r="I107" s="68">
        <f>I106</f>
        <v>523</v>
      </c>
      <c r="J107" s="69"/>
      <c r="K107" s="69"/>
      <c r="L107" s="69">
        <f>L106</f>
        <v>523</v>
      </c>
      <c r="M107" s="70"/>
      <c r="N107" s="71"/>
      <c r="O107" s="72"/>
    </row>
    <row r="108" spans="1:23" ht="20.25">
      <c r="A108" s="223" t="s">
        <v>165</v>
      </c>
      <c r="B108" s="223"/>
      <c r="C108" s="223"/>
      <c r="D108" s="223"/>
      <c r="E108" s="223"/>
      <c r="F108" s="74"/>
      <c r="G108" s="74"/>
      <c r="H108" s="74"/>
      <c r="I108" s="74">
        <f>I107</f>
        <v>523</v>
      </c>
      <c r="J108" s="74"/>
      <c r="K108" s="74"/>
      <c r="L108" s="74">
        <f>L107</f>
        <v>523</v>
      </c>
      <c r="M108" s="75"/>
      <c r="N108" s="75"/>
      <c r="O108" s="75"/>
    </row>
    <row r="109" spans="1:23" ht="19.5">
      <c r="A109" s="214" t="s">
        <v>40</v>
      </c>
      <c r="B109" s="215"/>
      <c r="C109" s="215"/>
      <c r="D109" s="215"/>
      <c r="E109" s="215"/>
      <c r="F109" s="215"/>
      <c r="G109" s="215"/>
      <c r="H109" s="215"/>
      <c r="I109" s="215"/>
      <c r="J109" s="215"/>
      <c r="K109" s="215"/>
      <c r="L109" s="215"/>
      <c r="M109" s="215"/>
      <c r="N109" s="215"/>
      <c r="O109" s="216"/>
    </row>
    <row r="110" spans="1:23" ht="20.25">
      <c r="A110" s="87" t="s">
        <v>41</v>
      </c>
      <c r="B110" s="88"/>
      <c r="C110" s="76"/>
      <c r="D110" s="76"/>
      <c r="E110" s="76"/>
      <c r="F110" s="77"/>
      <c r="G110" s="77"/>
      <c r="H110" s="77"/>
      <c r="I110" s="77"/>
      <c r="J110" s="77"/>
      <c r="K110" s="77"/>
      <c r="L110" s="77"/>
      <c r="M110" s="78"/>
      <c r="N110" s="78"/>
      <c r="O110" s="78"/>
    </row>
    <row r="111" spans="1:23" ht="20.25">
      <c r="A111" s="89">
        <v>6.1</v>
      </c>
      <c r="B111" s="166" t="s">
        <v>50</v>
      </c>
      <c r="C111" s="81" t="s">
        <v>30</v>
      </c>
      <c r="D111" s="76"/>
      <c r="E111" s="76"/>
      <c r="F111" s="77"/>
      <c r="G111" s="85">
        <v>429.89299999999997</v>
      </c>
      <c r="H111" s="83">
        <v>10</v>
      </c>
      <c r="I111" s="85">
        <v>4298.9299999999994</v>
      </c>
      <c r="J111" s="85">
        <v>429.89299999999997</v>
      </c>
      <c r="K111" s="83">
        <v>10</v>
      </c>
      <c r="L111" s="85">
        <v>4298.9299999999994</v>
      </c>
      <c r="M111" s="86">
        <v>0</v>
      </c>
      <c r="N111" s="78"/>
      <c r="O111" s="78"/>
    </row>
    <row r="112" spans="1:23" ht="20.25">
      <c r="A112" s="89">
        <v>6.2</v>
      </c>
      <c r="B112" s="166" t="s">
        <v>166</v>
      </c>
      <c r="C112" s="81" t="s">
        <v>30</v>
      </c>
      <c r="D112" s="168">
        <v>1058.3330000000001</v>
      </c>
      <c r="E112" s="169">
        <v>2</v>
      </c>
      <c r="F112" s="170">
        <f>E112*D112</f>
        <v>2116.6660000000002</v>
      </c>
      <c r="G112" s="85">
        <f>I112/H112</f>
        <v>1083.4653333333333</v>
      </c>
      <c r="H112" s="83">
        <f>E112+K112</f>
        <v>3</v>
      </c>
      <c r="I112" s="85">
        <f>F112+L112</f>
        <v>3250.3960000000002</v>
      </c>
      <c r="J112" s="85">
        <v>1133.73</v>
      </c>
      <c r="K112" s="83">
        <v>1</v>
      </c>
      <c r="L112" s="85">
        <v>1133.73</v>
      </c>
      <c r="M112" s="86">
        <f>(G112-D112)/G112</f>
        <v>2.3196250549163765E-2</v>
      </c>
      <c r="N112" s="78"/>
      <c r="O112" s="78"/>
    </row>
    <row r="113" spans="1:15" ht="20.25">
      <c r="A113" s="89">
        <v>6.3</v>
      </c>
      <c r="B113" s="167" t="s">
        <v>167</v>
      </c>
      <c r="C113" s="81" t="s">
        <v>30</v>
      </c>
      <c r="D113" s="76"/>
      <c r="E113" s="76"/>
      <c r="F113" s="77"/>
      <c r="G113" s="85">
        <v>3460.48</v>
      </c>
      <c r="H113" s="83">
        <v>1</v>
      </c>
      <c r="I113" s="85">
        <v>3460.48</v>
      </c>
      <c r="J113" s="85">
        <v>3460.48</v>
      </c>
      <c r="K113" s="83">
        <v>1</v>
      </c>
      <c r="L113" s="85">
        <v>3460.48</v>
      </c>
      <c r="M113" s="86">
        <v>0</v>
      </c>
      <c r="N113" s="78"/>
      <c r="O113" s="78"/>
    </row>
    <row r="114" spans="1:15" ht="20.25">
      <c r="A114" s="89">
        <v>6.4</v>
      </c>
      <c r="B114" s="166" t="s">
        <v>168</v>
      </c>
      <c r="C114" s="81" t="s">
        <v>30</v>
      </c>
      <c r="D114" s="76"/>
      <c r="E114" s="76"/>
      <c r="F114" s="77"/>
      <c r="G114" s="85">
        <v>1375</v>
      </c>
      <c r="H114" s="83">
        <v>3</v>
      </c>
      <c r="I114" s="85">
        <v>4125</v>
      </c>
      <c r="J114" s="85">
        <v>1375</v>
      </c>
      <c r="K114" s="83">
        <v>3</v>
      </c>
      <c r="L114" s="85">
        <v>4125</v>
      </c>
      <c r="M114" s="86">
        <v>0</v>
      </c>
      <c r="N114" s="124"/>
      <c r="O114" s="78"/>
    </row>
    <row r="115" spans="1:15" ht="19.5">
      <c r="A115" s="62"/>
      <c r="B115" s="63" t="s">
        <v>29</v>
      </c>
      <c r="C115" s="64"/>
      <c r="D115" s="65"/>
      <c r="E115" s="66"/>
      <c r="F115" s="69">
        <f t="shared" ref="F115" si="17">SUM(F111:F114)</f>
        <v>2116.6660000000002</v>
      </c>
      <c r="G115" s="69"/>
      <c r="H115" s="69"/>
      <c r="I115" s="69">
        <f t="shared" ref="I115" si="18">SUM(I111:I114)</f>
        <v>15134.805999999999</v>
      </c>
      <c r="J115" s="69"/>
      <c r="K115" s="69"/>
      <c r="L115" s="69">
        <f>SUM(L111:L114)</f>
        <v>13018.14</v>
      </c>
      <c r="M115" s="70"/>
      <c r="N115" s="71"/>
      <c r="O115" s="72"/>
    </row>
    <row r="116" spans="1:15" ht="20.25">
      <c r="A116" s="223" t="s">
        <v>42</v>
      </c>
      <c r="B116" s="223"/>
      <c r="C116" s="223"/>
      <c r="D116" s="223"/>
      <c r="E116" s="223"/>
      <c r="F116" s="74">
        <f t="shared" ref="F116" si="19">F115</f>
        <v>2116.6660000000002</v>
      </c>
      <c r="G116" s="74"/>
      <c r="H116" s="74"/>
      <c r="I116" s="74">
        <f>I115</f>
        <v>15134.805999999999</v>
      </c>
      <c r="J116" s="74"/>
      <c r="K116" s="74"/>
      <c r="L116" s="74">
        <f>L115</f>
        <v>13018.14</v>
      </c>
      <c r="M116" s="75"/>
      <c r="N116" s="75"/>
      <c r="O116" s="75"/>
    </row>
    <row r="117" spans="1:15" ht="19.5">
      <c r="A117" s="214" t="s">
        <v>169</v>
      </c>
      <c r="B117" s="215"/>
      <c r="C117" s="215"/>
      <c r="D117" s="215"/>
      <c r="E117" s="215"/>
      <c r="F117" s="215"/>
      <c r="G117" s="215"/>
      <c r="H117" s="215"/>
      <c r="I117" s="215"/>
      <c r="J117" s="215"/>
      <c r="K117" s="215"/>
      <c r="L117" s="215"/>
      <c r="M117" s="215"/>
      <c r="N117" s="215"/>
      <c r="O117" s="216"/>
    </row>
    <row r="118" spans="1:15" ht="19.5">
      <c r="A118" s="172">
        <v>7.1</v>
      </c>
      <c r="B118" s="166" t="s">
        <v>170</v>
      </c>
      <c r="C118" s="81" t="s">
        <v>30</v>
      </c>
      <c r="D118" s="171"/>
      <c r="E118" s="171"/>
      <c r="F118" s="171"/>
      <c r="G118" s="168">
        <v>19.5</v>
      </c>
      <c r="H118" s="172">
        <v>1</v>
      </c>
      <c r="I118" s="85">
        <v>19.5</v>
      </c>
      <c r="J118" s="168">
        <v>19.5</v>
      </c>
      <c r="K118" s="172">
        <v>1</v>
      </c>
      <c r="L118" s="85">
        <v>19.5</v>
      </c>
      <c r="M118" s="86">
        <v>0</v>
      </c>
      <c r="N118" s="171"/>
      <c r="O118" s="171"/>
    </row>
    <row r="119" spans="1:15" ht="19.5">
      <c r="A119" s="172">
        <v>7.2</v>
      </c>
      <c r="B119" s="166" t="s">
        <v>171</v>
      </c>
      <c r="C119" s="81" t="s">
        <v>30</v>
      </c>
      <c r="D119" s="171"/>
      <c r="E119" s="171"/>
      <c r="F119" s="171"/>
      <c r="G119" s="168">
        <v>24.975000000000001</v>
      </c>
      <c r="H119" s="172">
        <v>1</v>
      </c>
      <c r="I119" s="85">
        <v>24.975000000000001</v>
      </c>
      <c r="J119" s="168">
        <v>24.975000000000001</v>
      </c>
      <c r="K119" s="172">
        <v>1</v>
      </c>
      <c r="L119" s="85">
        <v>24.975000000000001</v>
      </c>
      <c r="M119" s="86">
        <v>0</v>
      </c>
      <c r="N119" s="171"/>
      <c r="O119" s="171"/>
    </row>
    <row r="120" spans="1:15" ht="19.5">
      <c r="A120" s="172">
        <v>7.3</v>
      </c>
      <c r="B120" s="166" t="s">
        <v>172</v>
      </c>
      <c r="C120" s="81" t="s">
        <v>30</v>
      </c>
      <c r="D120" s="171"/>
      <c r="E120" s="171"/>
      <c r="F120" s="171"/>
      <c r="G120" s="168">
        <v>69.349999999999994</v>
      </c>
      <c r="H120" s="172">
        <v>1</v>
      </c>
      <c r="I120" s="85">
        <v>69.349999999999994</v>
      </c>
      <c r="J120" s="168">
        <v>69.349999999999994</v>
      </c>
      <c r="K120" s="172">
        <v>1</v>
      </c>
      <c r="L120" s="85">
        <v>69.349999999999994</v>
      </c>
      <c r="M120" s="86">
        <v>0</v>
      </c>
      <c r="N120" s="171"/>
      <c r="O120" s="171"/>
    </row>
    <row r="121" spans="1:15" ht="37.5">
      <c r="A121" s="172">
        <v>7.4</v>
      </c>
      <c r="B121" s="166" t="s">
        <v>173</v>
      </c>
      <c r="C121" s="81" t="s">
        <v>30</v>
      </c>
      <c r="D121" s="171"/>
      <c r="E121" s="171"/>
      <c r="F121" s="171"/>
      <c r="G121" s="168">
        <v>280</v>
      </c>
      <c r="H121" s="172">
        <v>1</v>
      </c>
      <c r="I121" s="85">
        <v>280</v>
      </c>
      <c r="J121" s="168">
        <v>280</v>
      </c>
      <c r="K121" s="172">
        <v>1</v>
      </c>
      <c r="L121" s="85">
        <v>280</v>
      </c>
      <c r="M121" s="86">
        <v>0</v>
      </c>
      <c r="N121" s="171"/>
      <c r="O121" s="171"/>
    </row>
    <row r="122" spans="1:15" ht="19.5">
      <c r="A122" s="172">
        <v>7.5</v>
      </c>
      <c r="B122" s="166" t="s">
        <v>174</v>
      </c>
      <c r="C122" s="81" t="s">
        <v>30</v>
      </c>
      <c r="D122" s="171"/>
      <c r="E122" s="171"/>
      <c r="F122" s="171"/>
      <c r="G122" s="168">
        <v>12.298999999999999</v>
      </c>
      <c r="H122" s="172">
        <v>1</v>
      </c>
      <c r="I122" s="85">
        <v>12.298999999999999</v>
      </c>
      <c r="J122" s="168">
        <v>12.298999999999999</v>
      </c>
      <c r="K122" s="172">
        <v>1</v>
      </c>
      <c r="L122" s="85">
        <v>12.298999999999999</v>
      </c>
      <c r="M122" s="86">
        <v>0</v>
      </c>
      <c r="N122" s="171"/>
      <c r="O122" s="171"/>
    </row>
    <row r="123" spans="1:15" ht="19.5">
      <c r="A123" s="172">
        <v>7.6</v>
      </c>
      <c r="B123" s="166" t="s">
        <v>175</v>
      </c>
      <c r="C123" s="81" t="s">
        <v>30</v>
      </c>
      <c r="D123" s="168">
        <v>16.975000000000001</v>
      </c>
      <c r="E123" s="175">
        <v>1</v>
      </c>
      <c r="F123" s="168">
        <v>16.975000000000001</v>
      </c>
      <c r="G123" s="168">
        <f>I123/H123</f>
        <v>17.265999999999998</v>
      </c>
      <c r="H123" s="175">
        <f>E123+K123</f>
        <v>2</v>
      </c>
      <c r="I123" s="168">
        <f>F123+L123</f>
        <v>34.531999999999996</v>
      </c>
      <c r="J123" s="168">
        <v>17.556999999999999</v>
      </c>
      <c r="K123" s="172">
        <v>1</v>
      </c>
      <c r="L123" s="85">
        <v>17.556999999999999</v>
      </c>
      <c r="M123" s="86">
        <f>(G123-D123)/D123</f>
        <v>1.7142857142856953E-2</v>
      </c>
      <c r="N123" s="171"/>
      <c r="O123" s="171"/>
    </row>
    <row r="124" spans="1:15" ht="19.5">
      <c r="A124" s="172">
        <v>7.7</v>
      </c>
      <c r="B124" s="166" t="s">
        <v>176</v>
      </c>
      <c r="C124" s="81" t="s">
        <v>30</v>
      </c>
      <c r="D124" s="171"/>
      <c r="E124" s="171"/>
      <c r="F124" s="171"/>
      <c r="G124" s="168">
        <v>9.52</v>
      </c>
      <c r="H124" s="172">
        <v>1</v>
      </c>
      <c r="I124" s="85">
        <v>9.52</v>
      </c>
      <c r="J124" s="168">
        <v>9.52</v>
      </c>
      <c r="K124" s="172">
        <v>1</v>
      </c>
      <c r="L124" s="85">
        <v>9.52</v>
      </c>
      <c r="M124" s="86">
        <v>0</v>
      </c>
      <c r="N124" s="171"/>
      <c r="O124" s="171"/>
    </row>
    <row r="125" spans="1:15" ht="20.25">
      <c r="A125" s="172">
        <v>7.8</v>
      </c>
      <c r="B125" s="166" t="s">
        <v>179</v>
      </c>
      <c r="C125" s="81" t="s">
        <v>30</v>
      </c>
      <c r="D125" s="76"/>
      <c r="E125" s="76"/>
      <c r="F125" s="77"/>
      <c r="G125" s="168">
        <v>691.62599999999998</v>
      </c>
      <c r="H125" s="172">
        <v>1</v>
      </c>
      <c r="I125" s="85">
        <v>691.62599999999998</v>
      </c>
      <c r="J125" s="168">
        <v>691.62599999999998</v>
      </c>
      <c r="K125" s="172">
        <v>1</v>
      </c>
      <c r="L125" s="85">
        <v>691.62599999999998</v>
      </c>
      <c r="M125" s="86">
        <v>0</v>
      </c>
      <c r="N125" s="78"/>
      <c r="O125" s="78"/>
    </row>
    <row r="126" spans="1:15" ht="37.5">
      <c r="A126" s="173">
        <v>7.9</v>
      </c>
      <c r="B126" s="166" t="s">
        <v>177</v>
      </c>
      <c r="C126" s="81" t="s">
        <v>30</v>
      </c>
      <c r="D126" s="168"/>
      <c r="E126" s="169"/>
      <c r="F126" s="170"/>
      <c r="G126" s="168">
        <v>27.559000000000001</v>
      </c>
      <c r="H126" s="172">
        <v>1</v>
      </c>
      <c r="I126" s="85">
        <v>27.559000000000001</v>
      </c>
      <c r="J126" s="168">
        <v>27.559000000000001</v>
      </c>
      <c r="K126" s="172">
        <v>1</v>
      </c>
      <c r="L126" s="85">
        <v>27.559000000000001</v>
      </c>
      <c r="M126" s="86">
        <v>0</v>
      </c>
      <c r="N126" s="78"/>
      <c r="O126" s="78"/>
    </row>
    <row r="127" spans="1:15" ht="20.25">
      <c r="A127" s="174">
        <v>7.1</v>
      </c>
      <c r="B127" s="166" t="s">
        <v>180</v>
      </c>
      <c r="C127" s="81" t="s">
        <v>30</v>
      </c>
      <c r="D127" s="76"/>
      <c r="E127" s="76"/>
      <c r="F127" s="77"/>
      <c r="G127" s="168">
        <v>21.465</v>
      </c>
      <c r="H127" s="172">
        <v>1</v>
      </c>
      <c r="I127" s="85">
        <v>21.465</v>
      </c>
      <c r="J127" s="168">
        <v>21.465</v>
      </c>
      <c r="K127" s="172">
        <v>1</v>
      </c>
      <c r="L127" s="85">
        <v>21.465</v>
      </c>
      <c r="M127" s="86">
        <v>0</v>
      </c>
      <c r="N127" s="78"/>
      <c r="O127" s="78"/>
    </row>
    <row r="128" spans="1:15" ht="20.25">
      <c r="A128" s="174">
        <v>7.11</v>
      </c>
      <c r="B128" s="166" t="s">
        <v>178</v>
      </c>
      <c r="C128" s="81" t="s">
        <v>30</v>
      </c>
      <c r="D128" s="76"/>
      <c r="E128" s="76"/>
      <c r="F128" s="77"/>
      <c r="G128" s="168">
        <v>34.979999999999997</v>
      </c>
      <c r="H128" s="172">
        <v>1</v>
      </c>
      <c r="I128" s="85">
        <v>34.979999999999997</v>
      </c>
      <c r="J128" s="168">
        <v>34.979999999999997</v>
      </c>
      <c r="K128" s="172">
        <v>1</v>
      </c>
      <c r="L128" s="85">
        <v>34.979999999999997</v>
      </c>
      <c r="M128" s="86">
        <v>0</v>
      </c>
      <c r="N128" s="124"/>
      <c r="O128" s="78"/>
    </row>
    <row r="129" spans="1:15" ht="19.5">
      <c r="A129" s="62"/>
      <c r="B129" s="63" t="s">
        <v>29</v>
      </c>
      <c r="C129" s="64"/>
      <c r="D129" s="65"/>
      <c r="E129" s="66"/>
      <c r="F129" s="69">
        <f t="shared" ref="F129:I129" si="20">SUM(F118:F128)</f>
        <v>16.975000000000001</v>
      </c>
      <c r="G129" s="69"/>
      <c r="H129" s="69"/>
      <c r="I129" s="69">
        <f t="shared" si="20"/>
        <v>1225.8059999999998</v>
      </c>
      <c r="J129" s="69"/>
      <c r="K129" s="69"/>
      <c r="L129" s="69">
        <f>SUM(L118:L128)</f>
        <v>1208.8309999999999</v>
      </c>
      <c r="M129" s="70"/>
      <c r="N129" s="71"/>
      <c r="O129" s="72"/>
    </row>
    <row r="130" spans="1:15" ht="20.25">
      <c r="A130" s="223" t="s">
        <v>181</v>
      </c>
      <c r="B130" s="223"/>
      <c r="C130" s="223"/>
      <c r="D130" s="223"/>
      <c r="E130" s="223"/>
      <c r="F130" s="74">
        <f t="shared" ref="F130" si="21">F129</f>
        <v>16.975000000000001</v>
      </c>
      <c r="G130" s="74"/>
      <c r="H130" s="74"/>
      <c r="I130" s="74">
        <f>I129</f>
        <v>1225.8059999999998</v>
      </c>
      <c r="J130" s="74"/>
      <c r="K130" s="74"/>
      <c r="L130" s="74">
        <f>L129</f>
        <v>1208.8309999999999</v>
      </c>
      <c r="M130" s="75"/>
      <c r="N130" s="75"/>
      <c r="O130" s="75"/>
    </row>
    <row r="131" spans="1:15" ht="22.5">
      <c r="A131" s="220" t="s">
        <v>43</v>
      </c>
      <c r="B131" s="221"/>
      <c r="C131" s="221"/>
      <c r="D131" s="221"/>
      <c r="E131" s="222"/>
      <c r="F131" s="92">
        <f t="shared" ref="F131:I131" si="22">F130+F116+F108+F104+F95+F91+F80</f>
        <v>19652.428500000002</v>
      </c>
      <c r="G131" s="92"/>
      <c r="H131" s="92"/>
      <c r="I131" s="92">
        <f t="shared" si="22"/>
        <v>161744.77183333333</v>
      </c>
      <c r="J131" s="92"/>
      <c r="K131" s="92"/>
      <c r="L131" s="92">
        <f>L130+L116+L108+L104+L95+L91+L80</f>
        <v>142092.34333333332</v>
      </c>
      <c r="M131" s="75"/>
      <c r="N131" s="75"/>
      <c r="O131" s="75"/>
    </row>
    <row r="132" spans="1:15" ht="18.75">
      <c r="A132" s="226" t="s">
        <v>44</v>
      </c>
      <c r="B132" s="226"/>
      <c r="C132" s="226"/>
      <c r="D132" s="226"/>
      <c r="E132" s="226"/>
      <c r="F132" s="226"/>
      <c r="G132" s="226"/>
      <c r="H132" s="226"/>
      <c r="I132" s="226"/>
      <c r="J132" s="226"/>
      <c r="K132" s="226"/>
      <c r="L132" s="226"/>
      <c r="M132" s="226"/>
      <c r="N132" s="226"/>
      <c r="O132" s="226"/>
    </row>
    <row r="133" spans="1:15" ht="18">
      <c r="A133" s="93"/>
      <c r="B133" s="94"/>
      <c r="C133" s="94"/>
      <c r="D133" s="94"/>
      <c r="E133" s="94"/>
      <c r="F133" s="94"/>
      <c r="G133" s="94"/>
      <c r="H133" s="94"/>
      <c r="I133" s="94"/>
      <c r="J133" s="94"/>
      <c r="K133" s="94"/>
      <c r="L133" s="94"/>
      <c r="M133" s="94"/>
      <c r="N133" s="94"/>
      <c r="O133" s="95"/>
    </row>
    <row r="134" spans="1:15" ht="20.25">
      <c r="A134" s="96"/>
      <c r="B134" s="97"/>
      <c r="C134" s="97"/>
      <c r="D134" s="97"/>
      <c r="E134" s="97"/>
      <c r="F134" s="97"/>
      <c r="G134" s="97"/>
      <c r="H134" s="97"/>
      <c r="I134" s="97"/>
      <c r="J134" s="97"/>
      <c r="K134" s="97"/>
      <c r="L134" s="122"/>
      <c r="M134" s="98"/>
      <c r="N134" s="98"/>
      <c r="O134" s="99"/>
    </row>
    <row r="135" spans="1:15" ht="20.25">
      <c r="A135" s="96"/>
      <c r="B135" s="100" t="s">
        <v>45</v>
      </c>
      <c r="C135" s="97"/>
      <c r="D135" s="97"/>
      <c r="E135" s="97"/>
      <c r="F135" s="97"/>
      <c r="G135" s="97"/>
      <c r="H135" s="97"/>
      <c r="I135" s="97"/>
      <c r="J135" s="224" t="s">
        <v>46</v>
      </c>
      <c r="K135" s="225"/>
      <c r="L135" s="225"/>
      <c r="M135" s="101"/>
      <c r="N135" s="98"/>
      <c r="O135" s="99"/>
    </row>
    <row r="136" spans="1:15" ht="20.25">
      <c r="A136" s="96"/>
      <c r="B136" s="102" t="s">
        <v>47</v>
      </c>
      <c r="C136" s="97"/>
      <c r="D136" s="97"/>
      <c r="E136" s="97"/>
      <c r="F136" s="97"/>
      <c r="G136" s="97"/>
      <c r="H136" s="97"/>
      <c r="I136" s="97"/>
      <c r="J136" s="103"/>
      <c r="K136" s="103" t="s">
        <v>48</v>
      </c>
      <c r="L136" s="103"/>
      <c r="M136" s="101"/>
      <c r="N136" s="136"/>
      <c r="O136" s="137"/>
    </row>
    <row r="137" spans="1:15" ht="20.25">
      <c r="A137" s="96"/>
      <c r="B137" s="102"/>
      <c r="C137" s="97"/>
      <c r="D137" s="97"/>
      <c r="E137" s="97"/>
      <c r="F137" s="97"/>
      <c r="G137" s="97"/>
      <c r="H137" s="97"/>
      <c r="I137" s="97"/>
      <c r="J137" s="97"/>
      <c r="K137" s="97"/>
      <c r="L137" s="97"/>
      <c r="M137" s="98"/>
      <c r="N137" s="136"/>
      <c r="O137" s="137"/>
    </row>
    <row r="138" spans="1:15" ht="20.25">
      <c r="A138" s="96"/>
      <c r="B138" s="104" t="s">
        <v>88</v>
      </c>
      <c r="C138" s="97"/>
      <c r="D138" s="97"/>
      <c r="E138" s="97"/>
      <c r="F138" s="97"/>
      <c r="G138" s="97"/>
      <c r="H138" s="97"/>
      <c r="I138" s="97"/>
      <c r="J138" s="97"/>
      <c r="K138" s="97"/>
      <c r="L138" s="97"/>
      <c r="M138" s="98"/>
      <c r="N138" s="98"/>
      <c r="O138" s="136"/>
    </row>
    <row r="139" spans="1:15" ht="20.25">
      <c r="A139" s="96"/>
      <c r="B139" s="105" t="s">
        <v>49</v>
      </c>
      <c r="C139" s="97"/>
      <c r="D139" s="97"/>
      <c r="E139" s="97"/>
      <c r="F139" s="97"/>
      <c r="G139" s="97"/>
      <c r="H139" s="97"/>
      <c r="I139" s="97"/>
      <c r="J139" s="97"/>
      <c r="K139" s="97"/>
      <c r="L139" s="97"/>
      <c r="M139" s="98"/>
      <c r="N139" s="98"/>
      <c r="O139" s="99"/>
    </row>
    <row r="140" spans="1:15" ht="18">
      <c r="A140" s="106"/>
      <c r="B140" s="107"/>
      <c r="C140" s="107"/>
      <c r="D140" s="107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8"/>
    </row>
    <row r="141" spans="1:15">
      <c r="A141" s="109"/>
      <c r="B141" s="110"/>
      <c r="C141" s="110"/>
      <c r="D141" s="110"/>
      <c r="E141" s="110"/>
      <c r="F141" s="110"/>
      <c r="G141" s="110"/>
      <c r="H141" s="110"/>
      <c r="I141" s="110"/>
      <c r="J141" s="110"/>
      <c r="K141" s="110"/>
      <c r="L141" s="110"/>
      <c r="M141" s="110"/>
      <c r="N141" s="110"/>
      <c r="O141" s="111"/>
    </row>
    <row r="142" spans="1:15">
      <c r="A142" s="109"/>
      <c r="B142" s="110"/>
      <c r="C142" s="110"/>
      <c r="D142" s="110"/>
      <c r="E142" s="110"/>
      <c r="F142" s="110"/>
      <c r="G142" s="110"/>
      <c r="H142" s="110"/>
      <c r="I142" s="110"/>
      <c r="J142" s="110"/>
      <c r="K142" s="110"/>
      <c r="L142" s="110"/>
      <c r="M142" s="110"/>
      <c r="N142" s="110"/>
      <c r="O142" s="111"/>
    </row>
    <row r="143" spans="1:15">
      <c r="A143" s="109"/>
      <c r="B143" s="110"/>
      <c r="C143" s="110"/>
      <c r="D143" s="110"/>
      <c r="E143" s="110"/>
      <c r="F143" s="110"/>
      <c r="G143" s="110"/>
      <c r="H143" s="110"/>
      <c r="I143" s="110"/>
      <c r="J143" s="110"/>
      <c r="K143" s="110"/>
      <c r="L143" s="110"/>
      <c r="M143" s="110"/>
      <c r="N143" s="110"/>
      <c r="O143" s="111"/>
    </row>
  </sheetData>
  <mergeCells count="42">
    <mergeCell ref="A82:B82"/>
    <mergeCell ref="A91:E91"/>
    <mergeCell ref="A80:E80"/>
    <mergeCell ref="N1:O1"/>
    <mergeCell ref="A2:O2"/>
    <mergeCell ref="A3:A6"/>
    <mergeCell ref="B3:B6"/>
    <mergeCell ref="C3:C6"/>
    <mergeCell ref="D3:F3"/>
    <mergeCell ref="G3:I3"/>
    <mergeCell ref="J3:L3"/>
    <mergeCell ref="M3:M6"/>
    <mergeCell ref="N3:N6"/>
    <mergeCell ref="O3:O6"/>
    <mergeCell ref="D4:D6"/>
    <mergeCell ref="E4:E6"/>
    <mergeCell ref="J135:L135"/>
    <mergeCell ref="A96:O96"/>
    <mergeCell ref="A104:E104"/>
    <mergeCell ref="A109:O109"/>
    <mergeCell ref="A116:E116"/>
    <mergeCell ref="A132:O132"/>
    <mergeCell ref="A117:O117"/>
    <mergeCell ref="A130:E130"/>
    <mergeCell ref="A105:O105"/>
    <mergeCell ref="A108:E108"/>
    <mergeCell ref="A81:O81"/>
    <mergeCell ref="K4:K6"/>
    <mergeCell ref="L4:L6"/>
    <mergeCell ref="A45:O45"/>
    <mergeCell ref="A131:E131"/>
    <mergeCell ref="A92:O92"/>
    <mergeCell ref="A95:E95"/>
    <mergeCell ref="F4:F6"/>
    <mergeCell ref="G4:G6"/>
    <mergeCell ref="H4:H6"/>
    <mergeCell ref="I4:I6"/>
    <mergeCell ref="J4:J6"/>
    <mergeCell ref="A9:O9"/>
    <mergeCell ref="A51:O51"/>
    <mergeCell ref="A8:O8"/>
    <mergeCell ref="A64:O64"/>
  </mergeCells>
  <pageMargins left="0.7" right="0.7" top="0.75" bottom="0.75" header="0.3" footer="0.3"/>
  <pageSetup paperSize="9" scale="3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1. Зведений звіт</vt:lpstr>
      <vt:lpstr>Лист1</vt:lpstr>
      <vt:lpstr>'1. Зведений звіт'!Область_печати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Mykola Pavliv</dc:creator>
  <cp:lastModifiedBy>volodymyr.yanchuk</cp:lastModifiedBy>
  <cp:lastPrinted>2017-06-13T10:54:45Z</cp:lastPrinted>
  <dcterms:created xsi:type="dcterms:W3CDTF">1996-10-08T23:32:33Z</dcterms:created>
  <dcterms:modified xsi:type="dcterms:W3CDTF">2017-06-20T06:54:44Z</dcterms:modified>
</cp:coreProperties>
</file>